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5220" firstSheet="6" activeTab="9"/>
  </bookViews>
  <sheets>
    <sheet name="Sheet1" sheetId="1" r:id="rId1"/>
    <sheet name="Summary" sheetId="2" r:id="rId2"/>
    <sheet name="Inputs" sheetId="3" r:id="rId3"/>
    <sheet name="Volumes" sheetId="4" r:id="rId4"/>
    <sheet name="InterRates" sheetId="5" r:id="rId5"/>
    <sheet name="InterRev" sheetId="6" r:id="rId6"/>
    <sheet name="IntraRates" sheetId="7" r:id="rId7"/>
    <sheet name="IntraRev" sheetId="8" r:id="rId8"/>
    <sheet name="SelectRates" sheetId="9" r:id="rId9"/>
    <sheet name="SelectRev" sheetId="10" r:id="rId10"/>
  </sheets>
  <externalReferences>
    <externalReference r:id="rId13"/>
    <externalReference r:id="rId14"/>
  </externalReferences>
  <definedNames>
    <definedName name="Barcodedisc">'[2]Per Pc.'!$H$21</definedName>
    <definedName name="BYInter">'Inputs'!#REF!</definedName>
    <definedName name="BYOMAS">'Inputs'!#REF!</definedName>
    <definedName name="DBMCIntercept">'Inputs'!#REF!</definedName>
    <definedName name="DBMCLNLBS">'Inputs'!#REF!</definedName>
    <definedName name="DBMCLNLBS2">'Inputs'!#REF!</definedName>
    <definedName name="dbmcnmosur">'[2]Per Pc.'!$H$40</definedName>
    <definedName name="DSCFIntercept">'Inputs'!#REF!</definedName>
    <definedName name="DSCFLNLBS">'Inputs'!#REF!</definedName>
    <definedName name="DSCFLNLBS2">'Inputs'!#REF!</definedName>
    <definedName name="Inter_PriorityDiff">'InterRates'!$G$21</definedName>
    <definedName name="InterCatchupAdder">'InterRates'!$G$15</definedName>
    <definedName name="InterMaxDown">'InterRates'!$G$17</definedName>
    <definedName name="InterMaxUp">'InterRates'!$G$11</definedName>
    <definedName name="internmosur">'[2]Per Pc.'!$H$17</definedName>
    <definedName name="InterOVMax">'InterRates'!$G$19</definedName>
    <definedName name="InterThreshold">'InterRates'!$G$13</definedName>
    <definedName name="intranmosur">'[2]Per Pc.'!$H$38</definedName>
    <definedName name="obmcdisc">'[2]Per Pc.'!$H$29</definedName>
    <definedName name="presortdisc">'[2]Per Pc.'!$H$23</definedName>
    <definedName name="_xlnm.Print_Area" localSheetId="1">'Summary'!#REF!</definedName>
    <definedName name="_xlnm.Print_Titles" localSheetId="4">'InterRates'!$1:$7</definedName>
    <definedName name="_xlnm.Print_Titles" localSheetId="6">'IntraRates'!$1:$8</definedName>
    <definedName name="_xlnm.Print_Titles" localSheetId="8">'SelectRates'!$1:$8</definedName>
    <definedName name="_xlnm.Print_Titles" localSheetId="3">'Volumes'!$1:$8</definedName>
    <definedName name="RPWrev">'Inputs'!#REF!</definedName>
    <definedName name="TYARDBMC">'Inputs'!$B$11</definedName>
    <definedName name="TYARInter">'[1]Input'!$E$32</definedName>
  </definedNames>
  <calcPr fullCalcOnLoad="1"/>
</workbook>
</file>

<file path=xl/sharedStrings.xml><?xml version="1.0" encoding="utf-8"?>
<sst xmlns="http://schemas.openxmlformats.org/spreadsheetml/2006/main" count="301" uniqueCount="154">
  <si>
    <t>Balloon</t>
  </si>
  <si>
    <t>Oversized</t>
  </si>
  <si>
    <t>Zones 1 &amp; 2</t>
  </si>
  <si>
    <t>Zone 3</t>
  </si>
  <si>
    <t>Zone 4</t>
  </si>
  <si>
    <t>Zone 5</t>
  </si>
  <si>
    <t>Zone 6</t>
  </si>
  <si>
    <t>Zone 7</t>
  </si>
  <si>
    <t>Zone 8</t>
  </si>
  <si>
    <t>Weight</t>
  </si>
  <si>
    <t xml:space="preserve"> Weight</t>
  </si>
  <si>
    <t>(Pounds)</t>
  </si>
  <si>
    <t>Local</t>
  </si>
  <si>
    <t>DDU</t>
  </si>
  <si>
    <t>DSCF</t>
  </si>
  <si>
    <t>Intra-BMC</t>
  </si>
  <si>
    <t>Inter-BMC</t>
  </si>
  <si>
    <t>DBMC</t>
  </si>
  <si>
    <t>Total</t>
  </si>
  <si>
    <t>Zones 1&amp;2</t>
  </si>
  <si>
    <r>
      <t>Destination Entry Pieces</t>
    </r>
    <r>
      <rPr>
        <b/>
        <vertAlign val="superscript"/>
        <sz val="8"/>
        <rFont val="Arial"/>
        <family val="2"/>
      </rPr>
      <t>[4]</t>
    </r>
  </si>
  <si>
    <t>1&amp;2</t>
  </si>
  <si>
    <t>Zones</t>
  </si>
  <si>
    <t>TYAR</t>
  </si>
  <si>
    <t>Total TYBR Revenue</t>
  </si>
  <si>
    <t>Adjusted TYBR Revenue</t>
  </si>
  <si>
    <t>Zone</t>
  </si>
  <si>
    <t>Inter-BMC Rates</t>
  </si>
  <si>
    <t>Intra-BMC Settlement Rates</t>
  </si>
  <si>
    <t>Postage Revenue</t>
  </si>
  <si>
    <t>Parcel Select</t>
  </si>
  <si>
    <t xml:space="preserve">  DBMC</t>
  </si>
  <si>
    <t>Intra-BMC Non-Alaska Bypass</t>
  </si>
  <si>
    <t>BMC Presort Discount</t>
  </si>
  <si>
    <t>CHECK TOTAL</t>
  </si>
  <si>
    <t>OBMC Entry Discount</t>
  </si>
  <si>
    <t>Inter-BMC (without Omas)</t>
  </si>
  <si>
    <t>Alaska Bypass</t>
  </si>
  <si>
    <t>NMO DSCF</t>
  </si>
  <si>
    <t>With OMAS and Alaska</t>
  </si>
  <si>
    <t>Omas</t>
  </si>
  <si>
    <t>Check Total</t>
  </si>
  <si>
    <t>Percentage</t>
  </si>
  <si>
    <t>Combination Enclosure</t>
  </si>
  <si>
    <t>NMO</t>
  </si>
  <si>
    <t>Mach</t>
  </si>
  <si>
    <t>Volumes by Zone</t>
  </si>
  <si>
    <t>INTRA-BMC PARCEL POST</t>
  </si>
  <si>
    <t>INTER-BMC PARCEL POST</t>
  </si>
  <si>
    <t>DESTINATION BMC PARCEL POST</t>
  </si>
  <si>
    <t>Pounds</t>
  </si>
  <si>
    <t>1 &amp; 2</t>
  </si>
  <si>
    <t>Oversize</t>
  </si>
  <si>
    <t>One Pound Volume Shares</t>
  </si>
  <si>
    <r>
      <t>Zone 4</t>
    </r>
    <r>
      <rPr>
        <vertAlign val="superscript"/>
        <sz val="8"/>
        <rFont val="Arial"/>
        <family val="2"/>
      </rPr>
      <t>[2]</t>
    </r>
  </si>
  <si>
    <t>ZONES</t>
  </si>
  <si>
    <t>Inter-BMC Pieces</t>
  </si>
  <si>
    <t>Intra-BMC Pieces</t>
  </si>
  <si>
    <t>Test Year After Rates Volumes</t>
  </si>
  <si>
    <t>DBMC ZONES</t>
  </si>
  <si>
    <t>Barcode Discount</t>
  </si>
  <si>
    <t>Nonstandard Surcharge</t>
  </si>
  <si>
    <t>OBMC Presort Discount</t>
  </si>
  <si>
    <t>DBMC Nonstandard Surcharge</t>
  </si>
  <si>
    <t>DSCF 3-DIGIT NMO Surcharge</t>
  </si>
  <si>
    <t>Total TYAR Revenue</t>
  </si>
  <si>
    <t>Adjusted TYAR Revenue</t>
  </si>
  <si>
    <t>Revenue Source</t>
  </si>
  <si>
    <t xml:space="preserve">  Inter-BMC</t>
  </si>
  <si>
    <t xml:space="preserve">  Intra-BMC</t>
  </si>
  <si>
    <t>Nonmachinable Surcharges:</t>
  </si>
  <si>
    <t xml:space="preserve">  Inter-BMC  </t>
  </si>
  <si>
    <t xml:space="preserve">  DSCF 3-Digit</t>
  </si>
  <si>
    <t>Combined Parcel Select</t>
  </si>
  <si>
    <t xml:space="preserve">    DBMC</t>
  </si>
  <si>
    <t xml:space="preserve">    DSCF</t>
  </si>
  <si>
    <t xml:space="preserve">    DDU</t>
  </si>
  <si>
    <t>Total Discounts</t>
  </si>
  <si>
    <t>Total Surcharges</t>
  </si>
  <si>
    <t>Other Revenue</t>
  </si>
  <si>
    <t xml:space="preserve">Total Test Year After Rates Revenue </t>
  </si>
  <si>
    <t>Revenue Adjustment Factors</t>
  </si>
  <si>
    <t>Parcel Post Test Year After Rates Revenue</t>
  </si>
  <si>
    <t>Inputs Used in Calculating Parcel Post Test Year After Rates Revenue</t>
  </si>
  <si>
    <t xml:space="preserve">After Rates Volume </t>
  </si>
  <si>
    <t>Omas and Alaska Bypass Pieces</t>
  </si>
  <si>
    <t>Source:  LR-USPS-T-33; WP-PP-1</t>
  </si>
  <si>
    <t>Prebarcode Pieces</t>
  </si>
  <si>
    <t>Source: LR-USPS-J-98</t>
  </si>
  <si>
    <t>Percent Nonmachinable</t>
  </si>
  <si>
    <t>Source:  LR-USPS-T-33; WP-PP-7</t>
  </si>
  <si>
    <t>1 pound</t>
  </si>
  <si>
    <t>2 pound</t>
  </si>
  <si>
    <t>Volumes do not include OMAS or Alaska Bypass pieces</t>
  </si>
  <si>
    <t>TYAR volume distributed based on FY2000 Billing Determinants (Inputs, page 3-6)</t>
  </si>
  <si>
    <t>1 and 2 pound volumes distributed based on volume share data (Inputs, page 2)</t>
  </si>
  <si>
    <t>Notes:</t>
  </si>
  <si>
    <t>Parcel Post Settlement Rates</t>
  </si>
  <si>
    <t>Source:  Motion of the United States Postal Service Submitting Second</t>
  </si>
  <si>
    <t>Revised Stipulation and Agreement</t>
  </si>
  <si>
    <t>Parcel Select Rates</t>
  </si>
  <si>
    <t>1:  Revenue is calculated by multiplying the settlement rates by the TYAR volume per rate cell</t>
  </si>
  <si>
    <t>2:  TYAR Inter-BMC volume x barcoded volume share (Inputs, page 1) x barcode discount</t>
  </si>
  <si>
    <t>3:  TYAR Inter-BMC volume x presort volume share (Inputs, page 1) x presort discount</t>
  </si>
  <si>
    <t>4:  TYAR Inter-BMC volume x OBMC presort volume share (Inputs, page 1) x OBMC discount</t>
  </si>
  <si>
    <t>5:  TYAR Inter-BMC volume x percent NMO (Inputs, page 1) x NMO surcharge</t>
  </si>
  <si>
    <t>6:  Inputs, page 1</t>
  </si>
  <si>
    <t>NOTES</t>
  </si>
  <si>
    <t>Parcel Post Test Year After Rates Revenue at Settlement Rates</t>
  </si>
  <si>
    <r>
      <t>Calculated Revenue</t>
    </r>
    <r>
      <rPr>
        <vertAlign val="superscript"/>
        <sz val="12"/>
        <rFont val="Arial"/>
        <family val="2"/>
      </rPr>
      <t>1</t>
    </r>
  </si>
  <si>
    <r>
      <t xml:space="preserve">   Less: Intra-BMC Barcode Discount</t>
    </r>
    <r>
      <rPr>
        <vertAlign val="superscript"/>
        <sz val="12"/>
        <rFont val="Arial"/>
        <family val="2"/>
      </rPr>
      <t>2</t>
    </r>
  </si>
  <si>
    <r>
      <t xml:space="preserve">   Plus: Intra-BMC Non-machinable Surcharge</t>
    </r>
    <r>
      <rPr>
        <vertAlign val="superscript"/>
        <sz val="12"/>
        <rFont val="Arial"/>
        <family val="2"/>
      </rPr>
      <t>3</t>
    </r>
  </si>
  <si>
    <r>
      <t>Revenue Adjustment Factor</t>
    </r>
    <r>
      <rPr>
        <vertAlign val="superscript"/>
        <sz val="12"/>
        <rFont val="Arial"/>
        <family val="2"/>
      </rPr>
      <t>4</t>
    </r>
  </si>
  <si>
    <t>2:  TYAR Intra-BMC volume x barcoded volume share (Inputs, page 1) x barcode discount</t>
  </si>
  <si>
    <t>3:  TYAR Intra-BMC volume x percent NMO (Inputs, page 1) x NMO surcharge</t>
  </si>
  <si>
    <t>4:  Inputs, page 1</t>
  </si>
  <si>
    <r>
      <t xml:space="preserve">   Less: Inter-BMC Barcode Discount</t>
    </r>
    <r>
      <rPr>
        <vertAlign val="superscript"/>
        <sz val="12"/>
        <rFont val="Arial"/>
        <family val="2"/>
      </rPr>
      <t>2</t>
    </r>
  </si>
  <si>
    <r>
      <t xml:space="preserve">   Less: BMC Presort Discount</t>
    </r>
    <r>
      <rPr>
        <vertAlign val="superscript"/>
        <sz val="12"/>
        <rFont val="Arial"/>
        <family val="2"/>
      </rPr>
      <t>3</t>
    </r>
  </si>
  <si>
    <r>
      <t xml:space="preserve">   Less: OBMC Presort Discount</t>
    </r>
    <r>
      <rPr>
        <vertAlign val="superscript"/>
        <sz val="12"/>
        <rFont val="Arial"/>
        <family val="2"/>
      </rPr>
      <t>4</t>
    </r>
  </si>
  <si>
    <r>
      <t xml:space="preserve">   Plus: Inter-BMC Non-machinable Surcharge</t>
    </r>
    <r>
      <rPr>
        <vertAlign val="superscript"/>
        <sz val="12"/>
        <rFont val="Arial"/>
        <family val="2"/>
      </rPr>
      <t>5</t>
    </r>
  </si>
  <si>
    <r>
      <t>Revenue Adjustment Factor</t>
    </r>
    <r>
      <rPr>
        <vertAlign val="superscript"/>
        <sz val="12"/>
        <rFont val="Arial"/>
        <family val="2"/>
      </rPr>
      <t>6</t>
    </r>
  </si>
  <si>
    <t>2:  TYAR DBMC volume x barcoded volume share (Inputs, page 1) x barcode discount</t>
  </si>
  <si>
    <t>3:  TYAR DBMC volume x percent NMO (Inputs, page 1) x NMO surcharge</t>
  </si>
  <si>
    <t>4:  TYAR DSCF 3-Digit NMO volume x 3-Digit NMO surcharge</t>
  </si>
  <si>
    <t>5:  Inputs, page 1</t>
  </si>
  <si>
    <r>
      <t xml:space="preserve">   Less: Parcel Select Barcode Discount</t>
    </r>
    <r>
      <rPr>
        <vertAlign val="superscript"/>
        <sz val="12"/>
        <rFont val="Arial"/>
        <family val="2"/>
      </rPr>
      <t>2</t>
    </r>
  </si>
  <si>
    <r>
      <t xml:space="preserve">   Plus: Parcel Select Non-machinable Surcharge</t>
    </r>
    <r>
      <rPr>
        <vertAlign val="superscript"/>
        <sz val="12"/>
        <rFont val="Arial"/>
        <family val="2"/>
      </rPr>
      <t>3</t>
    </r>
  </si>
  <si>
    <r>
      <t xml:space="preserve">   Plus: 3-Digit DSCF Non-machinable Surcharge</t>
    </r>
    <r>
      <rPr>
        <vertAlign val="superscript"/>
        <sz val="12"/>
        <rFont val="Arial"/>
        <family val="2"/>
      </rPr>
      <t>4</t>
    </r>
  </si>
  <si>
    <r>
      <t>Revenue Adjustment Factor</t>
    </r>
    <r>
      <rPr>
        <vertAlign val="superscript"/>
        <sz val="12"/>
        <rFont val="Arial"/>
        <family val="2"/>
      </rPr>
      <t>5</t>
    </r>
  </si>
  <si>
    <t>Parcel Select Calculated Revenue</t>
  </si>
  <si>
    <t>Intra-BMC Calculated Revenue</t>
  </si>
  <si>
    <t>Inter-BMC Calculated Revenue</t>
  </si>
  <si>
    <t>NOTES:</t>
  </si>
  <si>
    <t>1  Revenue worksheets (pages 16, 20, and 24)</t>
  </si>
  <si>
    <t>2  Page 3</t>
  </si>
  <si>
    <t>3  USPS-T-33, WP-PP-30</t>
  </si>
  <si>
    <t xml:space="preserve">5  Inter-BMC revenue x OMAS volume shares (page 3) </t>
  </si>
  <si>
    <t xml:space="preserve">6  Intra-BMC revenue x Alaska volume shares (page 3) </t>
  </si>
  <si>
    <t xml:space="preserve">7  Total revenue x combination enclosures volume shares (page 3) </t>
  </si>
  <si>
    <r>
      <t>Pickup Fees</t>
    </r>
    <r>
      <rPr>
        <vertAlign val="superscript"/>
        <sz val="12"/>
        <color indexed="8"/>
        <rFont val="Arial"/>
        <family val="2"/>
      </rPr>
      <t>3</t>
    </r>
  </si>
  <si>
    <r>
      <t>Other Fees</t>
    </r>
    <r>
      <rPr>
        <vertAlign val="superscript"/>
        <sz val="12"/>
        <color indexed="8"/>
        <rFont val="Arial"/>
        <family val="2"/>
      </rPr>
      <t>4</t>
    </r>
  </si>
  <si>
    <r>
      <t>OMAS Revenue</t>
    </r>
    <r>
      <rPr>
        <vertAlign val="superscript"/>
        <sz val="12"/>
        <color indexed="8"/>
        <rFont val="Arial"/>
        <family val="2"/>
      </rPr>
      <t>5</t>
    </r>
  </si>
  <si>
    <r>
      <t>Alaska Bypass Revenue</t>
    </r>
    <r>
      <rPr>
        <vertAlign val="superscript"/>
        <sz val="12"/>
        <color indexed="8"/>
        <rFont val="Arial"/>
        <family val="2"/>
      </rPr>
      <t>6</t>
    </r>
  </si>
  <si>
    <r>
      <t>Revenue from Combination Enclosures</t>
    </r>
    <r>
      <rPr>
        <vertAlign val="superscript"/>
        <sz val="12"/>
        <color indexed="8"/>
        <rFont val="Arial"/>
        <family val="2"/>
      </rPr>
      <t>7</t>
    </r>
  </si>
  <si>
    <t>Page 17 of 25</t>
  </si>
  <si>
    <t>4  PRC-LR-12</t>
  </si>
  <si>
    <t>Source: PRC-LR-1</t>
  </si>
  <si>
    <r>
      <t>DBMC</t>
    </r>
    <r>
      <rPr>
        <vertAlign val="superscript"/>
        <sz val="8"/>
        <rFont val="Arial"/>
        <family val="2"/>
      </rPr>
      <t>1</t>
    </r>
  </si>
  <si>
    <t>1  Per Response of the United States Postal Service witness Kiefer to PSA/USPS-T33-6(b)</t>
  </si>
  <si>
    <t>Library Reference PRC-LR-8</t>
  </si>
  <si>
    <r>
      <t>Revenue Adjustment</t>
    </r>
    <r>
      <rPr>
        <vertAlign val="superscript"/>
        <sz val="12"/>
        <color indexed="8"/>
        <rFont val="Arial"/>
        <family val="2"/>
      </rPr>
      <t>2</t>
    </r>
  </si>
  <si>
    <t>Adjusted Revenue</t>
  </si>
  <si>
    <r>
      <t>Calculated</t>
    </r>
    <r>
      <rPr>
        <vertAlign val="superscript"/>
        <sz val="12"/>
        <color indexed="8"/>
        <rFont val="Arial"/>
        <family val="2"/>
      </rPr>
      <t>1</t>
    </r>
  </si>
  <si>
    <t xml:space="preserve">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</si>
</sst>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0.000000000"/>
    <numFmt numFmtId="167" formatCode="#,##0.00000000"/>
    <numFmt numFmtId="168" formatCode="#,##0.000000"/>
    <numFmt numFmtId="169" formatCode="_(* #,##0.0_);_(* \(#,##0.0\);_(* &quot;-&quot;??_);_(@_)"/>
    <numFmt numFmtId="170" formatCode="_(&quot;$&quot;* #,##0.000_);_(&quot;$&quot;* \(#,##0.000\);_(&quot;$&quot;* &quot;-&quot;??_);_(@_)"/>
    <numFmt numFmtId="171" formatCode="_(&quot;$&quot;* #,##0.0000_);_(&quot;$&quot;* \(#,##0.0000\);_(&quot;$&quot;* &quot;-&quot;??_);_(@_)"/>
    <numFmt numFmtId="172" formatCode="_(&quot;$&quot;* #,##0.0_);_(&quot;$&quot;* \(#,##0.0\);_(&quot;$&quot;* &quot;-&quot;??_);_(@_)"/>
    <numFmt numFmtId="173" formatCode="_(&quot;$&quot;* #,##0_);_(&quot;$&quot;* \(#,##0\);_(&quot;$&quot;* &quot;-&quot;??_);_(@_)"/>
    <numFmt numFmtId="174" formatCode="0.0%"/>
    <numFmt numFmtId="175" formatCode="_(* #,##0.00000_);_(* \(#,##0.00000\);_(* &quot;-&quot;??_);_(@_)"/>
    <numFmt numFmtId="176" formatCode="0.000%"/>
    <numFmt numFmtId="177" formatCode="0.00000%"/>
    <numFmt numFmtId="178" formatCode="0.000000%"/>
    <numFmt numFmtId="179" formatCode="0.0000%"/>
    <numFmt numFmtId="180" formatCode="0_)"/>
    <numFmt numFmtId="181" formatCode="0.00000_)"/>
    <numFmt numFmtId="182" formatCode="General_)"/>
    <numFmt numFmtId="183" formatCode="#,##0.000_);\(#,##0.000\)"/>
    <numFmt numFmtId="184" formatCode="&quot;$&quot;#,##0"/>
  </numFmts>
  <fonts count="27">
    <font>
      <sz val="10"/>
      <name val="Arial"/>
      <family val="0"/>
    </font>
    <font>
      <b/>
      <sz val="10"/>
      <name val="Arial"/>
      <family val="2"/>
    </font>
    <font>
      <sz val="8"/>
      <color indexed="8"/>
      <name val="Arial"/>
      <family val="2"/>
    </font>
    <font>
      <sz val="8"/>
      <name val="Arial"/>
      <family val="2"/>
    </font>
    <font>
      <b/>
      <sz val="8"/>
      <color indexed="8"/>
      <name val="Arial"/>
      <family val="2"/>
    </font>
    <font>
      <b/>
      <sz val="8"/>
      <name val="Arial"/>
      <family val="2"/>
    </font>
    <font>
      <b/>
      <vertAlign val="superscript"/>
      <sz val="8"/>
      <name val="Arial"/>
      <family val="2"/>
    </font>
    <font>
      <i/>
      <sz val="8"/>
      <name val="Arial"/>
      <family val="2"/>
    </font>
    <font>
      <b/>
      <u val="single"/>
      <sz val="8"/>
      <name val="Arial"/>
      <family val="2"/>
    </font>
    <font>
      <u val="single"/>
      <sz val="8"/>
      <color indexed="12"/>
      <name val="Arial"/>
      <family val="2"/>
    </font>
    <font>
      <u val="single"/>
      <sz val="10"/>
      <color indexed="12"/>
      <name val="Arial"/>
      <family val="0"/>
    </font>
    <font>
      <sz val="12"/>
      <name val="Arial"/>
      <family val="0"/>
    </font>
    <font>
      <sz val="8"/>
      <color indexed="8"/>
      <name val="Helv"/>
      <family val="0"/>
    </font>
    <font>
      <u val="single"/>
      <sz val="8"/>
      <color indexed="8"/>
      <name val="Helv"/>
      <family val="0"/>
    </font>
    <font>
      <sz val="8"/>
      <color indexed="12"/>
      <name val="Arial"/>
      <family val="2"/>
    </font>
    <font>
      <u val="single"/>
      <sz val="8"/>
      <color indexed="8"/>
      <name val="Arial"/>
      <family val="2"/>
    </font>
    <font>
      <vertAlign val="superscript"/>
      <sz val="8"/>
      <name val="Arial"/>
      <family val="2"/>
    </font>
    <font>
      <sz val="12"/>
      <name val="Helv"/>
      <family val="0"/>
    </font>
    <font>
      <b/>
      <sz val="12"/>
      <color indexed="8"/>
      <name val="Arial"/>
      <family val="2"/>
    </font>
    <font>
      <b/>
      <sz val="14"/>
      <name val="Arial"/>
      <family val="2"/>
    </font>
    <font>
      <b/>
      <u val="single"/>
      <sz val="12"/>
      <name val="Arial"/>
      <family val="2"/>
    </font>
    <font>
      <vertAlign val="superscript"/>
      <sz val="12"/>
      <name val="Arial"/>
      <family val="2"/>
    </font>
    <font>
      <b/>
      <sz val="12"/>
      <name val="Arial"/>
      <family val="2"/>
    </font>
    <font>
      <b/>
      <u val="single"/>
      <sz val="14"/>
      <name val="Arial"/>
      <family val="2"/>
    </font>
    <font>
      <vertAlign val="superscript"/>
      <sz val="12"/>
      <color indexed="8"/>
      <name val="Arial"/>
      <family val="2"/>
    </font>
    <font>
      <sz val="12"/>
      <color indexed="8"/>
      <name val="Arial"/>
      <family val="2"/>
    </font>
    <font>
      <sz val="12"/>
      <color indexed="10"/>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7"/>
        <bgColor indexed="64"/>
      </patternFill>
    </fill>
  </fills>
  <borders count="38">
    <border>
      <left/>
      <right/>
      <top/>
      <bottom/>
      <diagonal/>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style="thin"/>
      <right style="thin"/>
      <top style="medium"/>
      <bottom style="mediu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style="thin"/>
      <right>
        <color indexed="63"/>
      </right>
      <top style="thin"/>
      <bottom style="medium"/>
    </border>
    <border>
      <left style="thin"/>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color indexed="63"/>
      </left>
      <right>
        <color indexed="63"/>
      </right>
      <top style="thin"/>
      <bottom style="double"/>
    </border>
    <border>
      <left>
        <color indexed="63"/>
      </left>
      <right>
        <color indexed="63"/>
      </right>
      <top style="thin"/>
      <bottom style="medium"/>
    </border>
    <border>
      <left style="thin"/>
      <right>
        <color indexed="63"/>
      </right>
      <top style="thin"/>
      <bottom style="double"/>
    </border>
    <border>
      <left>
        <color indexed="63"/>
      </left>
      <right style="thin"/>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182" fontId="17" fillId="0" borderId="0">
      <alignment/>
      <protection/>
    </xf>
    <xf numFmtId="0" fontId="11" fillId="0" borderId="0">
      <alignment/>
      <protection/>
    </xf>
    <xf numFmtId="9" fontId="0" fillId="0" borderId="0" applyFont="0" applyFill="0" applyBorder="0" applyAlignment="0" applyProtection="0"/>
  </cellStyleXfs>
  <cellXfs count="182">
    <xf numFmtId="0" fontId="0" fillId="0" borderId="0" xfId="0" applyAlignment="1">
      <alignment/>
    </xf>
    <xf numFmtId="0" fontId="3" fillId="2" borderId="0" xfId="0" applyFont="1" applyFill="1" applyBorder="1" applyAlignment="1">
      <alignment/>
    </xf>
    <xf numFmtId="0" fontId="3" fillId="0" borderId="0" xfId="0" applyFont="1" applyAlignment="1">
      <alignment/>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3" fillId="2" borderId="4" xfId="0" applyFont="1" applyFill="1" applyBorder="1" applyAlignment="1">
      <alignment/>
    </xf>
    <xf numFmtId="165" fontId="3" fillId="2" borderId="5" xfId="15" applyNumberFormat="1" applyFont="1" applyFill="1" applyBorder="1" applyAlignment="1">
      <alignment/>
    </xf>
    <xf numFmtId="166" fontId="3" fillId="2" borderId="0" xfId="0" applyNumberFormat="1" applyFont="1" applyFill="1" applyBorder="1" applyAlignment="1">
      <alignment/>
    </xf>
    <xf numFmtId="167" fontId="3" fillId="2" borderId="0" xfId="0" applyNumberFormat="1" applyFont="1" applyFill="1" applyBorder="1" applyAlignment="1">
      <alignment/>
    </xf>
    <xf numFmtId="3" fontId="3" fillId="2" borderId="0" xfId="0" applyNumberFormat="1" applyFont="1" applyFill="1" applyBorder="1" applyAlignment="1">
      <alignment/>
    </xf>
    <xf numFmtId="165" fontId="3" fillId="2" borderId="0" xfId="0" applyNumberFormat="1" applyFont="1" applyFill="1" applyBorder="1" applyAlignment="1">
      <alignment/>
    </xf>
    <xf numFmtId="168" fontId="3" fillId="2" borderId="6" xfId="0" applyNumberFormat="1" applyFont="1" applyFill="1" applyBorder="1" applyAlignment="1">
      <alignment/>
    </xf>
    <xf numFmtId="0" fontId="1" fillId="0" borderId="0" xfId="0" applyFont="1" applyAlignment="1">
      <alignment/>
    </xf>
    <xf numFmtId="0" fontId="5" fillId="0" borderId="0" xfId="0" applyFont="1" applyAlignment="1">
      <alignment/>
    </xf>
    <xf numFmtId="0" fontId="5" fillId="0" borderId="7" xfId="0" applyFont="1" applyBorder="1" applyAlignment="1">
      <alignment horizontal="centerContinuous"/>
    </xf>
    <xf numFmtId="0" fontId="3" fillId="0" borderId="8" xfId="0" applyFont="1" applyBorder="1" applyAlignment="1">
      <alignment horizontal="centerContinuous"/>
    </xf>
    <xf numFmtId="0" fontId="3" fillId="0" borderId="9" xfId="0" applyFont="1" applyBorder="1" applyAlignment="1">
      <alignment horizontal="centerContinuous"/>
    </xf>
    <xf numFmtId="0" fontId="3" fillId="0" borderId="10" xfId="0" applyFont="1" applyBorder="1" applyAlignment="1">
      <alignment horizontal="center"/>
    </xf>
    <xf numFmtId="0" fontId="3" fillId="0" borderId="10" xfId="0" applyFont="1" applyBorder="1" applyAlignment="1">
      <alignment/>
    </xf>
    <xf numFmtId="43" fontId="3" fillId="0" borderId="10" xfId="15" applyFont="1" applyBorder="1" applyAlignment="1">
      <alignment/>
    </xf>
    <xf numFmtId="9" fontId="3" fillId="0" borderId="0" xfId="22" applyFont="1" applyAlignment="1">
      <alignment/>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10" xfId="0" applyFont="1" applyBorder="1" applyAlignment="1">
      <alignment/>
    </xf>
    <xf numFmtId="0" fontId="5" fillId="0" borderId="10" xfId="0" applyFont="1" applyBorder="1" applyAlignment="1">
      <alignment horizontal="center"/>
    </xf>
    <xf numFmtId="0" fontId="3" fillId="2" borderId="10" xfId="0" applyFont="1" applyFill="1" applyBorder="1" applyAlignment="1">
      <alignment/>
    </xf>
    <xf numFmtId="0" fontId="7" fillId="2" borderId="10" xfId="0" applyFont="1" applyFill="1" applyBorder="1" applyAlignment="1">
      <alignment/>
    </xf>
    <xf numFmtId="165" fontId="3" fillId="0" borderId="0" xfId="15" applyNumberFormat="1" applyFont="1" applyAlignment="1">
      <alignment/>
    </xf>
    <xf numFmtId="44" fontId="3" fillId="0" borderId="0" xfId="17" applyFont="1" applyAlignment="1">
      <alignment/>
    </xf>
    <xf numFmtId="0" fontId="5" fillId="0" borderId="10" xfId="0" applyFont="1" applyBorder="1" applyAlignment="1">
      <alignment horizontal="centerContinuous"/>
    </xf>
    <xf numFmtId="165" fontId="3" fillId="0" borderId="10" xfId="15" applyNumberFormat="1" applyFont="1" applyBorder="1" applyAlignment="1">
      <alignment/>
    </xf>
    <xf numFmtId="165" fontId="3" fillId="0" borderId="10" xfId="0" applyNumberFormat="1" applyFont="1" applyBorder="1" applyAlignment="1">
      <alignment/>
    </xf>
    <xf numFmtId="0" fontId="3" fillId="0" borderId="10" xfId="0" applyFont="1" applyBorder="1" applyAlignment="1">
      <alignment horizontal="centerContinuous"/>
    </xf>
    <xf numFmtId="43" fontId="3" fillId="0" borderId="10" xfId="15" applyFont="1" applyBorder="1" applyAlignment="1">
      <alignment horizontal="center"/>
    </xf>
    <xf numFmtId="43" fontId="5" fillId="0" borderId="10" xfId="15" applyFont="1" applyBorder="1" applyAlignment="1">
      <alignment horizontal="center"/>
    </xf>
    <xf numFmtId="0" fontId="3" fillId="0" borderId="0" xfId="0" applyFont="1" applyAlignment="1">
      <alignment horizontal="right"/>
    </xf>
    <xf numFmtId="173" fontId="3" fillId="0" borderId="0" xfId="0" applyNumberFormat="1" applyFont="1" applyAlignment="1">
      <alignment/>
    </xf>
    <xf numFmtId="0" fontId="8" fillId="0" borderId="0" xfId="0" applyFont="1" applyAlignment="1">
      <alignment/>
    </xf>
    <xf numFmtId="0" fontId="3" fillId="0" borderId="0" xfId="0" applyFont="1" applyBorder="1" applyAlignment="1">
      <alignment horizontal="centerContinuous"/>
    </xf>
    <xf numFmtId="0" fontId="3" fillId="0" borderId="11" xfId="0" applyFont="1" applyBorder="1" applyAlignment="1">
      <alignment horizontal="center"/>
    </xf>
    <xf numFmtId="0" fontId="3" fillId="0" borderId="11"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43" fontId="3" fillId="0" borderId="0" xfId="15" applyFont="1" applyBorder="1" applyAlignment="1">
      <alignment/>
    </xf>
    <xf numFmtId="43" fontId="0" fillId="0" borderId="0" xfId="0" applyNumberFormat="1" applyAlignment="1">
      <alignment/>
    </xf>
    <xf numFmtId="0" fontId="9" fillId="0" borderId="0" xfId="19" applyFont="1" applyAlignment="1">
      <alignment/>
    </xf>
    <xf numFmtId="0" fontId="3" fillId="0" borderId="0" xfId="21" applyFont="1" applyBorder="1" applyAlignment="1" applyProtection="1">
      <alignment horizontal="right"/>
      <protection/>
    </xf>
    <xf numFmtId="0" fontId="3" fillId="0" borderId="0" xfId="21" applyFont="1">
      <alignment/>
      <protection/>
    </xf>
    <xf numFmtId="165" fontId="3" fillId="3" borderId="10" xfId="15" applyNumberFormat="1" applyFont="1" applyFill="1" applyBorder="1" applyAlignment="1">
      <alignment/>
    </xf>
    <xf numFmtId="175" fontId="3" fillId="0" borderId="0" xfId="0" applyNumberFormat="1" applyFont="1" applyAlignment="1">
      <alignment/>
    </xf>
    <xf numFmtId="0" fontId="3" fillId="0" borderId="0" xfId="21" applyFont="1" applyBorder="1" applyProtection="1">
      <alignment/>
      <protection locked="0"/>
    </xf>
    <xf numFmtId="10" fontId="3" fillId="0" borderId="0" xfId="22" applyNumberFormat="1" applyFont="1" applyAlignment="1">
      <alignment/>
    </xf>
    <xf numFmtId="0" fontId="2" fillId="0" borderId="0" xfId="0" applyFont="1" applyFill="1" applyAlignment="1">
      <alignment/>
    </xf>
    <xf numFmtId="0" fontId="12" fillId="0" borderId="0" xfId="0" applyFont="1" applyFill="1" applyAlignment="1">
      <alignment/>
    </xf>
    <xf numFmtId="165" fontId="3" fillId="0" borderId="0" xfId="0" applyNumberFormat="1" applyFont="1" applyAlignment="1">
      <alignment/>
    </xf>
    <xf numFmtId="0" fontId="3" fillId="0" borderId="0" xfId="0" applyFont="1" applyFill="1" applyAlignment="1">
      <alignment/>
    </xf>
    <xf numFmtId="165" fontId="3" fillId="4" borderId="10" xfId="15" applyNumberFormat="1" applyFont="1" applyFill="1" applyBorder="1" applyAlignment="1">
      <alignment/>
    </xf>
    <xf numFmtId="165" fontId="3" fillId="0" borderId="10" xfId="15" applyNumberFormat="1" applyFont="1" applyFill="1" applyBorder="1" applyAlignment="1">
      <alignment/>
    </xf>
    <xf numFmtId="176" fontId="3" fillId="0" borderId="0" xfId="22" applyNumberFormat="1" applyFont="1" applyAlignment="1">
      <alignment/>
    </xf>
    <xf numFmtId="37" fontId="3" fillId="0" borderId="0" xfId="0" applyNumberFormat="1" applyFont="1" applyAlignment="1">
      <alignment/>
    </xf>
    <xf numFmtId="178" fontId="3" fillId="0" borderId="0" xfId="22" applyNumberFormat="1" applyFont="1" applyAlignment="1">
      <alignment/>
    </xf>
    <xf numFmtId="37" fontId="2" fillId="0" borderId="0" xfId="0" applyNumberFormat="1" applyFont="1" applyAlignment="1" applyProtection="1">
      <alignment/>
      <protection/>
    </xf>
    <xf numFmtId="176" fontId="3" fillId="3" borderId="10" xfId="22" applyNumberFormat="1" applyFont="1" applyFill="1" applyBorder="1" applyAlignment="1">
      <alignment/>
    </xf>
    <xf numFmtId="10" fontId="3" fillId="2" borderId="0" xfId="0" applyNumberFormat="1" applyFont="1" applyFill="1" applyBorder="1" applyAlignment="1">
      <alignment horizontal="center"/>
    </xf>
    <xf numFmtId="0" fontId="3" fillId="0" borderId="0" xfId="0" applyFont="1" applyAlignment="1">
      <alignment horizontal="center"/>
    </xf>
    <xf numFmtId="10" fontId="3" fillId="2" borderId="0" xfId="0" applyNumberFormat="1" applyFont="1" applyFill="1" applyBorder="1" applyAlignment="1">
      <alignment/>
    </xf>
    <xf numFmtId="0" fontId="2" fillId="0" borderId="0" xfId="0" applyFont="1" applyAlignment="1" applyProtection="1">
      <alignment horizontal="centerContinuous"/>
      <protection/>
    </xf>
    <xf numFmtId="180" fontId="2" fillId="0" borderId="0" xfId="0" applyNumberFormat="1" applyFont="1" applyAlignment="1" applyProtection="1">
      <alignment horizontal="centerContinuous"/>
      <protection/>
    </xf>
    <xf numFmtId="0" fontId="2" fillId="0" borderId="0" xfId="0" applyFont="1" applyAlignment="1" applyProtection="1">
      <alignment horizontal="left"/>
      <protection/>
    </xf>
    <xf numFmtId="0" fontId="3" fillId="0" borderId="0" xfId="0" applyFont="1" applyAlignment="1">
      <alignment horizontal="left"/>
    </xf>
    <xf numFmtId="0" fontId="2" fillId="0" borderId="0" xfId="0" applyFont="1" applyAlignment="1" applyProtection="1">
      <alignment horizontal="center"/>
      <protection/>
    </xf>
    <xf numFmtId="0" fontId="2" fillId="0" borderId="0" xfId="0" applyFont="1" applyAlignment="1" applyProtection="1">
      <alignment horizontal="center" wrapText="1"/>
      <protection/>
    </xf>
    <xf numFmtId="0" fontId="15" fillId="0" borderId="0" xfId="0" applyFont="1" applyAlignment="1" applyProtection="1">
      <alignment horizontal="center"/>
      <protection/>
    </xf>
    <xf numFmtId="0" fontId="2" fillId="0" borderId="0" xfId="0" applyFont="1" applyAlignment="1">
      <alignment/>
    </xf>
    <xf numFmtId="165" fontId="2" fillId="0" borderId="0" xfId="15" applyNumberFormat="1" applyFont="1" applyAlignment="1">
      <alignment/>
    </xf>
    <xf numFmtId="37" fontId="2" fillId="0" borderId="0" xfId="0" applyNumberFormat="1" applyFont="1" applyFill="1" applyAlignment="1" applyProtection="1">
      <alignment/>
      <protection/>
    </xf>
    <xf numFmtId="0" fontId="2" fillId="0" borderId="0" xfId="0" applyFont="1" applyAlignment="1" applyProtection="1">
      <alignment/>
      <protection/>
    </xf>
    <xf numFmtId="0" fontId="2" fillId="0" borderId="0" xfId="0" applyFont="1" applyFill="1" applyAlignment="1" applyProtection="1">
      <alignment/>
      <protection/>
    </xf>
    <xf numFmtId="37" fontId="2" fillId="3" borderId="10" xfId="0" applyNumberFormat="1" applyFont="1" applyFill="1" applyBorder="1" applyAlignment="1" applyProtection="1">
      <alignment/>
      <protection/>
    </xf>
    <xf numFmtId="0" fontId="3" fillId="2" borderId="2" xfId="0" applyFont="1" applyFill="1" applyBorder="1" applyAlignment="1">
      <alignment horizontal="center"/>
    </xf>
    <xf numFmtId="165" fontId="3" fillId="3" borderId="2" xfId="15" applyNumberFormat="1" applyFont="1" applyFill="1" applyBorder="1" applyAlignment="1">
      <alignment/>
    </xf>
    <xf numFmtId="43" fontId="3" fillId="0" borderId="0" xfId="15" applyFont="1" applyAlignment="1">
      <alignment/>
    </xf>
    <xf numFmtId="0" fontId="3" fillId="0" borderId="0" xfId="0" applyFont="1" applyFill="1" applyBorder="1" applyAlignment="1">
      <alignment/>
    </xf>
    <xf numFmtId="0" fontId="3" fillId="0" borderId="0" xfId="0" applyFont="1" applyFill="1" applyAlignment="1" quotePrefix="1">
      <alignment horizontal="left"/>
    </xf>
    <xf numFmtId="0" fontId="14" fillId="0" borderId="0" xfId="0" applyFont="1" applyAlignment="1" quotePrefix="1">
      <alignment horizontal="left"/>
    </xf>
    <xf numFmtId="0" fontId="14" fillId="0" borderId="0" xfId="0" applyFont="1" applyAlignment="1">
      <alignment/>
    </xf>
    <xf numFmtId="0" fontId="5" fillId="2" borderId="12" xfId="0" applyFont="1" applyFill="1" applyBorder="1" applyAlignment="1">
      <alignment horizontal="center"/>
    </xf>
    <xf numFmtId="0" fontId="5" fillId="2" borderId="10" xfId="0" applyFont="1" applyFill="1" applyBorder="1" applyAlignment="1">
      <alignment horizontal="center"/>
    </xf>
    <xf numFmtId="0" fontId="3" fillId="2" borderId="13" xfId="0" applyFont="1" applyFill="1" applyBorder="1" applyAlignment="1">
      <alignment horizontal="centerContinuous"/>
    </xf>
    <xf numFmtId="0" fontId="3" fillId="2" borderId="11" xfId="0" applyFont="1" applyFill="1" applyBorder="1" applyAlignment="1">
      <alignment horizontal="centerContinuous"/>
    </xf>
    <xf numFmtId="0" fontId="5" fillId="2" borderId="12" xfId="0" applyFont="1" applyFill="1" applyBorder="1" applyAlignment="1">
      <alignment horizontal="centerContinuous"/>
    </xf>
    <xf numFmtId="0" fontId="5" fillId="2" borderId="13" xfId="0" applyFont="1" applyFill="1" applyBorder="1" applyAlignment="1">
      <alignment horizontal="centerContinuous"/>
    </xf>
    <xf numFmtId="0" fontId="5" fillId="2" borderId="14" xfId="0" applyFont="1" applyFill="1" applyBorder="1" applyAlignment="1">
      <alignment horizontal="center"/>
    </xf>
    <xf numFmtId="165" fontId="3" fillId="2" borderId="10" xfId="15" applyNumberFormat="1" applyFont="1" applyFill="1" applyBorder="1" applyAlignment="1">
      <alignment/>
    </xf>
    <xf numFmtId="0" fontId="2" fillId="2" borderId="0" xfId="0" applyFont="1" applyFill="1" applyBorder="1" applyAlignment="1">
      <alignment/>
    </xf>
    <xf numFmtId="0" fontId="4" fillId="2" borderId="15" xfId="0" applyFont="1" applyFill="1" applyBorder="1" applyAlignment="1">
      <alignment/>
    </xf>
    <xf numFmtId="0" fontId="3" fillId="2" borderId="16" xfId="0" applyFont="1" applyFill="1" applyBorder="1" applyAlignment="1">
      <alignment/>
    </xf>
    <xf numFmtId="0" fontId="3" fillId="2" borderId="17" xfId="0" applyFont="1" applyFill="1" applyBorder="1" applyAlignment="1">
      <alignment/>
    </xf>
    <xf numFmtId="0" fontId="5" fillId="2" borderId="18" xfId="0" applyFont="1" applyFill="1" applyBorder="1" applyAlignment="1">
      <alignment horizontal="center"/>
    </xf>
    <xf numFmtId="0" fontId="5" fillId="2" borderId="19" xfId="0" applyFont="1" applyFill="1" applyBorder="1" applyAlignment="1">
      <alignment horizontal="center"/>
    </xf>
    <xf numFmtId="0" fontId="3" fillId="2" borderId="20" xfId="0" applyFont="1" applyFill="1" applyBorder="1" applyAlignment="1">
      <alignment/>
    </xf>
    <xf numFmtId="165" fontId="3" fillId="2" borderId="19" xfId="15" applyNumberFormat="1" applyFont="1" applyFill="1" applyBorder="1" applyAlignment="1">
      <alignment/>
    </xf>
    <xf numFmtId="0" fontId="3" fillId="2" borderId="21" xfId="0" applyFont="1" applyFill="1" applyBorder="1" applyAlignment="1">
      <alignment/>
    </xf>
    <xf numFmtId="165" fontId="3" fillId="2" borderId="22" xfId="15" applyNumberFormat="1" applyFont="1" applyFill="1" applyBorder="1" applyAlignment="1">
      <alignment/>
    </xf>
    <xf numFmtId="165" fontId="3" fillId="2" borderId="23" xfId="15" applyNumberFormat="1" applyFont="1" applyFill="1" applyBorder="1" applyAlignment="1">
      <alignment/>
    </xf>
    <xf numFmtId="0" fontId="3" fillId="2" borderId="24" xfId="0" applyFont="1" applyFill="1" applyBorder="1" applyAlignment="1">
      <alignment/>
    </xf>
    <xf numFmtId="165" fontId="3" fillId="2" borderId="25" xfId="15" applyNumberFormat="1" applyFont="1" applyFill="1" applyBorder="1" applyAlignment="1">
      <alignment/>
    </xf>
    <xf numFmtId="0" fontId="18" fillId="2" borderId="0" xfId="0" applyFont="1" applyFill="1" applyBorder="1" applyAlignment="1">
      <alignment/>
    </xf>
    <xf numFmtId="0" fontId="5" fillId="2" borderId="15" xfId="0" applyFont="1" applyFill="1" applyBorder="1" applyAlignment="1">
      <alignment/>
    </xf>
    <xf numFmtId="0" fontId="5" fillId="2" borderId="26" xfId="0" applyFont="1" applyFill="1" applyBorder="1" applyAlignment="1">
      <alignment horizontal="centerContinuous"/>
    </xf>
    <xf numFmtId="0" fontId="5" fillId="2" borderId="20" xfId="0" applyFont="1" applyFill="1" applyBorder="1" applyAlignment="1">
      <alignment horizontal="center"/>
    </xf>
    <xf numFmtId="165" fontId="3" fillId="2" borderId="20" xfId="15" applyNumberFormat="1" applyFont="1" applyFill="1" applyBorder="1" applyAlignment="1">
      <alignment/>
    </xf>
    <xf numFmtId="165" fontId="3" fillId="2" borderId="27" xfId="15" applyNumberFormat="1" applyFont="1" applyFill="1" applyBorder="1" applyAlignment="1">
      <alignment/>
    </xf>
    <xf numFmtId="165" fontId="3" fillId="2" borderId="28" xfId="15" applyNumberFormat="1" applyFont="1" applyFill="1" applyBorder="1" applyAlignment="1">
      <alignment/>
    </xf>
    <xf numFmtId="165" fontId="3" fillId="2" borderId="12" xfId="15" applyNumberFormat="1" applyFont="1" applyFill="1" applyBorder="1" applyAlignment="1">
      <alignment/>
    </xf>
    <xf numFmtId="165" fontId="3" fillId="2" borderId="29" xfId="15" applyNumberFormat="1" applyFont="1" applyFill="1" applyBorder="1" applyAlignment="1">
      <alignment/>
    </xf>
    <xf numFmtId="165" fontId="3" fillId="2" borderId="30" xfId="15" applyNumberFormat="1" applyFont="1" applyFill="1" applyBorder="1" applyAlignment="1">
      <alignment/>
    </xf>
    <xf numFmtId="0" fontId="5" fillId="2" borderId="10" xfId="0" applyFont="1" applyFill="1" applyBorder="1" applyAlignment="1">
      <alignment horizontal="centerContinuous"/>
    </xf>
    <xf numFmtId="0" fontId="3" fillId="2" borderId="31" xfId="0" applyFont="1" applyFill="1" applyBorder="1" applyAlignment="1">
      <alignment/>
    </xf>
    <xf numFmtId="0" fontId="3" fillId="2" borderId="32" xfId="0" applyFont="1" applyFill="1" applyBorder="1" applyAlignment="1">
      <alignment/>
    </xf>
    <xf numFmtId="0" fontId="5" fillId="2" borderId="33" xfId="0" applyFont="1" applyFill="1" applyBorder="1" applyAlignment="1">
      <alignment horizontal="center"/>
    </xf>
    <xf numFmtId="0" fontId="3" fillId="0" borderId="12" xfId="0" applyFont="1" applyBorder="1" applyAlignment="1">
      <alignment/>
    </xf>
    <xf numFmtId="0" fontId="3" fillId="0" borderId="10" xfId="0" applyFont="1" applyBorder="1" applyAlignment="1">
      <alignment horizontal="right"/>
    </xf>
    <xf numFmtId="176" fontId="2" fillId="3" borderId="10" xfId="22" applyNumberFormat="1" applyFont="1" applyFill="1" applyBorder="1" applyAlignment="1">
      <alignment/>
    </xf>
    <xf numFmtId="0" fontId="3" fillId="0" borderId="10" xfId="0" applyFont="1" applyBorder="1" applyAlignment="1">
      <alignment horizontal="left"/>
    </xf>
    <xf numFmtId="173" fontId="3" fillId="0" borderId="0" xfId="17" applyNumberFormat="1" applyFont="1" applyBorder="1" applyAlignment="1">
      <alignment/>
    </xf>
    <xf numFmtId="44" fontId="3" fillId="0" borderId="0" xfId="17" applyFont="1" applyBorder="1" applyAlignment="1">
      <alignment/>
    </xf>
    <xf numFmtId="43" fontId="3" fillId="0" borderId="0" xfId="0" applyNumberFormat="1" applyFont="1" applyBorder="1" applyAlignment="1">
      <alignment/>
    </xf>
    <xf numFmtId="0" fontId="2" fillId="0" borderId="0" xfId="0" applyFont="1" applyFill="1" applyBorder="1" applyAlignment="1">
      <alignment/>
    </xf>
    <xf numFmtId="165" fontId="2" fillId="0" borderId="0" xfId="15" applyNumberFormat="1" applyFont="1" applyFill="1" applyBorder="1" applyAlignment="1">
      <alignment/>
    </xf>
    <xf numFmtId="0" fontId="14"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pplyProtection="1">
      <alignment/>
      <protection/>
    </xf>
    <xf numFmtId="0" fontId="8" fillId="0" borderId="0" xfId="0" applyFont="1" applyFill="1" applyBorder="1" applyAlignment="1">
      <alignment/>
    </xf>
    <xf numFmtId="0" fontId="13" fillId="0" borderId="0" xfId="0" applyFont="1" applyFill="1" applyBorder="1" applyAlignment="1">
      <alignment horizontal="centerContinuous"/>
    </xf>
    <xf numFmtId="5" fontId="2" fillId="0" borderId="0" xfId="0" applyNumberFormat="1" applyFont="1" applyFill="1" applyBorder="1" applyAlignment="1">
      <alignment/>
    </xf>
    <xf numFmtId="37" fontId="3" fillId="0" borderId="0" xfId="0" applyNumberFormat="1" applyFont="1" applyFill="1" applyBorder="1" applyAlignment="1">
      <alignment/>
    </xf>
    <xf numFmtId="165" fontId="3" fillId="0" borderId="0" xfId="15" applyNumberFormat="1" applyFont="1" applyFill="1" applyBorder="1" applyAlignment="1">
      <alignment/>
    </xf>
    <xf numFmtId="0" fontId="3" fillId="0" borderId="0" xfId="21" applyFont="1" applyFill="1" applyBorder="1">
      <alignment/>
      <protection/>
    </xf>
    <xf numFmtId="0" fontId="19" fillId="0" borderId="0" xfId="0" applyFont="1" applyAlignment="1">
      <alignment/>
    </xf>
    <xf numFmtId="0" fontId="20" fillId="0" borderId="0" xfId="0" applyFont="1" applyAlignment="1">
      <alignment/>
    </xf>
    <xf numFmtId="0" fontId="11" fillId="0" borderId="0" xfId="0" applyFont="1" applyAlignment="1">
      <alignment/>
    </xf>
    <xf numFmtId="173" fontId="11" fillId="0" borderId="0" xfId="17" applyNumberFormat="1" applyFont="1" applyAlignment="1">
      <alignment/>
    </xf>
    <xf numFmtId="165" fontId="11" fillId="0" borderId="0" xfId="15" applyNumberFormat="1" applyFont="1" applyAlignment="1">
      <alignment/>
    </xf>
    <xf numFmtId="0" fontId="11" fillId="0" borderId="13" xfId="0" applyFont="1" applyBorder="1" applyAlignment="1">
      <alignment/>
    </xf>
    <xf numFmtId="173" fontId="11" fillId="0" borderId="13" xfId="0" applyNumberFormat="1" applyFont="1" applyBorder="1" applyAlignment="1">
      <alignment/>
    </xf>
    <xf numFmtId="0" fontId="11" fillId="0" borderId="34" xfId="0" applyFont="1" applyBorder="1" applyAlignment="1">
      <alignment/>
    </xf>
    <xf numFmtId="173" fontId="11" fillId="0" borderId="34" xfId="17" applyNumberFormat="1" applyFont="1" applyBorder="1" applyAlignment="1">
      <alignment/>
    </xf>
    <xf numFmtId="173" fontId="11" fillId="0" borderId="0" xfId="0" applyNumberFormat="1" applyFont="1" applyAlignment="1">
      <alignment/>
    </xf>
    <xf numFmtId="0" fontId="22" fillId="0" borderId="0" xfId="0" applyFont="1" applyAlignment="1">
      <alignment/>
    </xf>
    <xf numFmtId="0" fontId="23" fillId="0" borderId="0" xfId="0" applyFont="1" applyAlignment="1">
      <alignment/>
    </xf>
    <xf numFmtId="0" fontId="18" fillId="0" borderId="0" xfId="0" applyFont="1" applyAlignment="1" applyProtection="1">
      <alignment/>
      <protection/>
    </xf>
    <xf numFmtId="0" fontId="18" fillId="0" borderId="0" xfId="0" applyFont="1" applyAlignment="1">
      <alignment horizontal="center" wrapText="1"/>
    </xf>
    <xf numFmtId="0" fontId="18" fillId="0" borderId="0" xfId="0" applyFont="1" applyAlignment="1" applyProtection="1">
      <alignment horizontal="center" wrapText="1"/>
      <protection/>
    </xf>
    <xf numFmtId="0" fontId="25" fillId="0" borderId="13" xfId="0" applyFont="1" applyFill="1" applyBorder="1" applyAlignment="1" applyProtection="1">
      <alignment/>
      <protection/>
    </xf>
    <xf numFmtId="165" fontId="25" fillId="0" borderId="13" xfId="15" applyNumberFormat="1" applyFont="1" applyFill="1" applyBorder="1" applyAlignment="1">
      <alignment/>
    </xf>
    <xf numFmtId="174" fontId="25" fillId="0" borderId="13" xfId="22" applyNumberFormat="1" applyFont="1" applyFill="1" applyBorder="1" applyAlignment="1">
      <alignment/>
    </xf>
    <xf numFmtId="165" fontId="25" fillId="0" borderId="13" xfId="15" applyNumberFormat="1" applyFont="1" applyFill="1" applyBorder="1" applyAlignment="1" applyProtection="1">
      <alignment/>
      <protection/>
    </xf>
    <xf numFmtId="0" fontId="25" fillId="0" borderId="0" xfId="0" applyFont="1" applyFill="1" applyBorder="1" applyAlignment="1" applyProtection="1">
      <alignment/>
      <protection/>
    </xf>
    <xf numFmtId="165" fontId="25" fillId="0" borderId="0" xfId="15" applyNumberFormat="1" applyFont="1" applyFill="1" applyBorder="1" applyAlignment="1">
      <alignment/>
    </xf>
    <xf numFmtId="174" fontId="25" fillId="0" borderId="0" xfId="22" applyNumberFormat="1" applyFont="1" applyFill="1" applyBorder="1" applyAlignment="1">
      <alignment/>
    </xf>
    <xf numFmtId="165" fontId="25" fillId="0" borderId="0" xfId="15" applyNumberFormat="1" applyFont="1" applyFill="1" applyBorder="1" applyAlignment="1" applyProtection="1">
      <alignment/>
      <protection/>
    </xf>
    <xf numFmtId="0" fontId="25" fillId="0" borderId="0" xfId="0" applyFont="1" applyFill="1" applyAlignment="1" applyProtection="1">
      <alignment/>
      <protection/>
    </xf>
    <xf numFmtId="165" fontId="25" fillId="0" borderId="0" xfId="15" applyNumberFormat="1" applyFont="1" applyFill="1" applyAlignment="1">
      <alignment/>
    </xf>
    <xf numFmtId="174" fontId="25" fillId="0" borderId="0" xfId="22" applyNumberFormat="1" applyFont="1" applyFill="1" applyAlignment="1">
      <alignment/>
    </xf>
    <xf numFmtId="165" fontId="25" fillId="0" borderId="0" xfId="15" applyNumberFormat="1" applyFont="1" applyFill="1" applyAlignment="1" applyProtection="1">
      <alignment/>
      <protection/>
    </xf>
    <xf numFmtId="0" fontId="11" fillId="0" borderId="0" xfId="0" applyFont="1" applyFill="1" applyAlignment="1">
      <alignment/>
    </xf>
    <xf numFmtId="165" fontId="11" fillId="0" borderId="0" xfId="15" applyNumberFormat="1" applyFont="1" applyFill="1" applyAlignment="1">
      <alignment/>
    </xf>
    <xf numFmtId="0" fontId="25" fillId="0" borderId="0" xfId="0" applyFont="1" applyFill="1" applyBorder="1" applyAlignment="1">
      <alignment/>
    </xf>
    <xf numFmtId="0" fontId="25" fillId="0" borderId="13" xfId="0" applyFont="1" applyFill="1" applyBorder="1" applyAlignment="1">
      <alignment/>
    </xf>
    <xf numFmtId="0" fontId="25" fillId="0" borderId="0" xfId="0" applyFont="1" applyFill="1" applyAlignment="1">
      <alignment/>
    </xf>
    <xf numFmtId="0" fontId="11" fillId="0" borderId="35" xfId="0" applyFont="1" applyFill="1" applyBorder="1" applyAlignment="1">
      <alignment/>
    </xf>
    <xf numFmtId="165" fontId="11" fillId="0" borderId="35" xfId="0" applyNumberFormat="1" applyFont="1" applyFill="1" applyBorder="1" applyAlignment="1">
      <alignment/>
    </xf>
    <xf numFmtId="165" fontId="26" fillId="0" borderId="0" xfId="15" applyNumberFormat="1" applyFont="1" applyFill="1" applyAlignment="1" applyProtection="1">
      <alignment/>
      <protection/>
    </xf>
    <xf numFmtId="5" fontId="25" fillId="0" borderId="13" xfId="0" applyNumberFormat="1" applyFont="1" applyFill="1" applyBorder="1" applyAlignment="1">
      <alignment/>
    </xf>
    <xf numFmtId="165" fontId="25" fillId="0" borderId="0" xfId="15" applyNumberFormat="1" applyFont="1" applyFill="1" applyBorder="1" applyAlignment="1" applyProtection="1">
      <alignment horizontal="center"/>
      <protection/>
    </xf>
    <xf numFmtId="0" fontId="25" fillId="0" borderId="36" xfId="0" applyFont="1" applyFill="1" applyBorder="1" applyAlignment="1" applyProtection="1">
      <alignment/>
      <protection/>
    </xf>
    <xf numFmtId="0" fontId="25" fillId="0" borderId="34" xfId="0" applyFont="1" applyFill="1" applyBorder="1" applyAlignment="1">
      <alignment/>
    </xf>
    <xf numFmtId="165" fontId="25" fillId="0" borderId="37" xfId="15" applyNumberFormat="1" applyFont="1" applyFill="1" applyBorder="1" applyAlignment="1" applyProtection="1">
      <alignment/>
      <protection/>
    </xf>
    <xf numFmtId="165" fontId="0" fillId="0" borderId="0" xfId="0" applyNumberFormat="1" applyAlignment="1">
      <alignment/>
    </xf>
    <xf numFmtId="43" fontId="3" fillId="0" borderId="0" xfId="0" applyNumberFormat="1" applyFont="1" applyAlignment="1">
      <alignment/>
    </xf>
  </cellXfs>
  <cellStyles count="9">
    <cellStyle name="Normal" xfId="0"/>
    <cellStyle name="Comma" xfId="15"/>
    <cellStyle name="Comma [0]" xfId="16"/>
    <cellStyle name="Currency" xfId="17"/>
    <cellStyle name="Currency [0]" xfId="18"/>
    <cellStyle name="Hyperlink" xfId="19"/>
    <cellStyle name="Normal_Appendix II" xfId="20"/>
    <cellStyle name="Normal_pq3datapp"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9525</xdr:rowOff>
    </xdr:from>
    <xdr:to>
      <xdr:col>8</xdr:col>
      <xdr:colOff>0</xdr:colOff>
      <xdr:row>24</xdr:row>
      <xdr:rowOff>38100</xdr:rowOff>
    </xdr:to>
    <xdr:sp>
      <xdr:nvSpPr>
        <xdr:cNvPr id="1" name="TextBox 1"/>
        <xdr:cNvSpPr txBox="1">
          <a:spLocks noChangeArrowheads="1"/>
        </xdr:cNvSpPr>
      </xdr:nvSpPr>
      <xdr:spPr>
        <a:xfrm>
          <a:off x="0" y="1857375"/>
          <a:ext cx="4876800" cy="213360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This library reference provides the calculation of Test Year After Rates revenue for Parcel Post.  Revenue is calculated by multiplying the settlement rates by rate cell volume for each category.  Discounts and surcharges are calculated by multiplying the respective volume shares by the settlement discount and surcharge rates.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R2001%20Package\USPSverof%20PRCPPSet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R2001%20Package\USPSverof%20PRCPP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nput"/>
      <sheetName val="TYVol."/>
      <sheetName val="Pounds"/>
      <sheetName val="TYBRRev"/>
      <sheetName val="TYARRev"/>
      <sheetName val="Per Pc."/>
      <sheetName val="CubeData"/>
      <sheetName val="Ball"/>
      <sheetName val="Trans."/>
      <sheetName val="Over&amp;Balloon"/>
      <sheetName val="Pick-up"/>
      <sheetName val="Inter-BMC"/>
      <sheetName val="Intra-BMC"/>
      <sheetName val="DBMC"/>
      <sheetName val="DSCF"/>
      <sheetName val="DDU"/>
      <sheetName val="DropSavings"/>
      <sheetName val="Model Inputs"/>
      <sheetName val="InterBMCMod"/>
      <sheetName val="IntraBMCMod"/>
      <sheetName val="ParcelSelect"/>
      <sheetName val="Othermods"/>
      <sheetName val="ModelSum"/>
    </sheetNames>
    <sheetDataSet>
      <sheetData sheetId="1">
        <row r="32">
          <cell r="E32">
            <v>33375877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Input"/>
      <sheetName val="TYVol."/>
      <sheetName val="Pounds"/>
      <sheetName val="TYBRRev"/>
      <sheetName val="TYARRev"/>
      <sheetName val="Per Pc."/>
      <sheetName val="CubeData"/>
      <sheetName val="Ball"/>
      <sheetName val="Trans."/>
      <sheetName val="Over&amp;Balloon"/>
      <sheetName val="Pick-up"/>
      <sheetName val="Inter-BMC"/>
      <sheetName val="Intra-BMC"/>
      <sheetName val="DBMC"/>
      <sheetName val="DSCF"/>
      <sheetName val="DDU"/>
      <sheetName val="DropSavings"/>
      <sheetName val="Model Inputs"/>
      <sheetName val="InterBMCMod"/>
      <sheetName val="IntraBMCMod"/>
      <sheetName val="ParcelSelect"/>
      <sheetName val="Othermods"/>
      <sheetName val="ModelSum"/>
    </sheetNames>
    <sheetDataSet>
      <sheetData sheetId="6">
        <row r="17">
          <cell r="H17">
            <v>2.75</v>
          </cell>
        </row>
        <row r="21">
          <cell r="H21">
            <v>0.03</v>
          </cell>
        </row>
        <row r="23">
          <cell r="H23">
            <v>0.28</v>
          </cell>
        </row>
        <row r="29">
          <cell r="H29">
            <v>1.17</v>
          </cell>
        </row>
        <row r="38">
          <cell r="H38">
            <v>1.35</v>
          </cell>
        </row>
        <row r="40">
          <cell r="H40">
            <v>1.45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A9"/>
  <sheetViews>
    <sheetView workbookViewId="0" topLeftCell="A6">
      <selection activeCell="F8" sqref="F8"/>
    </sheetView>
  </sheetViews>
  <sheetFormatPr defaultColWidth="9.140625" defaultRowHeight="12.75"/>
  <sheetData>
    <row r="9" ht="18">
      <c r="A9" s="151" t="s">
        <v>149</v>
      </c>
    </row>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H141"/>
  <sheetViews>
    <sheetView tabSelected="1" view="pageBreakPreview" zoomScale="60" workbookViewId="0" topLeftCell="A112">
      <selection activeCell="J137" sqref="J137"/>
    </sheetView>
  </sheetViews>
  <sheetFormatPr defaultColWidth="9.140625" defaultRowHeight="12.75"/>
  <cols>
    <col min="2" max="2" width="15.8515625" style="0" customWidth="1"/>
    <col min="3" max="3" width="28.421875" style="0" customWidth="1"/>
    <col min="4" max="4" width="18.8515625" style="0" customWidth="1"/>
    <col min="5" max="5" width="9.57421875" style="0" customWidth="1"/>
    <col min="7" max="7" width="11.8515625" style="0" customWidth="1"/>
    <col min="8" max="8" width="10.8515625" style="0" customWidth="1"/>
  </cols>
  <sheetData>
    <row r="1" spans="1:6" ht="18">
      <c r="A1" s="140" t="s">
        <v>108</v>
      </c>
      <c r="B1" s="2"/>
      <c r="C1" s="2"/>
      <c r="D1" s="2"/>
      <c r="E1" s="2"/>
      <c r="F1" s="2"/>
    </row>
    <row r="2" spans="1:7" ht="12.75">
      <c r="A2" s="14"/>
      <c r="B2" s="2"/>
      <c r="C2" s="2"/>
      <c r="D2" s="2"/>
      <c r="E2" s="2"/>
      <c r="F2" s="2"/>
      <c r="G2" s="2"/>
    </row>
    <row r="3" spans="1:7" ht="12.75">
      <c r="A3" s="14"/>
      <c r="B3" s="2"/>
      <c r="C3" s="2"/>
      <c r="D3" s="2"/>
      <c r="E3" s="2"/>
      <c r="F3" s="2"/>
      <c r="G3" s="2"/>
    </row>
    <row r="4" spans="1:7" ht="15.75">
      <c r="A4" s="150" t="s">
        <v>30</v>
      </c>
      <c r="B4" s="142"/>
      <c r="C4" s="142"/>
      <c r="D4" s="142"/>
      <c r="E4" s="2"/>
      <c r="F4" s="2"/>
      <c r="G4" s="2"/>
    </row>
    <row r="5" spans="1:7" ht="18">
      <c r="A5" s="142" t="s">
        <v>109</v>
      </c>
      <c r="B5" s="142"/>
      <c r="C5" s="142"/>
      <c r="D5" s="143">
        <f>H135</f>
        <v>810986707.1891823</v>
      </c>
      <c r="E5" s="2"/>
      <c r="F5" s="2"/>
      <c r="G5" s="2"/>
    </row>
    <row r="6" spans="1:7" ht="18">
      <c r="A6" s="142" t="s">
        <v>125</v>
      </c>
      <c r="B6" s="142"/>
      <c r="C6" s="142"/>
      <c r="D6" s="144">
        <f>-(Inputs!B29/Inputs!X119*TYARDBMC*SelectRates!C84)</f>
        <v>-4629139.559819414</v>
      </c>
      <c r="E6" s="2"/>
      <c r="F6" s="2"/>
      <c r="G6" s="2"/>
    </row>
    <row r="7" spans="1:7" ht="18">
      <c r="A7" s="142" t="s">
        <v>126</v>
      </c>
      <c r="B7" s="142"/>
      <c r="C7" s="142"/>
      <c r="D7" s="144">
        <f>Inputs!B38*0.6*TYARDBMC*SelectRates!C85</f>
        <v>13008749.287526632</v>
      </c>
      <c r="E7" s="2"/>
      <c r="F7" s="2"/>
      <c r="G7" s="2"/>
    </row>
    <row r="8" spans="1:7" ht="18">
      <c r="A8" s="142" t="s">
        <v>127</v>
      </c>
      <c r="B8" s="142"/>
      <c r="C8" s="142"/>
      <c r="D8" s="144">
        <f>Inputs!C12*SelectRates!C86</f>
        <v>6519327.22915128</v>
      </c>
      <c r="E8" s="2"/>
      <c r="F8" s="2"/>
      <c r="G8" s="2"/>
    </row>
    <row r="9" spans="1:7" ht="15">
      <c r="A9" s="145" t="s">
        <v>24</v>
      </c>
      <c r="B9" s="145"/>
      <c r="C9" s="145"/>
      <c r="D9" s="146">
        <f>SUM(D5:D8)</f>
        <v>825885644.1460407</v>
      </c>
      <c r="E9" s="2"/>
      <c r="F9" s="2"/>
      <c r="G9" s="2"/>
    </row>
    <row r="10" spans="1:7" ht="18">
      <c r="A10" s="142" t="s">
        <v>128</v>
      </c>
      <c r="B10" s="142"/>
      <c r="C10" s="142"/>
      <c r="D10" s="142">
        <f>Inputs!E29</f>
        <v>1.0275865377203202</v>
      </c>
      <c r="E10" s="2"/>
      <c r="F10" s="2"/>
      <c r="G10" s="2"/>
    </row>
    <row r="11" spans="1:7" ht="15.75" thickBot="1">
      <c r="A11" s="147" t="s">
        <v>25</v>
      </c>
      <c r="B11" s="147"/>
      <c r="C11" s="147"/>
      <c r="D11" s="148">
        <f>D9*D10</f>
        <v>848668969.6209463</v>
      </c>
      <c r="E11" s="2"/>
      <c r="F11" s="2"/>
      <c r="G11" s="2"/>
    </row>
    <row r="12" spans="1:7" ht="13.5" thickTop="1">
      <c r="A12" s="2"/>
      <c r="B12" s="2"/>
      <c r="C12" s="2"/>
      <c r="D12" s="2"/>
      <c r="E12" s="2"/>
      <c r="F12" s="2"/>
      <c r="G12" s="2"/>
    </row>
    <row r="13" spans="1:7" ht="12.75">
      <c r="A13" s="70"/>
      <c r="B13" s="2"/>
      <c r="C13" s="29"/>
      <c r="D13" s="82"/>
      <c r="E13" s="2"/>
      <c r="F13" s="2"/>
      <c r="G13" s="2"/>
    </row>
    <row r="14" spans="1:7" ht="12.75">
      <c r="A14" s="2" t="s">
        <v>101</v>
      </c>
      <c r="B14" s="126"/>
      <c r="C14" s="42"/>
      <c r="D14" s="127"/>
      <c r="E14" s="37"/>
      <c r="F14" s="2"/>
      <c r="G14" s="2"/>
    </row>
    <row r="15" spans="1:7" ht="12.75">
      <c r="A15" s="2" t="s">
        <v>121</v>
      </c>
      <c r="B15" s="126"/>
      <c r="C15" s="42"/>
      <c r="D15" s="128"/>
      <c r="E15" s="37"/>
      <c r="F15" s="2"/>
      <c r="G15" s="2"/>
    </row>
    <row r="16" spans="1:7" ht="12.75">
      <c r="A16" s="2" t="s">
        <v>122</v>
      </c>
      <c r="B16" s="126"/>
      <c r="C16" s="42"/>
      <c r="D16" s="128"/>
      <c r="E16" s="37"/>
      <c r="F16" s="2"/>
      <c r="G16" s="2"/>
    </row>
    <row r="17" spans="1:7" ht="12.75">
      <c r="A17" s="2" t="s">
        <v>123</v>
      </c>
      <c r="B17" s="126"/>
      <c r="C17" s="42"/>
      <c r="D17" s="128"/>
      <c r="E17" s="37"/>
      <c r="F17" s="2"/>
      <c r="G17" s="2"/>
    </row>
    <row r="18" spans="1:7" ht="12.75">
      <c r="A18" s="2" t="s">
        <v>124</v>
      </c>
      <c r="B18" s="126"/>
      <c r="C18" s="42"/>
      <c r="D18" s="128"/>
      <c r="E18" s="37"/>
      <c r="F18" s="2"/>
      <c r="G18" s="2"/>
    </row>
    <row r="19" spans="1:7" ht="12.75">
      <c r="A19" s="14"/>
      <c r="B19" s="2"/>
      <c r="C19" s="2"/>
      <c r="D19" s="2"/>
      <c r="E19" s="2"/>
      <c r="F19" s="2"/>
      <c r="G19" s="2"/>
    </row>
    <row r="20" spans="1:7" ht="12.75">
      <c r="A20" s="14"/>
      <c r="B20" s="2"/>
      <c r="C20" s="2"/>
      <c r="D20" s="2"/>
      <c r="E20" s="2"/>
      <c r="F20" s="2"/>
      <c r="G20" s="2"/>
    </row>
    <row r="21" spans="1:7" ht="12.75">
      <c r="A21" s="14"/>
      <c r="B21" s="2"/>
      <c r="C21" s="2"/>
      <c r="D21" s="2"/>
      <c r="E21" s="2"/>
      <c r="F21" s="2"/>
      <c r="G21" s="2"/>
    </row>
    <row r="22" spans="1:7" ht="12.75">
      <c r="A22" s="14"/>
      <c r="B22" s="2"/>
      <c r="C22" s="2"/>
      <c r="D22" s="2"/>
      <c r="E22" s="2"/>
      <c r="F22" s="2"/>
      <c r="G22" s="2"/>
    </row>
    <row r="23" spans="1:7" ht="12.75">
      <c r="A23" s="14"/>
      <c r="B23" s="2"/>
      <c r="C23" s="2"/>
      <c r="D23" s="2"/>
      <c r="E23" s="2"/>
      <c r="F23" s="2"/>
      <c r="G23" s="2"/>
    </row>
    <row r="24" spans="1:7" ht="12.75">
      <c r="A24" s="14"/>
      <c r="B24" s="2"/>
      <c r="C24" s="2"/>
      <c r="D24" s="2"/>
      <c r="E24" s="2"/>
      <c r="F24" s="2"/>
      <c r="G24" s="2"/>
    </row>
    <row r="25" spans="1:7" ht="12.75">
      <c r="A25" s="14"/>
      <c r="B25" s="2"/>
      <c r="C25" s="2"/>
      <c r="D25" s="2"/>
      <c r="E25" s="2"/>
      <c r="F25" s="2"/>
      <c r="G25" s="2"/>
    </row>
    <row r="26" spans="1:7" ht="12.75">
      <c r="A26" s="14"/>
      <c r="B26" s="2"/>
      <c r="C26" s="2"/>
      <c r="D26" s="2"/>
      <c r="E26" s="2"/>
      <c r="F26" s="2"/>
      <c r="G26" s="2"/>
    </row>
    <row r="27" spans="1:7" ht="12.75">
      <c r="A27" s="14"/>
      <c r="B27" s="2"/>
      <c r="C27" s="2"/>
      <c r="D27" s="2"/>
      <c r="E27" s="2"/>
      <c r="F27" s="2"/>
      <c r="G27" s="2"/>
    </row>
    <row r="28" spans="1:7" ht="12.75">
      <c r="A28" s="14"/>
      <c r="B28" s="2"/>
      <c r="C28" s="2"/>
      <c r="D28" s="2"/>
      <c r="E28" s="2"/>
      <c r="F28" s="2"/>
      <c r="G28" s="2"/>
    </row>
    <row r="29" spans="1:7" ht="12.75">
      <c r="A29" s="14"/>
      <c r="B29" s="2"/>
      <c r="C29" s="2"/>
      <c r="D29" s="2"/>
      <c r="E29" s="2"/>
      <c r="F29" s="2"/>
      <c r="G29" s="2"/>
    </row>
    <row r="30" spans="1:7" ht="12.75">
      <c r="A30" s="14"/>
      <c r="B30" s="2"/>
      <c r="C30" s="2"/>
      <c r="D30" s="2"/>
      <c r="E30" s="2"/>
      <c r="F30" s="2"/>
      <c r="G30" s="2"/>
    </row>
    <row r="31" spans="1:7" ht="12.75">
      <c r="A31" s="14"/>
      <c r="B31" s="2"/>
      <c r="C31" s="2"/>
      <c r="D31" s="2"/>
      <c r="E31" s="2"/>
      <c r="F31" s="2"/>
      <c r="G31" s="2"/>
    </row>
    <row r="32" spans="1:7" ht="12.75">
      <c r="A32" s="14"/>
      <c r="B32" s="2"/>
      <c r="C32" s="2"/>
      <c r="D32" s="2"/>
      <c r="E32" s="2"/>
      <c r="F32" s="2"/>
      <c r="G32" s="2"/>
    </row>
    <row r="33" spans="1:7" ht="12.75">
      <c r="A33" s="14"/>
      <c r="B33" s="2"/>
      <c r="C33" s="2"/>
      <c r="D33" s="2"/>
      <c r="E33" s="2"/>
      <c r="F33" s="2"/>
      <c r="G33" s="2"/>
    </row>
    <row r="34" spans="1:7" ht="12.75">
      <c r="A34" s="14"/>
      <c r="B34" s="2"/>
      <c r="C34" s="2"/>
      <c r="D34" s="2"/>
      <c r="E34" s="2"/>
      <c r="F34" s="2"/>
      <c r="G34" s="2"/>
    </row>
    <row r="35" spans="1:7" ht="12.75">
      <c r="A35" s="14"/>
      <c r="B35" s="2"/>
      <c r="C35" s="2"/>
      <c r="D35" s="2"/>
      <c r="E35" s="2"/>
      <c r="F35" s="2"/>
      <c r="G35" s="2"/>
    </row>
    <row r="36" spans="1:7" ht="12.75">
      <c r="A36" s="14"/>
      <c r="B36" s="2"/>
      <c r="C36" s="2"/>
      <c r="D36" s="2"/>
      <c r="E36" s="2"/>
      <c r="F36" s="2"/>
      <c r="G36" s="2"/>
    </row>
    <row r="37" spans="1:7" ht="12.75">
      <c r="A37" s="14"/>
      <c r="B37" s="2"/>
      <c r="C37" s="2"/>
      <c r="D37" s="2"/>
      <c r="E37" s="2"/>
      <c r="F37" s="2"/>
      <c r="G37" s="2"/>
    </row>
    <row r="38" spans="1:7" ht="12.75">
      <c r="A38" s="14"/>
      <c r="B38" s="2"/>
      <c r="C38" s="2"/>
      <c r="D38" s="2"/>
      <c r="E38" s="2"/>
      <c r="F38" s="2"/>
      <c r="G38" s="2"/>
    </row>
    <row r="39" spans="1:7" ht="12.75">
      <c r="A39" s="14"/>
      <c r="B39" s="2"/>
      <c r="C39" s="2"/>
      <c r="D39" s="2"/>
      <c r="E39" s="2"/>
      <c r="F39" s="2"/>
      <c r="G39" s="2"/>
    </row>
    <row r="40" spans="1:7" ht="12.75">
      <c r="A40" s="14"/>
      <c r="B40" s="2"/>
      <c r="C40" s="2"/>
      <c r="D40" s="2"/>
      <c r="E40" s="2"/>
      <c r="F40" s="2"/>
      <c r="G40" s="2"/>
    </row>
    <row r="41" spans="1:7" ht="12.75">
      <c r="A41" s="14"/>
      <c r="B41" s="2"/>
      <c r="C41" s="2"/>
      <c r="D41" s="2"/>
      <c r="E41" s="2"/>
      <c r="F41" s="2"/>
      <c r="G41" s="2"/>
    </row>
    <row r="42" spans="1:7" ht="12.75">
      <c r="A42" s="14"/>
      <c r="B42" s="2"/>
      <c r="C42" s="2"/>
      <c r="D42" s="2"/>
      <c r="E42" s="2"/>
      <c r="F42" s="2"/>
      <c r="G42" s="2"/>
    </row>
    <row r="43" spans="1:7" ht="12.75">
      <c r="A43" s="14"/>
      <c r="B43" s="2"/>
      <c r="C43" s="2"/>
      <c r="D43" s="2"/>
      <c r="E43" s="2"/>
      <c r="F43" s="2"/>
      <c r="G43" s="2"/>
    </row>
    <row r="44" spans="1:7" ht="12.75">
      <c r="A44" s="14"/>
      <c r="B44" s="2"/>
      <c r="C44" s="2"/>
      <c r="D44" s="2"/>
      <c r="E44" s="2"/>
      <c r="F44" s="2"/>
      <c r="G44" s="2"/>
    </row>
    <row r="45" spans="1:7" ht="12.75">
      <c r="A45" s="14"/>
      <c r="B45" s="2"/>
      <c r="C45" s="2"/>
      <c r="D45" s="2"/>
      <c r="E45" s="2"/>
      <c r="F45" s="2"/>
      <c r="G45" s="2"/>
    </row>
    <row r="46" spans="1:7" ht="12.75">
      <c r="A46" s="14"/>
      <c r="B46" s="2"/>
      <c r="C46" s="2"/>
      <c r="D46" s="2"/>
      <c r="E46" s="2"/>
      <c r="F46" s="2"/>
      <c r="G46" s="2"/>
    </row>
    <row r="47" spans="1:7" ht="12.75">
      <c r="A47" s="14"/>
      <c r="B47" s="2"/>
      <c r="C47" s="2"/>
      <c r="D47" s="2"/>
      <c r="E47" s="2"/>
      <c r="F47" s="2"/>
      <c r="G47" s="2"/>
    </row>
    <row r="48" spans="1:7" ht="12.75">
      <c r="A48" s="14"/>
      <c r="B48" s="2"/>
      <c r="C48" s="2"/>
      <c r="D48" s="2"/>
      <c r="E48" s="2"/>
      <c r="F48" s="2"/>
      <c r="G48" s="2"/>
    </row>
    <row r="49" spans="1:7" ht="12.75">
      <c r="A49" s="14"/>
      <c r="B49" s="2"/>
      <c r="C49" s="2"/>
      <c r="D49" s="2"/>
      <c r="E49" s="2"/>
      <c r="F49" s="2"/>
      <c r="G49" s="2"/>
    </row>
    <row r="50" spans="1:7" ht="12.75">
      <c r="A50" s="14"/>
      <c r="B50" s="2"/>
      <c r="C50" s="2"/>
      <c r="D50" s="2"/>
      <c r="E50" s="2"/>
      <c r="F50" s="2"/>
      <c r="G50" s="2"/>
    </row>
    <row r="51" spans="1:7" ht="12.75">
      <c r="A51" s="14"/>
      <c r="B51" s="2"/>
      <c r="C51" s="2"/>
      <c r="D51" s="2"/>
      <c r="E51" s="2"/>
      <c r="F51" s="2"/>
      <c r="G51" s="2"/>
    </row>
    <row r="52" spans="1:7" ht="12.75">
      <c r="A52" s="14"/>
      <c r="B52" s="2"/>
      <c r="C52" s="2"/>
      <c r="D52" s="2"/>
      <c r="E52" s="2"/>
      <c r="F52" s="2"/>
      <c r="G52" s="2"/>
    </row>
    <row r="53" spans="1:7" ht="12.75">
      <c r="A53" s="14"/>
      <c r="B53" s="2"/>
      <c r="C53" s="2"/>
      <c r="D53" s="2"/>
      <c r="E53" s="2"/>
      <c r="F53" s="2"/>
      <c r="G53" s="2"/>
    </row>
    <row r="54" spans="1:7" ht="12.75">
      <c r="A54" s="14"/>
      <c r="B54" s="2"/>
      <c r="C54" s="2"/>
      <c r="D54" s="2"/>
      <c r="E54" s="2"/>
      <c r="F54" s="2"/>
      <c r="G54" s="2"/>
    </row>
    <row r="55" spans="1:7" ht="12.75">
      <c r="A55" s="14"/>
      <c r="B55" s="2"/>
      <c r="C55" s="2"/>
      <c r="D55" s="2"/>
      <c r="E55" s="2"/>
      <c r="F55" s="2"/>
      <c r="G55" s="2"/>
    </row>
    <row r="56" spans="1:7" ht="12.75">
      <c r="A56" s="14"/>
      <c r="B56" s="2"/>
      <c r="C56" s="2"/>
      <c r="D56" s="2"/>
      <c r="E56" s="2"/>
      <c r="F56" s="2"/>
      <c r="G56" s="2"/>
    </row>
    <row r="57" spans="1:7" ht="12.75">
      <c r="A57" s="14"/>
      <c r="B57" s="2"/>
      <c r="C57" s="2"/>
      <c r="D57" s="2"/>
      <c r="E57" s="2"/>
      <c r="F57" s="2"/>
      <c r="G57" s="2"/>
    </row>
    <row r="58" spans="1:7" ht="12.75">
      <c r="A58" s="14"/>
      <c r="B58" s="2"/>
      <c r="C58" s="2"/>
      <c r="D58" s="2"/>
      <c r="E58" s="2"/>
      <c r="F58" s="2"/>
      <c r="G58" s="2"/>
    </row>
    <row r="59" spans="1:6" ht="12.75">
      <c r="A59" s="14"/>
      <c r="B59" s="2"/>
      <c r="C59" s="2"/>
      <c r="D59" s="2"/>
      <c r="E59" s="2"/>
      <c r="F59" s="2"/>
    </row>
    <row r="60" spans="1:7" ht="12.75">
      <c r="A60" s="14" t="s">
        <v>129</v>
      </c>
      <c r="B60" s="2"/>
      <c r="C60" s="2"/>
      <c r="D60" s="2"/>
      <c r="E60" s="2"/>
      <c r="F60" s="2"/>
      <c r="G60" s="2"/>
    </row>
    <row r="61" spans="1:8" ht="12.75">
      <c r="A61" s="2"/>
      <c r="B61" s="2"/>
      <c r="C61" s="2"/>
      <c r="D61" s="15" t="s">
        <v>17</v>
      </c>
      <c r="E61" s="22"/>
      <c r="F61" s="22"/>
      <c r="G61" s="23"/>
      <c r="H61" s="30"/>
    </row>
    <row r="62" spans="1:8" ht="12.75">
      <c r="A62" s="34" t="s">
        <v>9</v>
      </c>
      <c r="B62" s="35" t="s">
        <v>13</v>
      </c>
      <c r="C62" s="35" t="s">
        <v>14</v>
      </c>
      <c r="D62" s="34" t="s">
        <v>19</v>
      </c>
      <c r="E62" s="34" t="s">
        <v>3</v>
      </c>
      <c r="F62" s="34" t="s">
        <v>4</v>
      </c>
      <c r="G62" s="34" t="s">
        <v>5</v>
      </c>
      <c r="H62" s="34" t="s">
        <v>18</v>
      </c>
    </row>
    <row r="63" spans="1:8" ht="12.75">
      <c r="A63" s="19">
        <v>1</v>
      </c>
      <c r="B63" s="31">
        <f>SelectRates!B9*Volumes!P9</f>
        <v>3189221.245797257</v>
      </c>
      <c r="C63" s="31">
        <f>SelectRates!C9*Volumes!Q9</f>
        <v>686291.8362760497</v>
      </c>
      <c r="D63" s="31">
        <f>SelectRates!D9*Volumes!R9</f>
        <v>11825310.598368052</v>
      </c>
      <c r="E63" s="31">
        <f>SelectRates!E9*Volumes!S9</f>
        <v>2271377.776589756</v>
      </c>
      <c r="F63" s="31">
        <f>SelectRates!F9*Volumes!T9</f>
        <v>801751.2435863914</v>
      </c>
      <c r="G63" s="31">
        <f>SelectRates!G9*Volumes!U9</f>
        <v>17320.298221967943</v>
      </c>
      <c r="H63" s="31">
        <f>SUM(B63:G63)</f>
        <v>18791272.998839475</v>
      </c>
    </row>
    <row r="64" spans="1:8" ht="12.75">
      <c r="A64" s="19">
        <v>2</v>
      </c>
      <c r="B64" s="31">
        <f>SelectRates!B10*Volumes!P10</f>
        <v>25891669.73075991</v>
      </c>
      <c r="C64" s="31">
        <f>SelectRates!C10*Volumes!Q10</f>
        <v>5983896.376070647</v>
      </c>
      <c r="D64" s="31">
        <f>SelectRates!D10*Volumes!R10</f>
        <v>102809931.37522866</v>
      </c>
      <c r="E64" s="31">
        <f>SelectRates!E10*Volumes!S10</f>
        <v>23365327.2137512</v>
      </c>
      <c r="F64" s="31">
        <f>SelectRates!F10*Volumes!T10</f>
        <v>4291770.034316669</v>
      </c>
      <c r="G64" s="31">
        <f>SelectRates!G10*Volumes!U10</f>
        <v>86422.8764719853</v>
      </c>
      <c r="H64" s="31">
        <f aca="true" t="shared" si="0" ref="H64:H127">SUM(B64:G64)</f>
        <v>162429017.60659906</v>
      </c>
    </row>
    <row r="65" spans="1:8" ht="12.75">
      <c r="A65" s="19">
        <v>3</v>
      </c>
      <c r="B65" s="31">
        <f>SelectRates!B11*Volumes!P11</f>
        <v>28011701.894097876</v>
      </c>
      <c r="C65" s="31">
        <f>SelectRates!C11*Volumes!Q11</f>
        <v>5939615.472995554</v>
      </c>
      <c r="D65" s="31">
        <f>SelectRates!D11*Volumes!R11</f>
        <v>81057336.81481084</v>
      </c>
      <c r="E65" s="31">
        <f>SelectRates!E11*Volumes!S11</f>
        <v>22798323.88943692</v>
      </c>
      <c r="F65" s="31">
        <f>SelectRates!F11*Volumes!T11</f>
        <v>4326443.0733012445</v>
      </c>
      <c r="G65" s="31">
        <f>SelectRates!G11*Volumes!U11</f>
        <v>247286.98249280543</v>
      </c>
      <c r="H65" s="31">
        <f t="shared" si="0"/>
        <v>142380708.12713525</v>
      </c>
    </row>
    <row r="66" spans="1:8" ht="12.75">
      <c r="A66" s="19">
        <v>4</v>
      </c>
      <c r="B66" s="31">
        <f>SelectRates!B12*Volumes!P12</f>
        <v>19272380.07101066</v>
      </c>
      <c r="C66" s="31">
        <f>SelectRates!C12*Volumes!Q12</f>
        <v>3338931.9982105237</v>
      </c>
      <c r="D66" s="31">
        <f>SelectRates!D12*Volumes!R12</f>
        <v>45812292.26300695</v>
      </c>
      <c r="E66" s="31">
        <f>SelectRates!E12*Volumes!S12</f>
        <v>14543410.764659915</v>
      </c>
      <c r="F66" s="31">
        <f>SelectRates!F12*Volumes!T12</f>
        <v>3104983.1132285916</v>
      </c>
      <c r="G66" s="31">
        <f>SelectRates!G12*Volumes!U12</f>
        <v>139608.61095984036</v>
      </c>
      <c r="H66" s="31">
        <f t="shared" si="0"/>
        <v>86211606.82107647</v>
      </c>
    </row>
    <row r="67" spans="1:8" ht="12.75">
      <c r="A67" s="19">
        <v>5</v>
      </c>
      <c r="B67" s="31">
        <f>SelectRates!B13*Volumes!P13</f>
        <v>13597931.591293385</v>
      </c>
      <c r="C67" s="31">
        <f>SelectRates!C13*Volumes!Q13</f>
        <v>2035709.5454756762</v>
      </c>
      <c r="D67" s="31">
        <f>SelectRates!D13*Volumes!R13</f>
        <v>36244178.15523849</v>
      </c>
      <c r="E67" s="31">
        <f>SelectRates!E13*Volumes!S13</f>
        <v>11435405.934387978</v>
      </c>
      <c r="F67" s="31">
        <f>SelectRates!F13*Volumes!T13</f>
        <v>2324507.1840987788</v>
      </c>
      <c r="G67" s="31">
        <f>SelectRates!G13*Volumes!U13</f>
        <v>306213.5477763569</v>
      </c>
      <c r="H67" s="31">
        <f t="shared" si="0"/>
        <v>65943945.95827067</v>
      </c>
    </row>
    <row r="68" spans="1:8" ht="12.75">
      <c r="A68" s="19">
        <v>6</v>
      </c>
      <c r="B68" s="31">
        <f>SelectRates!B14*Volumes!P14</f>
        <v>9795869.144184476</v>
      </c>
      <c r="C68" s="31">
        <f>SelectRates!C14*Volumes!Q14</f>
        <v>1867429.800683413</v>
      </c>
      <c r="D68" s="31">
        <f>SelectRates!D14*Volumes!R14</f>
        <v>28227529.59028565</v>
      </c>
      <c r="E68" s="31">
        <f>SelectRates!E14*Volumes!S14</f>
        <v>9493786.905520301</v>
      </c>
      <c r="F68" s="31">
        <f>SelectRates!F14*Volumes!T14</f>
        <v>1822459.781427556</v>
      </c>
      <c r="G68" s="31">
        <f>SelectRates!G14*Volumes!U14</f>
        <v>0</v>
      </c>
      <c r="H68" s="31">
        <f t="shared" si="0"/>
        <v>51207075.2221014</v>
      </c>
    </row>
    <row r="69" spans="1:8" ht="12.75">
      <c r="A69" s="19">
        <v>7</v>
      </c>
      <c r="B69" s="31">
        <f>SelectRates!B15*Volumes!P15</f>
        <v>7440946.263928579</v>
      </c>
      <c r="C69" s="31">
        <f>SelectRates!C15*Volumes!Q15</f>
        <v>1572334.154995793</v>
      </c>
      <c r="D69" s="31">
        <f>SelectRates!D15*Volumes!R15</f>
        <v>21061915.57995187</v>
      </c>
      <c r="E69" s="31">
        <f>SelectRates!E15*Volumes!S15</f>
        <v>7428174.716870168</v>
      </c>
      <c r="F69" s="31">
        <f>SelectRates!F15*Volumes!T15</f>
        <v>1134082.7213913703</v>
      </c>
      <c r="G69" s="31">
        <f>SelectRates!G15*Volumes!U15</f>
        <v>2.459613714955292</v>
      </c>
      <c r="H69" s="31">
        <f t="shared" si="0"/>
        <v>38637455.8967515</v>
      </c>
    </row>
    <row r="70" spans="1:8" ht="12.75">
      <c r="A70" s="19">
        <v>8</v>
      </c>
      <c r="B70" s="31">
        <f>SelectRates!B16*Volumes!P16</f>
        <v>5961706.03579235</v>
      </c>
      <c r="C70" s="31">
        <f>SelectRates!C16*Volumes!Q16</f>
        <v>1420870.5005199881</v>
      </c>
      <c r="D70" s="31">
        <f>SelectRates!D16*Volumes!R16</f>
        <v>15890449.658711731</v>
      </c>
      <c r="E70" s="31">
        <f>SelectRates!E16*Volumes!S16</f>
        <v>5142968.453121806</v>
      </c>
      <c r="F70" s="31">
        <f>SelectRates!F16*Volumes!T16</f>
        <v>1006507.9807120458</v>
      </c>
      <c r="G70" s="31">
        <f>SelectRates!G16*Volumes!U16</f>
        <v>190396.48665686604</v>
      </c>
      <c r="H70" s="31">
        <f t="shared" si="0"/>
        <v>29612899.11551479</v>
      </c>
    </row>
    <row r="71" spans="1:8" ht="12.75">
      <c r="A71" s="19">
        <v>9</v>
      </c>
      <c r="B71" s="31">
        <f>SelectRates!B17*Volumes!P17</f>
        <v>4425931.884714277</v>
      </c>
      <c r="C71" s="31">
        <f>SelectRates!C17*Volumes!Q17</f>
        <v>1159133.6997216255</v>
      </c>
      <c r="D71" s="31">
        <f>SelectRates!D17*Volumes!R17</f>
        <v>12896925.002786</v>
      </c>
      <c r="E71" s="31">
        <f>SelectRates!E17*Volumes!S17</f>
        <v>4384323.600856814</v>
      </c>
      <c r="F71" s="31">
        <f>SelectRates!F17*Volumes!T17</f>
        <v>803539.2716234392</v>
      </c>
      <c r="G71" s="31">
        <f>SelectRates!G17*Volumes!U17</f>
        <v>1.2977037353430758</v>
      </c>
      <c r="H71" s="31">
        <f t="shared" si="0"/>
        <v>23669854.757405892</v>
      </c>
    </row>
    <row r="72" spans="1:8" ht="12.75">
      <c r="A72" s="19">
        <v>10</v>
      </c>
      <c r="B72" s="31">
        <f>SelectRates!B18*Volumes!P18</f>
        <v>3532255.6755620325</v>
      </c>
      <c r="C72" s="31">
        <f>SelectRates!C18*Volumes!Q18</f>
        <v>1086509.5810475068</v>
      </c>
      <c r="D72" s="31">
        <f>SelectRates!D18*Volumes!R18</f>
        <v>10515369.748320187</v>
      </c>
      <c r="E72" s="31">
        <f>SelectRates!E18*Volumes!S18</f>
        <v>3000313.1576769953</v>
      </c>
      <c r="F72" s="31">
        <f>SelectRates!F18*Volumes!T18</f>
        <v>697936.491896655</v>
      </c>
      <c r="G72" s="31">
        <f>SelectRates!G18*Volumes!U18</f>
        <v>1.0082100100366957</v>
      </c>
      <c r="H72" s="31">
        <f t="shared" si="0"/>
        <v>18832385.662713386</v>
      </c>
    </row>
    <row r="73" spans="1:8" ht="12.75">
      <c r="A73" s="19">
        <v>11</v>
      </c>
      <c r="B73" s="31">
        <f>SelectRates!B19*Volumes!P19</f>
        <v>2740828.7654317413</v>
      </c>
      <c r="C73" s="31">
        <f>SelectRates!C19*Volumes!Q19</f>
        <v>820577.6707921056</v>
      </c>
      <c r="D73" s="31">
        <f>SelectRates!D19*Volumes!R19</f>
        <v>9197335.152737187</v>
      </c>
      <c r="E73" s="31">
        <f>SelectRates!E19*Volumes!S19</f>
        <v>2953900.0080498527</v>
      </c>
      <c r="F73" s="31">
        <f>SelectRates!F19*Volumes!T19</f>
        <v>496498.8794485496</v>
      </c>
      <c r="G73" s="31">
        <f>SelectRates!G19*Volumes!U19</f>
        <v>0.9103658122469235</v>
      </c>
      <c r="H73" s="31">
        <f t="shared" si="0"/>
        <v>16209141.38682525</v>
      </c>
    </row>
    <row r="74" spans="1:8" ht="12.75">
      <c r="A74" s="19">
        <v>12</v>
      </c>
      <c r="B74" s="31">
        <f>SelectRates!B20*Volumes!P20</f>
        <v>2145704.7249632594</v>
      </c>
      <c r="C74" s="31">
        <f>SelectRates!C20*Volumes!Q20</f>
        <v>632284.9958988411</v>
      </c>
      <c r="D74" s="31">
        <f>SelectRates!D20*Volumes!R20</f>
        <v>8318905.259098971</v>
      </c>
      <c r="E74" s="31">
        <f>SelectRates!E20*Volumes!S20</f>
        <v>2875391.7520337496</v>
      </c>
      <c r="F74" s="31">
        <f>SelectRates!F20*Volumes!T20</f>
        <v>528325.2929341721</v>
      </c>
      <c r="G74" s="31">
        <f>SelectRates!G20*Volumes!U20</f>
        <v>0.9446106629331323</v>
      </c>
      <c r="H74" s="31">
        <f t="shared" si="0"/>
        <v>14500612.969539655</v>
      </c>
    </row>
    <row r="75" spans="1:8" ht="12.75">
      <c r="A75" s="19">
        <v>13</v>
      </c>
      <c r="B75" s="31">
        <f>SelectRates!B21*Volumes!P21</f>
        <v>1745558.7679572566</v>
      </c>
      <c r="C75" s="31">
        <f>SelectRates!C21*Volumes!Q21</f>
        <v>534407.031343115</v>
      </c>
      <c r="D75" s="31">
        <f>SelectRates!D21*Volumes!R21</f>
        <v>6235465.255331237</v>
      </c>
      <c r="E75" s="31">
        <f>SelectRates!E21*Volumes!S21</f>
        <v>1473432.721369368</v>
      </c>
      <c r="F75" s="31">
        <f>SelectRates!F21*Volumes!T21</f>
        <v>399127.0130467596</v>
      </c>
      <c r="G75" s="31">
        <f>SelectRates!G21*Volumes!U21</f>
        <v>0.6092474745186027</v>
      </c>
      <c r="H75" s="31">
        <f t="shared" si="0"/>
        <v>10387991.39829521</v>
      </c>
    </row>
    <row r="76" spans="1:8" ht="12.75">
      <c r="A76" s="19">
        <v>14</v>
      </c>
      <c r="B76" s="31">
        <f>SelectRates!B22*Volumes!P22</f>
        <v>1742844.118599116</v>
      </c>
      <c r="C76" s="31">
        <f>SelectRates!C22*Volumes!Q22</f>
        <v>479525.9676813443</v>
      </c>
      <c r="D76" s="31">
        <f>SelectRates!D22*Volumes!R22</f>
        <v>6093018.94038534</v>
      </c>
      <c r="E76" s="31">
        <f>SelectRates!E22*Volumes!S22</f>
        <v>1514662.2443546578</v>
      </c>
      <c r="F76" s="31">
        <f>SelectRates!F22*Volumes!T22</f>
        <v>204884.88627665062</v>
      </c>
      <c r="G76" s="31">
        <f>SelectRates!G22*Volumes!U22</f>
        <v>0.42395641921354393</v>
      </c>
      <c r="H76" s="31">
        <f t="shared" si="0"/>
        <v>10034936.581253527</v>
      </c>
    </row>
    <row r="77" spans="1:8" ht="12.75">
      <c r="A77" s="19">
        <v>15</v>
      </c>
      <c r="B77" s="31">
        <f>SelectRates!B23*Volumes!P23</f>
        <v>1457577.1461543145</v>
      </c>
      <c r="C77" s="31">
        <f>SelectRates!C23*Volumes!Q23</f>
        <v>431038.58358865813</v>
      </c>
      <c r="D77" s="31">
        <f>SelectRates!D23*Volumes!R23</f>
        <v>5125412.834604577</v>
      </c>
      <c r="E77" s="31">
        <f>SelectRates!E23*Volumes!S23</f>
        <v>1381699.723594466</v>
      </c>
      <c r="F77" s="31">
        <f>SelectRates!F23*Volumes!T23</f>
        <v>299876.16703071864</v>
      </c>
      <c r="G77" s="31">
        <f>SelectRates!G23*Volumes!U23</f>
        <v>0.5059842071579713</v>
      </c>
      <c r="H77" s="31">
        <f t="shared" si="0"/>
        <v>8695604.960956942</v>
      </c>
    </row>
    <row r="78" spans="1:8" ht="12.75">
      <c r="A78" s="19">
        <v>16</v>
      </c>
      <c r="B78" s="31">
        <f>SelectRates!B24*Volumes!P24</f>
        <v>1106666.4093751144</v>
      </c>
      <c r="C78" s="31">
        <f>SelectRates!C24*Volumes!Q24</f>
        <v>399955.5558694374</v>
      </c>
      <c r="D78" s="31">
        <f>SelectRates!D24*Volumes!R24</f>
        <v>3875825.3486585356</v>
      </c>
      <c r="E78" s="31">
        <f>SelectRates!E24*Volumes!S24</f>
        <v>1554622.6388958222</v>
      </c>
      <c r="F78" s="31">
        <f>SelectRates!F24*Volumes!T24</f>
        <v>269877.3083504745</v>
      </c>
      <c r="G78" s="31">
        <f>SelectRates!G24*Volumes!U24</f>
        <v>0.45527725862675206</v>
      </c>
      <c r="H78" s="31">
        <f t="shared" si="0"/>
        <v>7206947.716426644</v>
      </c>
    </row>
    <row r="79" spans="1:8" ht="12.75">
      <c r="A79" s="19">
        <v>17</v>
      </c>
      <c r="B79" s="31">
        <f>SelectRates!B25*Volumes!P25</f>
        <v>941021.172911097</v>
      </c>
      <c r="C79" s="31">
        <f>SelectRates!C25*Volumes!Q25</f>
        <v>348871.4822119837</v>
      </c>
      <c r="D79" s="31">
        <f>SelectRates!D25*Volumes!R25</f>
        <v>3718593.3624417894</v>
      </c>
      <c r="E79" s="31">
        <f>SelectRates!E25*Volumes!S25</f>
        <v>1235928.4575525334</v>
      </c>
      <c r="F79" s="31">
        <f>SelectRates!F25*Volumes!T25</f>
        <v>305239.47035974654</v>
      </c>
      <c r="G79" s="31">
        <f>SelectRates!G25*Volumes!U25</f>
        <v>0.35383604509314004</v>
      </c>
      <c r="H79" s="31">
        <f t="shared" si="0"/>
        <v>6549654.299313195</v>
      </c>
    </row>
    <row r="80" spans="1:8" ht="12.75">
      <c r="A80" s="19">
        <v>18</v>
      </c>
      <c r="B80" s="31">
        <f>SelectRates!B26*Volumes!P26</f>
        <v>835032.2024630907</v>
      </c>
      <c r="C80" s="31">
        <f>SelectRates!C26*Volumes!Q26</f>
        <v>333422.07061382383</v>
      </c>
      <c r="D80" s="31">
        <f>SelectRates!D26*Volumes!R26</f>
        <v>3392965.1747678737</v>
      </c>
      <c r="E80" s="31">
        <f>SelectRates!E26*Volumes!S26</f>
        <v>949654.9844418599</v>
      </c>
      <c r="F80" s="31">
        <f>SelectRates!F26*Volumes!T26</f>
        <v>63652.22637516211</v>
      </c>
      <c r="G80" s="31">
        <f>SelectRates!G26*Volumes!U26</f>
        <v>0.28414484196598155</v>
      </c>
      <c r="H80" s="31">
        <f t="shared" si="0"/>
        <v>5574726.942806652</v>
      </c>
    </row>
    <row r="81" spans="1:8" ht="12.75">
      <c r="A81" s="19">
        <v>19</v>
      </c>
      <c r="B81" s="31">
        <f>SelectRates!B27*Volumes!P27</f>
        <v>684350.1666489852</v>
      </c>
      <c r="C81" s="31">
        <f>SelectRates!C27*Volumes!Q27</f>
        <v>254202.2416035676</v>
      </c>
      <c r="D81" s="31">
        <f>SelectRates!D27*Volumes!R27</f>
        <v>5346698.723167158</v>
      </c>
      <c r="E81" s="31">
        <f>SelectRates!E27*Volumes!S27</f>
        <v>918848.205880005</v>
      </c>
      <c r="F81" s="31">
        <f>SelectRates!F27*Volumes!T27</f>
        <v>38222.95868573997</v>
      </c>
      <c r="G81" s="31">
        <f>SelectRates!G27*Volumes!U27</f>
        <v>0.2524571709520833</v>
      </c>
      <c r="H81" s="31">
        <f t="shared" si="0"/>
        <v>7242322.548442626</v>
      </c>
    </row>
    <row r="82" spans="1:8" ht="12.75">
      <c r="A82" s="19">
        <v>20</v>
      </c>
      <c r="B82" s="31">
        <f>SelectRates!B28*Volumes!P28</f>
        <v>653799.9747531872</v>
      </c>
      <c r="C82" s="31">
        <f>SelectRates!C28*Volumes!Q28</f>
        <v>190877.4802952642</v>
      </c>
      <c r="D82" s="31">
        <f>SelectRates!D28*Volumes!R28</f>
        <v>3344916.0220772545</v>
      </c>
      <c r="E82" s="31">
        <f>SelectRates!E28*Volumes!S28</f>
        <v>794944.5841430911</v>
      </c>
      <c r="F82" s="31">
        <f>SelectRates!F28*Volumes!T28</f>
        <v>102547.86251963838</v>
      </c>
      <c r="G82" s="31">
        <f>SelectRates!G28*Volumes!U28</f>
        <v>0.23561769936980245</v>
      </c>
      <c r="H82" s="31">
        <f t="shared" si="0"/>
        <v>5087086.159406135</v>
      </c>
    </row>
    <row r="83" spans="1:8" ht="12.75">
      <c r="A83" s="19">
        <v>21</v>
      </c>
      <c r="B83" s="31">
        <f>SelectRates!B29*Volumes!P29</f>
        <v>589882.1105061368</v>
      </c>
      <c r="C83" s="31">
        <f>SelectRates!C29*Volumes!Q29</f>
        <v>197348.4069223396</v>
      </c>
      <c r="D83" s="31">
        <f>SelectRates!D29*Volumes!R29</f>
        <v>2739697.2228115373</v>
      </c>
      <c r="E83" s="31">
        <f>SelectRates!E29*Volumes!S29</f>
        <v>430118.1253768915</v>
      </c>
      <c r="F83" s="31">
        <f>SelectRates!F29*Volumes!T29</f>
        <v>78356.58089056559</v>
      </c>
      <c r="G83" s="31">
        <f>SelectRates!G29*Volumes!U29</f>
        <v>0.2346101528312953</v>
      </c>
      <c r="H83" s="31">
        <f t="shared" si="0"/>
        <v>4035402.6811176236</v>
      </c>
    </row>
    <row r="84" spans="1:8" ht="12.75">
      <c r="A84" s="19">
        <v>22</v>
      </c>
      <c r="B84" s="31">
        <f>SelectRates!B30*Volumes!P30</f>
        <v>486841.7962872371</v>
      </c>
      <c r="C84" s="31">
        <f>SelectRates!C30*Volumes!Q30</f>
        <v>146507.95860162607</v>
      </c>
      <c r="D84" s="31">
        <f>SelectRates!D30*Volumes!R30</f>
        <v>2537401.947218732</v>
      </c>
      <c r="E84" s="31">
        <f>SelectRates!E30*Volumes!S30</f>
        <v>655193.850770002</v>
      </c>
      <c r="F84" s="31">
        <f>SelectRates!F30*Volumes!T30</f>
        <v>170361.27454921958</v>
      </c>
      <c r="G84" s="31">
        <f>SelectRates!G30*Volumes!U30</f>
        <v>0.21633959337273104</v>
      </c>
      <c r="H84" s="31">
        <f t="shared" si="0"/>
        <v>3996307.0437664106</v>
      </c>
    </row>
    <row r="85" spans="1:8" ht="12.75">
      <c r="A85" s="19">
        <v>23</v>
      </c>
      <c r="B85" s="31">
        <f>SelectRates!B31*Volumes!P31</f>
        <v>448810.7744197936</v>
      </c>
      <c r="C85" s="31">
        <f>SelectRates!C31*Volumes!Q31</f>
        <v>176503.58542759166</v>
      </c>
      <c r="D85" s="31">
        <f>SelectRates!D31*Volumes!R31</f>
        <v>2400256.09239741</v>
      </c>
      <c r="E85" s="31">
        <f>SelectRates!E31*Volumes!S31</f>
        <v>428468.89837896085</v>
      </c>
      <c r="F85" s="31">
        <f>SelectRates!F31*Volumes!T31</f>
        <v>125690.70030463696</v>
      </c>
      <c r="G85" s="31">
        <f>SelectRates!G31*Volumes!U31</f>
        <v>0.19398767590051796</v>
      </c>
      <c r="H85" s="31">
        <f t="shared" si="0"/>
        <v>3579730.2449160693</v>
      </c>
    </row>
    <row r="86" spans="1:8" ht="12.75">
      <c r="A86" s="19">
        <v>24</v>
      </c>
      <c r="B86" s="31">
        <f>SelectRates!B32*Volumes!P32</f>
        <v>497116.3028103534</v>
      </c>
      <c r="C86" s="31">
        <f>SelectRates!C32*Volumes!Q32</f>
        <v>125169.94435201383</v>
      </c>
      <c r="D86" s="31">
        <f>SelectRates!D32*Volumes!R32</f>
        <v>3440653.2865166324</v>
      </c>
      <c r="E86" s="31">
        <f>SelectRates!E32*Volumes!S32</f>
        <v>790464.944722987</v>
      </c>
      <c r="F86" s="31">
        <f>SelectRates!F32*Volumes!T32</f>
        <v>68084.15286710302</v>
      </c>
      <c r="G86" s="31">
        <f>SelectRates!G32*Volumes!U32</f>
        <v>0.18735744648179276</v>
      </c>
      <c r="H86" s="31">
        <f t="shared" si="0"/>
        <v>4921488.818626536</v>
      </c>
    </row>
    <row r="87" spans="1:8" ht="12.75">
      <c r="A87" s="19">
        <v>25</v>
      </c>
      <c r="B87" s="31">
        <f>SelectRates!B33*Volumes!P33</f>
        <v>384057.19432382216</v>
      </c>
      <c r="C87" s="31">
        <f>SelectRates!C33*Volumes!Q33</f>
        <v>132092.4691642662</v>
      </c>
      <c r="D87" s="31">
        <f>SelectRates!D33*Volumes!R33</f>
        <v>1652405.5011197815</v>
      </c>
      <c r="E87" s="31">
        <f>SelectRates!E33*Volumes!S33</f>
        <v>211346.39431210046</v>
      </c>
      <c r="F87" s="31">
        <f>SelectRates!F33*Volumes!T33</f>
        <v>592.3748086952841</v>
      </c>
      <c r="G87" s="31">
        <f>SelectRates!G33*Volumes!U33</f>
        <v>0.1096648788613353</v>
      </c>
      <c r="H87" s="31">
        <f t="shared" si="0"/>
        <v>2380494.0433935444</v>
      </c>
    </row>
    <row r="88" spans="1:8" ht="12.75">
      <c r="A88" s="19">
        <v>26</v>
      </c>
      <c r="B88" s="31">
        <f>SelectRates!B34*Volumes!P34</f>
        <v>402964.2323511831</v>
      </c>
      <c r="C88" s="31">
        <f>SelectRates!C34*Volumes!Q34</f>
        <v>113232.30285174343</v>
      </c>
      <c r="D88" s="31">
        <f>SelectRates!D34*Volumes!R34</f>
        <v>1790676.3575052628</v>
      </c>
      <c r="E88" s="31">
        <f>SelectRates!E34*Volumes!S34</f>
        <v>448320.9914588019</v>
      </c>
      <c r="F88" s="31">
        <f>SelectRates!F34*Volumes!T34</f>
        <v>103035.44808061581</v>
      </c>
      <c r="G88" s="31">
        <f>SelectRates!G34*Volumes!U34</f>
        <v>0.17348546572952175</v>
      </c>
      <c r="H88" s="31">
        <f t="shared" si="0"/>
        <v>2858229.5057330728</v>
      </c>
    </row>
    <row r="89" spans="1:8" ht="12.75">
      <c r="A89" s="19">
        <v>27</v>
      </c>
      <c r="B89" s="31">
        <f>SelectRates!B35*Volumes!P35</f>
        <v>346934.23181771045</v>
      </c>
      <c r="C89" s="31">
        <f>SelectRates!C35*Volumes!Q35</f>
        <v>86421.6316475523</v>
      </c>
      <c r="D89" s="31">
        <f>SelectRates!D35*Volumes!R35</f>
        <v>1474478.1429242857</v>
      </c>
      <c r="E89" s="31">
        <f>SelectRates!E35*Volumes!S35</f>
        <v>570208.244766032</v>
      </c>
      <c r="F89" s="31">
        <f>SelectRates!F35*Volumes!T35</f>
        <v>30004.677570162483</v>
      </c>
      <c r="G89" s="31">
        <f>SelectRates!G35*Volumes!U35</f>
        <v>0.09221294654418395</v>
      </c>
      <c r="H89" s="31">
        <f t="shared" si="0"/>
        <v>2508047.0209386894</v>
      </c>
    </row>
    <row r="90" spans="1:8" ht="12.75">
      <c r="A90" s="19">
        <v>28</v>
      </c>
      <c r="B90" s="31">
        <f>SelectRates!B36*Volumes!P36</f>
        <v>454458.6993538607</v>
      </c>
      <c r="C90" s="31">
        <f>SelectRates!C36*Volumes!Q36</f>
        <v>317485.4083421837</v>
      </c>
      <c r="D90" s="31">
        <f>SelectRates!D36*Volumes!R36</f>
        <v>2108726.090094404</v>
      </c>
      <c r="E90" s="31">
        <f>SelectRates!E36*Volumes!S36</f>
        <v>192124.47421083046</v>
      </c>
      <c r="F90" s="31">
        <f>SelectRates!F36*Volumes!T36</f>
        <v>23181.079017558575</v>
      </c>
      <c r="G90" s="31">
        <f>SelectRates!G36*Volumes!U36</f>
        <v>0.09657496894719778</v>
      </c>
      <c r="H90" s="31">
        <f t="shared" si="0"/>
        <v>3095975.847593806</v>
      </c>
    </row>
    <row r="91" spans="1:8" ht="12.75">
      <c r="A91" s="19">
        <v>29</v>
      </c>
      <c r="B91" s="31">
        <f>SelectRates!B37*Volumes!P37</f>
        <v>293179.2329989704</v>
      </c>
      <c r="C91" s="31">
        <f>SelectRates!C37*Volumes!Q37</f>
        <v>178405.05147044212</v>
      </c>
      <c r="D91" s="31">
        <f>SelectRates!D37*Volumes!R37</f>
        <v>1572455.2271629774</v>
      </c>
      <c r="E91" s="31">
        <f>SelectRates!E37*Volumes!S37</f>
        <v>178082.48856237897</v>
      </c>
      <c r="F91" s="31">
        <f>SelectRates!F37*Volumes!T37</f>
        <v>37236.957142617204</v>
      </c>
      <c r="G91" s="31">
        <f>SelectRates!G37*Volumes!U37</f>
        <v>0.07950889820020994</v>
      </c>
      <c r="H91" s="31">
        <f t="shared" si="0"/>
        <v>2259359.0368462843</v>
      </c>
    </row>
    <row r="92" spans="1:8" ht="12.75">
      <c r="A92" s="19">
        <v>30</v>
      </c>
      <c r="B92" s="31">
        <f>SelectRates!B38*Volumes!P38</f>
        <v>1048625.0336733498</v>
      </c>
      <c r="C92" s="31">
        <f>SelectRates!C38*Volumes!Q38</f>
        <v>128491.5678456182</v>
      </c>
      <c r="D92" s="31">
        <f>SelectRates!D38*Volumes!R38</f>
        <v>1317545.9843770422</v>
      </c>
      <c r="E92" s="31">
        <f>SelectRates!E38*Volumes!S38</f>
        <v>170807.22206372523</v>
      </c>
      <c r="F92" s="31">
        <f>SelectRates!F38*Volumes!T38</f>
        <v>186976.28273787125</v>
      </c>
      <c r="G92" s="31">
        <f>SelectRates!G38*Volumes!U38</f>
        <v>0.08367449173400715</v>
      </c>
      <c r="H92" s="31">
        <f t="shared" si="0"/>
        <v>2852446.1743720984</v>
      </c>
    </row>
    <row r="93" spans="1:8" ht="12.75">
      <c r="A93" s="19">
        <v>31</v>
      </c>
      <c r="B93" s="31">
        <f>SelectRates!B39*Volumes!P39</f>
        <v>356440.69609434326</v>
      </c>
      <c r="C93" s="31">
        <f>SelectRates!C39*Volumes!Q39</f>
        <v>240178.92953754563</v>
      </c>
      <c r="D93" s="31">
        <f>SelectRates!D39*Volumes!R39</f>
        <v>2690788.14953433</v>
      </c>
      <c r="E93" s="31">
        <f>SelectRates!E39*Volumes!S39</f>
        <v>238686.72919994267</v>
      </c>
      <c r="F93" s="31">
        <f>SelectRates!F39*Volumes!T39</f>
        <v>24141.865371035037</v>
      </c>
      <c r="G93" s="31">
        <f>SelectRates!G39*Volumes!U39</f>
        <v>0.04173744399942065</v>
      </c>
      <c r="H93" s="31">
        <f t="shared" si="0"/>
        <v>3550236.41147464</v>
      </c>
    </row>
    <row r="94" spans="1:8" ht="12.75">
      <c r="A94" s="19">
        <v>32</v>
      </c>
      <c r="B94" s="31">
        <f>SelectRates!B40*Volumes!P40</f>
        <v>209949.39075156194</v>
      </c>
      <c r="C94" s="31">
        <f>SelectRates!C40*Volumes!Q40</f>
        <v>77722.42450151156</v>
      </c>
      <c r="D94" s="31">
        <f>SelectRates!D40*Volumes!R40</f>
        <v>1640820.0398808823</v>
      </c>
      <c r="E94" s="31">
        <f>SelectRates!E40*Volumes!S40</f>
        <v>227616.27636148187</v>
      </c>
      <c r="F94" s="31">
        <f>SelectRates!F40*Volumes!T40</f>
        <v>11830.659791908356</v>
      </c>
      <c r="G94" s="31">
        <f>SelectRates!G40*Volumes!U40</f>
        <v>0.05161744545396675</v>
      </c>
      <c r="H94" s="31">
        <f t="shared" si="0"/>
        <v>2167938.8429047912</v>
      </c>
    </row>
    <row r="95" spans="1:8" ht="12.75">
      <c r="A95" s="19">
        <v>33</v>
      </c>
      <c r="B95" s="31">
        <f>SelectRates!B41*Volumes!P41</f>
        <v>174832.02765703166</v>
      </c>
      <c r="C95" s="31">
        <f>SelectRates!C41*Volumes!Q41</f>
        <v>76165.59917892776</v>
      </c>
      <c r="D95" s="31">
        <f>SelectRates!D41*Volumes!R41</f>
        <v>1145709.7108499338</v>
      </c>
      <c r="E95" s="31">
        <f>SelectRates!E41*Volumes!S41</f>
        <v>229657.4070722907</v>
      </c>
      <c r="F95" s="31">
        <f>SelectRates!F41*Volumes!T41</f>
        <v>93730.44250505441</v>
      </c>
      <c r="G95" s="31">
        <f>SelectRates!G41*Volumes!U41</f>
        <v>0.059780901146674684</v>
      </c>
      <c r="H95" s="31">
        <f t="shared" si="0"/>
        <v>1720095.2470441395</v>
      </c>
    </row>
    <row r="96" spans="1:8" ht="12.75">
      <c r="A96" s="19">
        <v>34</v>
      </c>
      <c r="B96" s="31">
        <f>SelectRates!B42*Volumes!P42</f>
        <v>142375.57887558598</v>
      </c>
      <c r="C96" s="31">
        <f>SelectRates!C42*Volumes!Q42</f>
        <v>69213.36395975586</v>
      </c>
      <c r="D96" s="31">
        <f>SelectRates!D42*Volumes!R42</f>
        <v>730654.9220335659</v>
      </c>
      <c r="E96" s="31">
        <f>SelectRates!E42*Volumes!S42</f>
        <v>155338.54503483043</v>
      </c>
      <c r="F96" s="31">
        <f>SelectRates!F42*Volumes!T42</f>
        <v>0</v>
      </c>
      <c r="G96" s="31">
        <f>SelectRates!G42*Volumes!U42</f>
        <v>0.040666733154605034</v>
      </c>
      <c r="H96" s="31">
        <f t="shared" si="0"/>
        <v>1097582.4505704714</v>
      </c>
    </row>
    <row r="97" spans="1:8" ht="12.75">
      <c r="A97" s="19">
        <v>35</v>
      </c>
      <c r="B97" s="31">
        <f>SelectRates!B43*Volumes!P43</f>
        <v>131915.4435622897</v>
      </c>
      <c r="C97" s="31">
        <f>SelectRates!C43*Volumes!Q43</f>
        <v>56651.80391417516</v>
      </c>
      <c r="D97" s="31">
        <f>SelectRates!D43*Volumes!R43</f>
        <v>748626.6561399386</v>
      </c>
      <c r="E97" s="31">
        <f>SelectRates!E43*Volumes!S43</f>
        <v>145920.55847481333</v>
      </c>
      <c r="F97" s="31">
        <f>SelectRates!F43*Volumes!T43</f>
        <v>61639.39260111374</v>
      </c>
      <c r="G97" s="31">
        <f>SelectRates!G43*Volumes!U43</f>
        <v>0.05094791077206816</v>
      </c>
      <c r="H97" s="31">
        <f t="shared" si="0"/>
        <v>1144753.9056402415</v>
      </c>
    </row>
    <row r="98" spans="1:8" ht="12.75">
      <c r="A98" s="19">
        <v>36</v>
      </c>
      <c r="B98" s="31">
        <f>SelectRates!B44*Volumes!P44</f>
        <v>126461.2830274949</v>
      </c>
      <c r="C98" s="31">
        <f>SelectRates!C44*Volumes!Q44</f>
        <v>68185.38388033985</v>
      </c>
      <c r="D98" s="31">
        <f>SelectRates!D44*Volumes!R44</f>
        <v>601777.5146549942</v>
      </c>
      <c r="E98" s="31">
        <f>SelectRates!E44*Volumes!S44</f>
        <v>154395.96363475343</v>
      </c>
      <c r="F98" s="31">
        <f>SelectRates!F44*Volumes!T44</f>
        <v>0</v>
      </c>
      <c r="G98" s="31">
        <f>SelectRates!G44*Volumes!U44</f>
        <v>0.03347128545615492</v>
      </c>
      <c r="H98" s="31">
        <f t="shared" si="0"/>
        <v>950820.1786688679</v>
      </c>
    </row>
    <row r="99" spans="1:8" ht="12.75">
      <c r="A99" s="19">
        <v>37</v>
      </c>
      <c r="B99" s="31">
        <f>SelectRates!B45*Volumes!P45</f>
        <v>105019.99944211676</v>
      </c>
      <c r="C99" s="31">
        <f>SelectRates!C45*Volumes!Q45</f>
        <v>27630.678435170397</v>
      </c>
      <c r="D99" s="31">
        <f>SelectRates!D45*Volumes!R45</f>
        <v>469810.78600014304</v>
      </c>
      <c r="E99" s="31">
        <f>SelectRates!E45*Volumes!S45</f>
        <v>76465.02814192248</v>
      </c>
      <c r="F99" s="31">
        <f>SelectRates!F45*Volumes!T45</f>
        <v>2571.437360374758</v>
      </c>
      <c r="G99" s="31">
        <f>SelectRates!G45*Volumes!U45</f>
        <v>0.01796138294467029</v>
      </c>
      <c r="H99" s="31">
        <f t="shared" si="0"/>
        <v>681497.9473411103</v>
      </c>
    </row>
    <row r="100" spans="1:8" ht="12.75">
      <c r="A100" s="19">
        <v>38</v>
      </c>
      <c r="B100" s="31">
        <f>SelectRates!B46*Volumes!P46</f>
        <v>91504.96325118734</v>
      </c>
      <c r="C100" s="31">
        <f>SelectRates!C46*Volumes!Q46</f>
        <v>50270.008507858394</v>
      </c>
      <c r="D100" s="31">
        <f>SelectRates!D46*Volumes!R46</f>
        <v>486581.06161766435</v>
      </c>
      <c r="E100" s="31">
        <f>SelectRates!E46*Volumes!S46</f>
        <v>83249.11534893853</v>
      </c>
      <c r="F100" s="31">
        <f>SelectRates!F46*Volumes!T46</f>
        <v>25590.11913543985</v>
      </c>
      <c r="G100" s="31">
        <f>SelectRates!G46*Volumes!U46</f>
        <v>0.017927777322335903</v>
      </c>
      <c r="H100" s="31">
        <f t="shared" si="0"/>
        <v>737195.2857888658</v>
      </c>
    </row>
    <row r="101" spans="1:8" ht="12.75">
      <c r="A101" s="19">
        <v>39</v>
      </c>
      <c r="B101" s="31">
        <f>SelectRates!B47*Volumes!P47</f>
        <v>88213.0407071388</v>
      </c>
      <c r="C101" s="31">
        <f>SelectRates!C47*Volumes!Q47</f>
        <v>25455.876648660207</v>
      </c>
      <c r="D101" s="31">
        <f>SelectRates!D47*Volumes!R47</f>
        <v>473693.2490023511</v>
      </c>
      <c r="E101" s="31">
        <f>SelectRates!E47*Volumes!S47</f>
        <v>90714.66250167429</v>
      </c>
      <c r="F101" s="31">
        <f>SelectRates!F47*Volumes!T47</f>
        <v>19555.014627206474</v>
      </c>
      <c r="G101" s="31">
        <f>SelectRates!G47*Volumes!U47</f>
        <v>0.04495016420329593</v>
      </c>
      <c r="H101" s="31">
        <f t="shared" si="0"/>
        <v>697631.888437195</v>
      </c>
    </row>
    <row r="102" spans="1:8" ht="12.75">
      <c r="A102" s="19">
        <v>40</v>
      </c>
      <c r="B102" s="31">
        <f>SelectRates!B48*Volumes!P48</f>
        <v>84123.57449837425</v>
      </c>
      <c r="C102" s="31">
        <f>SelectRates!C48*Volumes!Q48</f>
        <v>42872.11718489341</v>
      </c>
      <c r="D102" s="31">
        <f>SelectRates!D48*Volumes!R48</f>
        <v>542303.7659758809</v>
      </c>
      <c r="E102" s="31">
        <f>SelectRates!E48*Volumes!S48</f>
        <v>13079.594423474684</v>
      </c>
      <c r="F102" s="31">
        <f>SelectRates!F48*Volumes!T48</f>
        <v>14702.29673538158</v>
      </c>
      <c r="G102" s="31">
        <f>SelectRates!G48*Volumes!U48</f>
        <v>0.011378633950933302</v>
      </c>
      <c r="H102" s="31">
        <f t="shared" si="0"/>
        <v>697081.3601966387</v>
      </c>
    </row>
    <row r="103" spans="1:8" ht="12.75">
      <c r="A103" s="19">
        <v>41</v>
      </c>
      <c r="B103" s="31">
        <f>SelectRates!B49*Volumes!P49</f>
        <v>76929.89565683655</v>
      </c>
      <c r="C103" s="31">
        <f>SelectRates!C49*Volumes!Q49</f>
        <v>43317.77328868648</v>
      </c>
      <c r="D103" s="31">
        <f>SelectRates!D49*Volumes!R49</f>
        <v>681849.4440100881</v>
      </c>
      <c r="E103" s="31">
        <f>SelectRates!E49*Volumes!S49</f>
        <v>62277.678549723365</v>
      </c>
      <c r="F103" s="31">
        <f>SelectRates!F49*Volumes!T49</f>
        <v>0</v>
      </c>
      <c r="G103" s="31">
        <f>SelectRates!G49*Volumes!U49</f>
        <v>0.012289901736356947</v>
      </c>
      <c r="H103" s="31">
        <f t="shared" si="0"/>
        <v>864374.8037952363</v>
      </c>
    </row>
    <row r="104" spans="1:8" ht="12.75">
      <c r="A104" s="19">
        <v>42</v>
      </c>
      <c r="B104" s="31">
        <f>SelectRates!B50*Volumes!P50</f>
        <v>79736.19347954234</v>
      </c>
      <c r="C104" s="31">
        <f>SelectRates!C50*Volumes!Q50</f>
        <v>26258.057635487734</v>
      </c>
      <c r="D104" s="31">
        <f>SelectRates!D50*Volumes!R50</f>
        <v>832371.5094496433</v>
      </c>
      <c r="E104" s="31">
        <f>SelectRates!E50*Volumes!S50</f>
        <v>47099.95586258462</v>
      </c>
      <c r="F104" s="31">
        <f>SelectRates!F50*Volumes!T50</f>
        <v>9370.61823616384</v>
      </c>
      <c r="G104" s="31">
        <f>SelectRates!G50*Volumes!U50</f>
        <v>0.023134137404257106</v>
      </c>
      <c r="H104" s="31">
        <f t="shared" si="0"/>
        <v>994836.3577975594</v>
      </c>
    </row>
    <row r="105" spans="1:8" ht="12.75">
      <c r="A105" s="19">
        <v>43</v>
      </c>
      <c r="B105" s="31">
        <f>SelectRates!B51*Volumes!P51</f>
        <v>62580.37834757862</v>
      </c>
      <c r="C105" s="31">
        <f>SelectRates!C51*Volumes!Q51</f>
        <v>17683.634198509048</v>
      </c>
      <c r="D105" s="31">
        <f>SelectRates!D51*Volumes!R51</f>
        <v>856716.7730858641</v>
      </c>
      <c r="E105" s="31">
        <f>SelectRates!E51*Volumes!S51</f>
        <v>104221.57611524595</v>
      </c>
      <c r="F105" s="31">
        <f>SelectRates!F51*Volumes!T51</f>
        <v>0</v>
      </c>
      <c r="G105" s="31">
        <f>SelectRates!G51*Volumes!U51</f>
        <v>0.02547129364255802</v>
      </c>
      <c r="H105" s="31">
        <f t="shared" si="0"/>
        <v>1041202.3872184914</v>
      </c>
    </row>
    <row r="106" spans="1:8" ht="12.75">
      <c r="A106" s="19">
        <v>44</v>
      </c>
      <c r="B106" s="31">
        <f>SelectRates!B52*Volumes!P52</f>
        <v>58741.08492984596</v>
      </c>
      <c r="C106" s="31">
        <f>SelectRates!C52*Volumes!Q52</f>
        <v>17861.896640026276</v>
      </c>
      <c r="D106" s="31">
        <f>SelectRates!D52*Volumes!R52</f>
        <v>810231.8448993976</v>
      </c>
      <c r="E106" s="31">
        <f>SelectRates!E52*Volumes!S52</f>
        <v>494629.0761547791</v>
      </c>
      <c r="F106" s="31">
        <f>SelectRates!F52*Volumes!T52</f>
        <v>2997.210753995947</v>
      </c>
      <c r="G106" s="31">
        <f>SelectRates!G52*Volumes!U52</f>
        <v>0.0362563415672822</v>
      </c>
      <c r="H106" s="31">
        <f t="shared" si="0"/>
        <v>1384461.1496343864</v>
      </c>
    </row>
    <row r="107" spans="1:8" ht="12.75">
      <c r="A107" s="19">
        <v>45</v>
      </c>
      <c r="B107" s="31">
        <f>SelectRates!B53*Volumes!P53</f>
        <v>65520.96817545711</v>
      </c>
      <c r="C107" s="31">
        <f>SelectRates!C53*Volumes!Q53</f>
        <v>36080.31816308701</v>
      </c>
      <c r="D107" s="31">
        <f>SelectRates!D53*Volumes!R53</f>
        <v>602223.6489797492</v>
      </c>
      <c r="E107" s="31">
        <f>SelectRates!E53*Volumes!S53</f>
        <v>39574.75278088876</v>
      </c>
      <c r="F107" s="31">
        <f>SelectRates!F53*Volumes!T53</f>
        <v>50698.16637886045</v>
      </c>
      <c r="G107" s="31">
        <f>SelectRates!G53*Volumes!U53</f>
        <v>0.03452439487607079</v>
      </c>
      <c r="H107" s="31">
        <f t="shared" si="0"/>
        <v>794097.8890024375</v>
      </c>
    </row>
    <row r="108" spans="1:8" ht="12.75">
      <c r="A108" s="19">
        <v>46</v>
      </c>
      <c r="B108" s="31">
        <f>SelectRates!B54*Volumes!P54</f>
        <v>54152.25202707222</v>
      </c>
      <c r="C108" s="31">
        <f>SelectRates!C54*Volumes!Q54</f>
        <v>18218.421523060733</v>
      </c>
      <c r="D108" s="31">
        <f>SelectRates!D54*Volumes!R54</f>
        <v>453959.5398751247</v>
      </c>
      <c r="E108" s="31">
        <f>SelectRates!E54*Volumes!S54</f>
        <v>73101.39470230528</v>
      </c>
      <c r="F108" s="31">
        <f>SelectRates!F54*Volumes!T54</f>
        <v>0</v>
      </c>
      <c r="G108" s="31">
        <f>SelectRates!G54*Volumes!U54</f>
        <v>0.015603388746506313</v>
      </c>
      <c r="H108" s="31">
        <f t="shared" si="0"/>
        <v>599431.6237309518</v>
      </c>
    </row>
    <row r="109" spans="1:8" ht="12.75">
      <c r="A109" s="19">
        <v>47</v>
      </c>
      <c r="B109" s="31">
        <f>SelectRates!B55*Volumes!P55</f>
        <v>56176.71484839776</v>
      </c>
      <c r="C109" s="31">
        <f>SelectRates!C55*Volumes!Q55</f>
        <v>18396.683964577962</v>
      </c>
      <c r="D109" s="31">
        <f>SelectRates!D55*Volumes!R55</f>
        <v>344791.45815772284</v>
      </c>
      <c r="E109" s="31">
        <f>SelectRates!E55*Volumes!S55</f>
        <v>52527.001143104164</v>
      </c>
      <c r="F109" s="31">
        <f>SelectRates!F55*Volumes!T55</f>
        <v>7303.7209688129515</v>
      </c>
      <c r="G109" s="31">
        <f>SelectRates!G55*Volumes!U55</f>
        <v>0.01675850415712069</v>
      </c>
      <c r="H109" s="31">
        <f t="shared" si="0"/>
        <v>479195.5958411198</v>
      </c>
    </row>
    <row r="110" spans="1:8" ht="12.75">
      <c r="A110" s="19">
        <v>48</v>
      </c>
      <c r="B110" s="31">
        <f>SelectRates!B56*Volumes!P56</f>
        <v>42759.37816105544</v>
      </c>
      <c r="C110" s="31">
        <f>SelectRates!C56*Volumes!Q56</f>
        <v>6179.764639263916</v>
      </c>
      <c r="D110" s="31">
        <f>SelectRates!D56*Volumes!R56</f>
        <v>251779.41024379266</v>
      </c>
      <c r="E110" s="31">
        <f>SelectRates!E56*Volumes!S56</f>
        <v>4222.36768818009</v>
      </c>
      <c r="F110" s="31">
        <f>SelectRates!F56*Volumes!T56</f>
        <v>0</v>
      </c>
      <c r="G110" s="31">
        <f>SelectRates!G56*Volumes!U56</f>
        <v>0.008994229453344315</v>
      </c>
      <c r="H110" s="31">
        <f t="shared" si="0"/>
        <v>304940.92972652154</v>
      </c>
    </row>
    <row r="111" spans="1:8" ht="12.75">
      <c r="A111" s="19">
        <v>49</v>
      </c>
      <c r="B111" s="31">
        <f>SelectRates!B57*Volumes!P57</f>
        <v>33215.433106362565</v>
      </c>
      <c r="C111" s="31">
        <f>SelectRates!C57*Volumes!Q57</f>
        <v>12478.370906205984</v>
      </c>
      <c r="D111" s="31">
        <f>SelectRates!D57*Volumes!R57</f>
        <v>203902.60654969554</v>
      </c>
      <c r="E111" s="31">
        <f>SelectRates!E57*Volumes!S57</f>
        <v>1886.2064589211393</v>
      </c>
      <c r="F111" s="31">
        <f>SelectRates!F57*Volumes!T57</f>
        <v>0</v>
      </c>
      <c r="G111" s="31">
        <f>SelectRates!G57*Volumes!U57</f>
        <v>0.004796121476003313</v>
      </c>
      <c r="H111" s="31">
        <f t="shared" si="0"/>
        <v>251482.6218173067</v>
      </c>
    </row>
    <row r="112" spans="1:8" ht="12.75">
      <c r="A112" s="19">
        <v>50</v>
      </c>
      <c r="B112" s="31">
        <f>SelectRates!B58*Volumes!P58</f>
        <v>34591.274469041644</v>
      </c>
      <c r="C112" s="31">
        <f>SelectRates!C58*Volumes!Q58</f>
        <v>15716.805260435633</v>
      </c>
      <c r="D112" s="31">
        <f>SelectRates!D58*Volumes!R58</f>
        <v>180333.3672937484</v>
      </c>
      <c r="E112" s="31">
        <f>SelectRates!E58*Volumes!S58</f>
        <v>3043.663414968678</v>
      </c>
      <c r="F112" s="31">
        <f>SelectRates!F58*Volumes!T58</f>
        <v>0</v>
      </c>
      <c r="G112" s="31">
        <f>SelectRates!G58*Volumes!U58</f>
        <v>0.01427737253643982</v>
      </c>
      <c r="H112" s="31">
        <f t="shared" si="0"/>
        <v>233685.12471556687</v>
      </c>
    </row>
    <row r="113" spans="1:8" ht="12.75">
      <c r="A113" s="19">
        <v>51</v>
      </c>
      <c r="B113" s="31">
        <f>SelectRates!B59*Volumes!P59</f>
        <v>57423.32885020788</v>
      </c>
      <c r="C113" s="31">
        <f>SelectRates!C59*Volumes!Q59</f>
        <v>38076.857508079964</v>
      </c>
      <c r="D113" s="31">
        <f>SelectRates!D59*Volumes!R59</f>
        <v>225204.7802398375</v>
      </c>
      <c r="E113" s="31">
        <f>SelectRates!E59*Volumes!S59</f>
        <v>115994.69683324064</v>
      </c>
      <c r="F113" s="31">
        <f>SelectRates!F59*Volumes!T59</f>
        <v>0</v>
      </c>
      <c r="G113" s="31">
        <f>SelectRates!G59*Volumes!U59</f>
        <v>0.02401391118694079</v>
      </c>
      <c r="H113" s="31">
        <f t="shared" si="0"/>
        <v>436699.6874452772</v>
      </c>
    </row>
    <row r="114" spans="1:8" ht="12.75">
      <c r="A114" s="19">
        <v>52</v>
      </c>
      <c r="B114" s="31">
        <f>SelectRates!B60*Volumes!P60</f>
        <v>35966.956330770096</v>
      </c>
      <c r="C114" s="31">
        <f>SelectRates!C60*Volumes!Q60</f>
        <v>15984.198922711475</v>
      </c>
      <c r="D114" s="31">
        <f>SelectRates!D60*Volumes!R60</f>
        <v>186253.18631133807</v>
      </c>
      <c r="E114" s="31">
        <f>SelectRates!E60*Volumes!S60</f>
        <v>0</v>
      </c>
      <c r="F114" s="31">
        <f>SelectRates!F60*Volumes!T60</f>
        <v>0</v>
      </c>
      <c r="G114" s="31">
        <f>SelectRates!G60*Volumes!U60</f>
        <v>0.0012466485516837464</v>
      </c>
      <c r="H114" s="31">
        <f t="shared" si="0"/>
        <v>238204.34281146817</v>
      </c>
    </row>
    <row r="115" spans="1:8" ht="12.75">
      <c r="A115" s="19">
        <v>53</v>
      </c>
      <c r="B115" s="31">
        <f>SelectRates!B61*Volumes!P61</f>
        <v>53736.30913417146</v>
      </c>
      <c r="C115" s="31">
        <f>SelectRates!C61*Volumes!Q61</f>
        <v>9661.824330233774</v>
      </c>
      <c r="D115" s="31">
        <f>SelectRates!D61*Volumes!R61</f>
        <v>331257.8762061376</v>
      </c>
      <c r="E115" s="31">
        <f>SelectRates!E61*Volumes!S61</f>
        <v>75166.11603958516</v>
      </c>
      <c r="F115" s="31">
        <f>SelectRates!F61*Volumes!T61</f>
        <v>0</v>
      </c>
      <c r="G115" s="31">
        <f>SelectRates!G61*Volumes!U61</f>
        <v>0.011614287215186292</v>
      </c>
      <c r="H115" s="31">
        <f t="shared" si="0"/>
        <v>469822.1373244152</v>
      </c>
    </row>
    <row r="116" spans="1:8" ht="12.75">
      <c r="A116" s="19">
        <v>54</v>
      </c>
      <c r="B116" s="31">
        <f>SelectRates!B62*Volumes!P62</f>
        <v>43858.73139632804</v>
      </c>
      <c r="C116" s="31">
        <f>SelectRates!C62*Volumes!Q62</f>
        <v>9733.129306840665</v>
      </c>
      <c r="D116" s="31">
        <f>SelectRates!D62*Volumes!R62</f>
        <v>260648.33685247475</v>
      </c>
      <c r="E116" s="31">
        <f>SelectRates!E62*Volumes!S62</f>
        <v>0</v>
      </c>
      <c r="F116" s="31">
        <f>SelectRates!F62*Volumes!T62</f>
        <v>0</v>
      </c>
      <c r="G116" s="31">
        <f>SelectRates!G62*Volumes!U62</f>
        <v>0.003180372629428451</v>
      </c>
      <c r="H116" s="31">
        <f t="shared" si="0"/>
        <v>314240.2007360161</v>
      </c>
    </row>
    <row r="117" spans="1:8" ht="12.75">
      <c r="A117" s="19">
        <v>55</v>
      </c>
      <c r="B117" s="31">
        <f>SelectRates!B63*Volumes!P63</f>
        <v>33448.27733833886</v>
      </c>
      <c r="C117" s="31">
        <f>SelectRates!C63*Volumes!Q63</f>
        <v>9822.26052759928</v>
      </c>
      <c r="D117" s="31">
        <f>SelectRates!D63*Volumes!R63</f>
        <v>184284.90441387412</v>
      </c>
      <c r="E117" s="31">
        <f>SelectRates!E63*Volumes!S63</f>
        <v>0</v>
      </c>
      <c r="F117" s="31">
        <f>SelectRates!F63*Volumes!T63</f>
        <v>0</v>
      </c>
      <c r="G117" s="31">
        <f>SelectRates!G63*Volumes!U63</f>
        <v>0.004618308305588845</v>
      </c>
      <c r="H117" s="31">
        <f t="shared" si="0"/>
        <v>227555.44689812054</v>
      </c>
    </row>
    <row r="118" spans="1:8" ht="12.75">
      <c r="A118" s="19">
        <v>56</v>
      </c>
      <c r="B118" s="31">
        <f>SelectRates!B64*Volumes!P64</f>
        <v>42091.88377231437</v>
      </c>
      <c r="C118" s="31">
        <f>SelectRates!C64*Volumes!Q64</f>
        <v>3297.8551680687247</v>
      </c>
      <c r="D118" s="31">
        <f>SelectRates!D64*Volumes!R64</f>
        <v>255050.7825563682</v>
      </c>
      <c r="E118" s="31">
        <f>SelectRates!E64*Volumes!S64</f>
        <v>0</v>
      </c>
      <c r="F118" s="31">
        <f>SelectRates!F64*Volumes!T64</f>
        <v>0</v>
      </c>
      <c r="G118" s="31">
        <f>SelectRates!G64*Volumes!U64</f>
        <v>0.001120872783640267</v>
      </c>
      <c r="H118" s="31">
        <f t="shared" si="0"/>
        <v>300440.5226176241</v>
      </c>
    </row>
    <row r="119" spans="1:8" ht="12.75">
      <c r="A119" s="19">
        <v>57</v>
      </c>
      <c r="B119" s="31">
        <f>SelectRates!B65*Volumes!P65</f>
        <v>38048.99262418309</v>
      </c>
      <c r="C119" s="31">
        <f>SelectRates!C65*Volumes!Q65</f>
        <v>9964.870480813062</v>
      </c>
      <c r="D119" s="31">
        <f>SelectRates!D65*Volumes!R65</f>
        <v>229182.58748287684</v>
      </c>
      <c r="E119" s="31">
        <f>SelectRates!E65*Volumes!S65</f>
        <v>12638.008614948405</v>
      </c>
      <c r="F119" s="31">
        <f>SelectRates!F65*Volumes!T65</f>
        <v>0</v>
      </c>
      <c r="G119" s="31">
        <f>SelectRates!G65*Volumes!U65</f>
        <v>0.0013312199865794792</v>
      </c>
      <c r="H119" s="31">
        <f t="shared" si="0"/>
        <v>289834.4605340414</v>
      </c>
    </row>
    <row r="120" spans="1:8" ht="12.75">
      <c r="A120" s="19">
        <v>58</v>
      </c>
      <c r="B120" s="31">
        <f>SelectRates!B66*Volumes!P66</f>
        <v>19188.35721067523</v>
      </c>
      <c r="C120" s="31">
        <f>SelectRates!C66*Volumes!Q66</f>
        <v>3345.3918191399853</v>
      </c>
      <c r="D120" s="31">
        <f>SelectRates!D66*Volumes!R66</f>
        <v>109061.07847058336</v>
      </c>
      <c r="E120" s="31">
        <f>SelectRates!E66*Volumes!S66</f>
        <v>3026.5710411982964</v>
      </c>
      <c r="F120" s="31">
        <f>SelectRates!F66*Volumes!T66</f>
        <v>0</v>
      </c>
      <c r="G120" s="31">
        <f>SelectRates!G66*Volumes!U66</f>
        <v>0.00827886925258874</v>
      </c>
      <c r="H120" s="31">
        <f t="shared" si="0"/>
        <v>134621.40682046616</v>
      </c>
    </row>
    <row r="121" spans="1:8" ht="12.75">
      <c r="A121" s="19">
        <v>59</v>
      </c>
      <c r="B121" s="31">
        <f>SelectRates!B67*Volumes!P67</f>
        <v>20125.181399069188</v>
      </c>
      <c r="C121" s="31">
        <f>SelectRates!C67*Volumes!Q67</f>
        <v>10107.480434026846</v>
      </c>
      <c r="D121" s="31">
        <f>SelectRates!D67*Volumes!R67</f>
        <v>254785.26096200486</v>
      </c>
      <c r="E121" s="31">
        <f>SelectRates!E67*Volumes!S67</f>
        <v>26766.8936245159</v>
      </c>
      <c r="F121" s="31">
        <f>SelectRates!F67*Volumes!T67</f>
        <v>0</v>
      </c>
      <c r="G121" s="31">
        <f>SelectRates!G67*Volumes!U67</f>
        <v>0.006731792480798922</v>
      </c>
      <c r="H121" s="31">
        <f t="shared" si="0"/>
        <v>311784.8231514093</v>
      </c>
    </row>
    <row r="122" spans="1:8" ht="12.75">
      <c r="A122" s="19">
        <v>60</v>
      </c>
      <c r="B122" s="31">
        <f>SelectRates!B68*Volumes!P68</f>
        <v>15845.042618116002</v>
      </c>
      <c r="C122" s="31">
        <f>SelectRates!C68*Volumes!Q68</f>
        <v>10178.785410633736</v>
      </c>
      <c r="D122" s="31">
        <f>SelectRates!D68*Volumes!R68</f>
        <v>983020.8104886061</v>
      </c>
      <c r="E122" s="31">
        <f>SelectRates!E68*Volumes!S68</f>
        <v>110309.81860806386</v>
      </c>
      <c r="F122" s="31">
        <f>SelectRates!F68*Volumes!T68</f>
        <v>0</v>
      </c>
      <c r="G122" s="31">
        <f>SelectRates!G68*Volumes!U68</f>
        <v>0.007659661564817231</v>
      </c>
      <c r="H122" s="31">
        <f t="shared" si="0"/>
        <v>1119354.4647850813</v>
      </c>
    </row>
    <row r="123" spans="1:8" ht="12.75">
      <c r="A123" s="19">
        <v>61</v>
      </c>
      <c r="B123" s="31">
        <f>SelectRates!B69*Volumes!P69</f>
        <v>36646.98234246558</v>
      </c>
      <c r="C123" s="31">
        <f>SelectRates!C69*Volumes!Q69</f>
        <v>13643.018857451878</v>
      </c>
      <c r="D123" s="31">
        <f>SelectRates!D69*Volumes!R69</f>
        <v>299157.5025821979</v>
      </c>
      <c r="E123" s="31">
        <f>SelectRates!E69*Volumes!S69</f>
        <v>33234.821145967006</v>
      </c>
      <c r="F123" s="31">
        <f>SelectRates!F69*Volumes!T69</f>
        <v>0</v>
      </c>
      <c r="G123" s="31">
        <f>SelectRates!G69*Volumes!U69</f>
        <v>0.015938202157836725</v>
      </c>
      <c r="H123" s="31">
        <f t="shared" si="0"/>
        <v>382682.3408662845</v>
      </c>
    </row>
    <row r="124" spans="1:8" ht="12.75">
      <c r="A124" s="19">
        <v>62</v>
      </c>
      <c r="B124" s="31">
        <f>SelectRates!B70*Volumes!P70</f>
        <v>37106.30511189551</v>
      </c>
      <c r="C124" s="31">
        <f>SelectRates!C70*Volumes!Q70</f>
        <v>34345.230398986</v>
      </c>
      <c r="D124" s="31">
        <f>SelectRates!D70*Volumes!R70</f>
        <v>192431.02814311004</v>
      </c>
      <c r="E124" s="31">
        <f>SelectRates!E70*Volumes!S70</f>
        <v>2989.767300902394</v>
      </c>
      <c r="F124" s="31">
        <f>SelectRates!F70*Volumes!T70</f>
        <v>0</v>
      </c>
      <c r="G124" s="31">
        <f>SelectRates!G70*Volumes!U70</f>
        <v>0.0034548040952628676</v>
      </c>
      <c r="H124" s="31">
        <f t="shared" si="0"/>
        <v>266872.334409698</v>
      </c>
    </row>
    <row r="125" spans="1:8" ht="12.75">
      <c r="A125" s="19">
        <v>63</v>
      </c>
      <c r="B125" s="31">
        <f>SelectRates!B71*Volumes!P71</f>
        <v>13635.114091302145</v>
      </c>
      <c r="C125" s="31">
        <f>SelectRates!C71*Volumes!Q71</f>
        <v>0</v>
      </c>
      <c r="D125" s="31">
        <f>SelectRates!D71*Volumes!R71</f>
        <v>74400.11819817529</v>
      </c>
      <c r="E125" s="31">
        <f>SelectRates!E71*Volumes!S71</f>
        <v>12837.032372664129</v>
      </c>
      <c r="F125" s="31">
        <f>SelectRates!F71*Volumes!T71</f>
        <v>0</v>
      </c>
      <c r="G125" s="31">
        <f>SelectRates!G71*Volumes!U71</f>
        <v>0.0014041076826163512</v>
      </c>
      <c r="H125" s="31">
        <f t="shared" si="0"/>
        <v>100872.26606624924</v>
      </c>
    </row>
    <row r="126" spans="1:8" ht="12.75">
      <c r="A126" s="19">
        <v>64</v>
      </c>
      <c r="B126" s="31">
        <f>SelectRates!B72*Volumes!P72</f>
        <v>12998.839139657135</v>
      </c>
      <c r="C126" s="31">
        <f>SelectRates!C72*Volumes!Q72</f>
        <v>3482.0596909698606</v>
      </c>
      <c r="D126" s="31">
        <f>SelectRates!D72*Volumes!R72</f>
        <v>80302.31620732143</v>
      </c>
      <c r="E126" s="31">
        <f>SelectRates!E72*Volumes!S72</f>
        <v>0</v>
      </c>
      <c r="F126" s="31">
        <f>SelectRates!F72*Volumes!T72</f>
        <v>0</v>
      </c>
      <c r="G126" s="31">
        <f>SelectRates!G72*Volumes!U72</f>
        <v>0.0023482900346576056</v>
      </c>
      <c r="H126" s="31">
        <f t="shared" si="0"/>
        <v>96783.21738623845</v>
      </c>
    </row>
    <row r="127" spans="1:8" ht="12.75">
      <c r="A127" s="19">
        <v>65</v>
      </c>
      <c r="B127" s="31">
        <f>SelectRates!B73*Volumes!P73</f>
        <v>11864.756152693437</v>
      </c>
      <c r="C127" s="31">
        <f>SelectRates!C73*Volumes!Q73</f>
        <v>0</v>
      </c>
      <c r="D127" s="31">
        <f>SelectRates!D73*Volumes!R73</f>
        <v>71116.01580398114</v>
      </c>
      <c r="E127" s="31">
        <f>SelectRates!E73*Volumes!S73</f>
        <v>0</v>
      </c>
      <c r="F127" s="31">
        <f>SelectRates!F73*Volumes!T73</f>
        <v>0</v>
      </c>
      <c r="G127" s="31">
        <f>SelectRates!G73*Volumes!U73</f>
        <v>0.0005665459773225224</v>
      </c>
      <c r="H127" s="31">
        <f t="shared" si="0"/>
        <v>82980.77252322056</v>
      </c>
    </row>
    <row r="128" spans="1:8" ht="12.75">
      <c r="A128" s="19">
        <v>66</v>
      </c>
      <c r="B128" s="31">
        <f>SelectRates!B74*Volumes!P74</f>
        <v>12735.325918445233</v>
      </c>
      <c r="C128" s="31">
        <f>SelectRates!C74*Volumes!Q74</f>
        <v>3523.6542606572134</v>
      </c>
      <c r="D128" s="31">
        <f>SelectRates!D74*Volumes!R74</f>
        <v>67228.02309551799</v>
      </c>
      <c r="E128" s="31">
        <f>SelectRates!E74*Volumes!S74</f>
        <v>0</v>
      </c>
      <c r="F128" s="31">
        <f>SelectRates!F74*Volumes!T74</f>
        <v>0</v>
      </c>
      <c r="G128" s="31">
        <f>SelectRates!G74*Volumes!U74</f>
        <v>0.00012145168187862519</v>
      </c>
      <c r="H128" s="31">
        <f aca="true" t="shared" si="1" ref="H128:H134">SUM(B128:G128)</f>
        <v>83487.00339607212</v>
      </c>
    </row>
    <row r="129" spans="1:8" ht="12.75">
      <c r="A129" s="19">
        <v>67</v>
      </c>
      <c r="B129" s="31">
        <f>SelectRates!B75*Volumes!P75</f>
        <v>10484.423309841131</v>
      </c>
      <c r="C129" s="31">
        <f>SelectRates!C75*Volumes!Q75</f>
        <v>3547.422586192844</v>
      </c>
      <c r="D129" s="31">
        <f>SelectRates!D75*Volumes!R75</f>
        <v>142121.0081463165</v>
      </c>
      <c r="E129" s="31">
        <f>SelectRates!E75*Volumes!S75</f>
        <v>0</v>
      </c>
      <c r="F129" s="31">
        <f>SelectRates!F75*Volumes!T75</f>
        <v>13129.079602374417</v>
      </c>
      <c r="G129" s="31">
        <f>SelectRates!G75*Volumes!U75</f>
        <v>0.0018619337273998364</v>
      </c>
      <c r="H129" s="31">
        <f t="shared" si="1"/>
        <v>169281.93550665863</v>
      </c>
    </row>
    <row r="130" spans="1:8" ht="12.75">
      <c r="A130" s="19">
        <v>68</v>
      </c>
      <c r="B130" s="31">
        <f>SelectRates!B76*Volumes!P76</f>
        <v>5377.2298338803175</v>
      </c>
      <c r="C130" s="31">
        <f>SelectRates!C76*Volumes!Q76</f>
        <v>0</v>
      </c>
      <c r="D130" s="31">
        <f>SelectRates!D76*Volumes!R76</f>
        <v>246143.01607301302</v>
      </c>
      <c r="E130" s="31">
        <f>SelectRates!E76*Volumes!S76</f>
        <v>0</v>
      </c>
      <c r="F130" s="31">
        <f>SelectRates!F76*Volumes!T76</f>
        <v>0</v>
      </c>
      <c r="G130" s="31">
        <f>SelectRates!G76*Volumes!U76</f>
        <v>0.0010134402824602121</v>
      </c>
      <c r="H130" s="31">
        <f t="shared" si="1"/>
        <v>251520.24692033362</v>
      </c>
    </row>
    <row r="131" spans="1:8" ht="12.75">
      <c r="A131" s="19">
        <v>69</v>
      </c>
      <c r="B131" s="31">
        <f>SelectRates!B77*Volumes!P77</f>
        <v>4191.9827754409</v>
      </c>
      <c r="C131" s="31">
        <f>SelectRates!C77*Volumes!Q77</f>
        <v>0</v>
      </c>
      <c r="D131" s="31">
        <f>SelectRates!D77*Volumes!R77</f>
        <v>28123.685274508982</v>
      </c>
      <c r="E131" s="31">
        <f>SelectRates!E77*Volumes!S77</f>
        <v>0</v>
      </c>
      <c r="F131" s="31">
        <f>SelectRates!F77*Volumes!T77</f>
        <v>0</v>
      </c>
      <c r="G131" s="31">
        <f>SelectRates!G77*Volumes!U77</f>
        <v>0.0002997056043644268</v>
      </c>
      <c r="H131" s="31">
        <f t="shared" si="1"/>
        <v>32315.668349655487</v>
      </c>
    </row>
    <row r="132" spans="1:8" ht="12.75">
      <c r="A132" s="19">
        <v>70</v>
      </c>
      <c r="B132" s="31">
        <f>SelectRates!B78*Volumes!P78</f>
        <v>4580.223114542859</v>
      </c>
      <c r="C132" s="31">
        <f>SelectRates!C78*Volumes!Q78</f>
        <v>0</v>
      </c>
      <c r="D132" s="31">
        <f>SelectRates!D78*Volumes!R78</f>
        <v>17785.629114403306</v>
      </c>
      <c r="E132" s="31">
        <f>SelectRates!E78*Volumes!S78</f>
        <v>0</v>
      </c>
      <c r="F132" s="31">
        <f>SelectRates!F78*Volumes!T78</f>
        <v>0</v>
      </c>
      <c r="G132" s="31">
        <f>SelectRates!G78*Volumes!U78</f>
        <v>0</v>
      </c>
      <c r="H132" s="31">
        <f t="shared" si="1"/>
        <v>22365.852228946165</v>
      </c>
    </row>
    <row r="133" spans="1:8" ht="12.75">
      <c r="A133" s="19" t="s">
        <v>0</v>
      </c>
      <c r="B133" s="31">
        <f>SelectRates!B79*Volumes!P79</f>
        <v>2401936.444545203</v>
      </c>
      <c r="C133" s="31">
        <f>SelectRates!C79*Volumes!Q79</f>
        <v>627965.0398697068</v>
      </c>
      <c r="D133" s="31">
        <f>SelectRates!D79*Volumes!R79</f>
        <v>9985508.71185462</v>
      </c>
      <c r="E133" s="31">
        <f>SelectRates!E79*Volumes!S79</f>
        <v>3095002.9195057503</v>
      </c>
      <c r="F133" s="31">
        <f>SelectRates!F79*Volumes!T79</f>
        <v>568669.8917433479</v>
      </c>
      <c r="G133" s="31">
        <f>SelectRates!G79*Volumes!U79</f>
        <v>1.0207735959555397</v>
      </c>
      <c r="H133" s="31">
        <f t="shared" si="1"/>
        <v>16679084.028292224</v>
      </c>
    </row>
    <row r="134" spans="1:8" ht="12.75">
      <c r="A134" s="19" t="s">
        <v>1</v>
      </c>
      <c r="B134" s="31">
        <f>SelectRates!B80*Volumes!P80</f>
        <v>876169.8031353656</v>
      </c>
      <c r="C134" s="31">
        <f>SelectRates!C80*Volumes!Q80</f>
        <v>223916.59999313438</v>
      </c>
      <c r="D134" s="31">
        <f>SelectRates!D80*Volumes!R80</f>
        <v>3611055.0594657604</v>
      </c>
      <c r="E134" s="31">
        <f>SelectRates!E80*Volumes!S80</f>
        <v>1458735.0029483892</v>
      </c>
      <c r="F134" s="31">
        <f>SelectRates!F80*Volumes!T80</f>
        <v>684396.6242652207</v>
      </c>
      <c r="G134" s="31">
        <f>SelectRates!G80*Volumes!U80</f>
        <v>36361.39198124318</v>
      </c>
      <c r="H134" s="31">
        <f t="shared" si="1"/>
        <v>6890634.481789114</v>
      </c>
    </row>
    <row r="135" spans="2:8" ht="12.75">
      <c r="B135" s="32">
        <f aca="true" t="shared" si="2" ref="B135:H135">SUM(B63:B134)</f>
        <v>145988566.65615362</v>
      </c>
      <c r="C135" s="32">
        <f t="shared" si="2"/>
        <v>33094677.96405372</v>
      </c>
      <c r="D135" s="180"/>
      <c r="E135" s="180"/>
      <c r="F135" s="180"/>
      <c r="G135" s="180"/>
      <c r="H135" s="32">
        <f t="shared" si="2"/>
        <v>810986707.1891823</v>
      </c>
    </row>
    <row r="136" spans="2:8" ht="12.75">
      <c r="B136" s="45"/>
      <c r="C136" s="45"/>
      <c r="G136" s="36" t="s">
        <v>17</v>
      </c>
      <c r="H136" s="32">
        <f>H135-B135-C135</f>
        <v>631903462.5689749</v>
      </c>
    </row>
    <row r="137" ht="12.75">
      <c r="H137" s="181"/>
    </row>
    <row r="141" ht="12.75">
      <c r="D141" t="s">
        <v>153</v>
      </c>
    </row>
  </sheetData>
  <printOptions/>
  <pageMargins left="0.75" right="0.75" top="1" bottom="1" header="0.5" footer="0.5"/>
  <pageSetup horizontalDpi="600" verticalDpi="600" orientation="portrait" scale="62" r:id="rId1"/>
  <rowBreaks count="1" manualBreakCount="1">
    <brk id="5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D45"/>
  <sheetViews>
    <sheetView workbookViewId="0" topLeftCell="B1">
      <selection activeCell="G8" sqref="G8"/>
    </sheetView>
  </sheetViews>
  <sheetFormatPr defaultColWidth="9.140625" defaultRowHeight="12.75"/>
  <cols>
    <col min="1" max="1" width="33.421875" style="0" customWidth="1"/>
    <col min="2" max="2" width="20.140625" style="0" customWidth="1"/>
    <col min="3" max="3" width="15.00390625" style="0" customWidth="1"/>
    <col min="4" max="4" width="20.140625" style="0" customWidth="1"/>
  </cols>
  <sheetData>
    <row r="1" ht="18">
      <c r="A1" s="140" t="s">
        <v>82</v>
      </c>
    </row>
    <row r="4" spans="1:4" ht="34.5">
      <c r="A4" s="152" t="s">
        <v>67</v>
      </c>
      <c r="B4" s="153" t="s">
        <v>152</v>
      </c>
      <c r="C4" s="153" t="s">
        <v>150</v>
      </c>
      <c r="D4" s="154" t="s">
        <v>151</v>
      </c>
    </row>
    <row r="5" spans="1:4" ht="15">
      <c r="A5" s="155" t="s">
        <v>16</v>
      </c>
      <c r="B5" s="156">
        <f>InterRev!D4</f>
        <v>239949678.34574825</v>
      </c>
      <c r="C5" s="157">
        <f>Inputs!E27</f>
        <v>1.005765681288358</v>
      </c>
      <c r="D5" s="158">
        <f>B5*C5</f>
        <v>241333151.71633384</v>
      </c>
    </row>
    <row r="6" spans="1:4" ht="15">
      <c r="A6" s="155" t="s">
        <v>32</v>
      </c>
      <c r="B6" s="156">
        <f>IntraRev!D5</f>
        <v>88911577.69217822</v>
      </c>
      <c r="C6" s="157">
        <f>Inputs!E28</f>
        <v>1.0184692056901652</v>
      </c>
      <c r="D6" s="158">
        <f>B6*C6</f>
        <v>90553703.90881217</v>
      </c>
    </row>
    <row r="7" spans="1:4" ht="15">
      <c r="A7" s="159" t="s">
        <v>30</v>
      </c>
      <c r="B7" s="160"/>
      <c r="C7" s="161"/>
      <c r="D7" s="162"/>
    </row>
    <row r="8" spans="1:4" ht="15">
      <c r="A8" s="163" t="s">
        <v>74</v>
      </c>
      <c r="B8" s="164">
        <f>SelectRev!H136</f>
        <v>631903462.5689749</v>
      </c>
      <c r="C8" s="165">
        <f>Inputs!E29</f>
        <v>1.0275865377203202</v>
      </c>
      <c r="D8" s="166">
        <f aca="true" t="shared" si="0" ref="D8:D17">B8*C8</f>
        <v>649335491.2747347</v>
      </c>
    </row>
    <row r="9" spans="1:4" ht="15">
      <c r="A9" s="167" t="s">
        <v>75</v>
      </c>
      <c r="B9" s="168">
        <f>SelectRev!C135</f>
        <v>33094677.96405372</v>
      </c>
      <c r="C9" s="165">
        <f>C8</f>
        <v>1.0275865377203202</v>
      </c>
      <c r="D9" s="166">
        <f t="shared" si="0"/>
        <v>34007645.546050936</v>
      </c>
    </row>
    <row r="10" spans="1:4" ht="15">
      <c r="A10" s="169" t="s">
        <v>76</v>
      </c>
      <c r="B10" s="160">
        <f>SelectRev!B135</f>
        <v>145988566.65615362</v>
      </c>
      <c r="C10" s="165">
        <f>C8</f>
        <v>1.0275865377203202</v>
      </c>
      <c r="D10" s="166">
        <f t="shared" si="0"/>
        <v>150015885.75694907</v>
      </c>
    </row>
    <row r="11" spans="1:4" ht="15">
      <c r="A11" s="170" t="s">
        <v>73</v>
      </c>
      <c r="B11" s="158">
        <f>SUM(B8:B10)</f>
        <v>810986707.1891823</v>
      </c>
      <c r="C11" s="157"/>
      <c r="D11" s="158">
        <f>SUM(D8:D10)</f>
        <v>833359022.5777347</v>
      </c>
    </row>
    <row r="12" spans="1:4" ht="15">
      <c r="A12" s="171" t="s">
        <v>60</v>
      </c>
      <c r="B12" s="164"/>
      <c r="C12" s="171"/>
      <c r="D12" s="166"/>
    </row>
    <row r="13" spans="1:4" ht="15">
      <c r="A13" s="171" t="s">
        <v>68</v>
      </c>
      <c r="B13" s="164">
        <f>InterRev!D5</f>
        <v>-173387.43032325318</v>
      </c>
      <c r="C13" s="165">
        <f>C5</f>
        <v>1.005765681288358</v>
      </c>
      <c r="D13" s="166">
        <f t="shared" si="0"/>
        <v>-174387.12698590444</v>
      </c>
    </row>
    <row r="14" spans="1:4" ht="15">
      <c r="A14" s="171" t="s">
        <v>69</v>
      </c>
      <c r="B14" s="164">
        <f>IntraRev!D6</f>
        <v>-35573.852843565364</v>
      </c>
      <c r="C14" s="165">
        <f>C6</f>
        <v>1.0184692056901652</v>
      </c>
      <c r="D14" s="166">
        <f t="shared" si="0"/>
        <v>-36230.87364892484</v>
      </c>
    </row>
    <row r="15" spans="1:4" ht="15">
      <c r="A15" s="171" t="s">
        <v>31</v>
      </c>
      <c r="B15" s="164">
        <f>SelectRev!D6</f>
        <v>-4629139.559819414</v>
      </c>
      <c r="C15" s="165">
        <f>C8</f>
        <v>1.0275865377203202</v>
      </c>
      <c r="D15" s="166">
        <f t="shared" si="0"/>
        <v>-4756841.492898999</v>
      </c>
    </row>
    <row r="16" spans="1:4" ht="15">
      <c r="A16" s="171" t="s">
        <v>33</v>
      </c>
      <c r="B16" s="164">
        <f>InterRev!D6</f>
        <v>-946563.5327915106</v>
      </c>
      <c r="C16" s="165">
        <f>C5</f>
        <v>1.005765681288358</v>
      </c>
      <c r="D16" s="166">
        <f t="shared" si="0"/>
        <v>-952021.1164407686</v>
      </c>
    </row>
    <row r="17" spans="1:4" ht="15">
      <c r="A17" s="171" t="s">
        <v>35</v>
      </c>
      <c r="B17" s="164">
        <f>InterRev!D7</f>
        <v>-2608886.655841565</v>
      </c>
      <c r="C17" s="165">
        <f>C5</f>
        <v>1.005765681288358</v>
      </c>
      <c r="D17" s="166">
        <f t="shared" si="0"/>
        <v>-2623928.664816598</v>
      </c>
    </row>
    <row r="18" spans="1:4" ht="15">
      <c r="A18" s="170" t="s">
        <v>77</v>
      </c>
      <c r="B18" s="156">
        <f>SUM(B13:B17)</f>
        <v>-8393551.031619309</v>
      </c>
      <c r="C18" s="157"/>
      <c r="D18" s="158">
        <f>SUM(D13:D17)</f>
        <v>-8543409.274791194</v>
      </c>
    </row>
    <row r="19" spans="1:4" ht="15">
      <c r="A19" s="171" t="s">
        <v>70</v>
      </c>
      <c r="B19" s="164"/>
      <c r="C19" s="171"/>
      <c r="D19" s="166"/>
    </row>
    <row r="20" spans="1:4" ht="15">
      <c r="A20" s="163" t="s">
        <v>71</v>
      </c>
      <c r="B20" s="164">
        <f>InterRev!D8</f>
        <v>2961707.487587905</v>
      </c>
      <c r="C20" s="165">
        <f>C5</f>
        <v>1.005765681288358</v>
      </c>
      <c r="D20" s="166">
        <f>(B20*C20)</f>
        <v>2978783.7490306804</v>
      </c>
    </row>
    <row r="21" spans="1:4" ht="15">
      <c r="A21" s="163" t="s">
        <v>69</v>
      </c>
      <c r="B21" s="164">
        <f>IntraRev!D7</f>
        <v>1122358.0465185044</v>
      </c>
      <c r="C21" s="165">
        <f>C6</f>
        <v>1.0184692056901652</v>
      </c>
      <c r="D21" s="166">
        <f>(B21*C21)</f>
        <v>1143087.1081376667</v>
      </c>
    </row>
    <row r="22" spans="1:4" ht="15">
      <c r="A22" s="163" t="s">
        <v>31</v>
      </c>
      <c r="B22" s="164">
        <f>SelectRev!D7</f>
        <v>13008749.287526632</v>
      </c>
      <c r="C22" s="165">
        <f>C8</f>
        <v>1.0275865377203202</v>
      </c>
      <c r="D22" s="166">
        <f>(B22*C22)</f>
        <v>13367615.640441174</v>
      </c>
    </row>
    <row r="23" spans="1:4" ht="15">
      <c r="A23" s="163" t="s">
        <v>72</v>
      </c>
      <c r="B23" s="164">
        <f>SelectRev!D8</f>
        <v>6519327.22915128</v>
      </c>
      <c r="C23" s="165">
        <f>C10</f>
        <v>1.0275865377203202</v>
      </c>
      <c r="D23" s="166">
        <f>(B23*C23)</f>
        <v>6699172.895669372</v>
      </c>
    </row>
    <row r="24" spans="1:4" ht="15">
      <c r="A24" s="155" t="s">
        <v>78</v>
      </c>
      <c r="B24" s="156">
        <f>SUM(B20:B23)</f>
        <v>23612142.05078432</v>
      </c>
      <c r="C24" s="157"/>
      <c r="D24" s="158">
        <f>SUM(D20:D23)</f>
        <v>24188659.393278893</v>
      </c>
    </row>
    <row r="25" spans="1:4" ht="15.75" thickBot="1">
      <c r="A25" s="172" t="s">
        <v>29</v>
      </c>
      <c r="B25" s="173">
        <f>B24+B18+B11+B6+B5</f>
        <v>1155066554.2462738</v>
      </c>
      <c r="C25" s="172"/>
      <c r="D25" s="173">
        <f>D24+D18+D11+D6+D5</f>
        <v>1180891128.3213685</v>
      </c>
    </row>
    <row r="26" spans="1:4" ht="18">
      <c r="A26" s="163" t="s">
        <v>139</v>
      </c>
      <c r="B26" s="171"/>
      <c r="C26" s="171"/>
      <c r="D26" s="174">
        <v>379615.6098983157</v>
      </c>
    </row>
    <row r="27" spans="1:4" ht="18">
      <c r="A27" s="163" t="s">
        <v>140</v>
      </c>
      <c r="B27" s="171"/>
      <c r="C27" s="171"/>
      <c r="D27" s="174">
        <v>387800</v>
      </c>
    </row>
    <row r="28" spans="1:4" ht="18">
      <c r="A28" s="171" t="s">
        <v>141</v>
      </c>
      <c r="B28" s="171"/>
      <c r="C28" s="171"/>
      <c r="D28" s="166">
        <f>(D5+D13+D16+D17+D20)*Inputs!E21</f>
        <v>10235653.231046226</v>
      </c>
    </row>
    <row r="29" spans="1:4" ht="18">
      <c r="A29" s="163" t="s">
        <v>142</v>
      </c>
      <c r="B29" s="171"/>
      <c r="C29" s="171"/>
      <c r="D29" s="166">
        <f>(D6+D21+D14)*Inputs!E22</f>
        <v>11684460.160199145</v>
      </c>
    </row>
    <row r="30" spans="1:4" ht="18">
      <c r="A30" s="163" t="s">
        <v>143</v>
      </c>
      <c r="B30" s="171"/>
      <c r="C30" s="171"/>
      <c r="D30" s="166">
        <f>D25*Inputs!E23</f>
        <v>271818.94511848</v>
      </c>
    </row>
    <row r="31" spans="1:4" ht="15">
      <c r="A31" s="155" t="s">
        <v>79</v>
      </c>
      <c r="B31" s="170"/>
      <c r="C31" s="175"/>
      <c r="D31" s="158">
        <f>SUM(D26:D30)</f>
        <v>22959347.946262166</v>
      </c>
    </row>
    <row r="32" spans="1:4" ht="15">
      <c r="A32" s="163"/>
      <c r="B32" s="171"/>
      <c r="C32" s="171"/>
      <c r="D32" s="176"/>
    </row>
    <row r="33" spans="1:4" ht="15.75" thickBot="1">
      <c r="A33" s="177" t="s">
        <v>80</v>
      </c>
      <c r="B33" s="178"/>
      <c r="C33" s="178"/>
      <c r="D33" s="179">
        <f>D25+D31</f>
        <v>1203850476.2676306</v>
      </c>
    </row>
    <row r="34" ht="13.5" thickTop="1"/>
    <row r="37" ht="12.75">
      <c r="D37" s="180"/>
    </row>
    <row r="38" ht="12.75">
      <c r="A38" s="14" t="s">
        <v>132</v>
      </c>
    </row>
    <row r="39" ht="12.75">
      <c r="A39" s="2" t="s">
        <v>133</v>
      </c>
    </row>
    <row r="40" ht="12.75">
      <c r="A40" s="2" t="s">
        <v>134</v>
      </c>
    </row>
    <row r="41" ht="12.75">
      <c r="A41" s="2" t="s">
        <v>135</v>
      </c>
    </row>
    <row r="42" ht="12.75">
      <c r="A42" s="2" t="s">
        <v>145</v>
      </c>
    </row>
    <row r="43" ht="12.75">
      <c r="A43" s="2" t="s">
        <v>136</v>
      </c>
    </row>
    <row r="44" ht="12.75">
      <c r="A44" s="2" t="s">
        <v>137</v>
      </c>
    </row>
    <row r="45" ht="12.75">
      <c r="A45" s="2" t="s">
        <v>138</v>
      </c>
    </row>
  </sheetData>
  <printOptions horizontalCentered="1"/>
  <pageMargins left="0.75" right="0.75" top="1" bottom="1" header="0.5" footer="0.5"/>
  <pageSetup fitToHeight="1" fitToWidth="1" horizontalDpi="600" verticalDpi="600" orientation="portrait" scale="92" r:id="rId1"/>
</worksheet>
</file>

<file path=xl/worksheets/sheet3.xml><?xml version="1.0" encoding="utf-8"?>
<worksheet xmlns="http://schemas.openxmlformats.org/spreadsheetml/2006/main" xmlns:r="http://schemas.openxmlformats.org/officeDocument/2006/relationships">
  <dimension ref="A1:AB130"/>
  <sheetViews>
    <sheetView view="pageBreakPreview" zoomScale="60" workbookViewId="0" topLeftCell="A94">
      <selection activeCell="D37" sqref="D37"/>
    </sheetView>
  </sheetViews>
  <sheetFormatPr defaultColWidth="9.140625" defaultRowHeight="12.75"/>
  <cols>
    <col min="1" max="1" width="23.140625" style="2" customWidth="1"/>
    <col min="2" max="2" width="11.140625" style="2" customWidth="1"/>
    <col min="3" max="3" width="13.7109375" style="2" customWidth="1"/>
    <col min="4" max="4" width="11.7109375" style="2" customWidth="1"/>
    <col min="5" max="5" width="14.8515625" style="2" customWidth="1"/>
    <col min="6" max="6" width="10.7109375" style="2" customWidth="1"/>
    <col min="7" max="7" width="12.8515625" style="2" customWidth="1"/>
    <col min="8" max="8" width="12.7109375" style="2" customWidth="1"/>
    <col min="9" max="9" width="12.140625" style="2" customWidth="1"/>
    <col min="10" max="10" width="11.7109375" style="2" customWidth="1"/>
    <col min="11" max="12" width="12.57421875" style="2" customWidth="1"/>
    <col min="13" max="13" width="9.140625" style="2" customWidth="1"/>
    <col min="14" max="14" width="10.28125" style="2" customWidth="1"/>
    <col min="15" max="16" width="9.140625" style="2" customWidth="1"/>
    <col min="17" max="17" width="10.7109375" style="2" customWidth="1"/>
    <col min="18" max="18" width="13.421875" style="2" customWidth="1"/>
    <col min="19" max="19" width="9.140625" style="2" customWidth="1"/>
    <col min="20" max="20" width="10.57421875" style="2" customWidth="1"/>
    <col min="21" max="21" width="11.00390625" style="2" customWidth="1"/>
    <col min="22" max="22" width="10.28125" style="2" customWidth="1"/>
    <col min="23" max="23" width="9.28125" style="2" customWidth="1"/>
    <col min="24" max="24" width="10.8515625" style="2" customWidth="1"/>
    <col min="25" max="25" width="3.28125" style="2" customWidth="1"/>
    <col min="26" max="26" width="9.140625" style="2" customWidth="1"/>
    <col min="27" max="28" width="11.140625" style="2" customWidth="1"/>
    <col min="29" max="16384" width="9.140625" style="2" customWidth="1"/>
  </cols>
  <sheetData>
    <row r="1" spans="1:16" ht="13.5" customHeight="1">
      <c r="A1" s="13" t="s">
        <v>83</v>
      </c>
      <c r="G1"/>
      <c r="P1"/>
    </row>
    <row r="2" ht="13.5" customHeight="1"/>
    <row r="3" ht="13.5" customHeight="1"/>
    <row r="4" spans="5:8" ht="11.25">
      <c r="E4" s="46"/>
      <c r="H4" s="14" t="s">
        <v>53</v>
      </c>
    </row>
    <row r="5" spans="1:21" ht="11.25">
      <c r="A5" s="38" t="s">
        <v>84</v>
      </c>
      <c r="H5" s="2" t="s">
        <v>90</v>
      </c>
      <c r="P5" s="134"/>
      <c r="Q5" s="83"/>
      <c r="R5" s="83"/>
      <c r="S5" s="83"/>
      <c r="T5" s="83"/>
      <c r="U5" s="83"/>
    </row>
    <row r="6" spans="1:21" ht="11.25">
      <c r="A6" s="2" t="s">
        <v>146</v>
      </c>
      <c r="B6" s="83"/>
      <c r="C6" s="83"/>
      <c r="H6" s="42"/>
      <c r="I6" s="42"/>
      <c r="J6" s="42"/>
      <c r="K6" s="42"/>
      <c r="P6" s="83"/>
      <c r="Q6" s="83"/>
      <c r="R6" s="83"/>
      <c r="S6" s="83"/>
      <c r="T6" s="83"/>
      <c r="U6" s="83"/>
    </row>
    <row r="7" spans="3:21" ht="11.25">
      <c r="C7" s="83"/>
      <c r="J7" s="47"/>
      <c r="K7" s="47"/>
      <c r="L7" s="48"/>
      <c r="M7" s="48"/>
      <c r="N7" s="48"/>
      <c r="O7" s="48"/>
      <c r="P7" s="132"/>
      <c r="Q7" s="132"/>
      <c r="R7" s="132"/>
      <c r="S7" s="83"/>
      <c r="T7" s="83"/>
      <c r="U7" s="83"/>
    </row>
    <row r="8" spans="5:21" ht="11.25">
      <c r="E8" s="50"/>
      <c r="K8" s="51"/>
      <c r="M8" s="48"/>
      <c r="N8" s="48"/>
      <c r="O8" s="48"/>
      <c r="P8" s="132"/>
      <c r="Q8" s="132"/>
      <c r="R8" s="135"/>
      <c r="S8" s="83"/>
      <c r="T8" s="83"/>
      <c r="U8" s="83"/>
    </row>
    <row r="9" spans="1:21" ht="11.25">
      <c r="A9" s="2" t="s">
        <v>32</v>
      </c>
      <c r="B9" s="57">
        <f>21930000-B22</f>
        <v>20620358</v>
      </c>
      <c r="E9" s="52"/>
      <c r="I9" s="2" t="s">
        <v>16</v>
      </c>
      <c r="K9" s="2" t="s">
        <v>15</v>
      </c>
      <c r="M9" s="2" t="s">
        <v>17</v>
      </c>
      <c r="N9" s="48"/>
      <c r="O9" s="48"/>
      <c r="P9" s="131"/>
      <c r="Q9" s="132"/>
      <c r="R9" s="136"/>
      <c r="S9" s="83"/>
      <c r="T9" s="83"/>
      <c r="U9" s="83"/>
    </row>
    <row r="10" spans="1:21" ht="11.25">
      <c r="A10" s="2" t="s">
        <v>36</v>
      </c>
      <c r="B10" s="57">
        <f>34918000-B21</f>
        <v>33375877</v>
      </c>
      <c r="H10" s="47"/>
      <c r="I10" s="47" t="s">
        <v>91</v>
      </c>
      <c r="J10" s="2" t="s">
        <v>92</v>
      </c>
      <c r="K10" s="47" t="s">
        <v>91</v>
      </c>
      <c r="L10" s="2" t="s">
        <v>92</v>
      </c>
      <c r="M10" s="47" t="s">
        <v>91</v>
      </c>
      <c r="N10" s="48" t="s">
        <v>92</v>
      </c>
      <c r="O10" s="48"/>
      <c r="P10" s="129"/>
      <c r="Q10" s="132"/>
      <c r="R10" s="130"/>
      <c r="S10" s="83"/>
      <c r="T10" s="83"/>
      <c r="U10" s="83"/>
    </row>
    <row r="11" spans="1:21" ht="11.25">
      <c r="A11" s="2" t="s">
        <v>17</v>
      </c>
      <c r="B11" s="57">
        <v>204217000</v>
      </c>
      <c r="C11" s="2" t="s">
        <v>38</v>
      </c>
      <c r="H11" s="80" t="s">
        <v>12</v>
      </c>
      <c r="K11" s="49">
        <v>141136</v>
      </c>
      <c r="L11" s="49">
        <v>359603</v>
      </c>
      <c r="M11" s="48"/>
      <c r="N11" s="48"/>
      <c r="O11" s="48"/>
      <c r="P11" s="129"/>
      <c r="Q11" s="132"/>
      <c r="R11" s="137"/>
      <c r="S11" s="83"/>
      <c r="T11" s="83"/>
      <c r="U11" s="83"/>
    </row>
    <row r="12" spans="1:21" ht="11.25">
      <c r="A12" s="2" t="s">
        <v>14</v>
      </c>
      <c r="B12" s="57">
        <v>9093000</v>
      </c>
      <c r="C12" s="58">
        <f>TYARDBMC*B38*0.4</f>
        <v>5981034.15518466</v>
      </c>
      <c r="H12" s="80" t="s">
        <v>2</v>
      </c>
      <c r="I12" s="81">
        <v>60230</v>
      </c>
      <c r="J12" s="49">
        <v>253824</v>
      </c>
      <c r="K12" s="49">
        <v>741570</v>
      </c>
      <c r="L12" s="49">
        <v>2186783</v>
      </c>
      <c r="M12" s="49">
        <v>1379439</v>
      </c>
      <c r="N12" s="49">
        <v>10761506</v>
      </c>
      <c r="O12" s="48"/>
      <c r="P12" s="129"/>
      <c r="Q12" s="132"/>
      <c r="R12" s="137"/>
      <c r="S12" s="83"/>
      <c r="T12" s="83"/>
      <c r="U12" s="83"/>
    </row>
    <row r="13" spans="1:21" ht="11.25">
      <c r="A13" s="2" t="s">
        <v>13</v>
      </c>
      <c r="B13" s="57">
        <v>100982000</v>
      </c>
      <c r="H13" s="80" t="s">
        <v>3</v>
      </c>
      <c r="I13" s="81">
        <v>202142</v>
      </c>
      <c r="J13" s="49">
        <v>599091</v>
      </c>
      <c r="K13" s="49">
        <v>167624</v>
      </c>
      <c r="L13" s="49">
        <v>421806</v>
      </c>
      <c r="M13" s="49">
        <v>160107</v>
      </c>
      <c r="N13" s="49">
        <v>1348628</v>
      </c>
      <c r="O13" s="48"/>
      <c r="P13" s="129"/>
      <c r="Q13" s="132"/>
      <c r="R13" s="137"/>
      <c r="S13" s="83"/>
      <c r="T13" s="83"/>
      <c r="U13" s="83"/>
    </row>
    <row r="14" spans="1:21" ht="11.25">
      <c r="A14" s="2" t="s">
        <v>34</v>
      </c>
      <c r="B14" s="28">
        <f>SUM(B9:B13)</f>
        <v>368288235</v>
      </c>
      <c r="C14" s="55"/>
      <c r="H14" s="80" t="s">
        <v>54</v>
      </c>
      <c r="I14" s="81">
        <v>240856</v>
      </c>
      <c r="J14" s="49">
        <v>989624</v>
      </c>
      <c r="K14" s="49">
        <v>8618</v>
      </c>
      <c r="L14" s="49">
        <v>43560</v>
      </c>
      <c r="M14" s="49">
        <v>68380</v>
      </c>
      <c r="N14" s="49">
        <v>285716</v>
      </c>
      <c r="O14" s="48"/>
      <c r="P14" s="129"/>
      <c r="Q14" s="132"/>
      <c r="R14" s="137"/>
      <c r="S14" s="83"/>
      <c r="T14" s="132"/>
      <c r="U14" s="83"/>
    </row>
    <row r="15" spans="1:21" ht="11.25">
      <c r="A15" s="2" t="s">
        <v>39</v>
      </c>
      <c r="B15" s="49">
        <f>B14+B21+B22</f>
        <v>371140000</v>
      </c>
      <c r="C15" s="55"/>
      <c r="H15" s="80" t="s">
        <v>5</v>
      </c>
      <c r="I15" s="81">
        <v>180026</v>
      </c>
      <c r="J15" s="49">
        <v>978208</v>
      </c>
      <c r="K15" s="51"/>
      <c r="M15" s="48"/>
      <c r="N15" s="48"/>
      <c r="O15" s="48"/>
      <c r="P15" s="83"/>
      <c r="Q15" s="132"/>
      <c r="R15" s="137"/>
      <c r="S15" s="83"/>
      <c r="T15" s="133"/>
      <c r="U15" s="83"/>
    </row>
    <row r="16" spans="4:21" ht="11.25">
      <c r="D16" s="28"/>
      <c r="H16" s="80" t="s">
        <v>6</v>
      </c>
      <c r="I16" s="81">
        <v>93485</v>
      </c>
      <c r="J16" s="49">
        <v>385246</v>
      </c>
      <c r="K16" s="51"/>
      <c r="M16" s="48"/>
      <c r="N16" s="48"/>
      <c r="O16" s="48"/>
      <c r="P16" s="83"/>
      <c r="Q16" s="132"/>
      <c r="R16" s="137"/>
      <c r="S16" s="83"/>
      <c r="T16" s="133"/>
      <c r="U16" s="83"/>
    </row>
    <row r="17" spans="1:21" ht="11.25">
      <c r="A17" s="38" t="s">
        <v>85</v>
      </c>
      <c r="D17" s="28"/>
      <c r="H17" s="80" t="s">
        <v>7</v>
      </c>
      <c r="I17" s="81">
        <v>64040</v>
      </c>
      <c r="J17" s="49">
        <v>231528</v>
      </c>
      <c r="K17" s="51"/>
      <c r="M17" s="48"/>
      <c r="N17" s="48"/>
      <c r="O17" s="48"/>
      <c r="P17" s="83"/>
      <c r="Q17" s="132"/>
      <c r="R17" s="137"/>
      <c r="S17" s="83"/>
      <c r="T17" s="133"/>
      <c r="U17" s="83"/>
    </row>
    <row r="18" spans="1:21" ht="11.25">
      <c r="A18" s="2" t="s">
        <v>86</v>
      </c>
      <c r="D18" s="28"/>
      <c r="H18" s="80" t="s">
        <v>8</v>
      </c>
      <c r="I18" s="81">
        <v>91692</v>
      </c>
      <c r="J18" s="49">
        <v>438979</v>
      </c>
      <c r="K18" s="51"/>
      <c r="M18" s="48"/>
      <c r="N18" s="48"/>
      <c r="O18" s="48"/>
      <c r="P18" s="83"/>
      <c r="Q18" s="132"/>
      <c r="R18" s="137"/>
      <c r="S18" s="83"/>
      <c r="T18" s="133"/>
      <c r="U18" s="83"/>
    </row>
    <row r="19" spans="4:21" ht="11.25">
      <c r="D19" s="28"/>
      <c r="K19" s="51"/>
      <c r="M19" s="48"/>
      <c r="N19" s="48"/>
      <c r="O19" s="48"/>
      <c r="P19" s="83"/>
      <c r="Q19" s="132"/>
      <c r="R19" s="137"/>
      <c r="S19" s="83"/>
      <c r="T19" s="133"/>
      <c r="U19" s="83"/>
    </row>
    <row r="20" spans="2:21" ht="11.25">
      <c r="B20" s="2" t="s">
        <v>23</v>
      </c>
      <c r="E20" s="2" t="s">
        <v>42</v>
      </c>
      <c r="K20" s="51"/>
      <c r="M20" s="48"/>
      <c r="N20" s="48"/>
      <c r="O20" s="48"/>
      <c r="P20" s="129"/>
      <c r="Q20" s="132"/>
      <c r="R20" s="136"/>
      <c r="S20" s="83"/>
      <c r="T20" s="133"/>
      <c r="U20" s="83"/>
    </row>
    <row r="21" spans="1:21" ht="11.25">
      <c r="A21" s="2" t="s">
        <v>40</v>
      </c>
      <c r="B21" s="49">
        <v>1542123</v>
      </c>
      <c r="C21" s="28"/>
      <c r="D21" s="2" t="s">
        <v>40</v>
      </c>
      <c r="E21" s="63">
        <f>11082764/260470667</f>
        <v>0.042548990746816034</v>
      </c>
      <c r="K21" s="51"/>
      <c r="M21" s="48"/>
      <c r="N21" s="48"/>
      <c r="O21" s="48"/>
      <c r="P21" s="129"/>
      <c r="Q21" s="132"/>
      <c r="R21" s="129"/>
      <c r="S21" s="83"/>
      <c r="T21" s="83"/>
      <c r="U21" s="83"/>
    </row>
    <row r="22" spans="1:21" ht="11.25">
      <c r="A22" s="2" t="s">
        <v>37</v>
      </c>
      <c r="B22" s="49">
        <v>1309642</v>
      </c>
      <c r="C22" s="28"/>
      <c r="D22" s="2" t="s">
        <v>37</v>
      </c>
      <c r="E22" s="63">
        <f>13263462/104047285</f>
        <v>0.12747533008670048</v>
      </c>
      <c r="K22" s="51"/>
      <c r="M22" s="48"/>
      <c r="N22" s="48"/>
      <c r="O22" s="48"/>
      <c r="P22" s="129"/>
      <c r="Q22" s="132"/>
      <c r="R22" s="129"/>
      <c r="S22" s="83"/>
      <c r="T22" s="83"/>
      <c r="U22" s="83"/>
    </row>
    <row r="23" spans="3:21" ht="11.25">
      <c r="C23" s="138"/>
      <c r="D23" s="2" t="s">
        <v>43</v>
      </c>
      <c r="E23" s="63">
        <f>234093/1016994407</f>
        <v>0.00023018120688642096</v>
      </c>
      <c r="K23" s="51"/>
      <c r="M23" s="48"/>
      <c r="N23" s="48"/>
      <c r="O23" s="48"/>
      <c r="P23" s="129"/>
      <c r="Q23" s="132"/>
      <c r="R23" s="129"/>
      <c r="S23" s="83"/>
      <c r="T23" s="83"/>
      <c r="U23" s="83"/>
    </row>
    <row r="24" spans="3:21" ht="11.25">
      <c r="C24" s="138"/>
      <c r="K24" s="51"/>
      <c r="M24" s="48"/>
      <c r="N24" s="48"/>
      <c r="O24" s="48"/>
      <c r="P24" s="129"/>
      <c r="Q24" s="132"/>
      <c r="R24" s="129"/>
      <c r="S24" s="83"/>
      <c r="T24" s="83"/>
      <c r="U24" s="83"/>
    </row>
    <row r="25" spans="1:21" ht="11.25">
      <c r="A25" s="38" t="s">
        <v>87</v>
      </c>
      <c r="C25" s="138"/>
      <c r="D25" s="14" t="s">
        <v>81</v>
      </c>
      <c r="K25" s="51"/>
      <c r="M25" s="48"/>
      <c r="N25" s="48"/>
      <c r="O25" s="48"/>
      <c r="P25" s="129"/>
      <c r="Q25" s="132"/>
      <c r="R25" s="129"/>
      <c r="S25" s="83"/>
      <c r="T25" s="83"/>
      <c r="U25" s="83"/>
    </row>
    <row r="26" spans="1:21" ht="11.25">
      <c r="A26" s="2" t="s">
        <v>86</v>
      </c>
      <c r="C26" s="138"/>
      <c r="D26" s="2" t="s">
        <v>86</v>
      </c>
      <c r="K26" s="51"/>
      <c r="M26" s="48"/>
      <c r="N26" s="48"/>
      <c r="O26" s="48"/>
      <c r="P26" s="129"/>
      <c r="Q26" s="132"/>
      <c r="R26" s="129"/>
      <c r="S26" s="83"/>
      <c r="T26" s="83"/>
      <c r="U26" s="83"/>
    </row>
    <row r="27" spans="1:21" ht="11.25">
      <c r="A27" s="2" t="s">
        <v>16</v>
      </c>
      <c r="B27" s="49">
        <f>7893065</f>
        <v>7893065</v>
      </c>
      <c r="C27" s="138"/>
      <c r="D27" s="2" t="s">
        <v>16</v>
      </c>
      <c r="E27" s="124">
        <v>1.005765681288358</v>
      </c>
      <c r="K27" s="51"/>
      <c r="M27" s="48"/>
      <c r="N27" s="48"/>
      <c r="O27" s="48"/>
      <c r="P27" s="129"/>
      <c r="Q27" s="132"/>
      <c r="R27" s="129"/>
      <c r="S27" s="83"/>
      <c r="T27" s="83"/>
      <c r="U27" s="83"/>
    </row>
    <row r="28" spans="1:21" ht="11.25">
      <c r="A28" s="2" t="s">
        <v>15</v>
      </c>
      <c r="B28" s="49">
        <f>1741458</f>
        <v>1741458</v>
      </c>
      <c r="C28" s="83"/>
      <c r="D28" s="2" t="s">
        <v>15</v>
      </c>
      <c r="E28" s="124">
        <v>1.0184692056901652</v>
      </c>
      <c r="F28" s="61"/>
      <c r="K28" s="51"/>
      <c r="M28" s="48"/>
      <c r="N28" s="48"/>
      <c r="O28" s="48"/>
      <c r="P28" s="139"/>
      <c r="Q28" s="139"/>
      <c r="R28" s="139"/>
      <c r="S28" s="83"/>
      <c r="T28" s="83"/>
      <c r="U28" s="83"/>
    </row>
    <row r="29" spans="1:21" ht="11.25">
      <c r="A29" s="2" t="s">
        <v>17</v>
      </c>
      <c r="B29" s="49">
        <f>152130711</f>
        <v>152130711</v>
      </c>
      <c r="C29" s="83"/>
      <c r="D29" s="2" t="s">
        <v>17</v>
      </c>
      <c r="E29" s="124">
        <v>1.0275865377203202</v>
      </c>
      <c r="K29" s="51"/>
      <c r="M29" s="48"/>
      <c r="N29" s="48"/>
      <c r="O29" s="48"/>
      <c r="P29" s="139"/>
      <c r="Q29" s="139"/>
      <c r="R29" s="139"/>
      <c r="S29" s="83"/>
      <c r="T29" s="83"/>
      <c r="U29" s="83"/>
    </row>
    <row r="30" spans="1:21" ht="11.25">
      <c r="A30" s="54" t="s">
        <v>33</v>
      </c>
      <c r="B30" s="49">
        <f>4616800</f>
        <v>4616800</v>
      </c>
      <c r="C30" s="83"/>
      <c r="D30" s="62"/>
      <c r="E30" s="60"/>
      <c r="K30" s="42"/>
      <c r="P30" s="83"/>
      <c r="Q30" s="83"/>
      <c r="R30" s="83"/>
      <c r="S30" s="83"/>
      <c r="T30" s="83"/>
      <c r="U30" s="83"/>
    </row>
    <row r="31" spans="1:21" ht="11.25">
      <c r="A31" s="54" t="s">
        <v>35</v>
      </c>
      <c r="B31" s="49">
        <f>3045220</f>
        <v>3045220</v>
      </c>
      <c r="C31" s="138"/>
      <c r="D31" s="62"/>
      <c r="E31" s="60"/>
      <c r="K31" s="42"/>
      <c r="P31" s="83"/>
      <c r="Q31" s="83"/>
      <c r="R31" s="83"/>
      <c r="S31" s="83"/>
      <c r="T31" s="83"/>
      <c r="U31" s="83"/>
    </row>
    <row r="32" spans="3:21" ht="11.25">
      <c r="C32" s="138"/>
      <c r="K32" s="42"/>
      <c r="P32" s="83"/>
      <c r="Q32" s="83"/>
      <c r="R32" s="83"/>
      <c r="S32" s="83"/>
      <c r="T32" s="83"/>
      <c r="U32" s="83"/>
    </row>
    <row r="33" spans="1:21" ht="11.25">
      <c r="A33" s="38" t="s">
        <v>89</v>
      </c>
      <c r="K33" s="42"/>
      <c r="P33" s="83"/>
      <c r="Q33" s="83"/>
      <c r="R33" s="83"/>
      <c r="S33" s="83"/>
      <c r="T33" s="83"/>
      <c r="U33" s="83"/>
    </row>
    <row r="34" spans="1:21" ht="11.25">
      <c r="A34" s="2" t="s">
        <v>88</v>
      </c>
      <c r="K34" s="42"/>
      <c r="P34" s="83"/>
      <c r="Q34" s="83"/>
      <c r="R34" s="83"/>
      <c r="S34" s="83"/>
      <c r="T34" s="83"/>
      <c r="U34" s="83"/>
    </row>
    <row r="35" spans="2:11" ht="11.25">
      <c r="B35" s="64" t="s">
        <v>44</v>
      </c>
      <c r="C35" s="65" t="s">
        <v>45</v>
      </c>
      <c r="K35" s="42"/>
    </row>
    <row r="36" spans="1:11" ht="11.25">
      <c r="A36" s="2" t="s">
        <v>16</v>
      </c>
      <c r="B36" s="63">
        <v>0.03226835180813545</v>
      </c>
      <c r="C36" s="63">
        <f>1-B36</f>
        <v>0.9677316481918645</v>
      </c>
      <c r="D36" s="55"/>
      <c r="E36" s="61"/>
      <c r="K36" s="42"/>
    </row>
    <row r="37" spans="1:5" ht="11.25">
      <c r="A37" s="2" t="s">
        <v>15</v>
      </c>
      <c r="B37" s="63">
        <v>0.04031822972008766</v>
      </c>
      <c r="C37" s="63">
        <f>1-B37</f>
        <v>0.9596817702799123</v>
      </c>
      <c r="D37" s="55"/>
      <c r="E37" s="61"/>
    </row>
    <row r="38" spans="1:5" ht="11.25">
      <c r="A38" s="2" t="s">
        <v>147</v>
      </c>
      <c r="B38" s="63">
        <v>0.07321910217054235</v>
      </c>
      <c r="C38" s="63">
        <f>1-B38</f>
        <v>0.9267808978294576</v>
      </c>
      <c r="D38" s="55"/>
      <c r="E38" s="61"/>
    </row>
    <row r="39" spans="2:5" ht="11.25">
      <c r="B39" s="61"/>
      <c r="C39" s="61"/>
      <c r="D39" s="55"/>
      <c r="E39" s="61"/>
    </row>
    <row r="40" spans="1:4" ht="11.25">
      <c r="A40" s="2" t="s">
        <v>148</v>
      </c>
      <c r="B40" s="55"/>
      <c r="C40" s="55"/>
      <c r="D40" s="55"/>
    </row>
    <row r="41" spans="1:27" ht="12.75">
      <c r="A41" s="38" t="s">
        <v>46</v>
      </c>
      <c r="D41" s="55"/>
      <c r="F41" s="28"/>
      <c r="G41"/>
      <c r="H41" s="38" t="s">
        <v>46</v>
      </c>
      <c r="P41"/>
      <c r="R41" s="38" t="s">
        <v>46</v>
      </c>
      <c r="AA41"/>
    </row>
    <row r="42" spans="1:18" ht="11.25">
      <c r="A42" s="2" t="s">
        <v>88</v>
      </c>
      <c r="B42" s="66"/>
      <c r="F42" s="59"/>
      <c r="H42" s="2" t="s">
        <v>88</v>
      </c>
      <c r="R42" s="2" t="s">
        <v>88</v>
      </c>
    </row>
    <row r="44" spans="1:28" ht="11.25">
      <c r="A44" s="67" t="s">
        <v>47</v>
      </c>
      <c r="B44" s="68"/>
      <c r="C44" s="67"/>
      <c r="D44" s="67"/>
      <c r="E44" s="67"/>
      <c r="F44" s="67"/>
      <c r="G44" s="67"/>
      <c r="H44" s="67"/>
      <c r="I44" s="67" t="s">
        <v>48</v>
      </c>
      <c r="J44" s="68"/>
      <c r="K44" s="67"/>
      <c r="L44" s="67"/>
      <c r="M44" s="67"/>
      <c r="N44" s="67"/>
      <c r="O44" s="67"/>
      <c r="P44" s="67"/>
      <c r="Q44" s="67"/>
      <c r="R44" s="67"/>
      <c r="S44" s="67" t="s">
        <v>49</v>
      </c>
      <c r="T44" s="67"/>
      <c r="U44" s="67"/>
      <c r="V44" s="67"/>
      <c r="W44" s="67"/>
      <c r="X44" s="67"/>
      <c r="Y44" s="67"/>
      <c r="AA44" s="69"/>
      <c r="AB44" s="70"/>
    </row>
    <row r="45" spans="1:28" ht="11.25">
      <c r="A45" s="67"/>
      <c r="B45" s="67"/>
      <c r="C45" s="67"/>
      <c r="D45" s="67"/>
      <c r="E45" s="67"/>
      <c r="F45" s="67"/>
      <c r="G45" s="67"/>
      <c r="H45" s="67"/>
      <c r="I45" s="67"/>
      <c r="J45" s="67"/>
      <c r="K45" s="67"/>
      <c r="L45" s="67"/>
      <c r="M45" s="67"/>
      <c r="N45" s="67"/>
      <c r="O45" s="67"/>
      <c r="P45" s="67"/>
      <c r="Q45" s="67"/>
      <c r="R45" s="67"/>
      <c r="S45" s="67"/>
      <c r="T45" s="67"/>
      <c r="U45" s="67"/>
      <c r="V45" s="67"/>
      <c r="W45" s="67"/>
      <c r="X45" s="67"/>
      <c r="Y45" s="67"/>
      <c r="AA45" s="67"/>
      <c r="AB45" s="65"/>
    </row>
    <row r="46" spans="1:28" ht="11.25">
      <c r="A46" s="67" t="s">
        <v>50</v>
      </c>
      <c r="B46" s="71" t="s">
        <v>12</v>
      </c>
      <c r="C46" s="71" t="s">
        <v>51</v>
      </c>
      <c r="D46" s="71" t="s">
        <v>3</v>
      </c>
      <c r="E46" s="71" t="s">
        <v>4</v>
      </c>
      <c r="F46" s="71" t="s">
        <v>5</v>
      </c>
      <c r="G46" s="72" t="s">
        <v>41</v>
      </c>
      <c r="H46" s="72"/>
      <c r="I46" s="67" t="s">
        <v>50</v>
      </c>
      <c r="J46" s="71" t="s">
        <v>51</v>
      </c>
      <c r="K46" s="71" t="s">
        <v>3</v>
      </c>
      <c r="L46" s="71" t="s">
        <v>4</v>
      </c>
      <c r="M46" s="71" t="s">
        <v>5</v>
      </c>
      <c r="N46" s="71" t="s">
        <v>6</v>
      </c>
      <c r="O46" s="71" t="s">
        <v>7</v>
      </c>
      <c r="P46" s="71" t="s">
        <v>8</v>
      </c>
      <c r="Q46" s="72" t="s">
        <v>41</v>
      </c>
      <c r="R46" s="73"/>
      <c r="S46" s="67" t="s">
        <v>50</v>
      </c>
      <c r="T46" s="71" t="s">
        <v>51</v>
      </c>
      <c r="U46" s="71" t="s">
        <v>3</v>
      </c>
      <c r="V46" s="71" t="s">
        <v>4</v>
      </c>
      <c r="W46" s="71" t="s">
        <v>5</v>
      </c>
      <c r="X46" s="72" t="s">
        <v>41</v>
      </c>
      <c r="Y46" s="72"/>
      <c r="Z46" s="67" t="s">
        <v>50</v>
      </c>
      <c r="AA46" s="71" t="s">
        <v>13</v>
      </c>
      <c r="AB46" s="65" t="s">
        <v>14</v>
      </c>
    </row>
    <row r="47" spans="1:28" ht="11.25">
      <c r="A47" s="74">
        <v>2</v>
      </c>
      <c r="B47" s="49">
        <v>962112.5088333054</v>
      </c>
      <c r="C47" s="49">
        <v>8048283.256502785</v>
      </c>
      <c r="D47" s="49">
        <v>1326246.7014132824</v>
      </c>
      <c r="E47" s="49">
        <v>171468.09068448292</v>
      </c>
      <c r="F47" s="49">
        <v>7997.968924944397</v>
      </c>
      <c r="G47" s="75">
        <f>SUM(B47:F47)</f>
        <v>10516108.526358802</v>
      </c>
      <c r="H47" s="74"/>
      <c r="I47" s="53">
        <v>2</v>
      </c>
      <c r="J47" s="49">
        <v>1609998.470172236</v>
      </c>
      <c r="K47" s="49">
        <v>1996533.3429690672</v>
      </c>
      <c r="L47" s="49">
        <v>2878589.052696987</v>
      </c>
      <c r="M47" s="49">
        <v>2540905.163823987</v>
      </c>
      <c r="N47" s="49">
        <v>1263354.5842478445</v>
      </c>
      <c r="O47" s="49">
        <v>889316.7073384284</v>
      </c>
      <c r="P47" s="49">
        <v>1533787.4952521918</v>
      </c>
      <c r="Q47" s="76">
        <f>SUM(J47:P47)</f>
        <v>12712484.816500742</v>
      </c>
      <c r="R47" s="76"/>
      <c r="S47" s="53">
        <v>2</v>
      </c>
      <c r="T47" s="49">
        <v>52591287.97641231</v>
      </c>
      <c r="U47" s="49">
        <v>9619021.488085818</v>
      </c>
      <c r="V47" s="49">
        <v>1693477.9098748912</v>
      </c>
      <c r="W47" s="49">
        <v>29480.587012648146</v>
      </c>
      <c r="X47" s="76">
        <f>SUM(T47:W47)</f>
        <v>63933267.961385675</v>
      </c>
      <c r="Y47" s="76"/>
      <c r="Z47" s="53">
        <v>2</v>
      </c>
      <c r="AA47" s="49">
        <f>8602578.51861217</f>
        <v>8602578.51861217</v>
      </c>
      <c r="AB47" s="49">
        <v>1274817.080211581</v>
      </c>
    </row>
    <row r="48" spans="1:28" ht="11.25">
      <c r="A48" s="74">
        <v>3</v>
      </c>
      <c r="B48" s="49">
        <v>462122.2444030059</v>
      </c>
      <c r="C48" s="49">
        <v>4654971.461878932</v>
      </c>
      <c r="D48" s="49">
        <v>902210.4771528643</v>
      </c>
      <c r="E48" s="49">
        <v>147104.0777990656</v>
      </c>
      <c r="F48" s="49">
        <v>3097.6876869496855</v>
      </c>
      <c r="G48" s="75">
        <f aca="true" t="shared" si="0" ref="G48:G111">SUM(B48:F48)</f>
        <v>6169505.948920818</v>
      </c>
      <c r="H48" s="74"/>
      <c r="I48" s="53">
        <v>3</v>
      </c>
      <c r="J48" s="49">
        <v>1465917.5175872433</v>
      </c>
      <c r="K48" s="49">
        <v>1701951.439911812</v>
      </c>
      <c r="L48" s="49">
        <v>1857943.3885770643</v>
      </c>
      <c r="M48" s="49">
        <v>1408866.5363619155</v>
      </c>
      <c r="N48" s="49">
        <v>648677.7865292996</v>
      </c>
      <c r="O48" s="49">
        <v>478690.8424696027</v>
      </c>
      <c r="P48" s="49">
        <v>882193.7096825064</v>
      </c>
      <c r="Q48" s="76">
        <f aca="true" t="shared" si="1" ref="Q48:Q111">SUM(J48:P48)</f>
        <v>8444241.221119445</v>
      </c>
      <c r="R48" s="76"/>
      <c r="S48" s="53">
        <v>3</v>
      </c>
      <c r="T48" s="49">
        <v>33062851.006432474</v>
      </c>
      <c r="U48" s="49">
        <v>7081128.623149801</v>
      </c>
      <c r="V48" s="49">
        <v>1144318.9391005526</v>
      </c>
      <c r="W48" s="49">
        <v>58681.98588635273</v>
      </c>
      <c r="X48" s="76">
        <f aca="true" t="shared" si="2" ref="X48:X111">SUM(T48:W48)</f>
        <v>41346980.55456918</v>
      </c>
      <c r="Y48" s="76"/>
      <c r="Z48" s="53">
        <v>3</v>
      </c>
      <c r="AA48" s="49">
        <v>7939386.9963283725</v>
      </c>
      <c r="AB48" s="49">
        <v>1036733.3798068294</v>
      </c>
    </row>
    <row r="49" spans="1:28" ht="11.25">
      <c r="A49" s="74">
        <v>4</v>
      </c>
      <c r="B49" s="49">
        <v>326561.17270870035</v>
      </c>
      <c r="C49" s="49">
        <v>2743373.4508903776</v>
      </c>
      <c r="D49" s="49">
        <v>621563.3287267552</v>
      </c>
      <c r="E49" s="49">
        <v>105844.05597784084</v>
      </c>
      <c r="F49" s="49">
        <v>8863.213829446011</v>
      </c>
      <c r="G49" s="75">
        <f t="shared" si="0"/>
        <v>3806205.22213312</v>
      </c>
      <c r="H49" s="74"/>
      <c r="I49" s="53">
        <v>4</v>
      </c>
      <c r="J49" s="49">
        <v>880543.710225498</v>
      </c>
      <c r="K49" s="49">
        <v>1339077.5593284825</v>
      </c>
      <c r="L49" s="49">
        <v>2005925.3398782937</v>
      </c>
      <c r="M49" s="49">
        <v>626425.7938521161</v>
      </c>
      <c r="N49" s="49">
        <v>399872.8684074851</v>
      </c>
      <c r="O49" s="49">
        <v>304351.8998420871</v>
      </c>
      <c r="P49" s="49">
        <v>420951.86147068604</v>
      </c>
      <c r="Q49" s="76">
        <f t="shared" si="1"/>
        <v>5977149.033004649</v>
      </c>
      <c r="R49" s="76"/>
      <c r="S49" s="53">
        <v>4</v>
      </c>
      <c r="T49" s="49">
        <v>17106471.37923027</v>
      </c>
      <c r="U49" s="49">
        <v>3938966.7903723405</v>
      </c>
      <c r="V49" s="49">
        <v>715101.9619430276</v>
      </c>
      <c r="W49" s="49">
        <v>29479.11533036576</v>
      </c>
      <c r="X49" s="76">
        <f t="shared" si="2"/>
        <v>21790019.246876</v>
      </c>
      <c r="Y49" s="76"/>
      <c r="Z49" s="53">
        <v>4</v>
      </c>
      <c r="AA49" s="49">
        <v>5264478.8125655865</v>
      </c>
      <c r="AB49" s="49">
        <v>541794.9815438285</v>
      </c>
    </row>
    <row r="50" spans="1:28" ht="11.25">
      <c r="A50" s="74">
        <v>5</v>
      </c>
      <c r="B50" s="49">
        <v>180073.0952354194</v>
      </c>
      <c r="C50" s="49">
        <v>1714680.9068448292</v>
      </c>
      <c r="D50" s="49">
        <v>367980.1946140156</v>
      </c>
      <c r="E50" s="49">
        <v>92807.0490829473</v>
      </c>
      <c r="F50" s="49">
        <v>11838.879799094186</v>
      </c>
      <c r="G50" s="75">
        <f t="shared" si="0"/>
        <v>2367380.1255763057</v>
      </c>
      <c r="H50" s="74"/>
      <c r="I50" s="53">
        <v>5</v>
      </c>
      <c r="J50" s="49">
        <v>521143.82849892444</v>
      </c>
      <c r="K50" s="49">
        <v>947250.6882731733</v>
      </c>
      <c r="L50" s="49">
        <v>1400198.539214431</v>
      </c>
      <c r="M50" s="49">
        <v>399921.86839135987</v>
      </c>
      <c r="N50" s="49">
        <v>268760.9115545788</v>
      </c>
      <c r="O50" s="49">
        <v>172946.94308560298</v>
      </c>
      <c r="P50" s="49">
        <v>326472.89256238076</v>
      </c>
      <c r="Q50" s="76">
        <f t="shared" si="1"/>
        <v>4036695.6715804506</v>
      </c>
      <c r="R50" s="76"/>
      <c r="S50" s="53">
        <v>5</v>
      </c>
      <c r="T50" s="49">
        <v>12520977.713566491</v>
      </c>
      <c r="U50" s="49">
        <v>2765346.8528311565</v>
      </c>
      <c r="V50" s="49">
        <v>489813.97393261676</v>
      </c>
      <c r="W50" s="49">
        <v>58680.77596571462</v>
      </c>
      <c r="X50" s="76">
        <f t="shared" si="2"/>
        <v>15834819.31629598</v>
      </c>
      <c r="Y50" s="76"/>
      <c r="Z50" s="53">
        <v>5</v>
      </c>
      <c r="AA50" s="49">
        <v>3584560.6361969393</v>
      </c>
      <c r="AB50" s="49">
        <v>310070.4877209881</v>
      </c>
    </row>
    <row r="51" spans="1:28" ht="11.25">
      <c r="A51" s="74">
        <v>6</v>
      </c>
      <c r="B51" s="49">
        <v>127495.06742843066</v>
      </c>
      <c r="C51" s="49">
        <v>1233188.6521975887</v>
      </c>
      <c r="D51" s="49">
        <v>187129.0989671344</v>
      </c>
      <c r="E51" s="49">
        <v>29886.015805843985</v>
      </c>
      <c r="F51" s="49">
        <v>0</v>
      </c>
      <c r="G51" s="75">
        <f t="shared" si="0"/>
        <v>1577698.8343989977</v>
      </c>
      <c r="H51" s="74"/>
      <c r="I51" s="53">
        <v>6</v>
      </c>
      <c r="J51" s="49">
        <v>396000.8696817052</v>
      </c>
      <c r="K51" s="49">
        <v>566712.8135028149</v>
      </c>
      <c r="L51" s="49">
        <v>826443.7280290382</v>
      </c>
      <c r="M51" s="49">
        <v>206091.93217805505</v>
      </c>
      <c r="N51" s="49">
        <v>179269.94100479363</v>
      </c>
      <c r="O51" s="49">
        <v>105429.96530448705</v>
      </c>
      <c r="P51" s="49">
        <v>232253.9235685131</v>
      </c>
      <c r="Q51" s="76">
        <f t="shared" si="1"/>
        <v>2512203.173269407</v>
      </c>
      <c r="R51" s="76"/>
      <c r="S51" s="53">
        <v>6</v>
      </c>
      <c r="T51" s="49">
        <v>9113581.458341738</v>
      </c>
      <c r="U51" s="49">
        <v>2096181.8884434102</v>
      </c>
      <c r="V51" s="49">
        <v>358719.98090930085</v>
      </c>
      <c r="W51" s="49">
        <v>0</v>
      </c>
      <c r="X51" s="76">
        <f t="shared" si="2"/>
        <v>11568483.32769445</v>
      </c>
      <c r="Y51" s="76"/>
      <c r="Z51" s="53">
        <v>6</v>
      </c>
      <c r="AA51" s="49">
        <v>2512029.6263988833</v>
      </c>
      <c r="AB51" s="49">
        <v>269201.0484359817</v>
      </c>
    </row>
    <row r="52" spans="1:28" ht="11.25">
      <c r="A52" s="74">
        <v>7</v>
      </c>
      <c r="B52" s="49">
        <v>98081.05187221388</v>
      </c>
      <c r="C52" s="49">
        <v>856038.4527338244</v>
      </c>
      <c r="D52" s="49">
        <v>147707.0781179749</v>
      </c>
      <c r="E52" s="49">
        <v>33752.01785045995</v>
      </c>
      <c r="F52" s="49">
        <v>249.58987629854226</v>
      </c>
      <c r="G52" s="75">
        <f t="shared" si="0"/>
        <v>1135828.1904507717</v>
      </c>
      <c r="H52" s="74"/>
      <c r="I52" s="53">
        <v>7</v>
      </c>
      <c r="J52" s="49">
        <v>156506.94849577307</v>
      </c>
      <c r="K52" s="49">
        <v>386928.8726671713</v>
      </c>
      <c r="L52" s="49">
        <v>615796.7973499688</v>
      </c>
      <c r="M52" s="49">
        <v>196991.9351727356</v>
      </c>
      <c r="N52" s="49">
        <v>85658.97181084185</v>
      </c>
      <c r="O52" s="49">
        <v>81058.9733246364</v>
      </c>
      <c r="P52" s="49">
        <v>143567.95275381388</v>
      </c>
      <c r="Q52" s="76">
        <f t="shared" si="1"/>
        <v>1666510.4515749412</v>
      </c>
      <c r="R52" s="76"/>
      <c r="S52" s="53">
        <v>7</v>
      </c>
      <c r="T52" s="49">
        <v>6404698.900131714</v>
      </c>
      <c r="U52" s="49">
        <v>1521064.9190505287</v>
      </c>
      <c r="V52" s="49">
        <v>210573.98879347433</v>
      </c>
      <c r="W52" s="49">
        <v>0.4042273992372596</v>
      </c>
      <c r="X52" s="76">
        <f t="shared" si="2"/>
        <v>8136338.212203116</v>
      </c>
      <c r="Y52" s="76"/>
      <c r="Z52" s="53">
        <v>7</v>
      </c>
      <c r="AA52" s="49">
        <v>1857592.0241191243</v>
      </c>
      <c r="AB52" s="49">
        <v>216051.58983529249</v>
      </c>
    </row>
    <row r="53" spans="1:28" ht="11.25">
      <c r="A53" s="74">
        <v>8</v>
      </c>
      <c r="B53" s="49">
        <v>72450.03831671675</v>
      </c>
      <c r="C53" s="49">
        <v>594449.3143869422</v>
      </c>
      <c r="D53" s="49">
        <v>96027.05078591248</v>
      </c>
      <c r="E53" s="49">
        <v>28109.014866039906</v>
      </c>
      <c r="F53" s="49">
        <v>1544.6840122032004</v>
      </c>
      <c r="G53" s="75">
        <f t="shared" si="0"/>
        <v>792580.1023678145</v>
      </c>
      <c r="H53" s="74"/>
      <c r="I53" s="53">
        <v>8</v>
      </c>
      <c r="J53" s="49">
        <v>140218.95385592213</v>
      </c>
      <c r="K53" s="49">
        <v>321877.8940745299</v>
      </c>
      <c r="L53" s="49">
        <v>403881.8670881802</v>
      </c>
      <c r="M53" s="49">
        <v>161679.94679341238</v>
      </c>
      <c r="N53" s="49">
        <v>84320.97225115862</v>
      </c>
      <c r="O53" s="49">
        <v>82866.97272964932</v>
      </c>
      <c r="P53" s="49">
        <v>113154.96276229946</v>
      </c>
      <c r="Q53" s="76">
        <f t="shared" si="1"/>
        <v>1308001.569555152</v>
      </c>
      <c r="R53" s="76"/>
      <c r="S53" s="53">
        <v>8</v>
      </c>
      <c r="T53" s="49">
        <v>4574618.972438633</v>
      </c>
      <c r="U53" s="49">
        <v>981859.9477464488</v>
      </c>
      <c r="V53" s="49">
        <v>177476.9905548617</v>
      </c>
      <c r="W53" s="49">
        <v>29478.298162836243</v>
      </c>
      <c r="X53" s="76">
        <f t="shared" si="2"/>
        <v>5763434.208902781</v>
      </c>
      <c r="Y53" s="76"/>
      <c r="Z53" s="53">
        <v>8</v>
      </c>
      <c r="AA53" s="49">
        <f>1449899.75442421</f>
        <v>1449899.75442421</v>
      </c>
      <c r="AB53" s="49">
        <v>187270.29456416116</v>
      </c>
    </row>
    <row r="54" spans="1:28" ht="11.25">
      <c r="A54" s="74">
        <v>9</v>
      </c>
      <c r="B54" s="49">
        <v>36914.01952275062</v>
      </c>
      <c r="C54" s="49">
        <v>464609.2457183085</v>
      </c>
      <c r="D54" s="49">
        <v>68312.03612824783</v>
      </c>
      <c r="E54" s="49">
        <v>22527.011913880997</v>
      </c>
      <c r="F54" s="49">
        <v>0</v>
      </c>
      <c r="G54" s="75">
        <f t="shared" si="0"/>
        <v>592362.313283188</v>
      </c>
      <c r="H54" s="74"/>
      <c r="I54" s="53">
        <v>9</v>
      </c>
      <c r="J54" s="49">
        <v>144257.9525267447</v>
      </c>
      <c r="K54" s="49">
        <v>197941.93486010408</v>
      </c>
      <c r="L54" s="49">
        <v>339807.88817402197</v>
      </c>
      <c r="M54" s="49">
        <v>156926.94835755703</v>
      </c>
      <c r="N54" s="49">
        <v>77864.97437573636</v>
      </c>
      <c r="O54" s="49">
        <v>60225.98018048029</v>
      </c>
      <c r="P54" s="49">
        <v>95216.96866544004</v>
      </c>
      <c r="Q54" s="76">
        <f t="shared" si="1"/>
        <v>1072242.6471400845</v>
      </c>
      <c r="R54" s="76"/>
      <c r="S54" s="53">
        <v>9</v>
      </c>
      <c r="T54" s="49">
        <v>3530689.9488506094</v>
      </c>
      <c r="U54" s="49">
        <v>789533.9579818352</v>
      </c>
      <c r="V54" s="49">
        <v>134895.9928209775</v>
      </c>
      <c r="W54" s="49">
        <v>0.19074133758132938</v>
      </c>
      <c r="X54" s="76">
        <f t="shared" si="2"/>
        <v>4455120.09039476</v>
      </c>
      <c r="Y54" s="76"/>
      <c r="Z54" s="53">
        <v>9</v>
      </c>
      <c r="AA54" s="49">
        <f>1055958.26954408</f>
        <v>1055958.26954408</v>
      </c>
      <c r="AB54" s="49">
        <v>146208.97997734713</v>
      </c>
    </row>
    <row r="55" spans="1:28" ht="11.25">
      <c r="A55" s="74">
        <v>10</v>
      </c>
      <c r="B55" s="49">
        <v>30282.01601527697</v>
      </c>
      <c r="C55" s="49">
        <v>307898.1628383775</v>
      </c>
      <c r="D55" s="49">
        <v>69520.03676712421</v>
      </c>
      <c r="E55" s="49">
        <v>8846.004678394429</v>
      </c>
      <c r="F55" s="49">
        <v>1062.1435846926852</v>
      </c>
      <c r="G55" s="75">
        <f t="shared" si="0"/>
        <v>417608.36388386576</v>
      </c>
      <c r="H55" s="74"/>
      <c r="I55" s="53">
        <v>10</v>
      </c>
      <c r="J55" s="49">
        <v>86981.97137546138</v>
      </c>
      <c r="K55" s="49">
        <v>131787.95663044427</v>
      </c>
      <c r="L55" s="49">
        <v>303036.9002748349</v>
      </c>
      <c r="M55" s="49">
        <v>177814.94148361345</v>
      </c>
      <c r="N55" s="49">
        <v>90351.97026644231</v>
      </c>
      <c r="O55" s="49">
        <v>20132.99337451615</v>
      </c>
      <c r="P55" s="49">
        <v>75335.97520799428</v>
      </c>
      <c r="Q55" s="76">
        <f t="shared" si="1"/>
        <v>885442.7086133067</v>
      </c>
      <c r="R55" s="76"/>
      <c r="S55" s="53">
        <v>10</v>
      </c>
      <c r="T55" s="49">
        <v>2752581.1985740615</v>
      </c>
      <c r="U55" s="49">
        <v>510433.9728352421</v>
      </c>
      <c r="V55" s="49">
        <v>105642.99437779123</v>
      </c>
      <c r="W55" s="49">
        <v>0.14143593157327755</v>
      </c>
      <c r="X55" s="76">
        <f t="shared" si="2"/>
        <v>3368658.3072230266</v>
      </c>
      <c r="Y55" s="76"/>
      <c r="Z55" s="53">
        <v>10</v>
      </c>
      <c r="AA55" s="49">
        <f>821932.652591368</f>
        <v>821932.652591368</v>
      </c>
      <c r="AB55" s="49">
        <v>132393.9582472041</v>
      </c>
    </row>
    <row r="56" spans="1:28" ht="11.25">
      <c r="A56" s="74">
        <v>11</v>
      </c>
      <c r="B56" s="49">
        <v>25343.01340318223</v>
      </c>
      <c r="C56" s="49">
        <v>226818.11995750255</v>
      </c>
      <c r="D56" s="49">
        <v>48220.025502168144</v>
      </c>
      <c r="E56" s="49">
        <v>20950.011079851152</v>
      </c>
      <c r="F56" s="49">
        <v>0</v>
      </c>
      <c r="G56" s="75">
        <f t="shared" si="0"/>
        <v>321331.1699427041</v>
      </c>
      <c r="H56" s="74"/>
      <c r="I56" s="53">
        <v>11</v>
      </c>
      <c r="J56" s="49">
        <v>126890.9582419773</v>
      </c>
      <c r="K56" s="49">
        <v>103291.96600807244</v>
      </c>
      <c r="L56" s="49">
        <v>231320.9238755501</v>
      </c>
      <c r="M56" s="49">
        <v>194865.93587237195</v>
      </c>
      <c r="N56" s="49">
        <v>90936.97007392715</v>
      </c>
      <c r="O56" s="49">
        <v>38168.987439125165</v>
      </c>
      <c r="P56" s="49">
        <v>80088.9736438496</v>
      </c>
      <c r="Q56" s="76">
        <f t="shared" si="1"/>
        <v>865564.7151548738</v>
      </c>
      <c r="R56" s="76"/>
      <c r="S56" s="53">
        <v>11</v>
      </c>
      <c r="T56" s="49">
        <v>2312213.667167213</v>
      </c>
      <c r="U56" s="49">
        <v>478492.97453510837</v>
      </c>
      <c r="V56" s="49">
        <v>72452.99614412793</v>
      </c>
      <c r="W56" s="49">
        <v>0.12262863964145432</v>
      </c>
      <c r="X56" s="76">
        <f t="shared" si="2"/>
        <v>2863159.760475089</v>
      </c>
      <c r="Y56" s="76"/>
      <c r="Z56" s="53">
        <v>11</v>
      </c>
      <c r="AA56" s="49">
        <v>626176.9489627162</v>
      </c>
      <c r="AB56" s="49">
        <v>96705.15211100125</v>
      </c>
    </row>
    <row r="57" spans="1:28" ht="11.25">
      <c r="A57" s="74">
        <v>12</v>
      </c>
      <c r="B57" s="49">
        <v>22862.012091052842</v>
      </c>
      <c r="C57" s="49">
        <v>224416.118687154</v>
      </c>
      <c r="D57" s="49">
        <v>25072.013259858144</v>
      </c>
      <c r="E57" s="49">
        <v>14967.0079156149</v>
      </c>
      <c r="F57" s="49">
        <v>2415.4753584003365</v>
      </c>
      <c r="G57" s="75">
        <f t="shared" si="0"/>
        <v>289732.6273120802</v>
      </c>
      <c r="H57" s="74"/>
      <c r="I57" s="53">
        <v>12</v>
      </c>
      <c r="J57" s="49">
        <v>50740.98330185884</v>
      </c>
      <c r="K57" s="49">
        <v>101580.96657113818</v>
      </c>
      <c r="L57" s="49">
        <v>175684.94218456614</v>
      </c>
      <c r="M57" s="49">
        <v>164026.94602104806</v>
      </c>
      <c r="N57" s="49">
        <v>113118.96277414655</v>
      </c>
      <c r="O57" s="49">
        <v>31087.989769381515</v>
      </c>
      <c r="P57" s="49">
        <v>66350.97816482994</v>
      </c>
      <c r="Q57" s="76">
        <f t="shared" si="1"/>
        <v>702591.7687869691</v>
      </c>
      <c r="R57" s="76"/>
      <c r="S57" s="53">
        <v>12</v>
      </c>
      <c r="T57" s="49">
        <v>2011704.5786780026</v>
      </c>
      <c r="U57" s="49">
        <v>445184.9763077249</v>
      </c>
      <c r="V57" s="49">
        <v>74320.99604471495</v>
      </c>
      <c r="W57" s="49">
        <v>0.12237257465107082</v>
      </c>
      <c r="X57" s="76">
        <f t="shared" si="2"/>
        <v>2531210.673403017</v>
      </c>
      <c r="Y57" s="76"/>
      <c r="Z57" s="53">
        <v>12</v>
      </c>
      <c r="AA57" s="49">
        <v>481459.53558242886</v>
      </c>
      <c r="AB57" s="49">
        <v>72145.11347963585</v>
      </c>
    </row>
    <row r="58" spans="1:28" ht="11.25">
      <c r="A58" s="74">
        <v>13</v>
      </c>
      <c r="B58" s="49">
        <v>10991.005812823103</v>
      </c>
      <c r="C58" s="49">
        <v>133264.0704794885</v>
      </c>
      <c r="D58" s="49">
        <v>49483.02617013244</v>
      </c>
      <c r="E58" s="49">
        <v>5784.0030589908865</v>
      </c>
      <c r="F58" s="49">
        <v>174.71291340897955</v>
      </c>
      <c r="G58" s="75">
        <f t="shared" si="0"/>
        <v>199696.81843484394</v>
      </c>
      <c r="H58" s="74"/>
      <c r="I58" s="53">
        <v>13</v>
      </c>
      <c r="J58" s="49">
        <v>65089.978579807095</v>
      </c>
      <c r="K58" s="49">
        <v>35533.988306266176</v>
      </c>
      <c r="L58" s="49">
        <v>176453.94193149917</v>
      </c>
      <c r="M58" s="49">
        <v>90699.97015192047</v>
      </c>
      <c r="N58" s="49">
        <v>87970.97104999554</v>
      </c>
      <c r="O58" s="49">
        <v>61311.97982309314</v>
      </c>
      <c r="P58" s="49">
        <v>50981.98322254917</v>
      </c>
      <c r="Q58" s="76">
        <f t="shared" si="1"/>
        <v>568042.8130651307</v>
      </c>
      <c r="R58" s="76"/>
      <c r="S58" s="53">
        <v>13</v>
      </c>
      <c r="T58" s="49">
        <v>1455884.502629735</v>
      </c>
      <c r="U58" s="49">
        <v>220073.98828789438</v>
      </c>
      <c r="V58" s="49">
        <v>54339.99710808265</v>
      </c>
      <c r="W58" s="49">
        <v>0.0763934344461589</v>
      </c>
      <c r="X58" s="76">
        <f t="shared" si="2"/>
        <v>1730298.5644191466</v>
      </c>
      <c r="Y58" s="76"/>
      <c r="Z58" s="53">
        <v>13</v>
      </c>
      <c r="AA58" s="49">
        <v>384802.14230264677</v>
      </c>
      <c r="AB58" s="49">
        <v>59097.592956723</v>
      </c>
    </row>
    <row r="59" spans="1:28" ht="11.25">
      <c r="A59" s="74">
        <v>14</v>
      </c>
      <c r="B59" s="49">
        <v>9620.00508774072</v>
      </c>
      <c r="C59" s="49">
        <v>121741.06438530592</v>
      </c>
      <c r="D59" s="49">
        <v>28516.015081290476</v>
      </c>
      <c r="E59" s="49">
        <v>7870.004162216161</v>
      </c>
      <c r="F59" s="49">
        <v>0</v>
      </c>
      <c r="G59" s="75">
        <f t="shared" si="0"/>
        <v>167747.08871655326</v>
      </c>
      <c r="H59" s="74"/>
      <c r="I59" s="53">
        <v>14</v>
      </c>
      <c r="J59" s="49">
        <v>46073.98483770213</v>
      </c>
      <c r="K59" s="49">
        <v>65153.978558745606</v>
      </c>
      <c r="L59" s="49">
        <v>127719.95796916519</v>
      </c>
      <c r="M59" s="49">
        <v>138074.95456148204</v>
      </c>
      <c r="N59" s="49">
        <v>88851.97076007098</v>
      </c>
      <c r="O59" s="49">
        <v>28778.990529240567</v>
      </c>
      <c r="P59" s="49">
        <v>39585.98697281063</v>
      </c>
      <c r="Q59" s="76">
        <f t="shared" si="1"/>
        <v>534239.8241892171</v>
      </c>
      <c r="R59" s="76"/>
      <c r="S59" s="53">
        <v>14</v>
      </c>
      <c r="T59" s="49">
        <v>1375204.645804691</v>
      </c>
      <c r="U59" s="49">
        <v>222308.98816895002</v>
      </c>
      <c r="V59" s="49">
        <v>26989.99856362073</v>
      </c>
      <c r="W59" s="49">
        <v>0.051568209957604805</v>
      </c>
      <c r="X59" s="76">
        <f t="shared" si="2"/>
        <v>1624503.6841054715</v>
      </c>
      <c r="Y59" s="76"/>
      <c r="Z59" s="53">
        <v>14</v>
      </c>
      <c r="AA59" s="49">
        <v>377579.5057750283</v>
      </c>
      <c r="AB59" s="49">
        <v>51614.45618622885</v>
      </c>
    </row>
    <row r="60" spans="1:28" ht="11.25">
      <c r="A60" s="74">
        <v>15</v>
      </c>
      <c r="B60" s="49">
        <v>4183.002212268132</v>
      </c>
      <c r="C60" s="49">
        <v>130807.06918005201</v>
      </c>
      <c r="D60" s="49">
        <v>34315.01814821443</v>
      </c>
      <c r="E60" s="49">
        <v>11044.005840853277</v>
      </c>
      <c r="F60" s="49">
        <v>0</v>
      </c>
      <c r="G60" s="75">
        <f t="shared" si="0"/>
        <v>180349.09538138786</v>
      </c>
      <c r="H60" s="74"/>
      <c r="I60" s="53">
        <v>15</v>
      </c>
      <c r="J60" s="49">
        <v>40524.986663799085</v>
      </c>
      <c r="K60" s="49">
        <v>48116.98416537991</v>
      </c>
      <c r="L60" s="49">
        <v>83360.97256708096</v>
      </c>
      <c r="M60" s="49">
        <v>102522.9662611394</v>
      </c>
      <c r="N60" s="49">
        <v>66613.97807828039</v>
      </c>
      <c r="O60" s="49">
        <v>34044.98879627488</v>
      </c>
      <c r="P60" s="49">
        <v>38520.98732328697</v>
      </c>
      <c r="Q60" s="76">
        <f t="shared" si="1"/>
        <v>413705.86385524157</v>
      </c>
      <c r="R60" s="76"/>
      <c r="S60" s="53">
        <v>15</v>
      </c>
      <c r="T60" s="49">
        <v>1121910.4363995378</v>
      </c>
      <c r="U60" s="49">
        <v>198210.98945142012</v>
      </c>
      <c r="V60" s="49">
        <v>38455.997953412334</v>
      </c>
      <c r="W60" s="49">
        <v>0.059895885571478354</v>
      </c>
      <c r="X60" s="76">
        <f t="shared" si="2"/>
        <v>1358577.4837002559</v>
      </c>
      <c r="Y60" s="76"/>
      <c r="Z60" s="53">
        <v>15</v>
      </c>
      <c r="AA60" s="49">
        <v>310425.50809250283</v>
      </c>
      <c r="AB60" s="49">
        <v>44898.820622964864</v>
      </c>
    </row>
    <row r="61" spans="1:28" ht="11.25">
      <c r="A61" s="74">
        <v>16</v>
      </c>
      <c r="B61" s="49">
        <v>27119.014342457438</v>
      </c>
      <c r="C61" s="49">
        <v>100862.05334300462</v>
      </c>
      <c r="D61" s="49">
        <v>15195.00803619753</v>
      </c>
      <c r="E61" s="49">
        <v>1788.000945621664</v>
      </c>
      <c r="F61" s="49">
        <v>0</v>
      </c>
      <c r="G61" s="75">
        <f t="shared" si="0"/>
        <v>144964.07666728125</v>
      </c>
      <c r="H61" s="74"/>
      <c r="I61" s="53">
        <v>16</v>
      </c>
      <c r="J61" s="49">
        <v>35170.98842572431</v>
      </c>
      <c r="K61" s="49">
        <v>67444.9778048101</v>
      </c>
      <c r="L61" s="49">
        <v>132533.95638494627</v>
      </c>
      <c r="M61" s="49">
        <v>113506.96264646127</v>
      </c>
      <c r="N61" s="49">
        <v>61547.97974542889</v>
      </c>
      <c r="O61" s="49">
        <v>29569.99026893372</v>
      </c>
      <c r="P61" s="49">
        <v>44560.98533560891</v>
      </c>
      <c r="Q61" s="76">
        <f t="shared" si="1"/>
        <v>484335.8406119134</v>
      </c>
      <c r="R61" s="76"/>
      <c r="S61" s="53">
        <v>16</v>
      </c>
      <c r="T61" s="49">
        <v>825264.4477774616</v>
      </c>
      <c r="U61" s="49">
        <v>218088.98839353397</v>
      </c>
      <c r="V61" s="49">
        <v>33714.99820572334</v>
      </c>
      <c r="W61" s="49">
        <v>0.052486470066285096</v>
      </c>
      <c r="X61" s="76">
        <f t="shared" si="2"/>
        <v>1077068.486863189</v>
      </c>
      <c r="Y61" s="76"/>
      <c r="Z61" s="53">
        <v>16</v>
      </c>
      <c r="AA61" s="49">
        <v>233057.35527662848</v>
      </c>
      <c r="AB61" s="49">
        <v>40485.688681391395</v>
      </c>
    </row>
    <row r="62" spans="1:28" ht="11.25">
      <c r="A62" s="74">
        <v>17</v>
      </c>
      <c r="B62" s="49">
        <v>10260.005426218273</v>
      </c>
      <c r="C62" s="49">
        <v>125205.06621731569</v>
      </c>
      <c r="D62" s="49">
        <v>20628.010909554632</v>
      </c>
      <c r="E62" s="49">
        <v>3876.002049904681</v>
      </c>
      <c r="F62" s="49">
        <v>349.4258268179591</v>
      </c>
      <c r="G62" s="75">
        <f t="shared" si="0"/>
        <v>160318.51042981126</v>
      </c>
      <c r="H62" s="74"/>
      <c r="I62" s="53">
        <v>17</v>
      </c>
      <c r="J62" s="49">
        <v>20571.993230047497</v>
      </c>
      <c r="K62" s="49">
        <v>43365.985728866406</v>
      </c>
      <c r="L62" s="49">
        <v>75008.97531560532</v>
      </c>
      <c r="M62" s="49">
        <v>63125.97922613156</v>
      </c>
      <c r="N62" s="49">
        <v>45229.98511545053</v>
      </c>
      <c r="O62" s="49">
        <v>23132.992387258837</v>
      </c>
      <c r="P62" s="49">
        <v>62596.979400217926</v>
      </c>
      <c r="Q62" s="76">
        <f t="shared" si="1"/>
        <v>333032.8904035781</v>
      </c>
      <c r="R62" s="76"/>
      <c r="S62" s="53">
        <v>17</v>
      </c>
      <c r="T62" s="49">
        <v>769209.2782882993</v>
      </c>
      <c r="U62" s="49">
        <v>169861.99096012395</v>
      </c>
      <c r="V62" s="49">
        <v>37127.998024087094</v>
      </c>
      <c r="W62" s="49">
        <v>0.03988637772077547</v>
      </c>
      <c r="X62" s="76">
        <f t="shared" si="2"/>
        <v>976199.3071588881</v>
      </c>
      <c r="Y62" s="76"/>
      <c r="Z62" s="53">
        <v>17</v>
      </c>
      <c r="AA62" s="49">
        <v>194906.85953428704</v>
      </c>
      <c r="AB62" s="49">
        <v>34345.67902355005</v>
      </c>
    </row>
    <row r="63" spans="1:28" ht="11.25">
      <c r="A63" s="74">
        <v>18</v>
      </c>
      <c r="B63" s="49">
        <v>5642.002983891179</v>
      </c>
      <c r="C63" s="49">
        <v>71551.03784126157</v>
      </c>
      <c r="D63" s="49">
        <v>13717.007254525932</v>
      </c>
      <c r="E63" s="49">
        <v>1606.0008493671098</v>
      </c>
      <c r="F63" s="49">
        <v>1858.0579680002588</v>
      </c>
      <c r="G63" s="75">
        <f t="shared" si="0"/>
        <v>94374.10689704603</v>
      </c>
      <c r="H63" s="74"/>
      <c r="I63" s="53">
        <v>18</v>
      </c>
      <c r="J63" s="49">
        <v>25028.991763312213</v>
      </c>
      <c r="K63" s="49">
        <v>41001.986506825175</v>
      </c>
      <c r="L63" s="49">
        <v>36545.98797323138</v>
      </c>
      <c r="M63" s="49">
        <v>64989.97861271568</v>
      </c>
      <c r="N63" s="49">
        <v>60364.98013473737</v>
      </c>
      <c r="O63" s="49">
        <v>25336.991661953794</v>
      </c>
      <c r="P63" s="49">
        <v>29853.99017547336</v>
      </c>
      <c r="Q63" s="76">
        <f t="shared" si="1"/>
        <v>283122.906828249</v>
      </c>
      <c r="R63" s="76"/>
      <c r="S63" s="53">
        <v>18</v>
      </c>
      <c r="T63" s="49">
        <v>685107.5183883201</v>
      </c>
      <c r="U63" s="49">
        <v>127920.99319217961</v>
      </c>
      <c r="V63" s="49">
        <v>7578.999596653632</v>
      </c>
      <c r="W63" s="49">
        <v>0.03133483867070478</v>
      </c>
      <c r="X63" s="76">
        <f t="shared" si="2"/>
        <v>820607.542511992</v>
      </c>
      <c r="Y63" s="76"/>
      <c r="Z63" s="53">
        <v>18</v>
      </c>
      <c r="AA63" s="49">
        <v>170149.4746210999</v>
      </c>
      <c r="AB63" s="49">
        <v>32043.175401859542</v>
      </c>
    </row>
    <row r="64" spans="1:28" ht="11.25">
      <c r="A64" s="74">
        <v>19</v>
      </c>
      <c r="B64" s="49">
        <v>12949.006848352867</v>
      </c>
      <c r="C64" s="49">
        <v>88309.04670408474</v>
      </c>
      <c r="D64" s="49">
        <v>5896.0031182244575</v>
      </c>
      <c r="E64" s="49">
        <v>1939.0010254812119</v>
      </c>
      <c r="F64" s="49">
        <v>0</v>
      </c>
      <c r="G64" s="75">
        <f t="shared" si="0"/>
        <v>109093.05769614327</v>
      </c>
      <c r="H64" s="74"/>
      <c r="I64" s="53">
        <v>19</v>
      </c>
      <c r="J64" s="49">
        <v>9730.996797666352</v>
      </c>
      <c r="K64" s="49">
        <v>33870.98885353581</v>
      </c>
      <c r="L64" s="49">
        <v>62220.97952395418</v>
      </c>
      <c r="M64" s="49">
        <v>60568.980067603865</v>
      </c>
      <c r="N64" s="49">
        <v>32402.989336633727</v>
      </c>
      <c r="O64" s="49">
        <v>26019.99143718821</v>
      </c>
      <c r="P64" s="49">
        <v>26299.991345044193</v>
      </c>
      <c r="Q64" s="76">
        <f t="shared" si="1"/>
        <v>251114.91736162634</v>
      </c>
      <c r="R64" s="76"/>
      <c r="S64" s="53">
        <v>19</v>
      </c>
      <c r="T64" s="49">
        <v>1052406.0302718657</v>
      </c>
      <c r="U64" s="49">
        <v>121514.99353310015</v>
      </c>
      <c r="V64" s="49">
        <v>4451.999763069267</v>
      </c>
      <c r="W64" s="49">
        <v>0.027277663906524873</v>
      </c>
      <c r="X64" s="76">
        <f t="shared" si="2"/>
        <v>1178373.050845699</v>
      </c>
      <c r="Y64" s="76"/>
      <c r="Z64" s="53">
        <v>19</v>
      </c>
      <c r="AA64" s="49">
        <v>137954.50510715027</v>
      </c>
      <c r="AB64" s="49">
        <v>23792.53742413523</v>
      </c>
    </row>
    <row r="65" spans="1:28" ht="11.25">
      <c r="A65" s="74">
        <v>20</v>
      </c>
      <c r="B65" s="49">
        <v>3934.002080579209</v>
      </c>
      <c r="C65" s="49">
        <v>81468.04308607703</v>
      </c>
      <c r="D65" s="49">
        <v>8071.004268519267</v>
      </c>
      <c r="E65" s="49">
        <v>7490.003961245114</v>
      </c>
      <c r="F65" s="49">
        <v>0</v>
      </c>
      <c r="G65" s="75">
        <f t="shared" si="0"/>
        <v>100963.05339642061</v>
      </c>
      <c r="H65" s="74"/>
      <c r="I65" s="53">
        <v>20</v>
      </c>
      <c r="J65" s="49">
        <v>20212.993348189288</v>
      </c>
      <c r="K65" s="49">
        <v>25542.991594162122</v>
      </c>
      <c r="L65" s="49">
        <v>37461.987671788804</v>
      </c>
      <c r="M65" s="49">
        <v>56256.98148662171</v>
      </c>
      <c r="N65" s="49">
        <v>38355.98737758613</v>
      </c>
      <c r="O65" s="49">
        <v>17821.99413503337</v>
      </c>
      <c r="P65" s="49">
        <v>28273.99069542888</v>
      </c>
      <c r="Q65" s="76">
        <f t="shared" si="1"/>
        <v>223926.92630881033</v>
      </c>
      <c r="R65" s="76"/>
      <c r="S65" s="53">
        <v>20</v>
      </c>
      <c r="T65" s="49">
        <v>643426.0096743312</v>
      </c>
      <c r="U65" s="49">
        <v>103246.99450530381</v>
      </c>
      <c r="V65" s="49">
        <v>11728.999375795018</v>
      </c>
      <c r="W65" s="49">
        <v>0.025032102894453852</v>
      </c>
      <c r="X65" s="76">
        <f t="shared" si="2"/>
        <v>758402.0285875329</v>
      </c>
      <c r="Y65" s="76"/>
      <c r="Z65" s="53">
        <v>20</v>
      </c>
      <c r="AA65" s="49">
        <v>130401.3873945258</v>
      </c>
      <c r="AB65" s="49">
        <v>17460.65246448634</v>
      </c>
    </row>
    <row r="66" spans="1:28" ht="11.25">
      <c r="A66" s="74">
        <v>21</v>
      </c>
      <c r="B66" s="49">
        <v>3931.002078992596</v>
      </c>
      <c r="C66" s="49">
        <v>44469.023518372356</v>
      </c>
      <c r="D66" s="49">
        <v>6179.003267895001</v>
      </c>
      <c r="E66" s="49">
        <v>531.0002808305949</v>
      </c>
      <c r="F66" s="49">
        <v>0</v>
      </c>
      <c r="G66" s="75">
        <f t="shared" si="0"/>
        <v>55110.02914609055</v>
      </c>
      <c r="H66" s="74"/>
      <c r="I66" s="53">
        <v>21</v>
      </c>
      <c r="J66" s="49">
        <v>13459.995570505509</v>
      </c>
      <c r="K66" s="49">
        <v>23085.992402725864</v>
      </c>
      <c r="L66" s="49">
        <v>27530.99093993961</v>
      </c>
      <c r="M66" s="49">
        <v>58234.98083569006</v>
      </c>
      <c r="N66" s="49">
        <v>31872.98951104919</v>
      </c>
      <c r="O66" s="49">
        <v>13365.99560143957</v>
      </c>
      <c r="P66" s="49">
        <v>33084.98911219723</v>
      </c>
      <c r="Q66" s="76">
        <f t="shared" si="1"/>
        <v>200635.933973547</v>
      </c>
      <c r="R66" s="76"/>
      <c r="S66" s="53">
        <v>21</v>
      </c>
      <c r="T66" s="49">
        <v>515295.2345642907</v>
      </c>
      <c r="U66" s="49">
        <v>54880.9970792912</v>
      </c>
      <c r="V66" s="49">
        <v>8822.999530449268</v>
      </c>
      <c r="W66" s="49">
        <v>0.024489576709792404</v>
      </c>
      <c r="X66" s="76">
        <f t="shared" si="2"/>
        <v>578999.2556636079</v>
      </c>
      <c r="Y66" s="76"/>
      <c r="Z66" s="53">
        <v>21</v>
      </c>
      <c r="AA66" s="49">
        <v>115814.54717882452</v>
      </c>
      <c r="AB66" s="49">
        <v>17652.527766293882</v>
      </c>
    </row>
    <row r="67" spans="1:28" ht="11.25">
      <c r="A67" s="74">
        <v>22</v>
      </c>
      <c r="B67" s="49">
        <v>6675.003530215105</v>
      </c>
      <c r="C67" s="49">
        <v>88737.0469304416</v>
      </c>
      <c r="D67" s="49">
        <v>13107.006931914513</v>
      </c>
      <c r="E67" s="49">
        <v>5.000002644355883</v>
      </c>
      <c r="F67" s="49">
        <v>0</v>
      </c>
      <c r="G67" s="75">
        <f t="shared" si="0"/>
        <v>108524.05739521558</v>
      </c>
      <c r="H67" s="74"/>
      <c r="I67" s="53">
        <v>22</v>
      </c>
      <c r="J67" s="49">
        <v>3672.9987912679594</v>
      </c>
      <c r="K67" s="49">
        <v>15252.99498045472</v>
      </c>
      <c r="L67" s="49">
        <v>38325.9873874587</v>
      </c>
      <c r="M67" s="49">
        <v>48748.9839573977</v>
      </c>
      <c r="N67" s="49">
        <v>26963.991126531244</v>
      </c>
      <c r="O67" s="49">
        <v>34688.98858434365</v>
      </c>
      <c r="P67" s="49">
        <v>34799.988547815134</v>
      </c>
      <c r="Q67" s="76">
        <f t="shared" si="1"/>
        <v>202453.93337526912</v>
      </c>
      <c r="R67" s="76"/>
      <c r="S67" s="53">
        <v>22</v>
      </c>
      <c r="T67" s="49">
        <v>467718.971952178</v>
      </c>
      <c r="U67" s="49">
        <v>82357.9956169943</v>
      </c>
      <c r="V67" s="49">
        <v>18868.99899581177</v>
      </c>
      <c r="W67" s="49">
        <v>0.02221708281887673</v>
      </c>
      <c r="X67" s="76">
        <f t="shared" si="2"/>
        <v>568945.9887820669</v>
      </c>
      <c r="Y67" s="76"/>
      <c r="Z67" s="53">
        <v>22</v>
      </c>
      <c r="AA67" s="49">
        <v>94598.71627866743</v>
      </c>
      <c r="AB67" s="49">
        <v>12855.645221105324</v>
      </c>
    </row>
    <row r="68" spans="1:28" ht="11.25">
      <c r="A68" s="74">
        <v>23</v>
      </c>
      <c r="B68" s="49">
        <v>6970.003686232101</v>
      </c>
      <c r="C68" s="49">
        <v>45760.02420114505</v>
      </c>
      <c r="D68" s="49">
        <v>3814.0020171146675</v>
      </c>
      <c r="E68" s="49">
        <v>4639.002453433389</v>
      </c>
      <c r="F68" s="49">
        <v>0</v>
      </c>
      <c r="G68" s="75">
        <f t="shared" si="0"/>
        <v>61183.0323579252</v>
      </c>
      <c r="H68" s="74"/>
      <c r="I68" s="53">
        <v>23</v>
      </c>
      <c r="J68" s="49">
        <v>12335.995940397916</v>
      </c>
      <c r="K68" s="49">
        <v>11308.996278369003</v>
      </c>
      <c r="L68" s="49">
        <v>36461.98800087458</v>
      </c>
      <c r="M68" s="49">
        <v>93846.96911628754</v>
      </c>
      <c r="N68" s="49">
        <v>25646.991559937203</v>
      </c>
      <c r="O68" s="49">
        <v>16631.994526645438</v>
      </c>
      <c r="P68" s="49">
        <v>49083.98384715397</v>
      </c>
      <c r="Q68" s="76">
        <f t="shared" si="1"/>
        <v>245316.91926966567</v>
      </c>
      <c r="R68" s="76"/>
      <c r="S68" s="53">
        <v>23</v>
      </c>
      <c r="T68" s="49">
        <v>433779.0583044585</v>
      </c>
      <c r="U68" s="49">
        <v>52876.99718594196</v>
      </c>
      <c r="V68" s="49">
        <v>13711.999270261857</v>
      </c>
      <c r="W68" s="49">
        <v>0.019604483039294855</v>
      </c>
      <c r="X68" s="76">
        <f t="shared" si="2"/>
        <v>500368.07436514535</v>
      </c>
      <c r="Y68" s="76"/>
      <c r="Z68" s="53">
        <v>23</v>
      </c>
      <c r="AA68" s="49">
        <v>86318.983956023</v>
      </c>
      <c r="AB68" s="49">
        <v>15158.148842795832</v>
      </c>
    </row>
    <row r="69" spans="1:28" ht="11.25">
      <c r="A69" s="74">
        <v>24</v>
      </c>
      <c r="B69" s="49">
        <v>7144.0037782556865</v>
      </c>
      <c r="C69" s="49">
        <v>39062.020658765905</v>
      </c>
      <c r="D69" s="49">
        <v>8998.004758782849</v>
      </c>
      <c r="E69" s="49">
        <v>1978.0010461071877</v>
      </c>
      <c r="F69" s="49">
        <v>0</v>
      </c>
      <c r="G69" s="75">
        <f t="shared" si="0"/>
        <v>57182.03024191163</v>
      </c>
      <c r="H69" s="74"/>
      <c r="I69" s="53">
        <v>24</v>
      </c>
      <c r="J69" s="49">
        <v>4757.998434209896</v>
      </c>
      <c r="K69" s="49">
        <v>26237.991365447513</v>
      </c>
      <c r="L69" s="49">
        <v>35170.98842572431</v>
      </c>
      <c r="M69" s="49">
        <v>39412.987029742464</v>
      </c>
      <c r="N69" s="49">
        <v>31561.98961339486</v>
      </c>
      <c r="O69" s="49">
        <v>18206.994008335347</v>
      </c>
      <c r="P69" s="49">
        <v>30896.989832236897</v>
      </c>
      <c r="Q69" s="76">
        <f t="shared" si="1"/>
        <v>186245.93870909128</v>
      </c>
      <c r="R69" s="76"/>
      <c r="S69" s="53">
        <v>24</v>
      </c>
      <c r="T69" s="49">
        <v>609864.8533917472</v>
      </c>
      <c r="U69" s="49">
        <v>96263.9948769317</v>
      </c>
      <c r="V69" s="49">
        <v>7332.999609745492</v>
      </c>
      <c r="W69" s="49">
        <v>0.018692633766345033</v>
      </c>
      <c r="X69" s="76">
        <f t="shared" si="2"/>
        <v>713461.866571058</v>
      </c>
      <c r="Y69" s="76"/>
      <c r="Z69" s="53">
        <v>24</v>
      </c>
      <c r="AA69" s="49">
        <v>94643.74842244077</v>
      </c>
      <c r="AB69" s="49">
        <v>10553.14159941482</v>
      </c>
    </row>
    <row r="70" spans="1:28" ht="11.25">
      <c r="A70" s="74">
        <v>25</v>
      </c>
      <c r="B70" s="49">
        <v>3588.001897589782</v>
      </c>
      <c r="C70" s="49">
        <v>53062.02806296238</v>
      </c>
      <c r="D70" s="49">
        <v>5356.0028326340225</v>
      </c>
      <c r="E70" s="49">
        <v>21.00001110629471</v>
      </c>
      <c r="F70" s="49">
        <v>0</v>
      </c>
      <c r="G70" s="75">
        <f t="shared" si="0"/>
        <v>62027.03280429249</v>
      </c>
      <c r="H70" s="74"/>
      <c r="I70" s="53">
        <v>25</v>
      </c>
      <c r="J70" s="49">
        <v>1575.9994813608232</v>
      </c>
      <c r="K70" s="49">
        <v>17948.994093239475</v>
      </c>
      <c r="L70" s="49">
        <v>23901.992134191878</v>
      </c>
      <c r="M70" s="49">
        <v>21732.992847978916</v>
      </c>
      <c r="N70" s="49">
        <v>21779.99283251188</v>
      </c>
      <c r="O70" s="49">
        <v>9472.996882570482</v>
      </c>
      <c r="P70" s="49">
        <v>39532.986990252175</v>
      </c>
      <c r="Q70" s="76">
        <f t="shared" si="1"/>
        <v>135945.95526210562</v>
      </c>
      <c r="R70" s="76"/>
      <c r="S70" s="53">
        <v>25</v>
      </c>
      <c r="T70" s="49">
        <v>287376.4009812438</v>
      </c>
      <c r="U70" s="49">
        <v>25372.998649675763</v>
      </c>
      <c r="V70" s="49">
        <v>62.9999966472066</v>
      </c>
      <c r="W70" s="49">
        <v>0.010792826171654736</v>
      </c>
      <c r="X70" s="76">
        <f t="shared" si="2"/>
        <v>312812.41042039293</v>
      </c>
      <c r="Y70" s="76"/>
      <c r="Z70" s="53">
        <v>25</v>
      </c>
      <c r="AA70" s="49">
        <v>72387.74136189662</v>
      </c>
      <c r="AB70" s="49">
        <v>10936.892203029905</v>
      </c>
    </row>
    <row r="71" spans="1:28" ht="11.25">
      <c r="A71" s="74">
        <v>26</v>
      </c>
      <c r="B71" s="49">
        <v>2884.0015252644735</v>
      </c>
      <c r="C71" s="49">
        <v>43126.022808098365</v>
      </c>
      <c r="D71" s="49">
        <v>10125.005354820665</v>
      </c>
      <c r="E71" s="49">
        <v>1859.0009831715176</v>
      </c>
      <c r="F71" s="49">
        <v>0</v>
      </c>
      <c r="G71" s="75">
        <f t="shared" si="0"/>
        <v>57994.030671355016</v>
      </c>
      <c r="H71" s="74"/>
      <c r="I71" s="53">
        <v>26</v>
      </c>
      <c r="J71" s="49">
        <v>4932.998376619887</v>
      </c>
      <c r="K71" s="49">
        <v>23211.992361261062</v>
      </c>
      <c r="L71" s="49">
        <v>23013.992426420045</v>
      </c>
      <c r="M71" s="49">
        <v>19209.99367826232</v>
      </c>
      <c r="N71" s="49">
        <v>27035.99110283707</v>
      </c>
      <c r="O71" s="49">
        <v>41397.98637650721</v>
      </c>
      <c r="P71" s="49">
        <v>27419.99097646813</v>
      </c>
      <c r="Q71" s="76">
        <f t="shared" si="1"/>
        <v>166222.94529837574</v>
      </c>
      <c r="R71" s="76"/>
      <c r="S71" s="53">
        <v>26</v>
      </c>
      <c r="T71" s="49">
        <v>306180.812439121</v>
      </c>
      <c r="U71" s="49">
        <v>53193.997169071554</v>
      </c>
      <c r="V71" s="49">
        <v>10821.9994240646</v>
      </c>
      <c r="W71" s="49">
        <v>0.01686141906820967</v>
      </c>
      <c r="X71" s="76">
        <f t="shared" si="2"/>
        <v>370196.82589367626</v>
      </c>
      <c r="Y71" s="76"/>
      <c r="Z71" s="53">
        <v>26</v>
      </c>
      <c r="AA71" s="49">
        <v>75199.37768718648</v>
      </c>
      <c r="AB71" s="49">
        <v>9210.014486762024</v>
      </c>
    </row>
    <row r="72" spans="1:28" ht="11.25">
      <c r="A72" s="74">
        <v>27</v>
      </c>
      <c r="B72" s="49">
        <v>4041.002137168425</v>
      </c>
      <c r="C72" s="49">
        <v>30609.016188217844</v>
      </c>
      <c r="D72" s="49">
        <v>17202.00909764198</v>
      </c>
      <c r="E72" s="49">
        <v>258.0001364487636</v>
      </c>
      <c r="F72" s="49">
        <v>929.0289840001294</v>
      </c>
      <c r="G72" s="75">
        <f t="shared" si="0"/>
        <v>53039.05654347714</v>
      </c>
      <c r="H72" s="74"/>
      <c r="I72" s="53">
        <v>27</v>
      </c>
      <c r="J72" s="49">
        <v>2415.999204928775</v>
      </c>
      <c r="K72" s="49">
        <v>5949.998041939656</v>
      </c>
      <c r="L72" s="49">
        <v>12715.995815345323</v>
      </c>
      <c r="M72" s="49">
        <v>35361.98836286893</v>
      </c>
      <c r="N72" s="49">
        <v>9801.996774301262</v>
      </c>
      <c r="O72" s="49">
        <v>13700.995491195838</v>
      </c>
      <c r="P72" s="49">
        <v>14362.995273341056</v>
      </c>
      <c r="Q72" s="76">
        <f t="shared" si="1"/>
        <v>94309.96896392084</v>
      </c>
      <c r="R72" s="76"/>
      <c r="S72" s="53">
        <v>27</v>
      </c>
      <c r="T72" s="49">
        <v>247531.3901967113</v>
      </c>
      <c r="U72" s="49">
        <v>66643.99645327678</v>
      </c>
      <c r="V72" s="49">
        <v>3115.999834169774</v>
      </c>
      <c r="W72" s="49">
        <v>0.008860622388822804</v>
      </c>
      <c r="X72" s="76">
        <f t="shared" si="2"/>
        <v>317291.39534478023</v>
      </c>
      <c r="Y72" s="76"/>
      <c r="Z72" s="53">
        <v>27</v>
      </c>
      <c r="AA72" s="49">
        <v>64108.57195428947</v>
      </c>
      <c r="AB72" s="49">
        <v>6907.510865071518</v>
      </c>
    </row>
    <row r="73" spans="1:28" ht="11.25">
      <c r="A73" s="74">
        <v>28</v>
      </c>
      <c r="B73" s="49">
        <v>14362.00759564784</v>
      </c>
      <c r="C73" s="49">
        <v>20770.01098465434</v>
      </c>
      <c r="D73" s="49">
        <v>9701.005130579286</v>
      </c>
      <c r="E73" s="49">
        <v>1728.0009138893934</v>
      </c>
      <c r="F73" s="49">
        <v>0</v>
      </c>
      <c r="G73" s="75">
        <f t="shared" si="0"/>
        <v>46561.02462477086</v>
      </c>
      <c r="H73" s="74"/>
      <c r="I73" s="53">
        <v>28</v>
      </c>
      <c r="J73" s="49">
        <v>12895.995756109884</v>
      </c>
      <c r="K73" s="49">
        <v>2778.9990854706393</v>
      </c>
      <c r="L73" s="49">
        <v>11359.99626158563</v>
      </c>
      <c r="M73" s="49">
        <v>13230.995645866149</v>
      </c>
      <c r="N73" s="49">
        <v>7392.997567068886</v>
      </c>
      <c r="O73" s="49">
        <v>13342.995609008543</v>
      </c>
      <c r="P73" s="49">
        <v>28221.99071254134</v>
      </c>
      <c r="Q73" s="76">
        <f t="shared" si="1"/>
        <v>89223.97063765107</v>
      </c>
      <c r="R73" s="76"/>
      <c r="S73" s="53">
        <v>28</v>
      </c>
      <c r="T73" s="49">
        <v>348818.18394080724</v>
      </c>
      <c r="U73" s="49">
        <v>22148.998821253634</v>
      </c>
      <c r="V73" s="49">
        <v>2382.9998731792593</v>
      </c>
      <c r="W73" s="49">
        <v>0.009184185373793724</v>
      </c>
      <c r="X73" s="76">
        <f t="shared" si="2"/>
        <v>373350.1918194255</v>
      </c>
      <c r="Y73" s="76"/>
      <c r="Z73" s="53">
        <v>28</v>
      </c>
      <c r="AA73" s="49">
        <v>83162.2666024403</v>
      </c>
      <c r="AB73" s="49">
        <v>24943.789234980482</v>
      </c>
    </row>
    <row r="74" spans="1:28" ht="11.25">
      <c r="A74" s="74">
        <v>29</v>
      </c>
      <c r="B74" s="49">
        <v>4234.002239240563</v>
      </c>
      <c r="C74" s="49">
        <v>38691.0204625547</v>
      </c>
      <c r="D74" s="49">
        <v>3039.001607239506</v>
      </c>
      <c r="E74" s="49">
        <v>3096.001637385163</v>
      </c>
      <c r="F74" s="49">
        <v>773.7286165254809</v>
      </c>
      <c r="G74" s="75">
        <f t="shared" si="0"/>
        <v>49833.75456294541</v>
      </c>
      <c r="H74" s="74"/>
      <c r="I74" s="53">
        <v>29</v>
      </c>
      <c r="J74" s="49">
        <v>5450.9982061534565</v>
      </c>
      <c r="K74" s="49">
        <v>5209.998285463127</v>
      </c>
      <c r="L74" s="49">
        <v>21361.99297006974</v>
      </c>
      <c r="M74" s="49">
        <v>14517.99522233276</v>
      </c>
      <c r="N74" s="49">
        <v>19394.99361738145</v>
      </c>
      <c r="O74" s="49">
        <v>5584.998162055963</v>
      </c>
      <c r="P74" s="49">
        <v>22091.992729837126</v>
      </c>
      <c r="Q74" s="76">
        <f t="shared" si="1"/>
        <v>93612.96919329363</v>
      </c>
      <c r="R74" s="76"/>
      <c r="S74" s="53">
        <v>29</v>
      </c>
      <c r="T74" s="49">
        <v>255941.67940928493</v>
      </c>
      <c r="U74" s="49">
        <v>20276.998920879494</v>
      </c>
      <c r="V74" s="49">
        <v>3781.999798725958</v>
      </c>
      <c r="W74" s="49">
        <v>0.007484134900948331</v>
      </c>
      <c r="X74" s="76">
        <f t="shared" si="2"/>
        <v>280000.68561302527</v>
      </c>
      <c r="Y74" s="76"/>
      <c r="Z74" s="53">
        <v>29</v>
      </c>
      <c r="AA74" s="49">
        <v>53390.25260399921</v>
      </c>
      <c r="AB74" s="49">
        <v>13815.021730143037</v>
      </c>
    </row>
    <row r="75" spans="1:28" ht="11.25">
      <c r="A75" s="74">
        <v>30</v>
      </c>
      <c r="B75" s="49">
        <v>665.0003516993324</v>
      </c>
      <c r="C75" s="49">
        <v>22371.011831377094</v>
      </c>
      <c r="D75" s="49">
        <v>4579.002421701118</v>
      </c>
      <c r="E75" s="49">
        <v>0</v>
      </c>
      <c r="F75" s="49">
        <v>0</v>
      </c>
      <c r="G75" s="75">
        <f t="shared" si="0"/>
        <v>27615.01460477754</v>
      </c>
      <c r="H75" s="74"/>
      <c r="I75" s="53">
        <v>30</v>
      </c>
      <c r="J75" s="49">
        <v>2867.9990561820055</v>
      </c>
      <c r="K75" s="49">
        <v>19758.99349759423</v>
      </c>
      <c r="L75" s="49">
        <v>6377.997901090946</v>
      </c>
      <c r="M75" s="49">
        <v>13270.995632702718</v>
      </c>
      <c r="N75" s="49">
        <v>10191.996645957812</v>
      </c>
      <c r="O75" s="49">
        <v>6914.997724371886</v>
      </c>
      <c r="P75" s="49">
        <v>18998.993747699416</v>
      </c>
      <c r="Q75" s="76">
        <f t="shared" si="1"/>
        <v>78381.97420559902</v>
      </c>
      <c r="R75" s="76"/>
      <c r="S75" s="53">
        <v>30</v>
      </c>
      <c r="T75" s="49">
        <v>211068.70243439596</v>
      </c>
      <c r="U75" s="49">
        <v>19232.99897644007</v>
      </c>
      <c r="V75" s="49">
        <v>18820.998998366274</v>
      </c>
      <c r="W75" s="49">
        <v>0.007796755252517252</v>
      </c>
      <c r="X75" s="76">
        <f t="shared" si="2"/>
        <v>249122.70820595758</v>
      </c>
      <c r="Y75" s="76"/>
      <c r="Z75" s="53">
        <v>30</v>
      </c>
      <c r="AA75" s="49">
        <v>189135.50004897802</v>
      </c>
      <c r="AB75" s="49">
        <v>9785.640392184652</v>
      </c>
    </row>
    <row r="76" spans="1:28" ht="11.25">
      <c r="A76" s="74">
        <v>31</v>
      </c>
      <c r="B76" s="49">
        <v>492.00026020461894</v>
      </c>
      <c r="C76" s="49">
        <v>33237.0175780913</v>
      </c>
      <c r="D76" s="49">
        <v>8046.004255297488</v>
      </c>
      <c r="E76" s="49">
        <v>0</v>
      </c>
      <c r="F76" s="49">
        <v>0</v>
      </c>
      <c r="G76" s="75">
        <f t="shared" si="0"/>
        <v>41775.022093593405</v>
      </c>
      <c r="H76" s="74"/>
      <c r="I76" s="53">
        <v>31</v>
      </c>
      <c r="J76" s="49">
        <v>19296.993649631855</v>
      </c>
      <c r="K76" s="49">
        <v>10236.996631148952</v>
      </c>
      <c r="L76" s="49">
        <v>4658.998466789388</v>
      </c>
      <c r="M76" s="49">
        <v>15828.994790901314</v>
      </c>
      <c r="N76" s="49">
        <v>7335.997585826775</v>
      </c>
      <c r="O76" s="49">
        <v>9614.9968358403</v>
      </c>
      <c r="P76" s="49">
        <v>21797.99282658834</v>
      </c>
      <c r="Q76" s="76">
        <f t="shared" si="1"/>
        <v>88770.97078672692</v>
      </c>
      <c r="R76" s="76"/>
      <c r="S76" s="53">
        <v>31</v>
      </c>
      <c r="T76" s="49">
        <v>425026.34453617275</v>
      </c>
      <c r="U76" s="49">
        <v>26639.99858224736</v>
      </c>
      <c r="V76" s="49">
        <v>2410.9998716891287</v>
      </c>
      <c r="W76" s="49">
        <v>0.0038502226705131246</v>
      </c>
      <c r="X76" s="76">
        <f t="shared" si="2"/>
        <v>454077.3468403319</v>
      </c>
      <c r="Y76" s="76"/>
      <c r="Z76" s="53">
        <v>31</v>
      </c>
      <c r="AA76" s="49">
        <v>63983.36919622476</v>
      </c>
      <c r="AB76" s="49">
        <v>18036.278369908963</v>
      </c>
    </row>
    <row r="77" spans="1:28" ht="11.25">
      <c r="A77" s="74">
        <v>32</v>
      </c>
      <c r="B77" s="49">
        <v>7729.004087645324</v>
      </c>
      <c r="C77" s="49">
        <v>40941.02165251484</v>
      </c>
      <c r="D77" s="49">
        <v>9290.004913213232</v>
      </c>
      <c r="E77" s="49">
        <v>1629.000861531147</v>
      </c>
      <c r="F77" s="49">
        <v>0</v>
      </c>
      <c r="G77" s="75">
        <f t="shared" si="0"/>
        <v>59589.03151490455</v>
      </c>
      <c r="H77" s="74"/>
      <c r="I77" s="53">
        <v>32</v>
      </c>
      <c r="J77" s="49">
        <v>689.9997729308172</v>
      </c>
      <c r="K77" s="49">
        <v>2847.999062763721</v>
      </c>
      <c r="L77" s="49">
        <v>12680.995826863325</v>
      </c>
      <c r="M77" s="49">
        <v>12267.995962775749</v>
      </c>
      <c r="N77" s="49">
        <v>10476.996552168366</v>
      </c>
      <c r="O77" s="49">
        <v>5829.998081429949</v>
      </c>
      <c r="P77" s="49">
        <v>26810.991176881365</v>
      </c>
      <c r="Q77" s="76">
        <f t="shared" si="1"/>
        <v>71604.9764358133</v>
      </c>
      <c r="R77" s="76"/>
      <c r="S77" s="53">
        <v>32</v>
      </c>
      <c r="T77" s="49">
        <v>255599.89572703734</v>
      </c>
      <c r="U77" s="49">
        <v>25100.998664151313</v>
      </c>
      <c r="V77" s="49">
        <v>1169.999937733837</v>
      </c>
      <c r="W77" s="49">
        <v>0.004718780380340556</v>
      </c>
      <c r="X77" s="76">
        <f t="shared" si="2"/>
        <v>281870.89904770284</v>
      </c>
      <c r="Y77" s="76"/>
      <c r="Z77" s="53">
        <v>32</v>
      </c>
      <c r="AA77" s="49">
        <v>37508.63676252289</v>
      </c>
      <c r="AB77" s="49">
        <v>5756.259054226265</v>
      </c>
    </row>
    <row r="78" spans="1:28" ht="11.25">
      <c r="A78" s="74">
        <v>33</v>
      </c>
      <c r="B78" s="49">
        <v>745.0003940090266</v>
      </c>
      <c r="C78" s="49">
        <v>23826.012600884656</v>
      </c>
      <c r="D78" s="49">
        <v>1576.0008335009745</v>
      </c>
      <c r="E78" s="49">
        <v>711.0003760274066</v>
      </c>
      <c r="F78" s="49">
        <v>890.2038921314672</v>
      </c>
      <c r="G78" s="75">
        <f t="shared" si="0"/>
        <v>27748.21809655353</v>
      </c>
      <c r="H78" s="74"/>
      <c r="I78" s="53">
        <v>33</v>
      </c>
      <c r="J78" s="49">
        <v>433.9998571767749</v>
      </c>
      <c r="K78" s="49">
        <v>3627.9988060768187</v>
      </c>
      <c r="L78" s="49">
        <v>14475.995236154364</v>
      </c>
      <c r="M78" s="49">
        <v>18734.99383457806</v>
      </c>
      <c r="N78" s="49">
        <v>7718.997459786925</v>
      </c>
      <c r="O78" s="49">
        <v>6693.997797099842</v>
      </c>
      <c r="P78" s="49">
        <v>9987.996713091308</v>
      </c>
      <c r="Q78" s="76">
        <f t="shared" si="1"/>
        <v>61673.97970396409</v>
      </c>
      <c r="R78" s="76"/>
      <c r="S78" s="53">
        <v>33</v>
      </c>
      <c r="T78" s="49">
        <v>176043.68513491738</v>
      </c>
      <c r="U78" s="49">
        <v>25080.998665215695</v>
      </c>
      <c r="V78" s="49">
        <v>9188.999510971134</v>
      </c>
      <c r="W78" s="49">
        <v>0.0054259987242846275</v>
      </c>
      <c r="X78" s="76">
        <f t="shared" si="2"/>
        <v>210313.68873710293</v>
      </c>
      <c r="Y78" s="76"/>
      <c r="Z78" s="53">
        <v>33</v>
      </c>
      <c r="AA78" s="49">
        <v>31087.389190931463</v>
      </c>
      <c r="AB78" s="49">
        <v>5564.383752418724</v>
      </c>
    </row>
    <row r="79" spans="1:28" ht="11.25">
      <c r="A79" s="74">
        <v>34</v>
      </c>
      <c r="B79" s="49">
        <v>1550.000819750324</v>
      </c>
      <c r="C79" s="49">
        <v>12373.006543723068</v>
      </c>
      <c r="D79" s="49">
        <v>4438.002347130282</v>
      </c>
      <c r="E79" s="49">
        <v>3256.0017220045515</v>
      </c>
      <c r="F79" s="49">
        <v>0</v>
      </c>
      <c r="G79" s="75">
        <f t="shared" si="0"/>
        <v>21617.011432608226</v>
      </c>
      <c r="H79" s="74"/>
      <c r="I79" s="53">
        <v>34</v>
      </c>
      <c r="J79" s="49">
        <v>136.99995491524922</v>
      </c>
      <c r="K79" s="49">
        <v>3444.9988662995156</v>
      </c>
      <c r="L79" s="49">
        <v>11494.99621715905</v>
      </c>
      <c r="M79" s="49">
        <v>10490.996547561164</v>
      </c>
      <c r="N79" s="49">
        <v>5032.998343711309</v>
      </c>
      <c r="O79" s="49">
        <v>1195.9996064134166</v>
      </c>
      <c r="P79" s="49">
        <v>12501.995885769678</v>
      </c>
      <c r="Q79" s="76">
        <f t="shared" si="1"/>
        <v>44298.985421829384</v>
      </c>
      <c r="R79" s="76"/>
      <c r="S79" s="53">
        <v>34</v>
      </c>
      <c r="T79" s="49">
        <v>110760.47970642836</v>
      </c>
      <c r="U79" s="49">
        <v>16801.99910581532</v>
      </c>
      <c r="V79" s="49">
        <v>0</v>
      </c>
      <c r="W79" s="49">
        <v>0.003661655674717044</v>
      </c>
      <c r="X79" s="76">
        <f t="shared" si="2"/>
        <v>127562.48247389936</v>
      </c>
      <c r="Y79" s="76"/>
      <c r="Z79" s="53">
        <v>34</v>
      </c>
      <c r="AA79" s="49">
        <v>25197.358566921816</v>
      </c>
      <c r="AB79" s="49">
        <v>4988.757846996097</v>
      </c>
    </row>
    <row r="80" spans="1:28" ht="11.25">
      <c r="A80" s="74">
        <v>35</v>
      </c>
      <c r="B80" s="49">
        <v>2867.0015162736636</v>
      </c>
      <c r="C80" s="49">
        <v>17466.00923726397</v>
      </c>
      <c r="D80" s="49">
        <v>1656.0008758106687</v>
      </c>
      <c r="E80" s="49">
        <v>0</v>
      </c>
      <c r="F80" s="49">
        <v>0</v>
      </c>
      <c r="G80" s="75">
        <f t="shared" si="0"/>
        <v>21989.0116293483</v>
      </c>
      <c r="H80" s="74"/>
      <c r="I80" s="53">
        <v>35</v>
      </c>
      <c r="J80" s="49">
        <v>479.99984203882946</v>
      </c>
      <c r="K80" s="49">
        <v>3063.9989916811946</v>
      </c>
      <c r="L80" s="49">
        <v>5658.998137703616</v>
      </c>
      <c r="M80" s="49">
        <v>11749.996133242177</v>
      </c>
      <c r="N80" s="49">
        <v>5680.998130463729</v>
      </c>
      <c r="O80" s="49">
        <v>3313.998909409751</v>
      </c>
      <c r="P80" s="49">
        <v>4122.998643179361</v>
      </c>
      <c r="Q80" s="76">
        <f t="shared" si="1"/>
        <v>34070.988787718656</v>
      </c>
      <c r="R80" s="76"/>
      <c r="S80" s="53">
        <v>35</v>
      </c>
      <c r="T80" s="49">
        <v>112145.77317181868</v>
      </c>
      <c r="U80" s="49">
        <v>15616.99916887977</v>
      </c>
      <c r="V80" s="49">
        <v>5950.9996832940715</v>
      </c>
      <c r="W80" s="49">
        <v>0.00455106702261024</v>
      </c>
      <c r="X80" s="76">
        <f t="shared" si="2"/>
        <v>133713.77657505954</v>
      </c>
      <c r="Y80" s="76"/>
      <c r="Z80" s="53">
        <v>35</v>
      </c>
      <c r="AA80" s="49">
        <v>23237.049627560245</v>
      </c>
      <c r="AB80" s="49">
        <v>4029.3813379583853</v>
      </c>
    </row>
    <row r="81" spans="1:28" ht="11.25">
      <c r="A81" s="74">
        <v>36</v>
      </c>
      <c r="B81" s="49">
        <v>251.00013274666537</v>
      </c>
      <c r="C81" s="49">
        <v>14473.00765435254</v>
      </c>
      <c r="D81" s="49">
        <v>2960.0015654586828</v>
      </c>
      <c r="E81" s="49">
        <v>4966.002626374264</v>
      </c>
      <c r="F81" s="49">
        <v>0</v>
      </c>
      <c r="G81" s="75">
        <f t="shared" si="0"/>
        <v>22650.011978932154</v>
      </c>
      <c r="H81" s="74"/>
      <c r="I81" s="53">
        <v>36</v>
      </c>
      <c r="J81" s="49">
        <v>855.999718302579</v>
      </c>
      <c r="K81" s="49">
        <v>7580.997505200761</v>
      </c>
      <c r="L81" s="49">
        <v>2695.9991127847584</v>
      </c>
      <c r="M81" s="49">
        <v>3128.998970290619</v>
      </c>
      <c r="N81" s="49">
        <v>1348.9995560632935</v>
      </c>
      <c r="O81" s="49">
        <v>4545.99850397608</v>
      </c>
      <c r="P81" s="49">
        <v>7607.997496315446</v>
      </c>
      <c r="Q81" s="76">
        <f t="shared" si="1"/>
        <v>27764.990862933537</v>
      </c>
      <c r="R81" s="76"/>
      <c r="S81" s="53">
        <v>36</v>
      </c>
      <c r="T81" s="49">
        <v>88966.50620293237</v>
      </c>
      <c r="U81" s="49">
        <v>15775.999160417958</v>
      </c>
      <c r="V81" s="49">
        <v>0</v>
      </c>
      <c r="W81" s="49">
        <v>0.002969027508642306</v>
      </c>
      <c r="X81" s="76">
        <f t="shared" si="2"/>
        <v>104742.50833237784</v>
      </c>
      <c r="Y81" s="76"/>
      <c r="Z81" s="53">
        <v>36</v>
      </c>
      <c r="AA81" s="49">
        <v>22172.682619013958</v>
      </c>
      <c r="AB81" s="49">
        <v>4796.882545188555</v>
      </c>
    </row>
    <row r="82" spans="1:28" ht="11.25">
      <c r="A82" s="74">
        <v>37</v>
      </c>
      <c r="B82" s="49">
        <v>90.00004759840591</v>
      </c>
      <c r="C82" s="49">
        <v>14203.007511557324</v>
      </c>
      <c r="D82" s="49">
        <v>761.0004024709655</v>
      </c>
      <c r="E82" s="49">
        <v>0</v>
      </c>
      <c r="F82" s="49">
        <v>0</v>
      </c>
      <c r="G82" s="75">
        <f t="shared" si="0"/>
        <v>15054.007961626694</v>
      </c>
      <c r="H82" s="74"/>
      <c r="I82" s="53">
        <v>37</v>
      </c>
      <c r="J82" s="49">
        <v>68.99997729308173</v>
      </c>
      <c r="K82" s="49">
        <v>1133.9996268167345</v>
      </c>
      <c r="L82" s="49">
        <v>2629.9991345044195</v>
      </c>
      <c r="M82" s="49">
        <v>3545.998833061852</v>
      </c>
      <c r="N82" s="49">
        <v>1889.9993780278908</v>
      </c>
      <c r="O82" s="49">
        <v>3027.999003528282</v>
      </c>
      <c r="P82" s="49">
        <v>9364.996918111745</v>
      </c>
      <c r="Q82" s="76">
        <f t="shared" si="1"/>
        <v>21661.992871344006</v>
      </c>
      <c r="R82" s="76"/>
      <c r="S82" s="53">
        <v>37</v>
      </c>
      <c r="T82" s="49">
        <v>68657.10627432432</v>
      </c>
      <c r="U82" s="49">
        <v>7742.999587925725</v>
      </c>
      <c r="V82" s="49">
        <v>244.99998696135899</v>
      </c>
      <c r="W82" s="49">
        <v>0.0015821868895019675</v>
      </c>
      <c r="X82" s="76">
        <f t="shared" si="2"/>
        <v>76645.10743139828</v>
      </c>
      <c r="Y82" s="76"/>
      <c r="Z82" s="53">
        <v>37</v>
      </c>
      <c r="AA82" s="49">
        <v>18328.097109547787</v>
      </c>
      <c r="AB82" s="49">
        <v>1918.753018075422</v>
      </c>
    </row>
    <row r="83" spans="1:28" ht="11.25">
      <c r="A83" s="74">
        <v>38</v>
      </c>
      <c r="B83" s="49">
        <v>486.00025703139187</v>
      </c>
      <c r="C83" s="49">
        <v>9734.005148032034</v>
      </c>
      <c r="D83" s="49">
        <v>4253.002249289115</v>
      </c>
      <c r="E83" s="49">
        <v>0</v>
      </c>
      <c r="F83" s="49">
        <v>0</v>
      </c>
      <c r="G83" s="75">
        <f t="shared" si="0"/>
        <v>14473.007654352541</v>
      </c>
      <c r="H83" s="74"/>
      <c r="I83" s="53">
        <v>38</v>
      </c>
      <c r="J83" s="49">
        <v>1550.9994895879674</v>
      </c>
      <c r="K83" s="49">
        <v>932.9996929629746</v>
      </c>
      <c r="L83" s="49">
        <v>2220.9992691005004</v>
      </c>
      <c r="M83" s="49">
        <v>3364.9988926263773</v>
      </c>
      <c r="N83" s="49">
        <v>4728.998443753384</v>
      </c>
      <c r="O83" s="49">
        <v>5543.99817554848</v>
      </c>
      <c r="P83" s="49">
        <v>8286.997272866207</v>
      </c>
      <c r="Q83" s="76">
        <f t="shared" si="1"/>
        <v>26629.99123644589</v>
      </c>
      <c r="R83" s="76"/>
      <c r="S83" s="53">
        <v>38</v>
      </c>
      <c r="T83" s="49">
        <v>70298.68367715602</v>
      </c>
      <c r="U83" s="49">
        <v>8354.999555355733</v>
      </c>
      <c r="V83" s="49">
        <v>2419.9998712101583</v>
      </c>
      <c r="W83" s="49">
        <v>0.001569696812992614</v>
      </c>
      <c r="X83" s="76">
        <f t="shared" si="2"/>
        <v>81073.68467341873</v>
      </c>
      <c r="Y83" s="76"/>
      <c r="Z83" s="53">
        <v>38</v>
      </c>
      <c r="AA83" s="49">
        <v>15895.860172282733</v>
      </c>
      <c r="AB83" s="49">
        <v>3453.755432535759</v>
      </c>
    </row>
    <row r="84" spans="1:28" ht="11.25">
      <c r="A84" s="74">
        <v>39</v>
      </c>
      <c r="B84" s="49">
        <v>71.00003754985354</v>
      </c>
      <c r="C84" s="49">
        <v>13999.007403667601</v>
      </c>
      <c r="D84" s="49">
        <v>2797.0014792526813</v>
      </c>
      <c r="E84" s="49">
        <v>255.00013486215005</v>
      </c>
      <c r="F84" s="49">
        <v>0</v>
      </c>
      <c r="G84" s="75">
        <f t="shared" si="0"/>
        <v>17122.009055332288</v>
      </c>
      <c r="H84" s="74"/>
      <c r="I84" s="53">
        <v>39</v>
      </c>
      <c r="J84" s="49">
        <v>5797.998091960693</v>
      </c>
      <c r="K84" s="49">
        <v>617.9997966249929</v>
      </c>
      <c r="L84" s="49">
        <v>1270.9995817319837</v>
      </c>
      <c r="M84" s="49">
        <v>7653.997481177501</v>
      </c>
      <c r="N84" s="49">
        <v>1510.9995027513983</v>
      </c>
      <c r="O84" s="49">
        <v>1102.9996370183935</v>
      </c>
      <c r="P84" s="49">
        <v>5494.998191673682</v>
      </c>
      <c r="Q84" s="76">
        <f t="shared" si="1"/>
        <v>23449.99228293865</v>
      </c>
      <c r="R84" s="76"/>
      <c r="S84" s="53">
        <v>39</v>
      </c>
      <c r="T84" s="49">
        <v>67666.68658307043</v>
      </c>
      <c r="U84" s="49">
        <v>9023.99951975226</v>
      </c>
      <c r="V84" s="49">
        <v>1838.999902130364</v>
      </c>
      <c r="W84" s="49">
        <v>0.003908730757524491</v>
      </c>
      <c r="X84" s="76">
        <f t="shared" si="2"/>
        <v>78529.68991368382</v>
      </c>
      <c r="Y84" s="76"/>
      <c r="Z84" s="53">
        <v>39</v>
      </c>
      <c r="AA84" s="49">
        <v>15253.707548909997</v>
      </c>
      <c r="AB84" s="49">
        <v>1726.8777162678796</v>
      </c>
    </row>
    <row r="85" spans="1:28" ht="11.25">
      <c r="A85" s="74">
        <v>40</v>
      </c>
      <c r="B85" s="49">
        <v>306.00016183458007</v>
      </c>
      <c r="C85" s="49">
        <v>7880.004167504872</v>
      </c>
      <c r="D85" s="49">
        <v>9374.00495763841</v>
      </c>
      <c r="E85" s="49">
        <v>50.00002644355884</v>
      </c>
      <c r="F85" s="49">
        <v>0</v>
      </c>
      <c r="G85" s="75">
        <f t="shared" si="0"/>
        <v>17610.009313421422</v>
      </c>
      <c r="H85" s="74"/>
      <c r="I85" s="53">
        <v>40</v>
      </c>
      <c r="J85" s="49">
        <v>374.9998765928355</v>
      </c>
      <c r="K85" s="49">
        <v>329.9998914016952</v>
      </c>
      <c r="L85" s="49">
        <v>2371.9992194085485</v>
      </c>
      <c r="M85" s="49">
        <v>3387.9988850574046</v>
      </c>
      <c r="N85" s="49">
        <v>272.9999101595842</v>
      </c>
      <c r="O85" s="49">
        <v>2303.999241786381</v>
      </c>
      <c r="P85" s="49">
        <v>1931.9993642062884</v>
      </c>
      <c r="Q85" s="76">
        <f t="shared" si="1"/>
        <v>10973.996388612737</v>
      </c>
      <c r="R85" s="76"/>
      <c r="S85" s="53">
        <v>40</v>
      </c>
      <c r="T85" s="49">
        <v>76605.69313254807</v>
      </c>
      <c r="U85" s="49">
        <v>1290.9999312943448</v>
      </c>
      <c r="V85" s="49">
        <v>1374.9999268239535</v>
      </c>
      <c r="W85" s="49">
        <v>0.0009843948795778955</v>
      </c>
      <c r="X85" s="76">
        <f t="shared" si="2"/>
        <v>79271.69397506124</v>
      </c>
      <c r="Y85" s="76"/>
      <c r="Z85" s="53">
        <v>40</v>
      </c>
      <c r="AA85" s="49">
        <v>14480.138637326902</v>
      </c>
      <c r="AB85" s="49">
        <v>2878.1295271131326</v>
      </c>
    </row>
    <row r="86" spans="1:28" ht="11.25">
      <c r="A86" s="74">
        <v>41</v>
      </c>
      <c r="B86" s="49">
        <v>778.0004114617755</v>
      </c>
      <c r="C86" s="49">
        <v>3506.0018542223456</v>
      </c>
      <c r="D86" s="49">
        <v>1388.0007340731931</v>
      </c>
      <c r="E86" s="49">
        <v>0</v>
      </c>
      <c r="F86" s="49">
        <v>174.71291340897955</v>
      </c>
      <c r="G86" s="75">
        <f t="shared" si="0"/>
        <v>5846.715913166294</v>
      </c>
      <c r="H86" s="74"/>
      <c r="I86" s="53">
        <v>41</v>
      </c>
      <c r="J86" s="49">
        <v>296.9999022615257</v>
      </c>
      <c r="K86" s="49">
        <v>680.9997758925892</v>
      </c>
      <c r="L86" s="49">
        <v>2238.999263176956</v>
      </c>
      <c r="M86" s="49">
        <v>2399.999210194147</v>
      </c>
      <c r="N86" s="49">
        <v>1559.9994866261954</v>
      </c>
      <c r="O86" s="49">
        <v>3208.9989439637575</v>
      </c>
      <c r="P86" s="49">
        <v>2797.9990792180097</v>
      </c>
      <c r="Q86" s="76">
        <f t="shared" si="1"/>
        <v>13183.995661333181</v>
      </c>
      <c r="R86" s="76"/>
      <c r="S86" s="53">
        <v>41</v>
      </c>
      <c r="T86" s="49">
        <v>95257.98625292648</v>
      </c>
      <c r="U86" s="49">
        <v>6081.99967632239</v>
      </c>
      <c r="V86" s="49">
        <v>0</v>
      </c>
      <c r="W86" s="49">
        <v>0.0010578247394101713</v>
      </c>
      <c r="X86" s="76">
        <f t="shared" si="2"/>
        <v>101339.98698707361</v>
      </c>
      <c r="Y86" s="76"/>
      <c r="Z86" s="53">
        <v>41</v>
      </c>
      <c r="AA86" s="49">
        <v>13181.704733065448</v>
      </c>
      <c r="AB86" s="49">
        <v>2878.1295271131326</v>
      </c>
    </row>
    <row r="87" spans="1:28" ht="11.25">
      <c r="A87" s="74">
        <v>42</v>
      </c>
      <c r="B87" s="49">
        <v>1526.0008070574156</v>
      </c>
      <c r="C87" s="49">
        <v>13897.007349722742</v>
      </c>
      <c r="D87" s="49">
        <v>3638.001924033341</v>
      </c>
      <c r="E87" s="49">
        <v>9.000004759840591</v>
      </c>
      <c r="F87" s="49">
        <v>0</v>
      </c>
      <c r="G87" s="75">
        <f t="shared" si="0"/>
        <v>19070.01008557334</v>
      </c>
      <c r="H87" s="74"/>
      <c r="I87" s="53">
        <v>42</v>
      </c>
      <c r="J87" s="49">
        <v>317.9998953507245</v>
      </c>
      <c r="K87" s="49">
        <v>4646.998470738417</v>
      </c>
      <c r="L87" s="49">
        <v>922.9996962538323</v>
      </c>
      <c r="M87" s="49">
        <v>2437.9991976888878</v>
      </c>
      <c r="N87" s="49">
        <v>1336.9995600123227</v>
      </c>
      <c r="O87" s="49">
        <v>1812.9994033674952</v>
      </c>
      <c r="P87" s="49">
        <v>1119.9996314239352</v>
      </c>
      <c r="Q87" s="76">
        <f t="shared" si="1"/>
        <v>12595.995854835615</v>
      </c>
      <c r="R87" s="76"/>
      <c r="S87" s="53">
        <v>42</v>
      </c>
      <c r="T87" s="49">
        <v>115177.71629774688</v>
      </c>
      <c r="U87" s="49">
        <v>4568.99975684265</v>
      </c>
      <c r="V87" s="49">
        <v>865.9999539123955</v>
      </c>
      <c r="W87" s="49">
        <v>0.0019794744853732322</v>
      </c>
      <c r="X87" s="76">
        <f t="shared" si="2"/>
        <v>120612.71798797642</v>
      </c>
      <c r="Y87" s="76"/>
      <c r="Z87" s="53">
        <v>42</v>
      </c>
      <c r="AA87" s="49">
        <v>13600.733852049423</v>
      </c>
      <c r="AB87" s="49">
        <v>1726.8777162678796</v>
      </c>
    </row>
    <row r="88" spans="1:28" ht="11.25">
      <c r="A88" s="74">
        <v>43</v>
      </c>
      <c r="B88" s="49">
        <v>66.00003490549766</v>
      </c>
      <c r="C88" s="49">
        <v>7779.004114088883</v>
      </c>
      <c r="D88" s="49">
        <v>2401.0012698196956</v>
      </c>
      <c r="E88" s="49">
        <v>0</v>
      </c>
      <c r="F88" s="49">
        <v>0</v>
      </c>
      <c r="G88" s="75">
        <f t="shared" si="0"/>
        <v>10246.005418814077</v>
      </c>
      <c r="H88" s="74"/>
      <c r="I88" s="53">
        <v>43</v>
      </c>
      <c r="J88" s="49">
        <v>94.99996873685166</v>
      </c>
      <c r="K88" s="49">
        <v>2046.9993263614247</v>
      </c>
      <c r="L88" s="49">
        <v>1220.9995981862724</v>
      </c>
      <c r="M88" s="49">
        <v>2919.9990390695457</v>
      </c>
      <c r="N88" s="49">
        <v>765.9997479202987</v>
      </c>
      <c r="O88" s="49">
        <v>980.9996771668576</v>
      </c>
      <c r="P88" s="49">
        <v>1250.9995883136992</v>
      </c>
      <c r="Q88" s="76">
        <f t="shared" si="1"/>
        <v>9280.99694575495</v>
      </c>
      <c r="R88" s="76"/>
      <c r="S88" s="53">
        <v>43</v>
      </c>
      <c r="T88" s="49">
        <v>117268.3139233798</v>
      </c>
      <c r="U88" s="49">
        <v>10023.999466533318</v>
      </c>
      <c r="V88" s="49">
        <v>0</v>
      </c>
      <c r="W88" s="49">
        <v>0.0021274763654265446</v>
      </c>
      <c r="X88" s="76">
        <f t="shared" si="2"/>
        <v>127292.31551738949</v>
      </c>
      <c r="Y88" s="76"/>
      <c r="Z88" s="53">
        <v>43</v>
      </c>
      <c r="AA88" s="49">
        <v>10626.355153351917</v>
      </c>
      <c r="AB88" s="49">
        <v>1151.251810845253</v>
      </c>
    </row>
    <row r="89" spans="1:28" ht="11.25">
      <c r="A89" s="74">
        <v>44</v>
      </c>
      <c r="B89" s="49">
        <v>872.000461175666</v>
      </c>
      <c r="C89" s="49">
        <v>4504.00238203578</v>
      </c>
      <c r="D89" s="49">
        <v>5696.003012450223</v>
      </c>
      <c r="E89" s="49">
        <v>237.0001253424689</v>
      </c>
      <c r="F89" s="49">
        <v>0</v>
      </c>
      <c r="G89" s="75">
        <f t="shared" si="0"/>
        <v>11309.005981004137</v>
      </c>
      <c r="H89" s="74"/>
      <c r="I89" s="53">
        <v>44</v>
      </c>
      <c r="J89" s="49">
        <v>2221.9992687714143</v>
      </c>
      <c r="K89" s="49">
        <v>629.9997926759636</v>
      </c>
      <c r="L89" s="49">
        <v>973.999679470458</v>
      </c>
      <c r="M89" s="49">
        <v>964.99968243223</v>
      </c>
      <c r="N89" s="49">
        <v>5611.998153170647</v>
      </c>
      <c r="O89" s="49">
        <v>186.9999384609606</v>
      </c>
      <c r="P89" s="49">
        <v>1973.9993503846858</v>
      </c>
      <c r="Q89" s="76">
        <f t="shared" si="1"/>
        <v>12563.995865366358</v>
      </c>
      <c r="R89" s="76"/>
      <c r="S89" s="53">
        <v>44</v>
      </c>
      <c r="T89" s="49">
        <v>109868.90779465293</v>
      </c>
      <c r="U89" s="49">
        <v>47259.99748487276</v>
      </c>
      <c r="V89" s="49">
        <v>273.99998541800966</v>
      </c>
      <c r="W89" s="49">
        <v>0.00295775328028873</v>
      </c>
      <c r="X89" s="76">
        <f t="shared" si="2"/>
        <v>157402.90822269698</v>
      </c>
      <c r="Y89" s="76"/>
      <c r="Z89" s="53">
        <v>44</v>
      </c>
      <c r="AA89" s="49">
        <v>9929.702049528329</v>
      </c>
      <c r="AB89" s="49">
        <v>1151.251810845253</v>
      </c>
    </row>
    <row r="90" spans="1:28" ht="11.25">
      <c r="A90" s="74">
        <v>45</v>
      </c>
      <c r="B90" s="49">
        <v>0</v>
      </c>
      <c r="C90" s="49">
        <v>4533.002397373044</v>
      </c>
      <c r="D90" s="49">
        <v>248.00013116005184</v>
      </c>
      <c r="E90" s="49">
        <v>1113.0005886336198</v>
      </c>
      <c r="F90" s="49">
        <v>293.96140986272746</v>
      </c>
      <c r="G90" s="75">
        <f t="shared" si="0"/>
        <v>6187.964527029443</v>
      </c>
      <c r="H90" s="74"/>
      <c r="I90" s="53">
        <v>45</v>
      </c>
      <c r="J90" s="49">
        <v>0</v>
      </c>
      <c r="K90" s="49">
        <v>1081.9996439291945</v>
      </c>
      <c r="L90" s="49">
        <v>1295.9995735048394</v>
      </c>
      <c r="M90" s="49">
        <v>2456.999191436258</v>
      </c>
      <c r="N90" s="49">
        <v>1361.9995517851785</v>
      </c>
      <c r="O90" s="49">
        <v>1068.9996482073097</v>
      </c>
      <c r="P90" s="49">
        <v>2767.999089090583</v>
      </c>
      <c r="Q90" s="76">
        <f t="shared" si="1"/>
        <v>10033.996697953364</v>
      </c>
      <c r="R90" s="76"/>
      <c r="S90" s="53">
        <v>45</v>
      </c>
      <c r="T90" s="49">
        <v>80906.4837731862</v>
      </c>
      <c r="U90" s="49">
        <v>3759.999799896775</v>
      </c>
      <c r="V90" s="49">
        <v>4572.999756629774</v>
      </c>
      <c r="W90" s="49">
        <v>0.0027480378953588184</v>
      </c>
      <c r="X90" s="76">
        <f t="shared" si="2"/>
        <v>89239.48607775064</v>
      </c>
      <c r="Y90" s="76"/>
      <c r="Z90" s="53">
        <v>45</v>
      </c>
      <c r="AA90" s="49">
        <v>11026.340626576717</v>
      </c>
      <c r="AB90" s="49">
        <v>2302.503621690506</v>
      </c>
    </row>
    <row r="91" spans="1:28" ht="11.25">
      <c r="A91" s="74">
        <v>46</v>
      </c>
      <c r="B91" s="49">
        <v>0</v>
      </c>
      <c r="C91" s="49">
        <v>2154.0011391885146</v>
      </c>
      <c r="D91" s="49">
        <v>1498.0007922490227</v>
      </c>
      <c r="E91" s="49">
        <v>0</v>
      </c>
      <c r="F91" s="49">
        <v>0</v>
      </c>
      <c r="G91" s="75">
        <f t="shared" si="0"/>
        <v>3652.001931437537</v>
      </c>
      <c r="H91" s="74"/>
      <c r="I91" s="53">
        <v>46</v>
      </c>
      <c r="J91" s="49">
        <v>132.9999562315923</v>
      </c>
      <c r="K91" s="49">
        <v>112.99996281330776</v>
      </c>
      <c r="L91" s="49">
        <v>1849.9993911913218</v>
      </c>
      <c r="M91" s="49">
        <v>749.999753185671</v>
      </c>
      <c r="N91" s="49">
        <v>461.99984796237334</v>
      </c>
      <c r="O91" s="49">
        <v>256.99991542495655</v>
      </c>
      <c r="P91" s="49">
        <v>411.9998644166619</v>
      </c>
      <c r="Q91" s="76">
        <f t="shared" si="1"/>
        <v>3976.9986912258846</v>
      </c>
      <c r="R91" s="76"/>
      <c r="S91" s="53">
        <v>46</v>
      </c>
      <c r="T91" s="49">
        <v>60428.23725270896</v>
      </c>
      <c r="U91" s="49">
        <v>6880.999633800455</v>
      </c>
      <c r="V91" s="49">
        <v>0</v>
      </c>
      <c r="W91" s="49">
        <v>0.0012134533033497264</v>
      </c>
      <c r="X91" s="76">
        <f t="shared" si="2"/>
        <v>67309.23809996272</v>
      </c>
      <c r="Y91" s="76"/>
      <c r="Z91" s="53">
        <v>46</v>
      </c>
      <c r="AA91" s="49">
        <v>9072.628352316107</v>
      </c>
      <c r="AB91" s="49">
        <v>1151.251810845253</v>
      </c>
    </row>
    <row r="92" spans="1:28" ht="11.25">
      <c r="A92" s="74">
        <v>47</v>
      </c>
      <c r="B92" s="49">
        <v>81.00004283856532</v>
      </c>
      <c r="C92" s="49">
        <v>7897.004176495681</v>
      </c>
      <c r="D92" s="49">
        <v>747.000395066769</v>
      </c>
      <c r="E92" s="49">
        <v>0</v>
      </c>
      <c r="F92" s="49">
        <v>0</v>
      </c>
      <c r="G92" s="75">
        <f t="shared" si="0"/>
        <v>8725.004614401016</v>
      </c>
      <c r="H92" s="74"/>
      <c r="I92" s="53">
        <v>47</v>
      </c>
      <c r="J92" s="49">
        <v>0</v>
      </c>
      <c r="K92" s="49">
        <v>209.99993089198784</v>
      </c>
      <c r="L92" s="49">
        <v>958.9996844067444</v>
      </c>
      <c r="M92" s="49">
        <v>2032.9993309686254</v>
      </c>
      <c r="N92" s="49">
        <v>1701.9994398960157</v>
      </c>
      <c r="O92" s="49">
        <v>218.9999279302159</v>
      </c>
      <c r="P92" s="49">
        <v>3500.998847870712</v>
      </c>
      <c r="Q92" s="76">
        <f t="shared" si="1"/>
        <v>8623.9971619643</v>
      </c>
      <c r="R92" s="76"/>
      <c r="S92" s="53">
        <v>47</v>
      </c>
      <c r="T92" s="49">
        <v>45479.22856291457</v>
      </c>
      <c r="U92" s="49">
        <v>4916.999738322458</v>
      </c>
      <c r="V92" s="49">
        <v>652.9999652480303</v>
      </c>
      <c r="W92" s="49">
        <v>0.0012730667068663456</v>
      </c>
      <c r="X92" s="76">
        <f t="shared" si="2"/>
        <v>51049.22953955177</v>
      </c>
      <c r="Y92" s="76"/>
      <c r="Z92" s="53">
        <v>47</v>
      </c>
      <c r="AA92" s="49">
        <v>9370.160203339092</v>
      </c>
      <c r="AB92" s="49">
        <v>1151.251810845253</v>
      </c>
    </row>
    <row r="93" spans="1:28" ht="11.25">
      <c r="A93" s="74">
        <v>48</v>
      </c>
      <c r="B93" s="49">
        <v>1729.0009144182645</v>
      </c>
      <c r="C93" s="49">
        <v>4501.002380449166</v>
      </c>
      <c r="D93" s="49">
        <v>2902.001534784155</v>
      </c>
      <c r="E93" s="49">
        <v>0</v>
      </c>
      <c r="F93" s="49">
        <v>0</v>
      </c>
      <c r="G93" s="75">
        <f t="shared" si="0"/>
        <v>9132.004829651585</v>
      </c>
      <c r="H93" s="74"/>
      <c r="I93" s="53">
        <v>48</v>
      </c>
      <c r="J93" s="49">
        <v>192.999936486446</v>
      </c>
      <c r="K93" s="49">
        <v>275.9999091723269</v>
      </c>
      <c r="L93" s="49">
        <v>300.9999009451826</v>
      </c>
      <c r="M93" s="49">
        <v>2465.999188474486</v>
      </c>
      <c r="N93" s="49">
        <v>1203.9996037807305</v>
      </c>
      <c r="O93" s="49">
        <v>516.9998298626558</v>
      </c>
      <c r="P93" s="49">
        <v>869.9997136953783</v>
      </c>
      <c r="Q93" s="76">
        <f t="shared" si="1"/>
        <v>5826.998082417206</v>
      </c>
      <c r="R93" s="76"/>
      <c r="S93" s="53">
        <v>48</v>
      </c>
      <c r="T93" s="49">
        <v>32911.41157229396</v>
      </c>
      <c r="U93" s="49">
        <v>391.9999791381744</v>
      </c>
      <c r="V93" s="49">
        <v>0</v>
      </c>
      <c r="W93" s="49">
        <v>0.0006672795742209472</v>
      </c>
      <c r="X93" s="76">
        <f t="shared" si="2"/>
        <v>33303.41221871171</v>
      </c>
      <c r="Y93" s="76"/>
      <c r="Z93" s="53">
        <v>48</v>
      </c>
      <c r="AA93" s="49">
        <v>7100.756831702781</v>
      </c>
      <c r="AB93" s="49">
        <v>383.75060361508434</v>
      </c>
    </row>
    <row r="94" spans="1:28" ht="11.25">
      <c r="A94" s="74">
        <v>49</v>
      </c>
      <c r="B94" s="49">
        <v>852.0004505982425</v>
      </c>
      <c r="C94" s="49">
        <v>4877.002579304729</v>
      </c>
      <c r="D94" s="49">
        <v>79.00004178082295</v>
      </c>
      <c r="E94" s="49">
        <v>165.00008726374415</v>
      </c>
      <c r="F94" s="49">
        <v>0</v>
      </c>
      <c r="G94" s="75">
        <f t="shared" si="0"/>
        <v>5973.003158947538</v>
      </c>
      <c r="H94" s="74"/>
      <c r="I94" s="53">
        <v>49</v>
      </c>
      <c r="J94" s="49">
        <v>75.99997498948133</v>
      </c>
      <c r="K94" s="49">
        <v>149.9999506371342</v>
      </c>
      <c r="L94" s="49">
        <v>481.9998413806578</v>
      </c>
      <c r="M94" s="49">
        <v>2479.999183867285</v>
      </c>
      <c r="N94" s="49">
        <v>588.9998061684802</v>
      </c>
      <c r="O94" s="49">
        <v>787.9997406804116</v>
      </c>
      <c r="P94" s="49">
        <v>945.9996886848596</v>
      </c>
      <c r="Q94" s="76">
        <f t="shared" si="1"/>
        <v>5510.998186408309</v>
      </c>
      <c r="R94" s="76"/>
      <c r="S94" s="53">
        <v>49</v>
      </c>
      <c r="T94" s="49">
        <v>26415.207789494183</v>
      </c>
      <c r="U94" s="49">
        <v>173.99999073990395</v>
      </c>
      <c r="V94" s="49">
        <v>0</v>
      </c>
      <c r="W94" s="49">
        <v>0.0003476957286689348</v>
      </c>
      <c r="X94" s="76">
        <f t="shared" si="2"/>
        <v>26589.208127929815</v>
      </c>
      <c r="Y94" s="76"/>
      <c r="Z94" s="53">
        <v>49</v>
      </c>
      <c r="AA94" s="49">
        <v>5491.6669312984495</v>
      </c>
      <c r="AB94" s="49">
        <v>767.5012072301687</v>
      </c>
    </row>
    <row r="95" spans="1:28" ht="11.25">
      <c r="A95" s="74">
        <v>50</v>
      </c>
      <c r="B95" s="49">
        <v>227.00012005375712</v>
      </c>
      <c r="C95" s="49">
        <v>1729.0009144182645</v>
      </c>
      <c r="D95" s="49">
        <v>3136.0016585400103</v>
      </c>
      <c r="E95" s="49">
        <v>4.000002115484707</v>
      </c>
      <c r="F95" s="49">
        <v>0</v>
      </c>
      <c r="G95" s="75">
        <f t="shared" si="0"/>
        <v>5096.002695127517</v>
      </c>
      <c r="H95" s="74"/>
      <c r="I95" s="53">
        <v>50</v>
      </c>
      <c r="J95" s="49">
        <v>0</v>
      </c>
      <c r="K95" s="49">
        <v>114.99996215513622</v>
      </c>
      <c r="L95" s="49">
        <v>101.99996643325123</v>
      </c>
      <c r="M95" s="49">
        <v>385.999872972892</v>
      </c>
      <c r="N95" s="49">
        <v>2090.9993118816506</v>
      </c>
      <c r="O95" s="49">
        <v>198.99993451193137</v>
      </c>
      <c r="P95" s="49">
        <v>619.9997959668212</v>
      </c>
      <c r="Q95" s="76">
        <f t="shared" si="1"/>
        <v>3512.9988439216827</v>
      </c>
      <c r="R95" s="76"/>
      <c r="S95" s="53">
        <v>50</v>
      </c>
      <c r="T95" s="49">
        <v>23155.11408749284</v>
      </c>
      <c r="U95" s="49">
        <v>278.9999851519149</v>
      </c>
      <c r="V95" s="49">
        <v>0</v>
      </c>
      <c r="W95" s="49">
        <v>0.0010105171929853634</v>
      </c>
      <c r="X95" s="76">
        <f t="shared" si="2"/>
        <v>23434.115083161945</v>
      </c>
      <c r="Y95" s="76"/>
      <c r="Z95" s="53">
        <v>50</v>
      </c>
      <c r="AA95" s="49">
        <v>5694.166968885482</v>
      </c>
      <c r="AB95" s="49">
        <v>959.376509037711</v>
      </c>
    </row>
    <row r="96" spans="1:28" ht="11.25">
      <c r="A96" s="74">
        <v>51</v>
      </c>
      <c r="B96" s="49">
        <v>0</v>
      </c>
      <c r="C96" s="49">
        <v>5390.002850615643</v>
      </c>
      <c r="D96" s="49">
        <v>377.0001993844336</v>
      </c>
      <c r="E96" s="49">
        <v>0</v>
      </c>
      <c r="F96" s="49">
        <v>0</v>
      </c>
      <c r="G96" s="75">
        <f t="shared" si="0"/>
        <v>5767.003050000077</v>
      </c>
      <c r="H96" s="74"/>
      <c r="I96" s="53">
        <v>51</v>
      </c>
      <c r="J96" s="49">
        <v>0</v>
      </c>
      <c r="K96" s="49">
        <v>247.99991838672852</v>
      </c>
      <c r="L96" s="49">
        <v>386.99987264380616</v>
      </c>
      <c r="M96" s="49">
        <v>1197.999605755245</v>
      </c>
      <c r="N96" s="49">
        <v>107.99996445873661</v>
      </c>
      <c r="O96" s="49">
        <v>347.9998854781513</v>
      </c>
      <c r="P96" s="49">
        <v>2848.999062434635</v>
      </c>
      <c r="Q96" s="76">
        <f t="shared" si="1"/>
        <v>5137.998309157303</v>
      </c>
      <c r="R96" s="76"/>
      <c r="S96" s="53">
        <v>51</v>
      </c>
      <c r="T96" s="49">
        <v>28698.989130262897</v>
      </c>
      <c r="U96" s="49">
        <v>10565.99943768865</v>
      </c>
      <c r="V96" s="49">
        <v>0</v>
      </c>
      <c r="W96" s="49">
        <v>0.0016614380829285732</v>
      </c>
      <c r="X96" s="76">
        <f t="shared" si="2"/>
        <v>39264.99022938962</v>
      </c>
      <c r="Y96" s="76"/>
      <c r="Z96" s="53">
        <v>51</v>
      </c>
      <c r="AA96" s="49">
        <v>9411.517320591713</v>
      </c>
      <c r="AB96" s="49">
        <v>2302.503621690506</v>
      </c>
    </row>
    <row r="97" spans="1:28" ht="11.25">
      <c r="A97" s="74">
        <v>52</v>
      </c>
      <c r="B97" s="49">
        <v>91.00004812727708</v>
      </c>
      <c r="C97" s="49">
        <v>10310.005452661831</v>
      </c>
      <c r="D97" s="49">
        <v>307.00016236345124</v>
      </c>
      <c r="E97" s="49">
        <v>0</v>
      </c>
      <c r="F97" s="49">
        <v>0</v>
      </c>
      <c r="G97" s="75">
        <f t="shared" si="0"/>
        <v>10708.005663152559</v>
      </c>
      <c r="H97" s="74"/>
      <c r="I97" s="53">
        <v>52</v>
      </c>
      <c r="J97" s="49">
        <v>0</v>
      </c>
      <c r="K97" s="49">
        <v>1085.9996426128514</v>
      </c>
      <c r="L97" s="49">
        <v>290.9999042360403</v>
      </c>
      <c r="M97" s="49">
        <v>752.9997521984136</v>
      </c>
      <c r="N97" s="49">
        <v>541.9998216355116</v>
      </c>
      <c r="O97" s="49">
        <v>365.9998795546074</v>
      </c>
      <c r="P97" s="49">
        <v>1307.9995695558102</v>
      </c>
      <c r="Q97" s="76">
        <f t="shared" si="1"/>
        <v>4345.998569793234</v>
      </c>
      <c r="R97" s="76"/>
      <c r="S97" s="53">
        <v>52</v>
      </c>
      <c r="T97" s="49">
        <v>23528.53999039471</v>
      </c>
      <c r="U97" s="49">
        <v>0</v>
      </c>
      <c r="V97" s="49">
        <v>0</v>
      </c>
      <c r="W97" s="49">
        <v>8.429880546725896E-05</v>
      </c>
      <c r="X97" s="76">
        <f t="shared" si="2"/>
        <v>23528.540074693516</v>
      </c>
      <c r="Y97" s="76"/>
      <c r="Z97" s="53">
        <v>52</v>
      </c>
      <c r="AA97" s="49">
        <v>5869.361033819898</v>
      </c>
      <c r="AB97" s="49">
        <v>959.376509037711</v>
      </c>
    </row>
    <row r="98" spans="1:28" ht="11.25">
      <c r="A98" s="74">
        <v>53</v>
      </c>
      <c r="B98" s="49">
        <v>91.00004812727708</v>
      </c>
      <c r="C98" s="49">
        <v>13273.007019707127</v>
      </c>
      <c r="D98" s="49">
        <v>59.00003120339942</v>
      </c>
      <c r="E98" s="49">
        <v>0</v>
      </c>
      <c r="F98" s="49">
        <v>0</v>
      </c>
      <c r="G98" s="75">
        <f t="shared" si="0"/>
        <v>13423.007099037803</v>
      </c>
      <c r="H98" s="74"/>
      <c r="I98" s="53">
        <v>53</v>
      </c>
      <c r="J98" s="49">
        <v>0</v>
      </c>
      <c r="K98" s="49">
        <v>658.9997831324762</v>
      </c>
      <c r="L98" s="49">
        <v>2455.9991917653438</v>
      </c>
      <c r="M98" s="49">
        <v>1231.9995945663288</v>
      </c>
      <c r="N98" s="49">
        <v>205.99993220833096</v>
      </c>
      <c r="O98" s="49">
        <v>960.999683748573</v>
      </c>
      <c r="P98" s="49">
        <v>1003.9996695978848</v>
      </c>
      <c r="Q98" s="76">
        <f t="shared" si="1"/>
        <v>6517.997855018939</v>
      </c>
      <c r="R98" s="76"/>
      <c r="S98" s="53">
        <v>53</v>
      </c>
      <c r="T98" s="49">
        <v>41536.367254903904</v>
      </c>
      <c r="U98" s="49">
        <v>6767.999639814195</v>
      </c>
      <c r="V98" s="49">
        <v>0</v>
      </c>
      <c r="W98" s="49">
        <v>0.0007669791229947245</v>
      </c>
      <c r="X98" s="76">
        <f t="shared" si="2"/>
        <v>48304.36766169722</v>
      </c>
      <c r="Y98" s="76"/>
      <c r="Z98" s="53">
        <v>53</v>
      </c>
      <c r="AA98" s="49">
        <v>8731.301107997248</v>
      </c>
      <c r="AB98" s="49">
        <v>575.6259054226265</v>
      </c>
    </row>
    <row r="99" spans="1:28" ht="11.25">
      <c r="A99" s="74">
        <v>54</v>
      </c>
      <c r="B99" s="49">
        <v>288.0001523148989</v>
      </c>
      <c r="C99" s="49">
        <v>8246.004361071722</v>
      </c>
      <c r="D99" s="49">
        <v>0</v>
      </c>
      <c r="E99" s="49">
        <v>0</v>
      </c>
      <c r="F99" s="49">
        <v>0</v>
      </c>
      <c r="G99" s="75">
        <f t="shared" si="0"/>
        <v>8534.00451338662</v>
      </c>
      <c r="H99" s="74"/>
      <c r="I99" s="53">
        <v>54</v>
      </c>
      <c r="J99" s="49">
        <v>0</v>
      </c>
      <c r="K99" s="49">
        <v>173.99994273907566</v>
      </c>
      <c r="L99" s="49">
        <v>152.99994964987687</v>
      </c>
      <c r="M99" s="49">
        <v>4476.998526682998</v>
      </c>
      <c r="N99" s="49">
        <v>198.99993451193137</v>
      </c>
      <c r="O99" s="49">
        <v>1478.999513282143</v>
      </c>
      <c r="P99" s="49">
        <v>878.9997107336063</v>
      </c>
      <c r="Q99" s="76">
        <f t="shared" si="1"/>
        <v>7360.997577599632</v>
      </c>
      <c r="R99" s="76"/>
      <c r="S99" s="53">
        <v>54</v>
      </c>
      <c r="T99" s="49">
        <v>32442.33584597157</v>
      </c>
      <c r="U99" s="49">
        <v>0</v>
      </c>
      <c r="V99" s="49">
        <v>0</v>
      </c>
      <c r="W99" s="49">
        <v>0.0002052204311418848</v>
      </c>
      <c r="X99" s="76">
        <f t="shared" si="2"/>
        <v>32442.336051192004</v>
      </c>
      <c r="Y99" s="76"/>
      <c r="Z99" s="53">
        <v>54</v>
      </c>
      <c r="AA99" s="49">
        <v>7095.765611748833</v>
      </c>
      <c r="AB99" s="49">
        <v>575.6259054226265</v>
      </c>
    </row>
    <row r="100" spans="1:28" ht="11.25">
      <c r="A100" s="74">
        <v>55</v>
      </c>
      <c r="B100" s="49">
        <v>0</v>
      </c>
      <c r="C100" s="49">
        <v>1235.0006531559034</v>
      </c>
      <c r="D100" s="49">
        <v>3489.0018452315353</v>
      </c>
      <c r="E100" s="49">
        <v>634.0003353043261</v>
      </c>
      <c r="F100" s="49">
        <v>0</v>
      </c>
      <c r="G100" s="75">
        <f t="shared" si="0"/>
        <v>5358.002833691765</v>
      </c>
      <c r="H100" s="74"/>
      <c r="I100" s="53">
        <v>55</v>
      </c>
      <c r="J100" s="49">
        <v>0</v>
      </c>
      <c r="K100" s="49">
        <v>65.99997828033904</v>
      </c>
      <c r="L100" s="49">
        <v>0</v>
      </c>
      <c r="M100" s="49">
        <v>1368.999549481578</v>
      </c>
      <c r="N100" s="49">
        <v>485.99984006431475</v>
      </c>
      <c r="O100" s="49">
        <v>123.99995919336426</v>
      </c>
      <c r="P100" s="49">
        <v>1262.9995843646698</v>
      </c>
      <c r="Q100" s="76">
        <f t="shared" si="1"/>
        <v>3307.9989113842657</v>
      </c>
      <c r="R100" s="76"/>
      <c r="S100" s="53">
        <v>55</v>
      </c>
      <c r="T100" s="49">
        <v>22742.44970631569</v>
      </c>
      <c r="U100" s="49">
        <v>0</v>
      </c>
      <c r="V100" s="49">
        <v>0</v>
      </c>
      <c r="W100" s="49">
        <v>0.00029519319466944004</v>
      </c>
      <c r="X100" s="76">
        <f t="shared" si="2"/>
        <v>22742.45000150888</v>
      </c>
      <c r="Y100" s="76"/>
      <c r="Z100" s="53">
        <v>55</v>
      </c>
      <c r="AA100" s="49">
        <v>5388.3651037377185</v>
      </c>
      <c r="AB100" s="49">
        <v>575.6259054226265</v>
      </c>
    </row>
    <row r="101" spans="1:28" ht="11.25">
      <c r="A101" s="74">
        <v>56</v>
      </c>
      <c r="B101" s="49">
        <v>2655.0014041529744</v>
      </c>
      <c r="C101" s="49">
        <v>804.0004252124261</v>
      </c>
      <c r="D101" s="49">
        <v>377.0001993844336</v>
      </c>
      <c r="E101" s="49">
        <v>0</v>
      </c>
      <c r="F101" s="49">
        <v>0</v>
      </c>
      <c r="G101" s="75">
        <f t="shared" si="0"/>
        <v>3836.0020287498337</v>
      </c>
      <c r="H101" s="74"/>
      <c r="I101" s="53">
        <v>56</v>
      </c>
      <c r="J101" s="49">
        <v>0</v>
      </c>
      <c r="K101" s="49">
        <v>143.9999526116488</v>
      </c>
      <c r="L101" s="49">
        <v>178.9999410936468</v>
      </c>
      <c r="M101" s="49">
        <v>278.99990818506956</v>
      </c>
      <c r="N101" s="49">
        <v>416.99986277123304</v>
      </c>
      <c r="O101" s="49">
        <v>0</v>
      </c>
      <c r="P101" s="49">
        <v>2282.9992486971823</v>
      </c>
      <c r="Q101" s="76">
        <f t="shared" si="1"/>
        <v>3301.9989133587806</v>
      </c>
      <c r="R101" s="76"/>
      <c r="S101" s="53">
        <v>56</v>
      </c>
      <c r="T101" s="49">
        <v>31247.800002578362</v>
      </c>
      <c r="U101" s="49">
        <v>0</v>
      </c>
      <c r="V101" s="49">
        <v>0</v>
      </c>
      <c r="W101" s="49">
        <v>7.132975847229605E-05</v>
      </c>
      <c r="X101" s="76">
        <f t="shared" si="2"/>
        <v>31247.80007390812</v>
      </c>
      <c r="Y101" s="76"/>
      <c r="Z101" s="53">
        <v>56</v>
      </c>
      <c r="AA101" s="49">
        <v>6751.956210107841</v>
      </c>
      <c r="AB101" s="49">
        <v>191.87530180754217</v>
      </c>
    </row>
    <row r="102" spans="1:28" ht="11.25">
      <c r="A102" s="74">
        <v>57</v>
      </c>
      <c r="B102" s="49">
        <v>0</v>
      </c>
      <c r="C102" s="49">
        <v>1319.000697581082</v>
      </c>
      <c r="D102" s="49">
        <v>434.0002295300907</v>
      </c>
      <c r="E102" s="49">
        <v>0</v>
      </c>
      <c r="F102" s="49">
        <v>0</v>
      </c>
      <c r="G102" s="75">
        <f t="shared" si="0"/>
        <v>1753.0009271111726</v>
      </c>
      <c r="H102" s="74"/>
      <c r="I102" s="53">
        <v>57</v>
      </c>
      <c r="J102" s="49">
        <v>0</v>
      </c>
      <c r="K102" s="49">
        <v>0</v>
      </c>
      <c r="L102" s="49">
        <v>119.99996050970736</v>
      </c>
      <c r="M102" s="49">
        <v>2063.9993207669663</v>
      </c>
      <c r="N102" s="49">
        <v>269.99991114684155</v>
      </c>
      <c r="O102" s="49">
        <v>1614.999468526478</v>
      </c>
      <c r="P102" s="49">
        <v>1475.9995142694004</v>
      </c>
      <c r="Q102" s="76">
        <f t="shared" si="1"/>
        <v>5544.9981752193935</v>
      </c>
      <c r="R102" s="76"/>
      <c r="S102" s="53">
        <v>57</v>
      </c>
      <c r="T102" s="49">
        <v>27876.770475295503</v>
      </c>
      <c r="U102" s="49">
        <v>1122.9999402351273</v>
      </c>
      <c r="V102" s="49">
        <v>0</v>
      </c>
      <c r="W102" s="49">
        <v>8.41882738167337E-05</v>
      </c>
      <c r="X102" s="76">
        <f t="shared" si="2"/>
        <v>28999.770499718903</v>
      </c>
      <c r="Y102" s="76"/>
      <c r="Z102" s="53">
        <v>57</v>
      </c>
      <c r="AA102" s="49">
        <v>6077.574298005347</v>
      </c>
      <c r="AB102" s="49">
        <v>575.6259054226265</v>
      </c>
    </row>
    <row r="103" spans="1:28" ht="11.25">
      <c r="A103" s="74">
        <v>58</v>
      </c>
      <c r="B103" s="49">
        <v>0</v>
      </c>
      <c r="C103" s="49">
        <v>392.0002073175013</v>
      </c>
      <c r="D103" s="49">
        <v>5.000002644355883</v>
      </c>
      <c r="E103" s="49">
        <v>0</v>
      </c>
      <c r="F103" s="49">
        <v>0</v>
      </c>
      <c r="G103" s="75">
        <f t="shared" si="0"/>
        <v>397.0002099618572</v>
      </c>
      <c r="H103" s="74"/>
      <c r="I103" s="53">
        <v>58</v>
      </c>
      <c r="J103" s="49">
        <v>0</v>
      </c>
      <c r="K103" s="49">
        <v>0</v>
      </c>
      <c r="L103" s="49">
        <v>113.99996248422198</v>
      </c>
      <c r="M103" s="49">
        <v>0</v>
      </c>
      <c r="N103" s="49">
        <v>311.9998973252391</v>
      </c>
      <c r="O103" s="49">
        <v>491.9998380898001</v>
      </c>
      <c r="P103" s="49">
        <v>554.9998173573965</v>
      </c>
      <c r="Q103" s="76">
        <f t="shared" si="1"/>
        <v>1472.9995152566578</v>
      </c>
      <c r="R103" s="76"/>
      <c r="S103" s="53">
        <v>58</v>
      </c>
      <c r="T103" s="49">
        <v>13171.071539168859</v>
      </c>
      <c r="U103" s="49">
        <v>267.9999857373233</v>
      </c>
      <c r="V103" s="49">
        <v>0</v>
      </c>
      <c r="W103" s="49">
        <v>0.0005209725128090218</v>
      </c>
      <c r="X103" s="76">
        <f t="shared" si="2"/>
        <v>13439.072045878696</v>
      </c>
      <c r="Y103" s="76"/>
      <c r="Z103" s="53">
        <v>58</v>
      </c>
      <c r="AA103" s="49">
        <v>3052.028364249794</v>
      </c>
      <c r="AB103" s="49">
        <v>191.87530180754217</v>
      </c>
    </row>
    <row r="104" spans="1:28" ht="11.25">
      <c r="A104" s="74">
        <v>59</v>
      </c>
      <c r="B104" s="49">
        <v>0</v>
      </c>
      <c r="C104" s="49">
        <v>494.0002612623612</v>
      </c>
      <c r="D104" s="49">
        <v>241.0001274579536</v>
      </c>
      <c r="E104" s="49">
        <v>0</v>
      </c>
      <c r="F104" s="49">
        <v>0</v>
      </c>
      <c r="G104" s="75">
        <f t="shared" si="0"/>
        <v>735.0003887203148</v>
      </c>
      <c r="H104" s="74"/>
      <c r="I104" s="53">
        <v>59</v>
      </c>
      <c r="J104" s="49">
        <v>47.99998420388294</v>
      </c>
      <c r="K104" s="49">
        <v>0</v>
      </c>
      <c r="L104" s="49">
        <v>146.9999516243915</v>
      </c>
      <c r="M104" s="49">
        <v>0</v>
      </c>
      <c r="N104" s="49">
        <v>73.99997564765286</v>
      </c>
      <c r="O104" s="49">
        <v>606.9998002449363</v>
      </c>
      <c r="P104" s="49">
        <v>372.99987725100704</v>
      </c>
      <c r="Q104" s="76">
        <f t="shared" si="1"/>
        <v>1248.9995889718707</v>
      </c>
      <c r="R104" s="76"/>
      <c r="S104" s="53">
        <v>59</v>
      </c>
      <c r="T104" s="49">
        <v>30551.898819352285</v>
      </c>
      <c r="U104" s="49">
        <v>2363.999874190419</v>
      </c>
      <c r="V104" s="49">
        <v>0</v>
      </c>
      <c r="W104" s="49">
        <v>0.00042178877840436216</v>
      </c>
      <c r="X104" s="76">
        <f t="shared" si="2"/>
        <v>32915.89911533148</v>
      </c>
      <c r="Y104" s="76"/>
      <c r="Z104" s="53">
        <v>59</v>
      </c>
      <c r="AA104" s="49">
        <v>3187.586385849959</v>
      </c>
      <c r="AB104" s="49">
        <v>575.6259054226265</v>
      </c>
    </row>
    <row r="105" spans="1:28" ht="11.25">
      <c r="A105" s="74">
        <v>60</v>
      </c>
      <c r="B105" s="49">
        <v>0</v>
      </c>
      <c r="C105" s="49">
        <v>1848.0009773539346</v>
      </c>
      <c r="D105" s="49">
        <v>0</v>
      </c>
      <c r="E105" s="49">
        <v>0</v>
      </c>
      <c r="F105" s="49">
        <v>0</v>
      </c>
      <c r="G105" s="75">
        <f t="shared" si="0"/>
        <v>1848.0009773539346</v>
      </c>
      <c r="H105" s="74"/>
      <c r="I105" s="53">
        <v>60</v>
      </c>
      <c r="J105" s="49">
        <v>0</v>
      </c>
      <c r="K105" s="49">
        <v>1017.999664990684</v>
      </c>
      <c r="L105" s="49">
        <v>251.99991707038544</v>
      </c>
      <c r="M105" s="49">
        <v>423.99986046763263</v>
      </c>
      <c r="N105" s="49">
        <v>795.9997380477255</v>
      </c>
      <c r="O105" s="49">
        <v>2086.9993131979936</v>
      </c>
      <c r="P105" s="49">
        <v>132.9999562315923</v>
      </c>
      <c r="Q105" s="76">
        <f t="shared" si="1"/>
        <v>4709.998450006014</v>
      </c>
      <c r="R105" s="76"/>
      <c r="S105" s="53">
        <v>60</v>
      </c>
      <c r="T105" s="49">
        <v>117184.5707739258</v>
      </c>
      <c r="U105" s="49">
        <v>9716.999482871533</v>
      </c>
      <c r="V105" s="49">
        <v>0</v>
      </c>
      <c r="W105" s="49">
        <v>0.00047727566696803873</v>
      </c>
      <c r="X105" s="76">
        <f t="shared" si="2"/>
        <v>126901.570734073</v>
      </c>
      <c r="Y105" s="76"/>
      <c r="Z105" s="53">
        <v>60</v>
      </c>
      <c r="AA105" s="49">
        <v>2499.163258487939</v>
      </c>
      <c r="AB105" s="49">
        <v>575.6259054226265</v>
      </c>
    </row>
    <row r="106" spans="1:28" ht="11.25">
      <c r="A106" s="74">
        <v>61</v>
      </c>
      <c r="B106" s="49">
        <v>0</v>
      </c>
      <c r="C106" s="49">
        <v>343.0001814028136</v>
      </c>
      <c r="D106" s="49">
        <v>5.000002644355883</v>
      </c>
      <c r="E106" s="49">
        <v>0</v>
      </c>
      <c r="F106" s="49">
        <v>0</v>
      </c>
      <c r="G106" s="75">
        <f t="shared" si="0"/>
        <v>348.0001840471695</v>
      </c>
      <c r="H106" s="74"/>
      <c r="I106" s="53">
        <v>61</v>
      </c>
      <c r="J106" s="49">
        <v>167.9999447135903</v>
      </c>
      <c r="K106" s="49">
        <v>0</v>
      </c>
      <c r="L106" s="49">
        <v>408.9998654039192</v>
      </c>
      <c r="M106" s="49">
        <v>45.99998486205448</v>
      </c>
      <c r="N106" s="49">
        <v>169.99994405541875</v>
      </c>
      <c r="O106" s="49">
        <v>1349.9995557342077</v>
      </c>
      <c r="P106" s="49">
        <v>531.9998249263692</v>
      </c>
      <c r="Q106" s="76">
        <f t="shared" si="1"/>
        <v>2674.99911969556</v>
      </c>
      <c r="R106" s="76"/>
      <c r="S106" s="53">
        <v>61</v>
      </c>
      <c r="T106" s="49">
        <v>35412.77235342321</v>
      </c>
      <c r="U106" s="49">
        <v>2919.9998446006866</v>
      </c>
      <c r="V106" s="49">
        <v>0</v>
      </c>
      <c r="W106" s="49">
        <v>0.0009882634873462793</v>
      </c>
      <c r="X106" s="76">
        <f t="shared" si="2"/>
        <v>38332.77318628738</v>
      </c>
      <c r="Y106" s="76"/>
      <c r="Z106" s="53">
        <v>61</v>
      </c>
      <c r="AA106" s="49">
        <v>5756.0703603251595</v>
      </c>
      <c r="AB106" s="49">
        <v>767.5012072301687</v>
      </c>
    </row>
    <row r="107" spans="1:28" ht="11.25">
      <c r="A107" s="74">
        <v>62</v>
      </c>
      <c r="B107" s="49">
        <v>50.00002644355884</v>
      </c>
      <c r="C107" s="49">
        <v>2259.0011947199882</v>
      </c>
      <c r="D107" s="49">
        <v>30.0000158661353</v>
      </c>
      <c r="E107" s="49">
        <v>0</v>
      </c>
      <c r="F107" s="49">
        <v>0</v>
      </c>
      <c r="G107" s="75">
        <f t="shared" si="0"/>
        <v>2339.0012370296827</v>
      </c>
      <c r="H107" s="74"/>
      <c r="I107" s="53">
        <v>62</v>
      </c>
      <c r="J107" s="49">
        <v>100.99996676233702</v>
      </c>
      <c r="K107" s="49">
        <v>143.9999526116488</v>
      </c>
      <c r="L107" s="49">
        <v>112.99996281330776</v>
      </c>
      <c r="M107" s="49">
        <v>433.9998571767749</v>
      </c>
      <c r="N107" s="49">
        <v>0</v>
      </c>
      <c r="O107" s="49">
        <v>185.99993879004637</v>
      </c>
      <c r="P107" s="49">
        <v>1565.9994846516809</v>
      </c>
      <c r="Q107" s="76">
        <f t="shared" si="1"/>
        <v>2543.999162805796</v>
      </c>
      <c r="R107" s="76"/>
      <c r="S107" s="53">
        <v>62</v>
      </c>
      <c r="T107" s="49">
        <v>22620.837203931194</v>
      </c>
      <c r="U107" s="49">
        <v>261.99998605663694</v>
      </c>
      <c r="V107" s="49">
        <v>0</v>
      </c>
      <c r="W107" s="49">
        <v>0.00021343661716426187</v>
      </c>
      <c r="X107" s="76">
        <f t="shared" si="2"/>
        <v>22882.83740342445</v>
      </c>
      <c r="Y107" s="76"/>
      <c r="Z107" s="53">
        <v>62</v>
      </c>
      <c r="AA107" s="49">
        <v>5804.031829910075</v>
      </c>
      <c r="AB107" s="49">
        <v>1918.753018075422</v>
      </c>
    </row>
    <row r="108" spans="1:28" ht="11.25">
      <c r="A108" s="74">
        <v>63</v>
      </c>
      <c r="B108" s="49">
        <v>404.0002136639554</v>
      </c>
      <c r="C108" s="49">
        <v>0</v>
      </c>
      <c r="D108" s="49">
        <v>529.0002797728524</v>
      </c>
      <c r="E108" s="49">
        <v>0</v>
      </c>
      <c r="F108" s="49">
        <v>0</v>
      </c>
      <c r="G108" s="75">
        <f t="shared" si="0"/>
        <v>933.0004934368078</v>
      </c>
      <c r="H108" s="74"/>
      <c r="I108" s="53">
        <v>63</v>
      </c>
      <c r="J108" s="49">
        <v>100.99996676233702</v>
      </c>
      <c r="K108" s="49">
        <v>0</v>
      </c>
      <c r="L108" s="49">
        <v>268.9999114759273</v>
      </c>
      <c r="M108" s="49">
        <v>450.99985158231675</v>
      </c>
      <c r="N108" s="49">
        <v>156.99994833353378</v>
      </c>
      <c r="O108" s="49">
        <v>0</v>
      </c>
      <c r="P108" s="49">
        <v>239.99992101941473</v>
      </c>
      <c r="Q108" s="76">
        <f t="shared" si="1"/>
        <v>1217.9995991735295</v>
      </c>
      <c r="R108" s="76"/>
      <c r="S108" s="53">
        <v>63</v>
      </c>
      <c r="T108" s="49">
        <v>8695.632269149435</v>
      </c>
      <c r="U108" s="49">
        <v>1122.9999402351273</v>
      </c>
      <c r="V108" s="49">
        <v>0</v>
      </c>
      <c r="W108" s="49">
        <v>8.632521906022192E-05</v>
      </c>
      <c r="X108" s="76">
        <f t="shared" si="2"/>
        <v>9818.632295709782</v>
      </c>
      <c r="Y108" s="76"/>
      <c r="Z108" s="53">
        <v>63</v>
      </c>
      <c r="AA108" s="49">
        <v>2123.941383948148</v>
      </c>
      <c r="AB108" s="49">
        <v>0</v>
      </c>
    </row>
    <row r="109" spans="1:28" ht="11.25">
      <c r="A109" s="74">
        <v>64</v>
      </c>
      <c r="B109" s="49">
        <v>3574.0018901855856</v>
      </c>
      <c r="C109" s="49">
        <v>735.0003887203148</v>
      </c>
      <c r="D109" s="49">
        <v>5.000002644355883</v>
      </c>
      <c r="E109" s="49">
        <v>0</v>
      </c>
      <c r="F109" s="49">
        <v>260.6827596895886</v>
      </c>
      <c r="G109" s="75">
        <f t="shared" si="0"/>
        <v>4574.685041239844</v>
      </c>
      <c r="H109" s="74"/>
      <c r="I109" s="53">
        <v>64</v>
      </c>
      <c r="J109" s="49">
        <v>0</v>
      </c>
      <c r="K109" s="49">
        <v>115.99996182605044</v>
      </c>
      <c r="L109" s="49">
        <v>49.999983545711395</v>
      </c>
      <c r="M109" s="49">
        <v>1544.999491562482</v>
      </c>
      <c r="N109" s="49">
        <v>304.9998996288395</v>
      </c>
      <c r="O109" s="49">
        <v>133.99995590250654</v>
      </c>
      <c r="P109" s="49">
        <v>524.9998272299696</v>
      </c>
      <c r="Q109" s="76">
        <f t="shared" si="1"/>
        <v>2674.9991196955593</v>
      </c>
      <c r="R109" s="76"/>
      <c r="S109" s="53">
        <v>64</v>
      </c>
      <c r="T109" s="49">
        <v>9321.103611282488</v>
      </c>
      <c r="U109" s="49">
        <v>0</v>
      </c>
      <c r="V109" s="49">
        <v>0</v>
      </c>
      <c r="W109" s="49">
        <v>0.00014376483344984462</v>
      </c>
      <c r="X109" s="76">
        <f t="shared" si="2"/>
        <v>9321.103755047321</v>
      </c>
      <c r="Y109" s="76"/>
      <c r="Z109" s="53">
        <v>64</v>
      </c>
      <c r="AA109" s="49">
        <v>2016.4962214910788</v>
      </c>
      <c r="AB109" s="49">
        <v>191.87530180754217</v>
      </c>
    </row>
    <row r="110" spans="1:28" ht="11.25">
      <c r="A110" s="74">
        <v>65</v>
      </c>
      <c r="B110" s="49">
        <v>33.00001745274883</v>
      </c>
      <c r="C110" s="49">
        <v>5.000002644355883</v>
      </c>
      <c r="D110" s="49">
        <v>257.0001359198924</v>
      </c>
      <c r="E110" s="49">
        <v>0</v>
      </c>
      <c r="F110" s="49">
        <v>0</v>
      </c>
      <c r="G110" s="75">
        <f t="shared" si="0"/>
        <v>295.0001560169971</v>
      </c>
      <c r="H110" s="74"/>
      <c r="I110" s="53">
        <v>65</v>
      </c>
      <c r="J110" s="49">
        <v>0</v>
      </c>
      <c r="K110" s="49">
        <v>0</v>
      </c>
      <c r="L110" s="49">
        <v>0</v>
      </c>
      <c r="M110" s="49">
        <v>0</v>
      </c>
      <c r="N110" s="49">
        <v>730.9997594383007</v>
      </c>
      <c r="O110" s="49">
        <v>0</v>
      </c>
      <c r="P110" s="49">
        <v>209.99993089198784</v>
      </c>
      <c r="Q110" s="76">
        <f t="shared" si="1"/>
        <v>940.9996903302886</v>
      </c>
      <c r="R110" s="76"/>
      <c r="S110" s="53">
        <v>65</v>
      </c>
      <c r="T110" s="49">
        <v>8207.900103442793</v>
      </c>
      <c r="U110" s="49">
        <v>0</v>
      </c>
      <c r="V110" s="49">
        <v>0</v>
      </c>
      <c r="W110" s="49">
        <v>3.4559562730895504E-05</v>
      </c>
      <c r="X110" s="76">
        <f t="shared" si="2"/>
        <v>8207.900138002356</v>
      </c>
      <c r="Y110" s="76"/>
      <c r="Z110" s="53">
        <v>65</v>
      </c>
      <c r="AA110" s="49">
        <v>1833.0238145979354</v>
      </c>
      <c r="AB110" s="49">
        <v>0</v>
      </c>
    </row>
    <row r="111" spans="1:28" ht="11.25">
      <c r="A111" s="74">
        <v>66</v>
      </c>
      <c r="B111" s="49">
        <v>0</v>
      </c>
      <c r="C111" s="49">
        <v>967.0005114184279</v>
      </c>
      <c r="D111" s="49">
        <v>0</v>
      </c>
      <c r="E111" s="49">
        <v>0</v>
      </c>
      <c r="F111" s="49">
        <v>0</v>
      </c>
      <c r="G111" s="75">
        <f t="shared" si="0"/>
        <v>967.0005114184279</v>
      </c>
      <c r="H111" s="74"/>
      <c r="I111" s="53">
        <v>66</v>
      </c>
      <c r="J111" s="49">
        <v>0</v>
      </c>
      <c r="K111" s="49">
        <v>0</v>
      </c>
      <c r="L111" s="49">
        <v>422.9998607967184</v>
      </c>
      <c r="M111" s="49">
        <v>21.999992760113017</v>
      </c>
      <c r="N111" s="49">
        <v>338.99988843992327</v>
      </c>
      <c r="O111" s="49">
        <v>0</v>
      </c>
      <c r="P111" s="49">
        <v>346.9998858072371</v>
      </c>
      <c r="Q111" s="76">
        <f t="shared" si="1"/>
        <v>1130.9996278039916</v>
      </c>
      <c r="R111" s="76"/>
      <c r="S111" s="53">
        <v>66</v>
      </c>
      <c r="T111" s="49">
        <v>7706.619822022076</v>
      </c>
      <c r="U111" s="49">
        <v>0</v>
      </c>
      <c r="V111" s="49">
        <v>0</v>
      </c>
      <c r="W111" s="49">
        <v>7.368776701683476E-06</v>
      </c>
      <c r="X111" s="76">
        <f t="shared" si="2"/>
        <v>7706.619829390853</v>
      </c>
      <c r="Y111" s="76"/>
      <c r="Z111" s="53">
        <v>66</v>
      </c>
      <c r="AA111" s="49">
        <v>1959.4902017227796</v>
      </c>
      <c r="AB111" s="49">
        <v>191.87530180754217</v>
      </c>
    </row>
    <row r="112" spans="1:28" ht="11.25">
      <c r="A112" s="74">
        <v>67</v>
      </c>
      <c r="B112" s="49">
        <v>0</v>
      </c>
      <c r="C112" s="49">
        <v>358.00018933588126</v>
      </c>
      <c r="D112" s="49">
        <v>611.000323140289</v>
      </c>
      <c r="E112" s="49">
        <v>0</v>
      </c>
      <c r="F112" s="49">
        <v>0</v>
      </c>
      <c r="G112" s="75">
        <f>SUM(B112:F112)</f>
        <v>969.0005124761702</v>
      </c>
      <c r="H112" s="74"/>
      <c r="I112" s="53">
        <v>67</v>
      </c>
      <c r="J112" s="49">
        <v>0</v>
      </c>
      <c r="K112" s="49">
        <v>0</v>
      </c>
      <c r="L112" s="49">
        <v>0</v>
      </c>
      <c r="M112" s="49">
        <v>58.999980583939454</v>
      </c>
      <c r="N112" s="49">
        <v>410.9998647457477</v>
      </c>
      <c r="O112" s="49">
        <v>125.99995853519272</v>
      </c>
      <c r="P112" s="49">
        <v>418.9998621130615</v>
      </c>
      <c r="Q112" s="76">
        <f>SUM(J112:P112)</f>
        <v>1014.9996659779413</v>
      </c>
      <c r="R112" s="76"/>
      <c r="S112" s="53">
        <v>67</v>
      </c>
      <c r="T112" s="49">
        <v>16200.480359101122</v>
      </c>
      <c r="U112" s="49">
        <v>0</v>
      </c>
      <c r="V112" s="49">
        <v>1084.999942257447</v>
      </c>
      <c r="W112" s="49">
        <v>0.00011263175188523193</v>
      </c>
      <c r="X112" s="76">
        <f aca="true" t="shared" si="3" ref="X112:X118">SUM(T112:W112)</f>
        <v>17285.48041399032</v>
      </c>
      <c r="Y112" s="76"/>
      <c r="Z112" s="53">
        <v>67</v>
      </c>
      <c r="AA112" s="49">
        <v>1606.6029385626107</v>
      </c>
      <c r="AB112" s="49">
        <v>191.87530180754217</v>
      </c>
    </row>
    <row r="113" spans="1:28" ht="11.25">
      <c r="A113" s="74">
        <v>68</v>
      </c>
      <c r="B113" s="49">
        <v>0</v>
      </c>
      <c r="C113" s="49">
        <v>377.0001993844336</v>
      </c>
      <c r="D113" s="49">
        <v>0</v>
      </c>
      <c r="E113" s="49">
        <v>0</v>
      </c>
      <c r="F113" s="49">
        <v>0</v>
      </c>
      <c r="G113" s="75">
        <f>SUM(B113:F113)</f>
        <v>377.0001993844336</v>
      </c>
      <c r="H113" s="74"/>
      <c r="I113" s="53">
        <v>68</v>
      </c>
      <c r="J113" s="49">
        <v>134.99995557342078</v>
      </c>
      <c r="K113" s="49">
        <v>143.9999526116488</v>
      </c>
      <c r="L113" s="49">
        <v>151.99994997896266</v>
      </c>
      <c r="M113" s="49">
        <v>0</v>
      </c>
      <c r="N113" s="49">
        <v>0</v>
      </c>
      <c r="O113" s="49">
        <v>0</v>
      </c>
      <c r="P113" s="49">
        <v>80.99997334405246</v>
      </c>
      <c r="Q113" s="76">
        <f>SUM(J113:P113)</f>
        <v>511.9998315080847</v>
      </c>
      <c r="R113" s="76"/>
      <c r="S113" s="53">
        <v>68</v>
      </c>
      <c r="T113" s="49">
        <v>27901.453283664552</v>
      </c>
      <c r="U113" s="49">
        <v>0</v>
      </c>
      <c r="V113" s="49">
        <v>0</v>
      </c>
      <c r="W113" s="49">
        <v>6.10503149734476E-05</v>
      </c>
      <c r="X113" s="76">
        <f t="shared" si="3"/>
        <v>27901.453344714868</v>
      </c>
      <c r="Y113" s="76"/>
      <c r="Z113" s="53">
        <v>68</v>
      </c>
      <c r="AA113" s="49">
        <v>820.6552704994158</v>
      </c>
      <c r="AB113" s="49">
        <v>0</v>
      </c>
    </row>
    <row r="114" spans="1:28" ht="11.25">
      <c r="A114" s="74">
        <v>69</v>
      </c>
      <c r="B114" s="49">
        <v>0</v>
      </c>
      <c r="C114" s="49">
        <v>0</v>
      </c>
      <c r="D114" s="49">
        <v>0</v>
      </c>
      <c r="E114" s="49">
        <v>0</v>
      </c>
      <c r="F114" s="49">
        <v>0</v>
      </c>
      <c r="G114" s="75">
        <f>SUM(B114:F114)</f>
        <v>0</v>
      </c>
      <c r="H114" s="74"/>
      <c r="I114" s="53">
        <v>69</v>
      </c>
      <c r="J114" s="49">
        <v>0</v>
      </c>
      <c r="K114" s="49">
        <v>0</v>
      </c>
      <c r="L114" s="49">
        <v>0</v>
      </c>
      <c r="M114" s="49">
        <v>237.99992167758623</v>
      </c>
      <c r="N114" s="49">
        <v>99.99996709142279</v>
      </c>
      <c r="O114" s="49">
        <v>66.99997795125327</v>
      </c>
      <c r="P114" s="49">
        <v>114.99996215513622</v>
      </c>
      <c r="Q114" s="76">
        <f>SUM(J114:P114)</f>
        <v>519.9998288753985</v>
      </c>
      <c r="R114" s="76"/>
      <c r="S114" s="53">
        <v>69</v>
      </c>
      <c r="T114" s="49">
        <v>3170.259077093172</v>
      </c>
      <c r="U114" s="49">
        <v>0</v>
      </c>
      <c r="V114" s="49">
        <v>0</v>
      </c>
      <c r="W114" s="49">
        <v>1.797981515210768E-05</v>
      </c>
      <c r="X114" s="76">
        <f t="shared" si="3"/>
        <v>3170.2590950729873</v>
      </c>
      <c r="Y114" s="76"/>
      <c r="Z114" s="53">
        <v>69</v>
      </c>
      <c r="AA114" s="49">
        <v>637.1870275232465</v>
      </c>
      <c r="AB114" s="49">
        <v>0</v>
      </c>
    </row>
    <row r="115" spans="1:28" ht="11.25">
      <c r="A115" s="74">
        <v>70</v>
      </c>
      <c r="B115" s="49">
        <v>0</v>
      </c>
      <c r="C115" s="49">
        <v>735.0003887203148</v>
      </c>
      <c r="D115" s="49">
        <v>377.0001993844336</v>
      </c>
      <c r="E115" s="49">
        <v>0</v>
      </c>
      <c r="F115" s="49">
        <v>0</v>
      </c>
      <c r="G115" s="75">
        <f>SUM(B115:F115)</f>
        <v>1112.0005881047484</v>
      </c>
      <c r="H115" s="74"/>
      <c r="I115" s="53">
        <v>70</v>
      </c>
      <c r="J115" s="49">
        <v>0</v>
      </c>
      <c r="K115" s="49">
        <v>0</v>
      </c>
      <c r="L115" s="49">
        <v>348.9998851490655</v>
      </c>
      <c r="M115" s="49">
        <v>79.99997367313823</v>
      </c>
      <c r="N115" s="49">
        <v>0</v>
      </c>
      <c r="O115" s="49">
        <v>202.99993319558828</v>
      </c>
      <c r="P115" s="49">
        <v>1140.999624513134</v>
      </c>
      <c r="Q115" s="76">
        <f>SUM(J115:P115)</f>
        <v>1772.999416530926</v>
      </c>
      <c r="R115" s="76"/>
      <c r="S115" s="53">
        <v>70</v>
      </c>
      <c r="T115" s="49">
        <v>1993.8310292544666</v>
      </c>
      <c r="U115" s="49">
        <v>0</v>
      </c>
      <c r="V115" s="49">
        <v>0</v>
      </c>
      <c r="W115" s="49">
        <v>0</v>
      </c>
      <c r="X115" s="76">
        <f t="shared" si="3"/>
        <v>1993.8310292544666</v>
      </c>
      <c r="Y115" s="76"/>
      <c r="Z115" s="53">
        <v>70</v>
      </c>
      <c r="AA115" s="49">
        <v>693.4040976741844</v>
      </c>
      <c r="AB115" s="49">
        <v>0</v>
      </c>
    </row>
    <row r="116" spans="1:28" ht="11.25">
      <c r="A116" s="77" t="s">
        <v>41</v>
      </c>
      <c r="B116" s="76">
        <f aca="true" t="shared" si="4" ref="B116:G116">SUM(B47:B115)</f>
        <v>2511392.328202314</v>
      </c>
      <c r="C116" s="76">
        <f t="shared" si="4"/>
        <v>22641190.97426696</v>
      </c>
      <c r="D116" s="76">
        <f t="shared" si="4"/>
        <v>4191896.2169719143</v>
      </c>
      <c r="E116" s="76">
        <f t="shared" si="4"/>
        <v>744801.3939037811</v>
      </c>
      <c r="F116" s="76">
        <f t="shared" si="4"/>
        <v>42774.1583558746</v>
      </c>
      <c r="G116" s="76">
        <f t="shared" si="4"/>
        <v>30132055.071700856</v>
      </c>
      <c r="H116" s="76"/>
      <c r="I116" s="78" t="s">
        <v>41</v>
      </c>
      <c r="J116" s="76">
        <f>SUM(J47:J115)</f>
        <v>5939548.045378602</v>
      </c>
      <c r="K116" s="76">
        <f aca="true" t="shared" si="5" ref="K116:Q116">SUM(K47:K115)</f>
        <v>8353280.251053412</v>
      </c>
      <c r="L116" s="76">
        <f t="shared" si="5"/>
        <v>12082529.0238103</v>
      </c>
      <c r="M116" s="76">
        <f t="shared" si="5"/>
        <v>7405954.562804923</v>
      </c>
      <c r="N116" s="76">
        <f t="shared" si="5"/>
        <v>4063477.662766876</v>
      </c>
      <c r="O116" s="76">
        <f t="shared" si="5"/>
        <v>2746163.096276498</v>
      </c>
      <c r="P116" s="76">
        <f t="shared" si="5"/>
        <v>4730013.4434193615</v>
      </c>
      <c r="Q116" s="76">
        <f t="shared" si="5"/>
        <v>45320966.085509956</v>
      </c>
      <c r="R116" s="76"/>
      <c r="S116" s="78" t="s">
        <v>41</v>
      </c>
      <c r="T116" s="76">
        <f>SUM(T47:T115)</f>
        <v>160262516.10077584</v>
      </c>
      <c r="U116" s="76">
        <f>SUM(U47:U115)</f>
        <v>32372573.27716578</v>
      </c>
      <c r="V116" s="76">
        <f>SUM(V47:V115)</f>
        <v>5510960.706712482</v>
      </c>
      <c r="W116" s="76">
        <f>SUM(W47:W115)</f>
        <v>205802.30848090857</v>
      </c>
      <c r="X116" s="76">
        <f t="shared" si="3"/>
        <v>198351852.393135</v>
      </c>
      <c r="Y116" s="76"/>
      <c r="Z116" s="2" t="s">
        <v>41</v>
      </c>
      <c r="AA116" s="76">
        <f>SUM(AA47:AA115)</f>
        <v>37507644.24649868</v>
      </c>
      <c r="AB116" s="76">
        <f>SUM(AB47:AB115)</f>
        <v>4796082.872363602</v>
      </c>
    </row>
    <row r="117" spans="1:28" ht="11.25">
      <c r="A117" s="77" t="s">
        <v>0</v>
      </c>
      <c r="B117" s="49">
        <v>14413.00762262027</v>
      </c>
      <c r="C117" s="49">
        <v>99611.05268138678</v>
      </c>
      <c r="D117" s="49">
        <v>16721.008843254946</v>
      </c>
      <c r="E117" s="49">
        <v>1654.0008747529264</v>
      </c>
      <c r="F117" s="49">
        <v>4012.8505667110066</v>
      </c>
      <c r="G117" s="75">
        <f>SUM(B117:F117)</f>
        <v>136411.92058872594</v>
      </c>
      <c r="H117" s="76"/>
      <c r="I117" s="78" t="s">
        <v>0</v>
      </c>
      <c r="J117" s="49">
        <v>18841.993799365882</v>
      </c>
      <c r="K117" s="49">
        <v>84152.97230644502</v>
      </c>
      <c r="L117" s="49">
        <v>66649.9780664333</v>
      </c>
      <c r="M117" s="49">
        <v>23606.99223127218</v>
      </c>
      <c r="N117" s="49">
        <v>15131.995020274098</v>
      </c>
      <c r="O117" s="49">
        <v>22225.992685739628</v>
      </c>
      <c r="P117" s="49">
        <v>11934.99607236131</v>
      </c>
      <c r="Q117" s="76">
        <f>SUM(J117:P117)</f>
        <v>242544.92018189142</v>
      </c>
      <c r="R117" s="76"/>
      <c r="S117" s="78" t="s">
        <v>0</v>
      </c>
      <c r="T117" s="49">
        <v>2185745.187383037</v>
      </c>
      <c r="U117" s="49">
        <v>443991.97637121513</v>
      </c>
      <c r="V117" s="49">
        <v>72925.99611895537</v>
      </c>
      <c r="W117" s="49">
        <v>0.12083408460740984</v>
      </c>
      <c r="X117" s="76">
        <f t="shared" si="3"/>
        <v>2702663.2807072923</v>
      </c>
      <c r="Y117" s="76"/>
      <c r="Z117" s="2" t="s">
        <v>0</v>
      </c>
      <c r="AA117" s="79">
        <v>511549.14384538855</v>
      </c>
      <c r="AB117" s="79">
        <v>65411.52174328191</v>
      </c>
    </row>
    <row r="118" spans="1:28" ht="11.25">
      <c r="A118" s="2" t="s">
        <v>52</v>
      </c>
      <c r="B118" s="49">
        <v>3392.001793931031</v>
      </c>
      <c r="C118" s="49">
        <v>10728.005673729984</v>
      </c>
      <c r="D118" s="49">
        <v>459.00024275187013</v>
      </c>
      <c r="E118" s="49">
        <v>0</v>
      </c>
      <c r="F118" s="49">
        <v>0</v>
      </c>
      <c r="G118" s="75">
        <f>SUM(B118:F118)</f>
        <v>14579.007710412885</v>
      </c>
      <c r="I118" s="2" t="s">
        <v>52</v>
      </c>
      <c r="J118" s="49">
        <v>532.9998245972835</v>
      </c>
      <c r="K118" s="49">
        <v>3653.9987975205886</v>
      </c>
      <c r="L118" s="49">
        <v>5839.998078139091</v>
      </c>
      <c r="M118" s="49">
        <v>1057.9996518272533</v>
      </c>
      <c r="N118" s="49">
        <v>654.9997844488192</v>
      </c>
      <c r="O118" s="49">
        <v>1067.9996485363954</v>
      </c>
      <c r="P118" s="49">
        <v>4487.998523063055</v>
      </c>
      <c r="Q118" s="76">
        <f>SUM(J118:P118)</f>
        <v>17295.994308132485</v>
      </c>
      <c r="S118" s="2" t="s">
        <v>52</v>
      </c>
      <c r="T118" s="49">
        <v>202182.7708507926</v>
      </c>
      <c r="U118" s="49">
        <v>60894.996759232476</v>
      </c>
      <c r="V118" s="49">
        <v>21185.99887250348</v>
      </c>
      <c r="W118" s="49">
        <v>1083.0124219767313</v>
      </c>
      <c r="X118" s="76">
        <f t="shared" si="3"/>
        <v>285346.77890450525</v>
      </c>
      <c r="Z118" s="2" t="s">
        <v>52</v>
      </c>
      <c r="AA118" s="79">
        <v>47318.60965588692</v>
      </c>
      <c r="AB118" s="79">
        <v>6050.605893113193</v>
      </c>
    </row>
    <row r="119" spans="2:28" ht="11.25">
      <c r="B119" s="60">
        <f aca="true" t="shared" si="6" ref="B119:G119">SUM(B116:B118)</f>
        <v>2529197.3376188655</v>
      </c>
      <c r="C119" s="60">
        <f t="shared" si="6"/>
        <v>22751530.032622077</v>
      </c>
      <c r="D119" s="60">
        <f t="shared" si="6"/>
        <v>4209076.226057922</v>
      </c>
      <c r="E119" s="60">
        <f t="shared" si="6"/>
        <v>746455.394778534</v>
      </c>
      <c r="F119" s="60">
        <f t="shared" si="6"/>
        <v>46787.008922585606</v>
      </c>
      <c r="G119" s="60">
        <f t="shared" si="6"/>
        <v>30283045.999999993</v>
      </c>
      <c r="J119" s="60">
        <f>SUM(J116:J118)</f>
        <v>5958923.039002566</v>
      </c>
      <c r="K119" s="60">
        <f aca="true" t="shared" si="7" ref="K119:P119">SUM(K116:K118)</f>
        <v>8441087.222157378</v>
      </c>
      <c r="L119" s="60">
        <f t="shared" si="7"/>
        <v>12155018.999954872</v>
      </c>
      <c r="M119" s="60">
        <f t="shared" si="7"/>
        <v>7430619.5546880225</v>
      </c>
      <c r="N119" s="60">
        <f t="shared" si="7"/>
        <v>4079264.657571599</v>
      </c>
      <c r="O119" s="60">
        <f t="shared" si="7"/>
        <v>2769457.088610774</v>
      </c>
      <c r="P119" s="60">
        <f t="shared" si="7"/>
        <v>4746436.438014786</v>
      </c>
      <c r="Q119" s="76">
        <f>SUM(J119:P119)</f>
        <v>45580806.99999999</v>
      </c>
      <c r="T119" s="60">
        <f>SUM(T116:T118)</f>
        <v>162650444.05900967</v>
      </c>
      <c r="U119" s="60">
        <f>SUM(U116:U118)</f>
        <v>32877460.250296228</v>
      </c>
      <c r="V119" s="60">
        <f>SUM(V116:V118)</f>
        <v>5605072.7017039405</v>
      </c>
      <c r="W119" s="60">
        <f>SUM(W116:W118)</f>
        <v>206885.44173696992</v>
      </c>
      <c r="X119" s="60">
        <f>SUM(X116:X118)</f>
        <v>201339862.4527468</v>
      </c>
      <c r="AA119" s="60">
        <f>SUM(AA116:AA118)</f>
        <v>38066511.999999955</v>
      </c>
      <c r="AB119" s="60">
        <f>SUM(AB116:AB118)</f>
        <v>4867544.999999997</v>
      </c>
    </row>
    <row r="120" spans="2:24" ht="11.25">
      <c r="B120" s="60"/>
      <c r="C120" s="60"/>
      <c r="D120" s="60"/>
      <c r="E120" s="60"/>
      <c r="F120" s="60"/>
      <c r="G120" s="60"/>
      <c r="J120" s="60"/>
      <c r="K120" s="60"/>
      <c r="L120" s="60"/>
      <c r="M120" s="60"/>
      <c r="N120" s="60"/>
      <c r="O120" s="60"/>
      <c r="P120" s="60"/>
      <c r="Q120" s="76"/>
      <c r="X120" s="60">
        <f>X119+AA119+AB119</f>
        <v>244273919.45274675</v>
      </c>
    </row>
    <row r="121" spans="2:17" ht="11.25">
      <c r="B121" s="60"/>
      <c r="C121" s="60"/>
      <c r="D121" s="60"/>
      <c r="E121" s="60"/>
      <c r="F121" s="60"/>
      <c r="G121" s="60"/>
      <c r="J121" s="60"/>
      <c r="K121" s="60"/>
      <c r="L121" s="60"/>
      <c r="M121" s="60"/>
      <c r="N121" s="60"/>
      <c r="O121" s="60"/>
      <c r="P121" s="60"/>
      <c r="Q121" s="76"/>
    </row>
    <row r="122" spans="2:17" ht="11.25">
      <c r="B122" s="60"/>
      <c r="C122" s="60"/>
      <c r="D122" s="60"/>
      <c r="E122" s="60"/>
      <c r="F122" s="60"/>
      <c r="G122" s="60"/>
      <c r="J122" s="60"/>
      <c r="K122" s="60"/>
      <c r="L122" s="60"/>
      <c r="M122" s="60"/>
      <c r="N122" s="60"/>
      <c r="O122" s="60"/>
      <c r="P122" s="60"/>
      <c r="Q122" s="76"/>
    </row>
    <row r="123" spans="2:9" ht="11.25">
      <c r="B123" s="84"/>
      <c r="C123" s="56"/>
      <c r="D123" s="56"/>
      <c r="E123" s="56"/>
      <c r="F123" s="56"/>
      <c r="G123" s="56"/>
      <c r="H123" s="56"/>
      <c r="I123" s="56"/>
    </row>
    <row r="124" spans="2:9" ht="11.25">
      <c r="B124" s="84"/>
      <c r="C124" s="56"/>
      <c r="D124" s="56"/>
      <c r="E124" s="56"/>
      <c r="F124" s="56"/>
      <c r="G124" s="56"/>
      <c r="H124" s="56"/>
      <c r="I124" s="56"/>
    </row>
    <row r="125" spans="2:9" ht="11.25">
      <c r="B125" s="84"/>
      <c r="C125" s="56"/>
      <c r="D125" s="56"/>
      <c r="E125" s="56"/>
      <c r="F125" s="56"/>
      <c r="G125" s="56"/>
      <c r="H125" s="56"/>
      <c r="I125" s="56"/>
    </row>
    <row r="126" spans="2:9" ht="11.25">
      <c r="B126" s="84"/>
      <c r="C126" s="56"/>
      <c r="D126" s="56"/>
      <c r="E126" s="56"/>
      <c r="F126" s="56"/>
      <c r="G126" s="56"/>
      <c r="H126" s="56"/>
      <c r="I126" s="56"/>
    </row>
    <row r="127" spans="2:9" ht="11.25">
      <c r="B127" s="84"/>
      <c r="C127" s="56"/>
      <c r="D127" s="56"/>
      <c r="E127" s="56"/>
      <c r="F127" s="56"/>
      <c r="G127" s="56"/>
      <c r="H127" s="56"/>
      <c r="I127" s="56"/>
    </row>
    <row r="128" spans="2:9" ht="11.25">
      <c r="B128" s="84"/>
      <c r="C128" s="56"/>
      <c r="D128" s="56"/>
      <c r="E128" s="56"/>
      <c r="F128" s="56"/>
      <c r="G128" s="56"/>
      <c r="H128" s="56"/>
      <c r="I128" s="56"/>
    </row>
    <row r="129" spans="2:9" ht="11.25">
      <c r="B129" s="84"/>
      <c r="C129" s="56"/>
      <c r="D129" s="56"/>
      <c r="E129" s="56"/>
      <c r="F129" s="56"/>
      <c r="G129" s="56"/>
      <c r="H129" s="56"/>
      <c r="I129" s="56"/>
    </row>
    <row r="130" spans="2:3" ht="11.25">
      <c r="B130" s="85"/>
      <c r="C130" s="86"/>
    </row>
  </sheetData>
  <printOptions/>
  <pageMargins left="0.75" right="0.75" top="1" bottom="1" header="0.5" footer="0.5"/>
  <pageSetup horizontalDpi="600" verticalDpi="600" orientation="portrait" scale="70" r:id="rId1"/>
  <rowBreaks count="2" manualBreakCount="2">
    <brk id="40" max="255" man="1"/>
    <brk id="120" max="255" man="1"/>
  </rowBreaks>
  <colBreaks count="2" manualBreakCount="2">
    <brk id="7" max="65535" man="1"/>
    <brk id="17" max="65535" man="1"/>
  </colBreaks>
</worksheet>
</file>

<file path=xl/worksheets/sheet4.xml><?xml version="1.0" encoding="utf-8"?>
<worksheet xmlns="http://schemas.openxmlformats.org/spreadsheetml/2006/main" xmlns:r="http://schemas.openxmlformats.org/officeDocument/2006/relationships">
  <dimension ref="A1:W87"/>
  <sheetViews>
    <sheetView workbookViewId="0" topLeftCell="O1">
      <selection activeCell="V1" sqref="V1"/>
    </sheetView>
  </sheetViews>
  <sheetFormatPr defaultColWidth="9.140625" defaultRowHeight="12.75"/>
  <cols>
    <col min="1" max="1" width="8.00390625" style="2" customWidth="1"/>
    <col min="2" max="15" width="9.7109375" style="2" customWidth="1"/>
    <col min="16" max="16" width="10.57421875" style="2" customWidth="1"/>
    <col min="17" max="17" width="9.7109375" style="2" customWidth="1"/>
    <col min="18" max="18" width="10.7109375" style="2" customWidth="1"/>
    <col min="19" max="21" width="9.7109375" style="2" customWidth="1"/>
    <col min="22" max="22" width="10.421875" style="2" customWidth="1"/>
    <col min="23" max="23" width="10.7109375" style="2" customWidth="1"/>
    <col min="24" max="16384" width="6.00390625" style="2" customWidth="1"/>
  </cols>
  <sheetData>
    <row r="1" spans="1:23" ht="15.75">
      <c r="A1" s="108" t="s">
        <v>58</v>
      </c>
      <c r="B1" s="1"/>
      <c r="C1" s="1"/>
      <c r="D1" s="1"/>
      <c r="E1" s="1"/>
      <c r="F1"/>
      <c r="H1" s="108" t="s">
        <v>58</v>
      </c>
      <c r="I1" s="1"/>
      <c r="J1" s="1"/>
      <c r="K1" s="1"/>
      <c r="L1" s="1"/>
      <c r="M1" s="1"/>
      <c r="N1"/>
      <c r="O1" s="1"/>
      <c r="P1" s="108" t="s">
        <v>58</v>
      </c>
      <c r="Q1" s="1"/>
      <c r="R1" s="1"/>
      <c r="S1" s="1"/>
      <c r="T1" s="1"/>
      <c r="U1" s="1"/>
      <c r="V1"/>
      <c r="W1" s="1"/>
    </row>
    <row r="2" spans="1:23" ht="11.25">
      <c r="A2" s="95"/>
      <c r="B2" s="1"/>
      <c r="C2" s="1"/>
      <c r="D2" s="1"/>
      <c r="E2" s="1"/>
      <c r="F2" s="1"/>
      <c r="G2" s="1"/>
      <c r="H2" s="1"/>
      <c r="I2" s="1"/>
      <c r="J2" s="1"/>
      <c r="K2" s="1"/>
      <c r="L2" s="1"/>
      <c r="M2" s="1"/>
      <c r="N2" s="1"/>
      <c r="O2" s="1"/>
      <c r="P2" s="1"/>
      <c r="Q2" s="1"/>
      <c r="R2" s="1"/>
      <c r="S2" s="1"/>
      <c r="T2" s="1"/>
      <c r="U2" s="1"/>
      <c r="V2" s="1"/>
      <c r="W2" s="1"/>
    </row>
    <row r="3" spans="1:23" ht="11.25">
      <c r="A3" s="95"/>
      <c r="B3" s="1"/>
      <c r="C3" s="1"/>
      <c r="D3" s="1"/>
      <c r="E3" s="1"/>
      <c r="F3" s="1"/>
      <c r="G3" s="1"/>
      <c r="H3" s="1"/>
      <c r="I3" s="1"/>
      <c r="J3" s="1"/>
      <c r="K3" s="1"/>
      <c r="L3" s="1"/>
      <c r="M3" s="1"/>
      <c r="N3" s="1"/>
      <c r="O3" s="1"/>
      <c r="P3" s="1"/>
      <c r="Q3" s="1"/>
      <c r="R3" s="1"/>
      <c r="S3" s="1"/>
      <c r="T3" s="1"/>
      <c r="U3" s="1"/>
      <c r="V3" s="1"/>
      <c r="W3" s="1"/>
    </row>
    <row r="4" spans="1:23" ht="11.25">
      <c r="A4" s="95"/>
      <c r="B4" s="1"/>
      <c r="C4" s="1"/>
      <c r="D4" s="1"/>
      <c r="E4" s="1"/>
      <c r="F4" s="1"/>
      <c r="G4" s="1"/>
      <c r="H4" s="1"/>
      <c r="I4" s="1"/>
      <c r="J4" s="1"/>
      <c r="K4" s="1"/>
      <c r="L4" s="1"/>
      <c r="M4" s="1"/>
      <c r="N4" s="1"/>
      <c r="O4" s="1"/>
      <c r="P4" s="1"/>
      <c r="Q4" s="1"/>
      <c r="R4" s="1"/>
      <c r="S4" s="1"/>
      <c r="T4" s="1"/>
      <c r="U4" s="1"/>
      <c r="V4" s="1"/>
      <c r="W4" s="1"/>
    </row>
    <row r="5" spans="1:23" ht="12" thickBot="1">
      <c r="A5" s="95"/>
      <c r="B5" s="1"/>
      <c r="C5" s="1"/>
      <c r="D5" s="1"/>
      <c r="E5" s="1"/>
      <c r="F5" s="1"/>
      <c r="G5" s="1"/>
      <c r="H5" s="1"/>
      <c r="I5" s="1"/>
      <c r="J5" s="1"/>
      <c r="K5" s="1"/>
      <c r="L5" s="1"/>
      <c r="M5" s="1"/>
      <c r="N5" s="1"/>
      <c r="O5" s="6"/>
      <c r="P5" s="1"/>
      <c r="Q5" s="1"/>
      <c r="R5" s="1"/>
      <c r="S5" s="1"/>
      <c r="T5" s="1"/>
      <c r="U5" s="1"/>
      <c r="V5" s="1"/>
      <c r="W5" s="1"/>
    </row>
    <row r="6" spans="1:23" ht="11.25">
      <c r="A6" s="96" t="s">
        <v>57</v>
      </c>
      <c r="B6" s="97"/>
      <c r="C6" s="97"/>
      <c r="D6" s="97"/>
      <c r="E6" s="97"/>
      <c r="F6" s="97"/>
      <c r="G6" s="97"/>
      <c r="H6" s="109" t="s">
        <v>56</v>
      </c>
      <c r="I6" s="97"/>
      <c r="J6" s="97"/>
      <c r="K6" s="97"/>
      <c r="L6" s="97"/>
      <c r="M6" s="97"/>
      <c r="N6" s="97"/>
      <c r="O6" s="98"/>
      <c r="P6" s="109" t="s">
        <v>20</v>
      </c>
      <c r="Q6" s="97"/>
      <c r="R6" s="97"/>
      <c r="S6" s="119"/>
      <c r="T6" s="119"/>
      <c r="U6" s="119"/>
      <c r="V6" s="119"/>
      <c r="W6" s="120"/>
    </row>
    <row r="7" spans="1:23" ht="11.25">
      <c r="A7" s="99" t="s">
        <v>10</v>
      </c>
      <c r="B7" s="91" t="s">
        <v>55</v>
      </c>
      <c r="C7" s="92"/>
      <c r="D7" s="92"/>
      <c r="E7" s="92"/>
      <c r="F7" s="92"/>
      <c r="G7" s="92"/>
      <c r="H7" s="110" t="s">
        <v>55</v>
      </c>
      <c r="I7" s="92"/>
      <c r="J7" s="92"/>
      <c r="K7" s="92"/>
      <c r="L7" s="92"/>
      <c r="M7" s="92"/>
      <c r="N7" s="92"/>
      <c r="O7" s="100"/>
      <c r="P7" s="99"/>
      <c r="Q7" s="93"/>
      <c r="R7" s="118" t="s">
        <v>59</v>
      </c>
      <c r="S7" s="89"/>
      <c r="T7" s="89"/>
      <c r="U7" s="90"/>
      <c r="V7" s="93" t="s">
        <v>17</v>
      </c>
      <c r="W7" s="121" t="s">
        <v>30</v>
      </c>
    </row>
    <row r="8" spans="1:23" ht="11.25">
      <c r="A8" s="3" t="s">
        <v>11</v>
      </c>
      <c r="B8" s="88" t="s">
        <v>12</v>
      </c>
      <c r="C8" s="88" t="s">
        <v>21</v>
      </c>
      <c r="D8" s="88">
        <v>3</v>
      </c>
      <c r="E8" s="88">
        <v>4</v>
      </c>
      <c r="F8" s="88">
        <v>5</v>
      </c>
      <c r="G8" s="87" t="s">
        <v>18</v>
      </c>
      <c r="H8" s="111" t="s">
        <v>21</v>
      </c>
      <c r="I8" s="88">
        <v>3</v>
      </c>
      <c r="J8" s="88">
        <v>4</v>
      </c>
      <c r="K8" s="88">
        <v>5</v>
      </c>
      <c r="L8" s="88">
        <v>6</v>
      </c>
      <c r="M8" s="88">
        <v>7</v>
      </c>
      <c r="N8" s="88">
        <v>8</v>
      </c>
      <c r="O8" s="100" t="s">
        <v>18</v>
      </c>
      <c r="P8" s="3" t="s">
        <v>13</v>
      </c>
      <c r="Q8" s="4" t="s">
        <v>14</v>
      </c>
      <c r="R8" s="88" t="s">
        <v>21</v>
      </c>
      <c r="S8" s="88">
        <v>3</v>
      </c>
      <c r="T8" s="88">
        <v>4</v>
      </c>
      <c r="U8" s="88">
        <v>5</v>
      </c>
      <c r="V8" s="4" t="s">
        <v>18</v>
      </c>
      <c r="W8" s="5" t="s">
        <v>18</v>
      </c>
    </row>
    <row r="9" spans="1:23" ht="11.25">
      <c r="A9" s="101">
        <v>1</v>
      </c>
      <c r="B9" s="94">
        <f>Inputs!B47*Inputs!K$11/(Inputs!K$11+Inputs!L$11)*Inputs!$B$9/Inputs!$G$119</f>
        <v>184649.82183130994</v>
      </c>
      <c r="C9" s="94">
        <f>Inputs!C47*Inputs!K$12/(Inputs!K$12+Inputs!L$12)*Inputs!$B$9/Inputs!$G$119</f>
        <v>1387805.55653822</v>
      </c>
      <c r="D9" s="94">
        <f>Inputs!D47*Inputs!K$13/(Inputs!K$13+Inputs!L$13)*Inputs!$B$9/Inputs!$G$119</f>
        <v>256817.6840818898</v>
      </c>
      <c r="E9" s="94">
        <f>Inputs!E47*Inputs!K$14/(Inputs!K$14+Inputs!L$14)*Inputs!$B$9/Inputs!$G$119</f>
        <v>19284.084154494893</v>
      </c>
      <c r="F9" s="94">
        <f>Inputs!F47*Inputs!K$14/(Inputs!K$14+Inputs!L$14)*Inputs!$B$9/Inputs!$G$119</f>
        <v>899.4880924956859</v>
      </c>
      <c r="G9" s="115">
        <f>SUM(B9:F9)</f>
        <v>1849456.6346984103</v>
      </c>
      <c r="H9" s="112">
        <f>Inputs!J47*Inputs!I$12/(Inputs!I$12+Inputs!J$12)*Inputs!$B$10/Inputs!$Q$119</f>
        <v>226091.7282004366</v>
      </c>
      <c r="I9" s="94">
        <f>Inputs!K47*Inputs!I$13/(Inputs!I$13+Inputs!J$13)*Inputs!$B$10/Inputs!$Q$119</f>
        <v>368828.9260060078</v>
      </c>
      <c r="J9" s="94">
        <f>Inputs!L47*Inputs!I$14/(Inputs!I$14+Inputs!J$14)*Inputs!$B$10/Inputs!$Q$119</f>
        <v>412584.83034502</v>
      </c>
      <c r="K9" s="94">
        <f>Inputs!M47*Inputs!I$15/(Inputs!I$15+Inputs!J$15)*Inputs!$B$10/Inputs!$Q$119</f>
        <v>289186.52629370417</v>
      </c>
      <c r="L9" s="94">
        <f>Inputs!N47*Inputs!I$16/(Inputs!I$16+Inputs!J$16)*Inputs!$B$10/Inputs!$Q$119</f>
        <v>180645.1550871927</v>
      </c>
      <c r="M9" s="94">
        <f>Inputs!O47*Inputs!I$17/(Inputs!I$17+Inputs!J$17)*Inputs!$B$10/Inputs!$Q$119</f>
        <v>141091.56084738893</v>
      </c>
      <c r="N9" s="94">
        <f>Inputs!P47*Inputs!I$18/(Inputs!I$18+Inputs!J$18)*Inputs!$B$10/Inputs!$Q$119</f>
        <v>194053.7142202861</v>
      </c>
      <c r="O9" s="102">
        <f>SUM(H9:N9)</f>
        <v>1812482.4410000362</v>
      </c>
      <c r="P9" s="112">
        <f>Inputs!AA47*Inputs!$M12/(Inputs!$M12+Inputs!$N12)*Inputs!$B$13/Inputs!AA$119</f>
        <v>2592862.8014611844</v>
      </c>
      <c r="Q9" s="94">
        <f>Inputs!AB47*Inputs!$M12/(Inputs!$M12+Inputs!$N12)*(Inputs!$B$12+Inputs!C$12)/Inputs!AB$119</f>
        <v>448556.7557359802</v>
      </c>
      <c r="R9" s="94">
        <f>Inputs!T47*Inputs!$M12/(Inputs!$M12+Inputs!$N12)*((Inputs!$B$11-Inputs!$C$12)/Inputs!X$119)</f>
        <v>5883239.103665698</v>
      </c>
      <c r="S9" s="94">
        <f>Inputs!U47*Inputs!M13/(Inputs!M13+Inputs!N13)*((Inputs!$B$11-Inputs!$C$12)/Inputs!$X$119)</f>
        <v>1005034.4144202461</v>
      </c>
      <c r="T9" s="94">
        <f>Inputs!V47*Inputs!M14/(Inputs!M14+Inputs!N14)*((Inputs!$B$11-Inputs!$C$12)/Inputs!$X$119)</f>
        <v>321988.45123951463</v>
      </c>
      <c r="U9" s="94">
        <f>Inputs!W47*Inputs!M14/(Inputs!M14+Inputs!N14)*((Inputs!$B$11-Inputs!$C$12)/Inputs!$X$119)</f>
        <v>5605.274505491244</v>
      </c>
      <c r="V9" s="94">
        <f>SUM(R9:U9)</f>
        <v>7215867.24383095</v>
      </c>
      <c r="W9" s="102">
        <f>SUM(P9:U9)</f>
        <v>10257286.801028116</v>
      </c>
    </row>
    <row r="10" spans="1:23" ht="11.25">
      <c r="A10" s="101">
        <v>2</v>
      </c>
      <c r="B10" s="94">
        <f>Inputs!B47*Inputs!L$11/(Inputs!K$11+Inputs!L$11)*Inputs!$B$9/Inputs!$G$119</f>
        <v>470472.66381365876</v>
      </c>
      <c r="C10" s="94">
        <f>Inputs!C47*Inputs!L$12/(Inputs!K$12+Inputs!L$12)*Inputs!$B$9/Inputs!$G$119</f>
        <v>4092438.472893076</v>
      </c>
      <c r="D10" s="94">
        <f>Inputs!D47*Inputs!L$13/(Inputs!K$13+Inputs!L$13)*Inputs!$B$9/Inputs!$G$119</f>
        <v>646251.3724278483</v>
      </c>
      <c r="E10" s="94">
        <f>Inputs!E47*Inputs!L$14/(Inputs!K$14+Inputs!L$14)*Inputs!$B$9/Inputs!$G$119</f>
        <v>97472.11716985352</v>
      </c>
      <c r="F10" s="94">
        <f>Inputs!F47*Inputs!L$14/(Inputs!K$14+Inputs!L$14)*Inputs!$B$9/Inputs!$G$119</f>
        <v>4546.495858564873</v>
      </c>
      <c r="G10" s="115">
        <f>SUM(B10:F10)</f>
        <v>5311181.122163001</v>
      </c>
      <c r="H10" s="112">
        <f>Inputs!J47*Inputs!J$12/(Inputs!I$12+Inputs!J$12)*Inputs!$B$10/Inputs!$Q$119</f>
        <v>952806.0238875578</v>
      </c>
      <c r="I10" s="94">
        <f>Inputs!K47*Inputs!J$13/(Inputs!I$13+Inputs!J$13)*Inputs!$B$10/Inputs!$Q$119</f>
        <v>1093103.3140557886</v>
      </c>
      <c r="J10" s="94">
        <f>Inputs!L47*Inputs!J$14/(Inputs!I$14+Inputs!J$14)*Inputs!$B$10/Inputs!$Q$119</f>
        <v>1695219.7584671346</v>
      </c>
      <c r="K10" s="94">
        <f>Inputs!M47*Inputs!J$15/(Inputs!I$15+Inputs!J$15)*Inputs!$B$10/Inputs!$Q$119</f>
        <v>1571353.990605311</v>
      </c>
      <c r="L10" s="94">
        <f>Inputs!N47*Inputs!J$16/(Inputs!I$16+Inputs!J$16)*Inputs!$B$10/Inputs!$Q$119</f>
        <v>744427.6987401255</v>
      </c>
      <c r="M10" s="94">
        <f>Inputs!O47*Inputs!J$17/(Inputs!I$17+Inputs!J$17)*Inputs!$B$10/Inputs!$Q$119</f>
        <v>510097.5468437581</v>
      </c>
      <c r="N10" s="94">
        <f>Inputs!P47*Inputs!J$18/(Inputs!I$18+Inputs!J$18)*Inputs!$B$10/Inputs!$Q$119</f>
        <v>929039.6699243879</v>
      </c>
      <c r="O10" s="102">
        <f aca="true" t="shared" si="0" ref="O10:O73">SUM(H10:N10)</f>
        <v>7496048.002524063</v>
      </c>
      <c r="P10" s="112">
        <f>Inputs!AA47*Inputs!$N12/(Inputs!$N12+Inputs!$M12)*Inputs!$B$13/Inputs!AA$119</f>
        <v>20227866.97715618</v>
      </c>
      <c r="Q10" s="94">
        <f>Inputs!AB47*Inputs!$N12/(Inputs!$N12+Inputs!$M12)*(Inputs!$B$12+Inputs!C$12)/Inputs!AB$119</f>
        <v>3499354.605889267</v>
      </c>
      <c r="R10" s="94">
        <f>Inputs!T47*Inputs!$N12/(Inputs!$N12+Inputs!$M12)*((Inputs!$B$11-Inputs!$C$12)/Inputs!X$119)</f>
        <v>45897290.79251279</v>
      </c>
      <c r="S10" s="94">
        <f>Inputs!U47*Inputs!N13/(Inputs!N13+Inputs!M13)*((Inputs!$B$11-Inputs!$C$12)/Inputs!$X$119)</f>
        <v>8465698.265851885</v>
      </c>
      <c r="T10" s="94">
        <f>Inputs!V47*Inputs!N14/(Inputs!N14+Inputs!M14)*((Inputs!$B$11-Inputs!$C$12)/Inputs!$X$119)</f>
        <v>1345382.4558986423</v>
      </c>
      <c r="U10" s="94">
        <f>Inputs!W47*Inputs!N14/(Inputs!N14+Inputs!M14)*((Inputs!$B$11-Inputs!$C$12)/Inputs!$X$119)</f>
        <v>23420.83373224534</v>
      </c>
      <c r="V10" s="94">
        <f aca="true" t="shared" si="1" ref="V10:V73">SUM(R10:U10)</f>
        <v>55731792.347995564</v>
      </c>
      <c r="W10" s="102">
        <f aca="true" t="shared" si="2" ref="W10:W73">SUM(P10:U10)</f>
        <v>79459013.93104102</v>
      </c>
    </row>
    <row r="11" spans="1:23" ht="11.25">
      <c r="A11" s="101">
        <v>3</v>
      </c>
      <c r="B11" s="94">
        <f>Inputs!B48*Inputs!$B$9/Inputs!$G$119</f>
        <v>314668.6802692662</v>
      </c>
      <c r="C11" s="94">
        <f>Inputs!C48*Inputs!$B$9/Inputs!$G$119</f>
        <v>3169667.213256122</v>
      </c>
      <c r="D11" s="94">
        <f>Inputs!D48*Inputs!$B$9/Inputs!$G$119</f>
        <v>614333.9421748687</v>
      </c>
      <c r="E11" s="94">
        <f>Inputs!E48*Inputs!$B$9/Inputs!$G$119</f>
        <v>100166.23649670463</v>
      </c>
      <c r="F11" s="94">
        <f>Inputs!F48*Inputs!$B$9/Inputs!$G$119</f>
        <v>2109.280191863608</v>
      </c>
      <c r="G11" s="115">
        <f aca="true" t="shared" si="3" ref="G11:G74">SUM(B11:F11)</f>
        <v>4200945.352388825</v>
      </c>
      <c r="H11" s="112">
        <f>Inputs!J48*Inputs!$B$10/Inputs!$Q$119</f>
        <v>1073396.5890322472</v>
      </c>
      <c r="I11" s="94">
        <f>Inputs!K48*Inputs!$B$10/Inputs!$Q$119</f>
        <v>1246228.9647146778</v>
      </c>
      <c r="J11" s="94">
        <f>Inputs!L48*Inputs!$B$10/Inputs!$Q$119</f>
        <v>1360451.7798491658</v>
      </c>
      <c r="K11" s="94">
        <f>Inputs!M48*Inputs!$B$10/Inputs!$Q$119</f>
        <v>1031621.8452874547</v>
      </c>
      <c r="L11" s="94">
        <f>Inputs!N48*Inputs!$B$10/Inputs!$Q$119</f>
        <v>474984.78944951907</v>
      </c>
      <c r="M11" s="94">
        <f>Inputs!O48*Inputs!$B$10/Inputs!$Q$119</f>
        <v>350514.3443224215</v>
      </c>
      <c r="N11" s="94">
        <f>Inputs!P48*Inputs!$B$10/Inputs!$Q$119</f>
        <v>645973.3971918718</v>
      </c>
      <c r="O11" s="102">
        <f t="shared" si="0"/>
        <v>6183171.709847358</v>
      </c>
      <c r="P11" s="112">
        <f>Inputs!AA48*Inputs!$B$13/Inputs!AA$119</f>
        <v>21061429.99556231</v>
      </c>
      <c r="Q11" s="94">
        <f>Inputs!AB48*(Inputs!$B$12+Inputs!C$12)/Inputs!AB$119</f>
        <v>3210602.958375975</v>
      </c>
      <c r="R11" s="94">
        <f>Inputs!T48*((Inputs!$B$11-Inputs!$C$12)/Inputs!$X$119)</f>
        <v>32553147.315185074</v>
      </c>
      <c r="S11" s="94">
        <f>Inputs!U48*((Inputs!$B$11-Inputs!$C$12)/Inputs!$X$119)</f>
        <v>6971964.492182544</v>
      </c>
      <c r="T11" s="94">
        <f>Inputs!V48*((Inputs!$B$11-Inputs!$C$12)/Inputs!$X$119)</f>
        <v>1126677.8836721992</v>
      </c>
      <c r="U11" s="94">
        <f>Inputs!W48*((Inputs!$B$11-Inputs!$C$12)/Inputs!$X$119)</f>
        <v>57777.33235813211</v>
      </c>
      <c r="V11" s="94">
        <f t="shared" si="1"/>
        <v>40709567.023397945</v>
      </c>
      <c r="W11" s="102">
        <f t="shared" si="2"/>
        <v>64981599.977336235</v>
      </c>
    </row>
    <row r="12" spans="1:23" ht="11.25">
      <c r="A12" s="101">
        <v>4</v>
      </c>
      <c r="B12" s="94">
        <f>Inputs!B49*Inputs!$B$9/Inputs!$G$119</f>
        <v>222362.31752094004</v>
      </c>
      <c r="C12" s="94">
        <f>Inputs!C49*Inputs!$B$9/Inputs!$G$119</f>
        <v>1868020.23432699</v>
      </c>
      <c r="D12" s="94">
        <f>Inputs!D49*Inputs!$B$9/Inputs!$G$119</f>
        <v>423235.441970315</v>
      </c>
      <c r="E12" s="94">
        <f>Inputs!E49*Inputs!$B$9/Inputs!$G$119</f>
        <v>72071.42658090334</v>
      </c>
      <c r="F12" s="94">
        <f>Inputs!F49*Inputs!$B$9/Inputs!$G$119</f>
        <v>6035.147263380564</v>
      </c>
      <c r="G12" s="115">
        <f t="shared" si="3"/>
        <v>2591724.5676625287</v>
      </c>
      <c r="H12" s="112">
        <f>Inputs!J49*Inputs!$B$10/Inputs!$Q$119</f>
        <v>644765.2093042115</v>
      </c>
      <c r="I12" s="94">
        <f>Inputs!K49*Inputs!$B$10/Inputs!$Q$119</f>
        <v>980519.8910499245</v>
      </c>
      <c r="J12" s="94">
        <f>Inputs!L49*Inputs!$B$10/Inputs!$Q$119</f>
        <v>1468809.3919653755</v>
      </c>
      <c r="K12" s="94">
        <f>Inputs!M49*Inputs!$B$10/Inputs!$Q$119</f>
        <v>458691.09437302384</v>
      </c>
      <c r="L12" s="94">
        <f>Inputs!N49*Inputs!$B$10/Inputs!$Q$119</f>
        <v>292801.03951659764</v>
      </c>
      <c r="M12" s="94">
        <f>Inputs!O49*Inputs!$B$10/Inputs!$Q$119</f>
        <v>222857.21211223444</v>
      </c>
      <c r="N12" s="94">
        <f>Inputs!P49*Inputs!$B$10/Inputs!$Q$119</f>
        <v>308235.82284022874</v>
      </c>
      <c r="O12" s="102">
        <f t="shared" si="0"/>
        <v>4376679.661161596</v>
      </c>
      <c r="P12" s="112">
        <f>Inputs!AA49*Inputs!$B$13/Inputs!AA$119</f>
        <v>13965492.805080188</v>
      </c>
      <c r="Q12" s="94">
        <f>Inputs!AB49*(Inputs!$B$12+Inputs!C$12)/Inputs!AB$119</f>
        <v>1677855.2754826753</v>
      </c>
      <c r="R12" s="94">
        <f>Inputs!T49*((Inputs!$B$11-Inputs!$C$12)/Inputs!$X$119)</f>
        <v>16842754.508458436</v>
      </c>
      <c r="S12" s="94">
        <f>Inputs!U49*((Inputs!$B$11-Inputs!$C$12)/Inputs!$X$119)</f>
        <v>3878242.8705759775</v>
      </c>
      <c r="T12" s="94">
        <f>Inputs!V49*((Inputs!$B$11-Inputs!$C$12)/Inputs!$X$119)</f>
        <v>704077.8034531954</v>
      </c>
      <c r="U12" s="94">
        <f>Inputs!W49*((Inputs!$B$11-Inputs!$C$12)/Inputs!$X$119)</f>
        <v>29024.659243210055</v>
      </c>
      <c r="V12" s="94">
        <f t="shared" si="1"/>
        <v>21454099.841730822</v>
      </c>
      <c r="W12" s="102">
        <f t="shared" si="2"/>
        <v>37097447.92229368</v>
      </c>
    </row>
    <row r="13" spans="1:23" ht="11.25">
      <c r="A13" s="101">
        <v>5</v>
      </c>
      <c r="B13" s="94">
        <f>Inputs!B50*Inputs!$B$9/Inputs!$G$119</f>
        <v>122615.5285014078</v>
      </c>
      <c r="C13" s="94">
        <f>Inputs!C50*Inputs!$B$9/Inputs!$G$119</f>
        <v>1167562.013243484</v>
      </c>
      <c r="D13" s="94">
        <f>Inputs!D50*Inputs!$B$9/Inputs!$G$119</f>
        <v>250565.39391218027</v>
      </c>
      <c r="E13" s="94">
        <f>Inputs!E50*Inputs!$B$9/Inputs!$G$119</f>
        <v>63194.256516135974</v>
      </c>
      <c r="F13" s="94">
        <f>Inputs!F50*Inputs!$B$9/Inputs!$G$119</f>
        <v>8061.340321455453</v>
      </c>
      <c r="G13" s="115">
        <f t="shared" si="3"/>
        <v>1611998.5324946635</v>
      </c>
      <c r="H13" s="112">
        <f>Inputs!J50*Inputs!$B$10/Inputs!$Q$119</f>
        <v>381599.9203192958</v>
      </c>
      <c r="I13" s="94">
        <f>Inputs!K50*Inputs!$B$10/Inputs!$Q$119</f>
        <v>693610.4150146086</v>
      </c>
      <c r="J13" s="94">
        <f>Inputs!L50*Inputs!$B$10/Inputs!$Q$119</f>
        <v>1025274.8315842793</v>
      </c>
      <c r="K13" s="94">
        <f>Inputs!M50*Inputs!$B$10/Inputs!$Q$119</f>
        <v>292836.9190356857</v>
      </c>
      <c r="L13" s="94">
        <f>Inputs!N50*Inputs!$B$10/Inputs!$Q$119</f>
        <v>196796.23325786012</v>
      </c>
      <c r="M13" s="94">
        <f>Inputs!O50*Inputs!$B$10/Inputs!$Q$119</f>
        <v>126637.8609740518</v>
      </c>
      <c r="N13" s="94">
        <f>Inputs!P50*Inputs!$B$10/Inputs!$Q$119</f>
        <v>239054.98439280016</v>
      </c>
      <c r="O13" s="102">
        <f t="shared" si="0"/>
        <v>2955811.1645785817</v>
      </c>
      <c r="P13" s="112">
        <f>Inputs!AA50*Inputs!$B$13/Inputs!AA$119</f>
        <v>9509043.070834536</v>
      </c>
      <c r="Q13" s="94">
        <f>Inputs!AB50*(Inputs!$B$12+Inputs!C$12)/Inputs!AB$119</f>
        <v>960240.3516394699</v>
      </c>
      <c r="R13" s="94">
        <f>Inputs!T50*((Inputs!$B$11-Inputs!$C$12)/Inputs!$X$119)</f>
        <v>12327951.75348248</v>
      </c>
      <c r="S13" s="94">
        <f>Inputs!U50*((Inputs!$B$11-Inputs!$C$12)/Inputs!$X$119)</f>
        <v>2722715.698663804</v>
      </c>
      <c r="T13" s="94">
        <f>Inputs!V50*((Inputs!$B$11-Inputs!$C$12)/Inputs!$X$119)</f>
        <v>482262.9012653068</v>
      </c>
      <c r="U13" s="94">
        <f>Inputs!W50*((Inputs!$B$11-Inputs!$C$12)/Inputs!$X$119)</f>
        <v>57776.14108987867</v>
      </c>
      <c r="V13" s="94">
        <f t="shared" si="1"/>
        <v>15590706.49450147</v>
      </c>
      <c r="W13" s="102">
        <f t="shared" si="2"/>
        <v>26059989.91697548</v>
      </c>
    </row>
    <row r="14" spans="1:23" ht="11.25">
      <c r="A14" s="101">
        <v>6</v>
      </c>
      <c r="B14" s="94">
        <f>Inputs!B51*Inputs!$B$9/Inputs!$G$119</f>
        <v>86814.05211379266</v>
      </c>
      <c r="C14" s="94">
        <f>Inputs!C51*Inputs!$B$9/Inputs!$G$119</f>
        <v>839703.8887650791</v>
      </c>
      <c r="D14" s="94">
        <f>Inputs!D51*Inputs!$B$9/Inputs!$G$119</f>
        <v>127420.10869447356</v>
      </c>
      <c r="E14" s="94">
        <f>Inputs!E51*Inputs!$B$9/Inputs!$G$119</f>
        <v>20350.011855153596</v>
      </c>
      <c r="F14" s="94">
        <f>Inputs!F51*Inputs!$B$9/Inputs!$G$119</f>
        <v>0</v>
      </c>
      <c r="G14" s="115">
        <f t="shared" si="3"/>
        <v>1074288.061428499</v>
      </c>
      <c r="H14" s="112">
        <f>Inputs!J51*Inputs!$B$10/Inputs!$Q$119</f>
        <v>289965.8252735548</v>
      </c>
      <c r="I14" s="94">
        <f>Inputs!K51*Inputs!$B$10/Inputs!$Q$119</f>
        <v>414967.14083613944</v>
      </c>
      <c r="J14" s="94">
        <f>Inputs!L51*Inputs!$B$10/Inputs!$Q$119</f>
        <v>605151.2912906222</v>
      </c>
      <c r="K14" s="94">
        <f>Inputs!M51*Inputs!$B$10/Inputs!$Q$119</f>
        <v>150907.79281435514</v>
      </c>
      <c r="L14" s="94">
        <f>Inputs!N51*Inputs!$B$10/Inputs!$Q$119</f>
        <v>131267.78340658272</v>
      </c>
      <c r="M14" s="94">
        <f>Inputs!O51*Inputs!$B$10/Inputs!$Q$119</f>
        <v>77199.54484607585</v>
      </c>
      <c r="N14" s="94">
        <f>Inputs!P51*Inputs!$B$10/Inputs!$Q$119</f>
        <v>170064.52706706346</v>
      </c>
      <c r="O14" s="102">
        <f t="shared" si="0"/>
        <v>1839523.9055343934</v>
      </c>
      <c r="P14" s="112">
        <f>Inputs!AA51*Inputs!$B$13/Inputs!AA$119</f>
        <v>6663856.560669712</v>
      </c>
      <c r="Q14" s="94">
        <f>Inputs!AB51*(Inputs!$B$12+Inputs!C$12)/Inputs!AB$119</f>
        <v>833674.0181622378</v>
      </c>
      <c r="R14" s="94">
        <f>Inputs!T51*((Inputs!$B$11-Inputs!$C$12)/Inputs!$X$119)</f>
        <v>8973084.617676156</v>
      </c>
      <c r="S14" s="94">
        <f>Inputs!U51*((Inputs!$B$11-Inputs!$C$12)/Inputs!$X$119)</f>
        <v>2063866.7185913702</v>
      </c>
      <c r="T14" s="94">
        <f>Inputs!V51*((Inputs!$B$11-Inputs!$C$12)/Inputs!$X$119)</f>
        <v>353189.8801216194</v>
      </c>
      <c r="U14" s="94">
        <f>Inputs!W51*((Inputs!$B$11-Inputs!$C$12)/Inputs!$X$119)</f>
        <v>0</v>
      </c>
      <c r="V14" s="94">
        <f t="shared" si="1"/>
        <v>11390141.216389144</v>
      </c>
      <c r="W14" s="102">
        <f t="shared" si="2"/>
        <v>18887671.795221094</v>
      </c>
    </row>
    <row r="15" spans="1:23" ht="11.25">
      <c r="A15" s="101">
        <v>7</v>
      </c>
      <c r="B15" s="94">
        <f>Inputs!B52*Inputs!$B$9/Inputs!$G$119</f>
        <v>66785.43507881013</v>
      </c>
      <c r="C15" s="94">
        <f>Inputs!C52*Inputs!$B$9/Inputs!$G$119</f>
        <v>582894.447181355</v>
      </c>
      <c r="D15" s="94">
        <f>Inputs!D52*Inputs!$B$9/Inputs!$G$119</f>
        <v>100576.83199789774</v>
      </c>
      <c r="E15" s="94">
        <f>Inputs!E52*Inputs!$B$9/Inputs!$G$119</f>
        <v>22982.453327147967</v>
      </c>
      <c r="F15" s="94">
        <f>Inputs!F52*Inputs!$B$9/Inputs!$G$119</f>
        <v>169.95095547692455</v>
      </c>
      <c r="G15" s="115">
        <f t="shared" si="3"/>
        <v>773409.1185406877</v>
      </c>
      <c r="H15" s="112">
        <f>Inputs!J52*Inputs!$B$10/Inputs!$Q$119</f>
        <v>114599.91620245464</v>
      </c>
      <c r="I15" s="94">
        <f>Inputs!K52*Inputs!$B$10/Inputs!$Q$119</f>
        <v>283322.9885966735</v>
      </c>
      <c r="J15" s="94">
        <f>Inputs!L52*Inputs!$B$10/Inputs!$Q$119</f>
        <v>450908.1676712413</v>
      </c>
      <c r="K15" s="94">
        <f>Inputs!M52*Inputs!$B$10/Inputs!$Q$119</f>
        <v>144244.45355513776</v>
      </c>
      <c r="L15" s="94">
        <f>Inputs!N52*Inputs!$B$10/Inputs!$Q$119</f>
        <v>62722.52501157176</v>
      </c>
      <c r="M15" s="94">
        <f>Inputs!O52*Inputs!$B$10/Inputs!$Q$119</f>
        <v>59354.24362779154</v>
      </c>
      <c r="N15" s="94">
        <f>Inputs!P52*Inputs!$B$10/Inputs!$Q$119</f>
        <v>105125.52645794762</v>
      </c>
      <c r="O15" s="102">
        <f t="shared" si="0"/>
        <v>1220277.8211228182</v>
      </c>
      <c r="P15" s="112">
        <f>Inputs!AA52*Inputs!$B$13/Inputs!AA$119</f>
        <v>4927778.982734159</v>
      </c>
      <c r="Q15" s="94">
        <f>Inputs!AB52*(Inputs!$B$12+Inputs!C$12)/Inputs!AB$119</f>
        <v>669078.363827997</v>
      </c>
      <c r="R15" s="94">
        <f>Inputs!T52*((Inputs!$B$11-Inputs!$C$12)/Inputs!$X$119)</f>
        <v>6305962.7484885845</v>
      </c>
      <c r="S15" s="94">
        <f>Inputs!U52*((Inputs!$B$11-Inputs!$C$12)/Inputs!$X$119)</f>
        <v>1497615.8703367275</v>
      </c>
      <c r="T15" s="94">
        <f>Inputs!V52*((Inputs!$B$11-Inputs!$C$12)/Inputs!$X$119)</f>
        <v>207327.73700025052</v>
      </c>
      <c r="U15" s="94">
        <f>Inputs!W52*((Inputs!$B$11-Inputs!$C$12)/Inputs!$X$119)</f>
        <v>0.3979957467565197</v>
      </c>
      <c r="V15" s="94">
        <f t="shared" si="1"/>
        <v>8010906.753821309</v>
      </c>
      <c r="W15" s="102">
        <f t="shared" si="2"/>
        <v>13607764.100383468</v>
      </c>
    </row>
    <row r="16" spans="1:23" ht="11.25">
      <c r="A16" s="101">
        <v>8</v>
      </c>
      <c r="B16" s="94">
        <f>Inputs!B53*Inputs!$B$9/Inputs!$G$119</f>
        <v>49332.74305380037</v>
      </c>
      <c r="C16" s="94">
        <f>Inputs!C53*Inputs!$B$9/Inputs!$G$119</f>
        <v>404772.9437624373</v>
      </c>
      <c r="D16" s="94">
        <f>Inputs!D53*Inputs!$B$9/Inputs!$G$119</f>
        <v>65386.822874082645</v>
      </c>
      <c r="E16" s="94">
        <f>Inputs!E53*Inputs!$B$9/Inputs!$G$119</f>
        <v>19140.014830907865</v>
      </c>
      <c r="F16" s="94">
        <f>Inputs!F53*Inputs!$B$9/Inputs!$G$119</f>
        <v>1051.8075800071883</v>
      </c>
      <c r="G16" s="115">
        <f t="shared" si="3"/>
        <v>539684.3321012354</v>
      </c>
      <c r="H16" s="112">
        <f>Inputs!J53*Inputs!$B$10/Inputs!$Q$119</f>
        <v>102673.27116353893</v>
      </c>
      <c r="I16" s="94">
        <f>Inputs!K53*Inputs!$B$10/Inputs!$Q$119</f>
        <v>235690.3641844371</v>
      </c>
      <c r="J16" s="94">
        <f>Inputs!L53*Inputs!$B$10/Inputs!$Q$119</f>
        <v>295736.56996607047</v>
      </c>
      <c r="K16" s="94">
        <f>Inputs!M53*Inputs!$B$10/Inputs!$Q$119</f>
        <v>118387.76828904054</v>
      </c>
      <c r="L16" s="94">
        <f>Inputs!N53*Inputs!$B$10/Inputs!$Q$119</f>
        <v>61742.79446994178</v>
      </c>
      <c r="M16" s="94">
        <f>Inputs!O53*Inputs!$B$10/Inputs!$Q$119</f>
        <v>60678.124658633846</v>
      </c>
      <c r="N16" s="94">
        <f>Inputs!P53*Inputs!$B$10/Inputs!$Q$119</f>
        <v>82856.06086557632</v>
      </c>
      <c r="O16" s="102">
        <f t="shared" si="0"/>
        <v>957764.953597239</v>
      </c>
      <c r="P16" s="112">
        <f>Inputs!AA53*Inputs!$B$13/Inputs!AA$119</f>
        <v>3846261.9585757093</v>
      </c>
      <c r="Q16" s="94">
        <f>Inputs!AB53*(Inputs!$B$12+Inputs!C$12)/Inputs!AB$119</f>
        <v>579947.1430693829</v>
      </c>
      <c r="R16" s="94">
        <f>Inputs!T53*((Inputs!$B$11-Inputs!$C$12)/Inputs!$X$119)</f>
        <v>4504095.708251624</v>
      </c>
      <c r="S16" s="94">
        <f>Inputs!U53*((Inputs!$B$11-Inputs!$C$12)/Inputs!$X$119)</f>
        <v>966723.3934439484</v>
      </c>
      <c r="T16" s="94">
        <f>Inputs!V53*((Inputs!$B$11-Inputs!$C$12)/Inputs!$X$119)</f>
        <v>174740.96887361907</v>
      </c>
      <c r="U16" s="94">
        <f>Inputs!W53*((Inputs!$B$11-Inputs!$C$12)/Inputs!$X$119)</f>
        <v>29023.85467330275</v>
      </c>
      <c r="V16" s="94">
        <f t="shared" si="1"/>
        <v>5674583.925242495</v>
      </c>
      <c r="W16" s="102">
        <f t="shared" si="2"/>
        <v>10100793.026887586</v>
      </c>
    </row>
    <row r="17" spans="1:23" ht="11.25">
      <c r="A17" s="101">
        <v>9</v>
      </c>
      <c r="B17" s="94">
        <f>Inputs!B54*Inputs!$B$9/Inputs!$G$119</f>
        <v>25135.526253802444</v>
      </c>
      <c r="C17" s="94">
        <f>Inputs!C54*Inputs!$B$9/Inputs!$G$119</f>
        <v>316362.1313662269</v>
      </c>
      <c r="D17" s="94">
        <f>Inputs!D54*Inputs!$B$9/Inputs!$G$119</f>
        <v>46515.09100747013</v>
      </c>
      <c r="E17" s="94">
        <f>Inputs!E54*Inputs!$B$9/Inputs!$G$119</f>
        <v>15339.112529647495</v>
      </c>
      <c r="F17" s="94">
        <f>Inputs!F54*Inputs!$B$9/Inputs!$G$119</f>
        <v>0</v>
      </c>
      <c r="G17" s="115">
        <f t="shared" si="3"/>
        <v>403351.861157147</v>
      </c>
      <c r="H17" s="112">
        <f>Inputs!J54*Inputs!$B$10/Inputs!$Q$119</f>
        <v>105630.76866551464</v>
      </c>
      <c r="I17" s="94">
        <f>Inputs!K54*Inputs!$B$10/Inputs!$Q$119</f>
        <v>144940.0768843967</v>
      </c>
      <c r="J17" s="94">
        <f>Inputs!L54*Inputs!$B$10/Inputs!$Q$119</f>
        <v>248819.33923034565</v>
      </c>
      <c r="K17" s="94">
        <f>Inputs!M54*Inputs!$B$10/Inputs!$Q$119</f>
        <v>114907.45493749544</v>
      </c>
      <c r="L17" s="94">
        <f>Inputs!N54*Inputs!$B$10/Inputs!$Q$119</f>
        <v>57015.48477131458</v>
      </c>
      <c r="M17" s="94">
        <f>Inputs!O54*Inputs!$B$10/Inputs!$Q$119</f>
        <v>44099.59013468428</v>
      </c>
      <c r="N17" s="94">
        <f>Inputs!P54*Inputs!$B$10/Inputs!$Q$119</f>
        <v>69721.22793900032</v>
      </c>
      <c r="O17" s="102">
        <f t="shared" si="0"/>
        <v>785133.9425627515</v>
      </c>
      <c r="P17" s="112">
        <f>Inputs!AA54*Inputs!$B$13/Inputs!AA$119</f>
        <v>2801222.711844479</v>
      </c>
      <c r="Q17" s="94">
        <f>Inputs!AB54*(Inputs!$B$12+Inputs!C$12)/Inputs!AB$119</f>
        <v>452786.60145375994</v>
      </c>
      <c r="R17" s="94">
        <f>Inputs!T54*((Inputs!$B$11-Inputs!$C$12)/Inputs!$X$119)</f>
        <v>3476260.1085676546</v>
      </c>
      <c r="S17" s="94">
        <f>Inputs!U54*((Inputs!$B$11-Inputs!$C$12)/Inputs!$X$119)</f>
        <v>777362.3405774493</v>
      </c>
      <c r="T17" s="94">
        <f>Inputs!V54*((Inputs!$B$11-Inputs!$C$12)/Inputs!$X$119)</f>
        <v>132816.40853279986</v>
      </c>
      <c r="U17" s="94">
        <f>Inputs!W54*((Inputs!$B$11-Inputs!$C$12)/Inputs!$X$119)</f>
        <v>0.18780083000623382</v>
      </c>
      <c r="V17" s="94">
        <f t="shared" si="1"/>
        <v>4386439.045478734</v>
      </c>
      <c r="W17" s="102">
        <f t="shared" si="2"/>
        <v>7640448.358776974</v>
      </c>
    </row>
    <row r="18" spans="1:23" ht="11.25">
      <c r="A18" s="101">
        <v>10</v>
      </c>
      <c r="B18" s="94">
        <f>Inputs!B55*Inputs!$B$9/Inputs!$G$119</f>
        <v>20619.656661907287</v>
      </c>
      <c r="C18" s="94">
        <f>Inputs!C55*Inputs!$B$9/Inputs!$G$119</f>
        <v>209654.28462082852</v>
      </c>
      <c r="D18" s="94">
        <f>Inputs!D55*Inputs!$B$9/Inputs!$G$119</f>
        <v>47337.64385231473</v>
      </c>
      <c r="E18" s="94">
        <f>Inputs!E55*Inputs!$B$9/Inputs!$G$119</f>
        <v>6023.429193290795</v>
      </c>
      <c r="F18" s="94">
        <f>Inputs!F55*Inputs!$B$9/Inputs!$G$119</f>
        <v>723.2357327518009</v>
      </c>
      <c r="G18" s="115">
        <f t="shared" si="3"/>
        <v>284358.25006109313</v>
      </c>
      <c r="H18" s="112">
        <f>Inputs!J55*Inputs!$B$10/Inputs!$Q$119</f>
        <v>63691.2720269503</v>
      </c>
      <c r="I18" s="94">
        <f>Inputs!K55*Inputs!$B$10/Inputs!$Q$119</f>
        <v>96499.79717513651</v>
      </c>
      <c r="J18" s="94">
        <f>Inputs!L55*Inputs!$B$10/Inputs!$Q$119</f>
        <v>221894.32297752338</v>
      </c>
      <c r="K18" s="94">
        <f>Inputs!M55*Inputs!$B$10/Inputs!$Q$119</f>
        <v>130202.38136019139</v>
      </c>
      <c r="L18" s="94">
        <f>Inputs!N55*Inputs!$B$10/Inputs!$Q$119</f>
        <v>66158.90425811101</v>
      </c>
      <c r="M18" s="94">
        <f>Inputs!O55*Inputs!$B$10/Inputs!$Q$119</f>
        <v>14742.08893470592</v>
      </c>
      <c r="N18" s="94">
        <f>Inputs!P55*Inputs!$B$10/Inputs!$Q$119</f>
        <v>55163.6622453189</v>
      </c>
      <c r="O18" s="102">
        <f t="shared" si="0"/>
        <v>648352.4289779374</v>
      </c>
      <c r="P18" s="112">
        <f>Inputs!AA55*Inputs!$B$13/Inputs!AA$119</f>
        <v>2180404.7380012544</v>
      </c>
      <c r="Q18" s="94">
        <f>Inputs!AB55*(Inputs!$B$12+Inputs!C$12)/Inputs!AB$119</f>
        <v>410003.6154896252</v>
      </c>
      <c r="R18" s="94">
        <f>Inputs!T55*((Inputs!$B$11-Inputs!$C$12)/Inputs!$X$119)</f>
        <v>2710146.8423505635</v>
      </c>
      <c r="S18" s="94">
        <f>Inputs!U55*((Inputs!$B$11-Inputs!$C$12)/Inputs!$X$119)</f>
        <v>502565.01803634764</v>
      </c>
      <c r="T18" s="94">
        <f>Inputs!V55*((Inputs!$B$11-Inputs!$C$12)/Inputs!$X$119)</f>
        <v>104014.3803124672</v>
      </c>
      <c r="U18" s="94">
        <f>Inputs!W55*((Inputs!$B$11-Inputs!$C$12)/Inputs!$X$119)</f>
        <v>0.1392555262481624</v>
      </c>
      <c r="V18" s="94">
        <f t="shared" si="1"/>
        <v>3316726.379954905</v>
      </c>
      <c r="W18" s="102">
        <f t="shared" si="2"/>
        <v>5907134.733445784</v>
      </c>
    </row>
    <row r="19" spans="1:23" ht="11.25">
      <c r="A19" s="101">
        <v>11</v>
      </c>
      <c r="B19" s="94">
        <f>Inputs!B56*Inputs!$B$9/Inputs!$G$119</f>
        <v>17256.58671100708</v>
      </c>
      <c r="C19" s="94">
        <f>Inputs!C56*Inputs!$B$9/Inputs!$G$119</f>
        <v>154445.19135923937</v>
      </c>
      <c r="D19" s="94">
        <f>Inputs!D56*Inputs!$B$9/Inputs!$G$119</f>
        <v>32834.021670866176</v>
      </c>
      <c r="E19" s="94">
        <f>Inputs!E56*Inputs!$B$9/Inputs!$G$119</f>
        <v>14265.299751236962</v>
      </c>
      <c r="F19" s="94">
        <f>Inputs!F56*Inputs!$B$9/Inputs!$G$119</f>
        <v>0</v>
      </c>
      <c r="G19" s="115">
        <f t="shared" si="3"/>
        <v>218801.0994923496</v>
      </c>
      <c r="H19" s="112">
        <f>Inputs!J56*Inputs!$B$10/Inputs!$Q$119</f>
        <v>92914.04197157745</v>
      </c>
      <c r="I19" s="94">
        <f>Inputs!K56*Inputs!$B$10/Inputs!$Q$119</f>
        <v>75634.02623770149</v>
      </c>
      <c r="J19" s="94">
        <f>Inputs!L56*Inputs!$B$10/Inputs!$Q$119</f>
        <v>169381.35173422282</v>
      </c>
      <c r="K19" s="94">
        <f>Inputs!M56*Inputs!$B$10/Inputs!$Q$119</f>
        <v>142687.72176776454</v>
      </c>
      <c r="L19" s="94">
        <f>Inputs!N56*Inputs!$B$10/Inputs!$Q$119</f>
        <v>66587.26178191786</v>
      </c>
      <c r="M19" s="94">
        <f>Inputs!O56*Inputs!$B$10/Inputs!$Q$119</f>
        <v>27948.68089945811</v>
      </c>
      <c r="N19" s="94">
        <f>Inputs!P56*Inputs!$B$10/Inputs!$Q$119</f>
        <v>58643.97559686397</v>
      </c>
      <c r="O19" s="102">
        <f t="shared" si="0"/>
        <v>633797.0599895063</v>
      </c>
      <c r="P19" s="112">
        <f>Inputs!AA56*Inputs!$B$13/Inputs!AA$119</f>
        <v>1661108.342685904</v>
      </c>
      <c r="Q19" s="94">
        <f>Inputs!AB56*(Inputs!$B$12+Inputs!C$12)/Inputs!AB$119</f>
        <v>299480.9017489436</v>
      </c>
      <c r="R19" s="94">
        <f>Inputs!T56*((Inputs!$B$11-Inputs!$C$12)/Inputs!$X$119)</f>
        <v>2276568.1071131653</v>
      </c>
      <c r="S19" s="94">
        <f>Inputs!U56*((Inputs!$B$11-Inputs!$C$12)/Inputs!$X$119)</f>
        <v>471116.428716085</v>
      </c>
      <c r="T19" s="94">
        <f>Inputs!V56*((Inputs!$B$11-Inputs!$C$12)/Inputs!$X$119)</f>
        <v>71336.04589778012</v>
      </c>
      <c r="U19" s="94">
        <f>Inputs!W56*((Inputs!$B$11-Inputs!$C$12)/Inputs!$X$119)</f>
        <v>0.12073817138553361</v>
      </c>
      <c r="V19" s="94">
        <f t="shared" si="1"/>
        <v>2819020.7024652017</v>
      </c>
      <c r="W19" s="102">
        <f t="shared" si="2"/>
        <v>4779609.946900048</v>
      </c>
    </row>
    <row r="20" spans="1:23" ht="11.25">
      <c r="A20" s="101">
        <v>12</v>
      </c>
      <c r="B20" s="94">
        <f>Inputs!B57*Inputs!$B$9/Inputs!$G$119</f>
        <v>15567.22114142145</v>
      </c>
      <c r="C20" s="94">
        <f>Inputs!C57*Inputs!$B$9/Inputs!$G$119</f>
        <v>152809.61856675867</v>
      </c>
      <c r="D20" s="94">
        <f>Inputs!D57*Inputs!$B$9/Inputs!$G$119</f>
        <v>17072.057057900387</v>
      </c>
      <c r="E20" s="94">
        <f>Inputs!E57*Inputs!$B$9/Inputs!$G$119</f>
        <v>10191.348037077021</v>
      </c>
      <c r="F20" s="94">
        <f>Inputs!F57*Inputs!$B$9/Inputs!$G$119</f>
        <v>1644.7475802266806</v>
      </c>
      <c r="G20" s="115">
        <f t="shared" si="3"/>
        <v>197284.9923833842</v>
      </c>
      <c r="H20" s="112">
        <f>Inputs!J57*Inputs!$B$10/Inputs!$Q$119</f>
        <v>37154.34036834615</v>
      </c>
      <c r="I20" s="94">
        <f>Inputs!K57*Inputs!$B$10/Inputs!$Q$119</f>
        <v>74381.17200995192</v>
      </c>
      <c r="J20" s="94">
        <f>Inputs!L57*Inputs!$B$10/Inputs!$Q$119</f>
        <v>128642.72063248444</v>
      </c>
      <c r="K20" s="94">
        <f>Inputs!M57*Inputs!$B$10/Inputs!$Q$119</f>
        <v>120106.32402985188</v>
      </c>
      <c r="L20" s="94">
        <f>Inputs!N57*Inputs!$B$10/Inputs!$Q$119</f>
        <v>82829.70040257284</v>
      </c>
      <c r="M20" s="94">
        <f>Inputs!O57*Inputs!$B$10/Inputs!$Q$119</f>
        <v>22763.724273686857</v>
      </c>
      <c r="N20" s="94">
        <f>Inputs!P57*Inputs!$B$10/Inputs!$Q$119</f>
        <v>48584.530020695995</v>
      </c>
      <c r="O20" s="102">
        <f t="shared" si="0"/>
        <v>514462.5117375901</v>
      </c>
      <c r="P20" s="112">
        <f>Inputs!AA57*Inputs!$B$13/Inputs!AA$119</f>
        <v>1277205.1934305115</v>
      </c>
      <c r="Q20" s="94">
        <f>Inputs!AB57*(Inputs!$B$12+Inputs!C$12)/Inputs!AB$119</f>
        <v>223422.26003492618</v>
      </c>
      <c r="R20" s="94">
        <f>Inputs!T57*((Inputs!$B$11-Inputs!$C$12)/Inputs!$X$119)</f>
        <v>1980691.7283568978</v>
      </c>
      <c r="S20" s="94">
        <f>Inputs!U57*((Inputs!$B$11-Inputs!$C$12)/Inputs!$X$119)</f>
        <v>438321.9134197789</v>
      </c>
      <c r="T20" s="94">
        <f>Inputs!V57*((Inputs!$B$11-Inputs!$C$12)/Inputs!$X$119)</f>
        <v>73175.2483288327</v>
      </c>
      <c r="U20" s="94">
        <f>Inputs!W57*((Inputs!$B$11-Inputs!$C$12)/Inputs!$X$119)</f>
        <v>0.12048605394555259</v>
      </c>
      <c r="V20" s="94">
        <f t="shared" si="1"/>
        <v>2492189.010591564</v>
      </c>
      <c r="W20" s="102">
        <f t="shared" si="2"/>
        <v>3992816.4640570013</v>
      </c>
    </row>
    <row r="21" spans="1:23" ht="11.25">
      <c r="A21" s="101">
        <v>13</v>
      </c>
      <c r="B21" s="94">
        <f>Inputs!B58*Inputs!$B$9/Inputs!$G$119</f>
        <v>7484.005229873291</v>
      </c>
      <c r="C21" s="94">
        <f>Inputs!C58*Inputs!$B$9/Inputs!$G$119</f>
        <v>90742.28668490895</v>
      </c>
      <c r="D21" s="94">
        <f>Inputs!D58*Inputs!$B$9/Inputs!$G$119</f>
        <v>33694.02518331545</v>
      </c>
      <c r="E21" s="94">
        <f>Inputs!E58*Inputs!$B$9/Inputs!$G$119</f>
        <v>3938.4483895539183</v>
      </c>
      <c r="F21" s="94">
        <f>Inputs!F58*Inputs!$B$9/Inputs!$G$119</f>
        <v>118.96566883384716</v>
      </c>
      <c r="G21" s="115">
        <f t="shared" si="3"/>
        <v>135977.73115648548</v>
      </c>
      <c r="H21" s="112">
        <f>Inputs!J58*Inputs!$B$10/Inputs!$Q$119</f>
        <v>47661.181580490156</v>
      </c>
      <c r="I21" s="94">
        <f>Inputs!K58*Inputs!$B$10/Inputs!$Q$119</f>
        <v>26019.24145461879</v>
      </c>
      <c r="J21" s="94">
        <f>Inputs!L58*Inputs!$B$10/Inputs!$Q$119</f>
        <v>129205.80941164248</v>
      </c>
      <c r="K21" s="94">
        <f>Inputs!M58*Inputs!$B$10/Inputs!$Q$119</f>
        <v>66413.72206714483</v>
      </c>
      <c r="L21" s="94">
        <f>Inputs!N58*Inputs!$B$10/Inputs!$Q$119</f>
        <v>64415.452524463035</v>
      </c>
      <c r="M21" s="94">
        <f>Inputs!O58*Inputs!$B$10/Inputs!$Q$119</f>
        <v>44894.79743528979</v>
      </c>
      <c r="N21" s="94">
        <f>Inputs!P58*Inputs!$B$10/Inputs!$Q$119</f>
        <v>37330.8090234529</v>
      </c>
      <c r="O21" s="102">
        <f t="shared" si="0"/>
        <v>415941.013497102</v>
      </c>
      <c r="P21" s="112">
        <f>Inputs!AA58*Inputs!$B$13/Inputs!AA$119</f>
        <v>1020794.6011445945</v>
      </c>
      <c r="Q21" s="94">
        <f>Inputs!AB58*(Inputs!$B$12+Inputs!C$12)/Inputs!AB$119</f>
        <v>183016.10662435446</v>
      </c>
      <c r="R21" s="94">
        <f>Inputs!T58*((Inputs!$B$11-Inputs!$C$12)/Inputs!$X$119)</f>
        <v>1433440.2885818935</v>
      </c>
      <c r="S21" s="94">
        <f>Inputs!U58*((Inputs!$B$11-Inputs!$C$12)/Inputs!$X$119)</f>
        <v>216681.28255431884</v>
      </c>
      <c r="T21" s="94">
        <f>Inputs!V58*((Inputs!$B$11-Inputs!$C$12)/Inputs!$X$119)</f>
        <v>53502.280569270726</v>
      </c>
      <c r="U21" s="94">
        <f>Inputs!W58*((Inputs!$B$11-Inputs!$C$12)/Inputs!$X$119)</f>
        <v>0.07521573759488923</v>
      </c>
      <c r="V21" s="94">
        <f t="shared" si="1"/>
        <v>1703623.9269212207</v>
      </c>
      <c r="W21" s="102">
        <f t="shared" si="2"/>
        <v>2907434.6346901697</v>
      </c>
    </row>
    <row r="22" spans="1:23" ht="11.25">
      <c r="A22" s="101">
        <v>14</v>
      </c>
      <c r="B22" s="94">
        <f>Inputs!B59*Inputs!$B$9/Inputs!$G$119</f>
        <v>6550.46222467301</v>
      </c>
      <c r="C22" s="94">
        <f>Inputs!C59*Inputs!$B$9/Inputs!$G$119</f>
        <v>82896.03136111403</v>
      </c>
      <c r="D22" s="94">
        <f>Inputs!D59*Inputs!$B$9/Inputs!$G$119</f>
        <v>19417.149771182492</v>
      </c>
      <c r="E22" s="94">
        <f>Inputs!E59*Inputs!$B$9/Inputs!$G$119</f>
        <v>5358.85007361503</v>
      </c>
      <c r="F22" s="94">
        <f>Inputs!F59*Inputs!$B$9/Inputs!$G$119</f>
        <v>0</v>
      </c>
      <c r="G22" s="115">
        <f t="shared" si="3"/>
        <v>114222.49343058457</v>
      </c>
      <c r="H22" s="112">
        <f>Inputs!J59*Inputs!$B$10/Inputs!$Q$119</f>
        <v>33736.99923397609</v>
      </c>
      <c r="I22" s="94">
        <f>Inputs!K59*Inputs!$B$10/Inputs!$Q$119</f>
        <v>47708.0446258297</v>
      </c>
      <c r="J22" s="94">
        <f>Inputs!L59*Inputs!$B$10/Inputs!$Q$119</f>
        <v>93521.06485574132</v>
      </c>
      <c r="K22" s="94">
        <f>Inputs!M59*Inputs!$B$10/Inputs!$Q$119</f>
        <v>101103.35914466398</v>
      </c>
      <c r="L22" s="94">
        <f>Inputs!N59*Inputs!$B$10/Inputs!$Q$119</f>
        <v>65060.5516329653</v>
      </c>
      <c r="M22" s="94">
        <f>Inputs!O59*Inputs!$B$10/Inputs!$Q$119</f>
        <v>21072.99346604588</v>
      </c>
      <c r="N22" s="94">
        <f>Inputs!P59*Inputs!$B$10/Inputs!$Q$119</f>
        <v>28986.25801267911</v>
      </c>
      <c r="O22" s="102">
        <f t="shared" si="0"/>
        <v>391189.27097190137</v>
      </c>
      <c r="P22" s="112">
        <f>Inputs!AA59*Inputs!$B$13/Inputs!AA$119</f>
        <v>1001634.5509190322</v>
      </c>
      <c r="Q22" s="94">
        <f>Inputs!AB59*(Inputs!$B$12+Inputs!C$12)/Inputs!AB$119</f>
        <v>159841.98922711477</v>
      </c>
      <c r="R22" s="94">
        <f>Inputs!T59*((Inputs!$B$11-Inputs!$C$12)/Inputs!$X$119)</f>
        <v>1354004.20897452</v>
      </c>
      <c r="S22" s="94">
        <f>Inputs!U59*((Inputs!$B$11-Inputs!$C$12)/Inputs!$X$119)</f>
        <v>218881.8272188812</v>
      </c>
      <c r="T22" s="94">
        <f>Inputs!V59*((Inputs!$B$11-Inputs!$C$12)/Inputs!$X$119)</f>
        <v>26573.91521097933</v>
      </c>
      <c r="U22" s="94">
        <f>Inputs!W59*((Inputs!$B$11-Inputs!$C$12)/Inputs!$X$119)</f>
        <v>0.05077322385790946</v>
      </c>
      <c r="V22" s="94">
        <f t="shared" si="1"/>
        <v>1599460.0021776042</v>
      </c>
      <c r="W22" s="102">
        <f t="shared" si="2"/>
        <v>2760936.5423237514</v>
      </c>
    </row>
    <row r="23" spans="1:23" ht="11.25">
      <c r="A23" s="101">
        <v>15</v>
      </c>
      <c r="B23" s="94">
        <f>Inputs!B60*Inputs!$B$9/Inputs!$G$119</f>
        <v>2848.29350164316</v>
      </c>
      <c r="C23" s="94">
        <f>Inputs!C60*Inputs!$B$9/Inputs!$G$119</f>
        <v>89069.26322482355</v>
      </c>
      <c r="D23" s="94">
        <f>Inputs!D60*Inputs!$B$9/Inputs!$G$119</f>
        <v>23365.811979174054</v>
      </c>
      <c r="E23" s="94">
        <f>Inputs!E60*Inputs!$B$9/Inputs!$G$119</f>
        <v>7520.094055019619</v>
      </c>
      <c r="F23" s="94">
        <f>Inputs!F60*Inputs!$B$9/Inputs!$G$119</f>
        <v>0</v>
      </c>
      <c r="G23" s="115">
        <f t="shared" si="3"/>
        <v>122803.46276066038</v>
      </c>
      <c r="H23" s="112">
        <f>Inputs!J60*Inputs!$B$10/Inputs!$Q$119</f>
        <v>29673.82675602033</v>
      </c>
      <c r="I23" s="94">
        <f>Inputs!K60*Inputs!$B$10/Inputs!$Q$119</f>
        <v>35232.955509424566</v>
      </c>
      <c r="J23" s="94">
        <f>Inputs!L60*Inputs!$B$10/Inputs!$Q$119</f>
        <v>61039.84878984851</v>
      </c>
      <c r="K23" s="94">
        <f>Inputs!M60*Inputs!$B$10/Inputs!$Q$119</f>
        <v>75070.93745854344</v>
      </c>
      <c r="L23" s="94">
        <f>Inputs!N60*Inputs!$B$10/Inputs!$Q$119</f>
        <v>48777.10784763821</v>
      </c>
      <c r="M23" s="94">
        <f>Inputs!O60*Inputs!$B$10/Inputs!$Q$119</f>
        <v>24928.943415390797</v>
      </c>
      <c r="N23" s="94">
        <f>Inputs!P60*Inputs!$B$10/Inputs!$Q$119</f>
        <v>28206.427648825644</v>
      </c>
      <c r="O23" s="102">
        <f t="shared" si="0"/>
        <v>302930.04742569145</v>
      </c>
      <c r="P23" s="112">
        <f>Inputs!AA60*Inputs!$B$13/Inputs!AA$119</f>
        <v>823489.9130815336</v>
      </c>
      <c r="Q23" s="94">
        <f>Inputs!AB60*(Inputs!$B$12+Inputs!C$12)/Inputs!AB$119</f>
        <v>139044.7043834381</v>
      </c>
      <c r="R23" s="94">
        <f>Inputs!T60*((Inputs!$B$11-Inputs!$C$12)/Inputs!$X$119)</f>
        <v>1104614.83504409</v>
      </c>
      <c r="S23" s="94">
        <f>Inputs!U60*((Inputs!$B$11-Inputs!$C$12)/Inputs!$X$119)</f>
        <v>195155.32819130877</v>
      </c>
      <c r="T23" s="94">
        <f>Inputs!V60*((Inputs!$B$11-Inputs!$C$12)/Inputs!$X$119)</f>
        <v>37863.152402868516</v>
      </c>
      <c r="U23" s="94">
        <f>Inputs!W60*((Inputs!$B$11-Inputs!$C$12)/Inputs!$X$119)</f>
        <v>0.058972518316779875</v>
      </c>
      <c r="V23" s="94">
        <f t="shared" si="1"/>
        <v>1337633.3746107856</v>
      </c>
      <c r="W23" s="102">
        <f t="shared" si="2"/>
        <v>2300167.9920757576</v>
      </c>
    </row>
    <row r="24" spans="1:23" ht="11.25">
      <c r="A24" s="101">
        <v>16</v>
      </c>
      <c r="B24" s="94">
        <f>Inputs!B61*Inputs!$B$9/Inputs!$G$119</f>
        <v>18465.90281402363</v>
      </c>
      <c r="C24" s="94">
        <f>Inputs!C61*Inputs!$B$9/Inputs!$G$119</f>
        <v>68679.07701714856</v>
      </c>
      <c r="D24" s="94">
        <f>Inputs!D61*Inputs!$B$9/Inputs!$G$119</f>
        <v>10346.598077329147</v>
      </c>
      <c r="E24" s="94">
        <f>Inputs!E61*Inputs!$B$9/Inputs!$G$119</f>
        <v>1217.4871577666677</v>
      </c>
      <c r="F24" s="94">
        <f>Inputs!F61*Inputs!$B$9/Inputs!$G$119</f>
        <v>0</v>
      </c>
      <c r="G24" s="115">
        <f t="shared" si="3"/>
        <v>98709.06506626801</v>
      </c>
      <c r="H24" s="112">
        <f>Inputs!J61*Inputs!$B$10/Inputs!$Q$119</f>
        <v>25753.440119333525</v>
      </c>
      <c r="I24" s="94">
        <f>Inputs!K61*Inputs!$B$10/Inputs!$Q$119</f>
        <v>49385.595201968936</v>
      </c>
      <c r="J24" s="94">
        <f>Inputs!L61*Inputs!$B$10/Inputs!$Q$119</f>
        <v>97046.04454737566</v>
      </c>
      <c r="K24" s="94">
        <f>Inputs!M61*Inputs!$B$10/Inputs!$Q$119</f>
        <v>83113.80761494386</v>
      </c>
      <c r="L24" s="94">
        <f>Inputs!N61*Inputs!$B$10/Inputs!$Q$119</f>
        <v>45067.604914979376</v>
      </c>
      <c r="M24" s="94">
        <f>Inputs!O61*Inputs!$B$10/Inputs!$Q$119</f>
        <v>21652.19141703939</v>
      </c>
      <c r="N24" s="94">
        <f>Inputs!P61*Inputs!$B$10/Inputs!$Q$119</f>
        <v>32629.127552745762</v>
      </c>
      <c r="O24" s="102">
        <f t="shared" si="0"/>
        <v>354647.8113683865</v>
      </c>
      <c r="P24" s="112">
        <f>Inputs!AA61*Inputs!$B$13/Inputs!AA$119</f>
        <v>618249.3907123543</v>
      </c>
      <c r="Q24" s="94">
        <f>Inputs!AB61*(Inputs!$B$12+Inputs!C$12)/Inputs!AB$119</f>
        <v>125377.9172004506</v>
      </c>
      <c r="R24" s="94">
        <f>Inputs!T61*((Inputs!$B$11-Inputs!$C$12)/Inputs!$X$119)</f>
        <v>812542.0018152067</v>
      </c>
      <c r="S24" s="94">
        <f>Inputs!U61*((Inputs!$B$11-Inputs!$C$12)/Inputs!$X$119)</f>
        <v>214726.8838253898</v>
      </c>
      <c r="T24" s="94">
        <f>Inputs!V61*((Inputs!$B$11-Inputs!$C$12)/Inputs!$X$119)</f>
        <v>33195.24087951716</v>
      </c>
      <c r="U24" s="94">
        <f>Inputs!W61*((Inputs!$B$11-Inputs!$C$12)/Inputs!$X$119)</f>
        <v>0.051677327880448584</v>
      </c>
      <c r="V24" s="94">
        <f t="shared" si="1"/>
        <v>1060464.1781974414</v>
      </c>
      <c r="W24" s="102">
        <f t="shared" si="2"/>
        <v>1804091.4861102463</v>
      </c>
    </row>
    <row r="25" spans="1:23" ht="11.25">
      <c r="A25" s="101">
        <v>17</v>
      </c>
      <c r="B25" s="94">
        <f>Inputs!B62*Inputs!$B$9/Inputs!$G$119</f>
        <v>6986.251811345644</v>
      </c>
      <c r="C25" s="94">
        <f>Inputs!C62*Inputs!$B$9/Inputs!$G$119</f>
        <v>85254.74249897966</v>
      </c>
      <c r="D25" s="94">
        <f>Inputs!D62*Inputs!$B$9/Inputs!$G$119</f>
        <v>14046.043115442291</v>
      </c>
      <c r="E25" s="94">
        <f>Inputs!E62*Inputs!$B$9/Inputs!$G$119</f>
        <v>2639.2506842861317</v>
      </c>
      <c r="F25" s="94">
        <f>Inputs!F62*Inputs!$B$9/Inputs!$G$119</f>
        <v>237.93133766769432</v>
      </c>
      <c r="G25" s="115">
        <f t="shared" si="3"/>
        <v>109164.21944772142</v>
      </c>
      <c r="H25" s="112">
        <f>Inputs!J62*Inputs!$B$10/Inputs!$Q$119</f>
        <v>15063.540136331902</v>
      </c>
      <c r="I25" s="94">
        <f>Inputs!K62*Inputs!$B$10/Inputs!$Q$119</f>
        <v>31754.10662804634</v>
      </c>
      <c r="J25" s="94">
        <f>Inputs!L62*Inputs!$B$10/Inputs!$Q$119</f>
        <v>54924.221373037115</v>
      </c>
      <c r="K25" s="94">
        <f>Inputs!M62*Inputs!$B$10/Inputs!$Q$119</f>
        <v>46223.07187663269</v>
      </c>
      <c r="L25" s="94">
        <f>Inputs!N62*Inputs!$B$10/Inputs!$Q$119</f>
        <v>33118.99282356076</v>
      </c>
      <c r="M25" s="94">
        <f>Inputs!O62*Inputs!$B$10/Inputs!$Q$119</f>
        <v>16938.79418499737</v>
      </c>
      <c r="N25" s="94">
        <f>Inputs!P62*Inputs!$B$10/Inputs!$Q$119</f>
        <v>45835.71951749796</v>
      </c>
      <c r="O25" s="102">
        <f t="shared" si="0"/>
        <v>243858.4465401041</v>
      </c>
      <c r="P25" s="112">
        <f>Inputs!AA62*Inputs!$B$13/Inputs!AA$119</f>
        <v>517044.6005006027</v>
      </c>
      <c r="Q25" s="94">
        <f>Inputs!AB62*(Inputs!$B$12+Inputs!C$12)/Inputs!AB$119</f>
        <v>106363.25677194625</v>
      </c>
      <c r="R25" s="94">
        <f>Inputs!T62*((Inputs!$B$11-Inputs!$C$12)/Inputs!$X$119)</f>
        <v>757350.9903140101</v>
      </c>
      <c r="S25" s="94">
        <f>Inputs!U62*((Inputs!$B$11-Inputs!$C$12)/Inputs!$X$119)</f>
        <v>167243.36367422645</v>
      </c>
      <c r="T25" s="94">
        <f>Inputs!V62*((Inputs!$B$11-Inputs!$C$12)/Inputs!$X$119)</f>
        <v>36555.62519278402</v>
      </c>
      <c r="U25" s="94">
        <f>Inputs!W62*((Inputs!$B$11-Inputs!$C$12)/Inputs!$X$119)</f>
        <v>0.03927148114241288</v>
      </c>
      <c r="V25" s="94">
        <f t="shared" si="1"/>
        <v>961150.0184525016</v>
      </c>
      <c r="W25" s="102">
        <f t="shared" si="2"/>
        <v>1584557.8757250507</v>
      </c>
    </row>
    <row r="26" spans="1:23" ht="11.25">
      <c r="A26" s="101">
        <v>18</v>
      </c>
      <c r="B26" s="94">
        <f>Inputs!B63*Inputs!$B$9/Inputs!$G$119</f>
        <v>3841.7575750109277</v>
      </c>
      <c r="C26" s="94">
        <f>Inputs!C63*Inputs!$B$9/Inputs!$G$119</f>
        <v>48720.59486877116</v>
      </c>
      <c r="D26" s="94">
        <f>Inputs!D63*Inputs!$B$9/Inputs!$G$119</f>
        <v>9340.196500607035</v>
      </c>
      <c r="E26" s="94">
        <f>Inputs!E63*Inputs!$B$9/Inputs!$G$119</f>
        <v>1093.5594940566377</v>
      </c>
      <c r="F26" s="94">
        <f>Inputs!F63*Inputs!$B$9/Inputs!$G$119</f>
        <v>1265.190446328216</v>
      </c>
      <c r="G26" s="115">
        <f t="shared" si="3"/>
        <v>64261.29888477397</v>
      </c>
      <c r="H26" s="112">
        <f>Inputs!J63*Inputs!$B$10/Inputs!$Q$119</f>
        <v>18327.111903181565</v>
      </c>
      <c r="I26" s="94">
        <f>Inputs!K63*Inputs!$B$10/Inputs!$Q$119</f>
        <v>30023.102890816677</v>
      </c>
      <c r="J26" s="94">
        <f>Inputs!L63*Inputs!$B$10/Inputs!$Q$119</f>
        <v>26760.263359050445</v>
      </c>
      <c r="K26" s="94">
        <f>Inputs!M63*Inputs!$B$10/Inputs!$Q$119</f>
        <v>47587.95807214711</v>
      </c>
      <c r="L26" s="94">
        <f>Inputs!N63*Inputs!$B$10/Inputs!$Q$119</f>
        <v>44201.37081128112</v>
      </c>
      <c r="M26" s="94">
        <f>Inputs!O63*Inputs!$B$10/Inputs!$Q$119</f>
        <v>18552.640308878155</v>
      </c>
      <c r="N26" s="94">
        <f>Inputs!P63*Inputs!$B$10/Inputs!$Q$119</f>
        <v>21860.146180733645</v>
      </c>
      <c r="O26" s="102">
        <f t="shared" si="0"/>
        <v>207312.5935260887</v>
      </c>
      <c r="P26" s="112">
        <f>Inputs!AA63*Inputs!$B$13/Inputs!AA$119</f>
        <v>451368.7580881571</v>
      </c>
      <c r="Q26" s="94">
        <f>Inputs!AB63*(Inputs!$B$12+Inputs!C$12)/Inputs!AB$119</f>
        <v>99232.7591112571</v>
      </c>
      <c r="R26" s="94">
        <f>Inputs!T63*((Inputs!$B$11-Inputs!$C$12)/Inputs!$X$119)</f>
        <v>674545.7603912273</v>
      </c>
      <c r="S26" s="94">
        <f>Inputs!U63*((Inputs!$B$11-Inputs!$C$12)/Inputs!$X$119)</f>
        <v>125948.93692862864</v>
      </c>
      <c r="T26" s="94">
        <f>Inputs!V63*((Inputs!$B$11-Inputs!$C$12)/Inputs!$X$119)</f>
        <v>7462.160184661443</v>
      </c>
      <c r="U26" s="94">
        <f>Inputs!W63*((Inputs!$B$11-Inputs!$C$12)/Inputs!$X$119)</f>
        <v>0.030851774371984966</v>
      </c>
      <c r="V26" s="94">
        <f t="shared" si="1"/>
        <v>807956.8883562917</v>
      </c>
      <c r="W26" s="102">
        <f t="shared" si="2"/>
        <v>1358558.405555706</v>
      </c>
    </row>
    <row r="27" spans="1:23" ht="11.25">
      <c r="A27" s="101">
        <v>19</v>
      </c>
      <c r="B27" s="94">
        <f>Inputs!B64*Inputs!$B$9/Inputs!$G$119</f>
        <v>8817.248996599876</v>
      </c>
      <c r="C27" s="94">
        <f>Inputs!C64*Inputs!$B$9/Inputs!$G$119</f>
        <v>60131.47282730238</v>
      </c>
      <c r="D27" s="94">
        <f>Inputs!D64*Inputs!$B$9/Inputs!$G$119</f>
        <v>4014.7115672216282</v>
      </c>
      <c r="E27" s="94">
        <f>Inputs!E64*Inputs!$B$9/Inputs!$G$119</f>
        <v>1320.306263372242</v>
      </c>
      <c r="F27" s="94">
        <f>Inputs!F64*Inputs!$B$9/Inputs!$G$119</f>
        <v>0</v>
      </c>
      <c r="G27" s="115">
        <f t="shared" si="3"/>
        <v>74283.73965449612</v>
      </c>
      <c r="H27" s="112">
        <f>Inputs!J64*Inputs!$B$10/Inputs!$Q$119</f>
        <v>7125.379596862032</v>
      </c>
      <c r="I27" s="94">
        <f>Inputs!K64*Inputs!$B$10/Inputs!$Q$119</f>
        <v>24801.534510873895</v>
      </c>
      <c r="J27" s="94">
        <f>Inputs!L64*Inputs!$B$10/Inputs!$Q$119</f>
        <v>45560.3991261281</v>
      </c>
      <c r="K27" s="94">
        <f>Inputs!M64*Inputs!$B$10/Inputs!$Q$119</f>
        <v>44350.74676830094</v>
      </c>
      <c r="L27" s="94">
        <f>Inputs!N64*Inputs!$B$10/Inputs!$Q$119</f>
        <v>23726.61340839795</v>
      </c>
      <c r="M27" s="94">
        <f>Inputs!O64*Inputs!$B$10/Inputs!$Q$119</f>
        <v>19052.756870861176</v>
      </c>
      <c r="N27" s="94">
        <f>Inputs!P64*Inputs!$B$10/Inputs!$Q$119</f>
        <v>19257.782694221707</v>
      </c>
      <c r="O27" s="102">
        <f t="shared" si="0"/>
        <v>183875.2129756458</v>
      </c>
      <c r="P27" s="112">
        <f>Inputs!AA64*Inputs!$B$13/Inputs!AA$119</f>
        <v>365962.6559620242</v>
      </c>
      <c r="Q27" s="94">
        <f>Inputs!AB64*(Inputs!$B$12+Inputs!C$12)/Inputs!AB$119</f>
        <v>73681.80916045437</v>
      </c>
      <c r="R27" s="94">
        <f>Inputs!T64*((Inputs!$B$11-Inputs!$C$12)/Inputs!$X$119)</f>
        <v>1036181.9230944104</v>
      </c>
      <c r="S27" s="94">
        <f>Inputs!U64*((Inputs!$B$11-Inputs!$C$12)/Inputs!$X$119)</f>
        <v>119641.69347395899</v>
      </c>
      <c r="T27" s="94">
        <f>Inputs!V64*((Inputs!$B$11-Inputs!$C$12)/Inputs!$X$119)</f>
        <v>4383.36682175917</v>
      </c>
      <c r="U27" s="94">
        <f>Inputs!W64*((Inputs!$B$11-Inputs!$C$12)/Inputs!$X$119)</f>
        <v>0.02685714584596631</v>
      </c>
      <c r="V27" s="94">
        <f t="shared" si="1"/>
        <v>1160207.0102472743</v>
      </c>
      <c r="W27" s="102">
        <f t="shared" si="2"/>
        <v>1599851.4753697529</v>
      </c>
    </row>
    <row r="28" spans="1:23" ht="11.25">
      <c r="A28" s="101">
        <v>20</v>
      </c>
      <c r="B28" s="94">
        <f>Inputs!B65*Inputs!$B$9/Inputs!$G$119</f>
        <v>2678.7441155783395</v>
      </c>
      <c r="C28" s="94">
        <f>Inputs!C65*Inputs!$B$9/Inputs!$G$119</f>
        <v>55473.290698509445</v>
      </c>
      <c r="D28" s="94">
        <f>Inputs!D65*Inputs!$B$9/Inputs!$G$119</f>
        <v>5495.715240679404</v>
      </c>
      <c r="E28" s="94">
        <f>Inputs!E65*Inputs!$B$9/Inputs!$G$119</f>
        <v>5100.100006528154</v>
      </c>
      <c r="F28" s="94">
        <f>Inputs!F65*Inputs!$B$9/Inputs!$G$119</f>
        <v>0</v>
      </c>
      <c r="G28" s="115">
        <f t="shared" si="3"/>
        <v>68747.85006129534</v>
      </c>
      <c r="H28" s="112">
        <f>Inputs!J65*Inputs!$B$10/Inputs!$Q$119</f>
        <v>14800.667741380357</v>
      </c>
      <c r="I28" s="94">
        <f>Inputs!K65*Inputs!$B$10/Inputs!$Q$119</f>
        <v>18703.480736064834</v>
      </c>
      <c r="J28" s="94">
        <f>Inputs!L65*Inputs!$B$10/Inputs!$Q$119</f>
        <v>27430.99069547276</v>
      </c>
      <c r="K28" s="94">
        <f>Inputs!M65*Inputs!$B$10/Inputs!$Q$119</f>
        <v>41193.34908854869</v>
      </c>
      <c r="L28" s="94">
        <f>Inputs!N65*Inputs!$B$10/Inputs!$Q$119</f>
        <v>28085.608860059616</v>
      </c>
      <c r="M28" s="94">
        <f>Inputs!O65*Inputs!$B$10/Inputs!$Q$119</f>
        <v>13049.893656898072</v>
      </c>
      <c r="N28" s="94">
        <f>Inputs!P65*Inputs!$B$10/Inputs!$Q$119</f>
        <v>20703.214748913484</v>
      </c>
      <c r="O28" s="102">
        <f t="shared" si="0"/>
        <v>163967.2055273378</v>
      </c>
      <c r="P28" s="112">
        <f>Inputs!AA65*Inputs!$B$13/Inputs!AA$119</f>
        <v>345925.9125678239</v>
      </c>
      <c r="Q28" s="94">
        <f>Inputs!AB65*(Inputs!$B$12+Inputs!C$12)/Inputs!AB$119</f>
        <v>54072.940593559266</v>
      </c>
      <c r="R28" s="94">
        <f>Inputs!T65*((Inputs!$B$11-Inputs!$C$12)/Inputs!$X$119)</f>
        <v>633506.8223631163</v>
      </c>
      <c r="S28" s="94">
        <f>Inputs!U65*((Inputs!$B$11-Inputs!$C$12)/Inputs!$X$119)</f>
        <v>101655.31766535691</v>
      </c>
      <c r="T28" s="94">
        <f>Inputs!V65*((Inputs!$B$11-Inputs!$C$12)/Inputs!$X$119)</f>
        <v>11548.182716175492</v>
      </c>
      <c r="U28" s="94">
        <f>Inputs!W65*((Inputs!$B$11-Inputs!$C$12)/Inputs!$X$119)</f>
        <v>0.024646202862950047</v>
      </c>
      <c r="V28" s="94">
        <f t="shared" si="1"/>
        <v>746710.3473908516</v>
      </c>
      <c r="W28" s="102">
        <f t="shared" si="2"/>
        <v>1146709.2005522347</v>
      </c>
    </row>
    <row r="29" spans="1:23" ht="11.25">
      <c r="A29" s="101">
        <v>21</v>
      </c>
      <c r="B29" s="94">
        <f>Inputs!B66*Inputs!$B$9/Inputs!$G$119</f>
        <v>2676.7013518908116</v>
      </c>
      <c r="C29" s="94">
        <f>Inputs!C66*Inputs!$B$9/Inputs!$G$119</f>
        <v>30279.886140227038</v>
      </c>
      <c r="D29" s="94">
        <f>Inputs!D66*Inputs!$B$9/Inputs!$G$119</f>
        <v>4207.412275078434</v>
      </c>
      <c r="E29" s="94">
        <f>Inputs!E66*Inputs!$B$9/Inputs!$G$119</f>
        <v>361.56917269244997</v>
      </c>
      <c r="F29" s="94">
        <f>Inputs!F66*Inputs!$B$9/Inputs!$G$119</f>
        <v>0</v>
      </c>
      <c r="G29" s="115">
        <f t="shared" si="3"/>
        <v>37525.568939888726</v>
      </c>
      <c r="H29" s="112">
        <f>Inputs!J66*Inputs!$B$10/Inputs!$Q$119</f>
        <v>9855.884222974306</v>
      </c>
      <c r="I29" s="94">
        <f>Inputs!K66*Inputs!$B$10/Inputs!$Q$119</f>
        <v>16904.379136076135</v>
      </c>
      <c r="J29" s="94">
        <f>Inputs!L66*Inputs!$B$10/Inputs!$Q$119</f>
        <v>20159.164081924635</v>
      </c>
      <c r="K29" s="94">
        <f>Inputs!M66*Inputs!$B$10/Inputs!$Q$119</f>
        <v>42641.71008357419</v>
      </c>
      <c r="L29" s="94">
        <f>Inputs!N66*Inputs!$B$10/Inputs!$Q$119</f>
        <v>23338.528814179794</v>
      </c>
      <c r="M29" s="94">
        <f>Inputs!O66*Inputs!$B$10/Inputs!$Q$119</f>
        <v>9787.05412513184</v>
      </c>
      <c r="N29" s="94">
        <f>Inputs!P66*Inputs!$B$10/Inputs!$Q$119</f>
        <v>24225.997735297537</v>
      </c>
      <c r="O29" s="102">
        <f t="shared" si="0"/>
        <v>146912.71819915844</v>
      </c>
      <c r="P29" s="112">
        <f>Inputs!AA66*Inputs!$B$13/Inputs!AA$119</f>
        <v>307230.2658886129</v>
      </c>
      <c r="Q29" s="94">
        <f>Inputs!AB66*(Inputs!$B$12+Inputs!C$12)/Inputs!AB$119</f>
        <v>54667.14873195003</v>
      </c>
      <c r="R29" s="94">
        <f>Inputs!T66*((Inputs!$B$11-Inputs!$C$12)/Inputs!$X$119)</f>
        <v>507351.3375576921</v>
      </c>
      <c r="S29" s="94">
        <f>Inputs!U66*((Inputs!$B$11-Inputs!$C$12)/Inputs!$X$119)</f>
        <v>54034.94037398135</v>
      </c>
      <c r="T29" s="94">
        <f>Inputs!V66*((Inputs!$B$11-Inputs!$C$12)/Inputs!$X$119)</f>
        <v>8686.982360373126</v>
      </c>
      <c r="U29" s="94">
        <f>Inputs!W66*((Inputs!$B$11-Inputs!$C$12)/Inputs!$X$119)</f>
        <v>0.024112040373206092</v>
      </c>
      <c r="V29" s="94">
        <f t="shared" si="1"/>
        <v>570073.284404087</v>
      </c>
      <c r="W29" s="102">
        <f t="shared" si="2"/>
        <v>931970.6990246499</v>
      </c>
    </row>
    <row r="30" spans="1:23" ht="11.25">
      <c r="A30" s="101">
        <v>22</v>
      </c>
      <c r="B30" s="94">
        <f>Inputs!B67*Inputs!$B$9/Inputs!$G$119</f>
        <v>4545.149204749724</v>
      </c>
      <c r="C30" s="94">
        <f>Inputs!C67*Inputs!$B$9/Inputs!$G$119</f>
        <v>60422.9071133897</v>
      </c>
      <c r="D30" s="94">
        <f>Inputs!D67*Inputs!$B$9/Inputs!$G$119</f>
        <v>8924.834550809683</v>
      </c>
      <c r="E30" s="94">
        <f>Inputs!E67*Inputs!$B$9/Inputs!$G$119</f>
        <v>3.4046061458799426</v>
      </c>
      <c r="F30" s="94">
        <f>Inputs!F67*Inputs!$B$9/Inputs!$G$119</f>
        <v>0</v>
      </c>
      <c r="G30" s="115">
        <f t="shared" si="3"/>
        <v>73896.29547509499</v>
      </c>
      <c r="H30" s="112">
        <f>Inputs!J67*Inputs!$B$10/Inputs!$Q$119</f>
        <v>2689.4994614401653</v>
      </c>
      <c r="I30" s="94">
        <f>Inputs!K67*Inputs!$B$10/Inputs!$Q$119</f>
        <v>11168.781727565161</v>
      </c>
      <c r="J30" s="94">
        <f>Inputs!L67*Inputs!$B$10/Inputs!$Q$119</f>
        <v>28063.641807556698</v>
      </c>
      <c r="K30" s="94">
        <f>Inputs!M67*Inputs!$B$10/Inputs!$Q$119</f>
        <v>35695.72808215263</v>
      </c>
      <c r="L30" s="94">
        <f>Inputs!N67*Inputs!$B$10/Inputs!$Q$119</f>
        <v>19743.98678961955</v>
      </c>
      <c r="M30" s="94">
        <f>Inputs!O67*Inputs!$B$10/Inputs!$Q$119</f>
        <v>25400.50280912003</v>
      </c>
      <c r="N30" s="94">
        <f>Inputs!P67*Inputs!$B$10/Inputs!$Q$119</f>
        <v>25481.78090338082</v>
      </c>
      <c r="O30" s="102">
        <f t="shared" si="0"/>
        <v>148243.92158083507</v>
      </c>
      <c r="P30" s="112">
        <f>Inputs!AA67*Inputs!$B$13/Inputs!AA$119</f>
        <v>250949.37952950367</v>
      </c>
      <c r="Q30" s="94">
        <f>Inputs!AB67*(Inputs!$B$12+Inputs!C$12)/Inputs!AB$119</f>
        <v>39811.945272180994</v>
      </c>
      <c r="R30" s="94">
        <f>Inputs!T67*((Inputs!$B$11-Inputs!$C$12)/Inputs!$X$119)</f>
        <v>460508.52036637603</v>
      </c>
      <c r="S30" s="94">
        <f>Inputs!U67*((Inputs!$B$11-Inputs!$C$12)/Inputs!$X$119)</f>
        <v>81088.3478675745</v>
      </c>
      <c r="T30" s="94">
        <f>Inputs!V67*((Inputs!$B$11-Inputs!$C$12)/Inputs!$X$119)</f>
        <v>18578.11063786473</v>
      </c>
      <c r="U30" s="94">
        <f>Inputs!W67*((Inputs!$B$11-Inputs!$C$12)/Inputs!$X$119)</f>
        <v>0.021874579714128515</v>
      </c>
      <c r="V30" s="94">
        <f t="shared" si="1"/>
        <v>560175.000746395</v>
      </c>
      <c r="W30" s="102">
        <f t="shared" si="2"/>
        <v>850936.3255480796</v>
      </c>
    </row>
    <row r="31" spans="1:23" ht="11.25">
      <c r="A31" s="101">
        <v>23</v>
      </c>
      <c r="B31" s="94">
        <f>Inputs!B68*Inputs!$B$9/Inputs!$G$119</f>
        <v>4746.0209673566405</v>
      </c>
      <c r="C31" s="94">
        <f>Inputs!C68*Inputs!$B$9/Inputs!$G$119</f>
        <v>31158.955447093238</v>
      </c>
      <c r="D31" s="94">
        <f>Inputs!D68*Inputs!$B$9/Inputs!$G$119</f>
        <v>2597.03356807722</v>
      </c>
      <c r="E31" s="94">
        <f>Inputs!E68*Inputs!$B$9/Inputs!$G$119</f>
        <v>3158.793582147411</v>
      </c>
      <c r="F31" s="94">
        <f>Inputs!F68*Inputs!$B$9/Inputs!$G$119</f>
        <v>0</v>
      </c>
      <c r="G31" s="115">
        <f t="shared" si="3"/>
        <v>41660.803564674505</v>
      </c>
      <c r="H31" s="112">
        <f>Inputs!J68*Inputs!$B$10/Inputs!$Q$119</f>
        <v>9032.851989198442</v>
      </c>
      <c r="I31" s="94">
        <f>Inputs!K68*Inputs!$B$10/Inputs!$Q$119</f>
        <v>8280.846558515334</v>
      </c>
      <c r="J31" s="94">
        <f>Inputs!L68*Inputs!$B$10/Inputs!$Q$119</f>
        <v>26698.755612042285</v>
      </c>
      <c r="K31" s="94">
        <f>Inputs!M68*Inputs!$B$10/Inputs!$Q$119</f>
        <v>68718.06587470055</v>
      </c>
      <c r="L31" s="94">
        <f>Inputs!N68*Inputs!$B$10/Inputs!$Q$119</f>
        <v>18779.633184741604</v>
      </c>
      <c r="M31" s="94">
        <f>Inputs!O68*Inputs!$B$10/Inputs!$Q$119</f>
        <v>12178.533907615796</v>
      </c>
      <c r="N31" s="94">
        <f>Inputs!P68*Inputs!$B$10/Inputs!$Q$119</f>
        <v>35941.026835101846</v>
      </c>
      <c r="O31" s="102">
        <f t="shared" si="0"/>
        <v>179629.71396191587</v>
      </c>
      <c r="P31" s="112">
        <f>Inputs!AA68*Inputs!$B$13/Inputs!AA$119</f>
        <v>228985.08898969062</v>
      </c>
      <c r="Q31" s="94">
        <f>Inputs!AB68*(Inputs!$B$12+Inputs!C$12)/Inputs!AB$119</f>
        <v>46942.44293287013</v>
      </c>
      <c r="R31" s="94">
        <f>Inputs!T68*((Inputs!$B$11-Inputs!$C$12)/Inputs!$X$119)</f>
        <v>427091.8313874395</v>
      </c>
      <c r="S31" s="94">
        <f>Inputs!U68*((Inputs!$B$11-Inputs!$C$12)/Inputs!$X$119)</f>
        <v>52061.83455394421</v>
      </c>
      <c r="T31" s="94">
        <f>Inputs!V68*((Inputs!$B$11-Inputs!$C$12)/Inputs!$X$119)</f>
        <v>13500.612277619437</v>
      </c>
      <c r="U31" s="94">
        <f>Inputs!W68*((Inputs!$B$11-Inputs!$C$12)/Inputs!$X$119)</f>
        <v>0.01930225630850925</v>
      </c>
      <c r="V31" s="94">
        <f t="shared" si="1"/>
        <v>492654.2975212594</v>
      </c>
      <c r="W31" s="102">
        <f t="shared" si="2"/>
        <v>768581.8294438202</v>
      </c>
    </row>
    <row r="32" spans="1:23" ht="11.25">
      <c r="A32" s="101">
        <v>24</v>
      </c>
      <c r="B32" s="94">
        <f>Inputs!B69*Inputs!$B$9/Inputs!$G$119</f>
        <v>4864.501261233262</v>
      </c>
      <c r="C32" s="94">
        <f>Inputs!C69*Inputs!$B$9/Inputs!$G$119</f>
        <v>26598.145054072465</v>
      </c>
      <c r="D32" s="94">
        <f>Inputs!D69*Inputs!$B$9/Inputs!$G$119</f>
        <v>6126.929220125546</v>
      </c>
      <c r="E32" s="94">
        <f>Inputs!E69*Inputs!$B$9/Inputs!$G$119</f>
        <v>1346.8621913101053</v>
      </c>
      <c r="F32" s="94">
        <f>Inputs!F69*Inputs!$B$9/Inputs!$G$119</f>
        <v>0</v>
      </c>
      <c r="G32" s="115">
        <f t="shared" si="3"/>
        <v>38936.43772674138</v>
      </c>
      <c r="H32" s="112">
        <f>Inputs!J69*Inputs!$B$10/Inputs!$Q$119</f>
        <v>3483.974526962239</v>
      </c>
      <c r="I32" s="94">
        <f>Inputs!K69*Inputs!$B$10/Inputs!$Q$119</f>
        <v>19212.38411904902</v>
      </c>
      <c r="J32" s="94">
        <f>Inputs!L69*Inputs!$B$10/Inputs!$Q$119</f>
        <v>25753.440119333525</v>
      </c>
      <c r="K32" s="94">
        <f>Inputs!M69*Inputs!$B$10/Inputs!$Q$119</f>
        <v>28859.581343245634</v>
      </c>
      <c r="L32" s="94">
        <f>Inputs!N69*Inputs!$B$10/Inputs!$Q$119</f>
        <v>23110.803703232912</v>
      </c>
      <c r="M32" s="94">
        <f>Inputs!O69*Inputs!$B$10/Inputs!$Q$119</f>
        <v>13331.804164018808</v>
      </c>
      <c r="N32" s="94">
        <f>Inputs!P69*Inputs!$B$10/Inputs!$Q$119</f>
        <v>22623.867372751636</v>
      </c>
      <c r="O32" s="102">
        <f t="shared" si="0"/>
        <v>136375.85534859376</v>
      </c>
      <c r="P32" s="112">
        <f>Inputs!AA69*Inputs!$B$13/Inputs!AA$119</f>
        <v>251068.8398032088</v>
      </c>
      <c r="Q32" s="94">
        <f>Inputs!AB69*(Inputs!$B$12+Inputs!C$12)/Inputs!AB$119</f>
        <v>32681.44761149186</v>
      </c>
      <c r="R32" s="94">
        <f>Inputs!T69*((Inputs!$B$11-Inputs!$C$12)/Inputs!$X$119)</f>
        <v>600463.0517481033</v>
      </c>
      <c r="S32" s="94">
        <f>Inputs!U69*((Inputs!$B$11-Inputs!$C$12)/Inputs!$X$119)</f>
        <v>94779.96939124545</v>
      </c>
      <c r="T32" s="94">
        <f>Inputs!V69*((Inputs!$B$11-Inputs!$C$12)/Inputs!$X$119)</f>
        <v>7219.952583998201</v>
      </c>
      <c r="U32" s="94">
        <f>Inputs!W69*((Inputs!$B$11-Inputs!$C$12)/Inputs!$X$119)</f>
        <v>0.018404464290942314</v>
      </c>
      <c r="V32" s="94">
        <f t="shared" si="1"/>
        <v>702462.9921278113</v>
      </c>
      <c r="W32" s="102">
        <f t="shared" si="2"/>
        <v>986213.2795425118</v>
      </c>
    </row>
    <row r="33" spans="1:23" ht="11.25">
      <c r="A33" s="101">
        <v>25</v>
      </c>
      <c r="B33" s="94">
        <f>Inputs!B70*Inputs!$B$9/Inputs!$G$119</f>
        <v>2443.145370283447</v>
      </c>
      <c r="C33" s="94">
        <f>Inputs!C70*Inputs!$B$9/Inputs!$G$119</f>
        <v>36131.042262536306</v>
      </c>
      <c r="D33" s="94">
        <f>Inputs!D70*Inputs!$B$9/Inputs!$G$119</f>
        <v>3647.014103466595</v>
      </c>
      <c r="E33" s="94">
        <f>Inputs!E70*Inputs!$B$9/Inputs!$G$119</f>
        <v>14.29934581269576</v>
      </c>
      <c r="F33" s="94">
        <f>Inputs!F70*Inputs!$B$9/Inputs!$G$119</f>
        <v>0</v>
      </c>
      <c r="G33" s="115">
        <f t="shared" si="3"/>
        <v>42235.50108209904</v>
      </c>
      <c r="H33" s="112">
        <f>Inputs!J70*Inputs!$B$10/Inputs!$Q$119</f>
        <v>1154.0024914864416</v>
      </c>
      <c r="I33" s="94">
        <f>Inputs!K70*Inputs!$B$10/Inputs!$Q$119</f>
        <v>13142.887512493742</v>
      </c>
      <c r="J33" s="94">
        <f>Inputs!L70*Inputs!$B$10/Inputs!$Q$119</f>
        <v>17501.88296415541</v>
      </c>
      <c r="K33" s="94">
        <f>Inputs!M70*Inputs!$B$10/Inputs!$Q$119</f>
        <v>15913.665068194694</v>
      </c>
      <c r="L33" s="94">
        <f>Inputs!N70*Inputs!$B$10/Inputs!$Q$119</f>
        <v>15948.080117115924</v>
      </c>
      <c r="M33" s="94">
        <f>Inputs!O70*Inputs!$B$10/Inputs!$Q$119</f>
        <v>6936.462945336968</v>
      </c>
      <c r="N33" s="94">
        <f>Inputs!P70*Inputs!$B$10/Inputs!$Q$119</f>
        <v>28947.4495532573</v>
      </c>
      <c r="O33" s="102">
        <f t="shared" si="0"/>
        <v>99544.4306520405</v>
      </c>
      <c r="P33" s="112">
        <f>Inputs!AA70*Inputs!$B$13/Inputs!AA$119</f>
        <v>192028.59716191108</v>
      </c>
      <c r="Q33" s="94">
        <f>Inputs!AB70*(Inputs!$B$12+Inputs!C$12)/Inputs!AB$119</f>
        <v>33869.86388827339</v>
      </c>
      <c r="R33" s="94">
        <f>Inputs!T70*((Inputs!$B$11-Inputs!$C$12)/Inputs!$X$119)</f>
        <v>282946.1474520174</v>
      </c>
      <c r="S33" s="94">
        <f>Inputs!U70*((Inputs!$B$11-Inputs!$C$12)/Inputs!$X$119)</f>
        <v>24981.84329930265</v>
      </c>
      <c r="T33" s="94">
        <f>Inputs!V70*((Inputs!$B$11-Inputs!$C$12)/Inputs!$X$119)</f>
        <v>62.02877577961089</v>
      </c>
      <c r="U33" s="94">
        <f>Inputs!W70*((Inputs!$B$11-Inputs!$C$12)/Inputs!$X$119)</f>
        <v>0.01062644175012939</v>
      </c>
      <c r="V33" s="94">
        <f t="shared" si="1"/>
        <v>307990.03015354136</v>
      </c>
      <c r="W33" s="102">
        <f t="shared" si="2"/>
        <v>533888.4912037259</v>
      </c>
    </row>
    <row r="34" spans="1:23" ht="11.25">
      <c r="A34" s="101">
        <v>26</v>
      </c>
      <c r="B34" s="94">
        <f>Inputs!B71*Inputs!$B$9/Inputs!$G$119</f>
        <v>1963.776824943551</v>
      </c>
      <c r="C34" s="94">
        <f>Inputs!C71*Inputs!$B$9/Inputs!$G$119</f>
        <v>29365.40892944368</v>
      </c>
      <c r="D34" s="94">
        <f>Inputs!D71*Inputs!$B$9/Inputs!$G$119</f>
        <v>6894.327445406886</v>
      </c>
      <c r="E34" s="94">
        <f>Inputs!E71*Inputs!$B$9/Inputs!$G$119</f>
        <v>1265.832565038163</v>
      </c>
      <c r="F34" s="94">
        <f>Inputs!F71*Inputs!$B$9/Inputs!$G$119</f>
        <v>0</v>
      </c>
      <c r="G34" s="115">
        <f t="shared" si="3"/>
        <v>39489.34576483228</v>
      </c>
      <c r="H34" s="112">
        <f>Inputs!J71*Inputs!$B$10/Inputs!$Q$119</f>
        <v>3612.115666562574</v>
      </c>
      <c r="I34" s="94">
        <f>Inputs!K71*Inputs!$B$10/Inputs!$Q$119</f>
        <v>16996.64075658838</v>
      </c>
      <c r="J34" s="94">
        <f>Inputs!L71*Inputs!$B$10/Inputs!$Q$119</f>
        <v>16851.658210069145</v>
      </c>
      <c r="K34" s="94">
        <f>Inputs!M71*Inputs!$B$10/Inputs!$Q$119</f>
        <v>14066.235952699582</v>
      </c>
      <c r="L34" s="94">
        <f>Inputs!N71*Inputs!$B$10/Inputs!$Q$119</f>
        <v>19796.707715626548</v>
      </c>
      <c r="M34" s="94">
        <f>Inputs!O71*Inputs!$B$10/Inputs!$Q$119</f>
        <v>30313.067983855144</v>
      </c>
      <c r="N34" s="94">
        <f>Inputs!P71*Inputs!$B$10/Inputs!$Q$119</f>
        <v>20077.88598766385</v>
      </c>
      <c r="O34" s="102">
        <f t="shared" si="0"/>
        <v>121714.31227306521</v>
      </c>
      <c r="P34" s="112">
        <f>Inputs!AA71*Inputs!$B$13/Inputs!AA$119</f>
        <v>199487.24373820945</v>
      </c>
      <c r="Q34" s="94">
        <f>Inputs!AB71*(Inputs!$B$12+Inputs!C$12)/Inputs!AB$119</f>
        <v>28521.99064275653</v>
      </c>
      <c r="R34" s="94">
        <f>Inputs!T71*((Inputs!$B$11-Inputs!$C$12)/Inputs!$X$119)</f>
        <v>301460.6662466772</v>
      </c>
      <c r="S34" s="94">
        <f>Inputs!U71*((Inputs!$B$11-Inputs!$C$12)/Inputs!$X$119)</f>
        <v>52373.94760032732</v>
      </c>
      <c r="T34" s="94">
        <f>Inputs!V71*((Inputs!$B$11-Inputs!$C$12)/Inputs!$X$119)</f>
        <v>10655.165261697603</v>
      </c>
      <c r="U34" s="94">
        <f>Inputs!W71*((Inputs!$B$11-Inputs!$C$12)/Inputs!$X$119)</f>
        <v>0.016601479974116914</v>
      </c>
      <c r="V34" s="94">
        <f t="shared" si="1"/>
        <v>364489.7957101821</v>
      </c>
      <c r="W34" s="102">
        <f t="shared" si="2"/>
        <v>592499.0300911481</v>
      </c>
    </row>
    <row r="35" spans="1:23" ht="11.25">
      <c r="A35" s="101">
        <v>27</v>
      </c>
      <c r="B35" s="94">
        <f>Inputs!B72*Inputs!$B$9/Inputs!$G$119</f>
        <v>2751.60268710017</v>
      </c>
      <c r="C35" s="94">
        <f>Inputs!C72*Inputs!$B$9/Inputs!$G$119</f>
        <v>20842.31790384783</v>
      </c>
      <c r="D35" s="94">
        <f>Inputs!D72*Inputs!$B$9/Inputs!$G$119</f>
        <v>11713.206984285356</v>
      </c>
      <c r="E35" s="94">
        <f>Inputs!E72*Inputs!$B$9/Inputs!$G$119</f>
        <v>175.67767712740508</v>
      </c>
      <c r="F35" s="94">
        <f>Inputs!F72*Inputs!$B$9/Inputs!$G$119</f>
        <v>632.595223164108</v>
      </c>
      <c r="G35" s="115">
        <f t="shared" si="3"/>
        <v>36115.40047552487</v>
      </c>
      <c r="H35" s="112">
        <f>Inputs!J72*Inputs!$B$10/Inputs!$Q$119</f>
        <v>1769.0799615680476</v>
      </c>
      <c r="I35" s="94">
        <f>Inputs!K72*Inputs!$B$10/Inputs!$Q$119</f>
        <v>4356.798746411375</v>
      </c>
      <c r="J35" s="94">
        <f>Inputs!L72*Inputs!$B$10/Inputs!$Q$119</f>
        <v>9311.101320902026</v>
      </c>
      <c r="K35" s="94">
        <f>Inputs!M72*Inputs!$B$10/Inputs!$Q$119</f>
        <v>25893.297020268747</v>
      </c>
      <c r="L35" s="94">
        <f>Inputs!N72*Inputs!$B$10/Inputs!$Q$119</f>
        <v>7177.368287785597</v>
      </c>
      <c r="M35" s="94">
        <f>Inputs!O72*Inputs!$B$10/Inputs!$Q$119</f>
        <v>10032.352878081052</v>
      </c>
      <c r="N35" s="94">
        <f>Inputs!P72*Inputs!$B$10/Inputs!$Q$119</f>
        <v>10517.09250331203</v>
      </c>
      <c r="O35" s="102">
        <f t="shared" si="0"/>
        <v>69057.09071832887</v>
      </c>
      <c r="P35" s="112">
        <f>Inputs!AA72*Inputs!$B$13/Inputs!AA$119</f>
        <v>170065.79991064238</v>
      </c>
      <c r="Q35" s="94">
        <f>Inputs!AB72*(Inputs!$B$12+Inputs!C$12)/Inputs!AB$119</f>
        <v>21391.4929820674</v>
      </c>
      <c r="R35" s="94">
        <f>Inputs!T72*((Inputs!$B$11-Inputs!$C$12)/Inputs!$X$119)</f>
        <v>243715.39552467535</v>
      </c>
      <c r="S35" s="94">
        <f>Inputs!U72*((Inputs!$B$11-Inputs!$C$12)/Inputs!$X$119)</f>
        <v>65616.59893740299</v>
      </c>
      <c r="T35" s="94">
        <f>Inputs!V72*((Inputs!$B$11-Inputs!$C$12)/Inputs!$X$119)</f>
        <v>3067.9629417344054</v>
      </c>
      <c r="U35" s="94">
        <f>Inputs!W72*((Inputs!$B$11-Inputs!$C$12)/Inputs!$X$119)</f>
        <v>0.008724025217046731</v>
      </c>
      <c r="V35" s="94">
        <f t="shared" si="1"/>
        <v>312399.96612783795</v>
      </c>
      <c r="W35" s="102">
        <f t="shared" si="2"/>
        <v>503857.25902054773</v>
      </c>
    </row>
    <row r="36" spans="1:23" ht="11.25">
      <c r="A36" s="101">
        <v>28</v>
      </c>
      <c r="B36" s="94">
        <f>Inputs!B73*Inputs!$B$9/Inputs!$G$119</f>
        <v>9779.390693425548</v>
      </c>
      <c r="C36" s="94">
        <f>Inputs!C73*Inputs!$B$9/Inputs!$G$119</f>
        <v>14142.733929985281</v>
      </c>
      <c r="D36" s="94">
        <f>Inputs!D73*Inputs!$B$9/Inputs!$G$119</f>
        <v>6605.616844236266</v>
      </c>
      <c r="E36" s="94">
        <f>Inputs!E73*Inputs!$B$9/Inputs!$G$119</f>
        <v>1176.6318840161082</v>
      </c>
      <c r="F36" s="94">
        <f>Inputs!F73*Inputs!$B$9/Inputs!$G$119</f>
        <v>0</v>
      </c>
      <c r="G36" s="115">
        <f t="shared" si="3"/>
        <v>31704.373351663202</v>
      </c>
      <c r="H36" s="112">
        <f>Inputs!J73*Inputs!$B$10/Inputs!$Q$119</f>
        <v>9442.903635919512</v>
      </c>
      <c r="I36" s="94">
        <f>Inputs!K73*Inputs!$B$10/Inputs!$Q$119</f>
        <v>2034.881296853313</v>
      </c>
      <c r="J36" s="94">
        <f>Inputs!L73*Inputs!$B$10/Inputs!$Q$119</f>
        <v>8318.19054777029</v>
      </c>
      <c r="K36" s="94">
        <f>Inputs!M73*Inputs!$B$10/Inputs!$Q$119</f>
        <v>9688.202388868724</v>
      </c>
      <c r="L36" s="94">
        <f>Inputs!N73*Inputs!$B$10/Inputs!$Q$119</f>
        <v>5413.413971801562</v>
      </c>
      <c r="M36" s="94">
        <f>Inputs!O73*Inputs!$B$10/Inputs!$Q$119</f>
        <v>9770.212718212939</v>
      </c>
      <c r="N36" s="94">
        <f>Inputs!P73*Inputs!$B$10/Inputs!$Q$119</f>
        <v>20665.138524575097</v>
      </c>
      <c r="O36" s="102">
        <f t="shared" si="0"/>
        <v>65332.94308400144</v>
      </c>
      <c r="P36" s="112">
        <f>Inputs!AA73*Inputs!$B$13/Inputs!AA$119</f>
        <v>220611.01910381587</v>
      </c>
      <c r="Q36" s="94">
        <f>Inputs!AB73*(Inputs!$B$12+Inputs!C$12)/Inputs!AB$119</f>
        <v>77247.05799079894</v>
      </c>
      <c r="R36" s="94">
        <f>Inputs!T73*((Inputs!$B$11-Inputs!$C$12)/Inputs!$X$119)</f>
        <v>343440.7312857336</v>
      </c>
      <c r="S36" s="94">
        <f>Inputs!U73*((Inputs!$B$11-Inputs!$C$12)/Inputs!$X$119)</f>
        <v>21807.545313374627</v>
      </c>
      <c r="T36" s="94">
        <f>Inputs!V73*((Inputs!$B$11-Inputs!$C$12)/Inputs!$X$119)</f>
        <v>2346.2630584573453</v>
      </c>
      <c r="U36" s="94">
        <f>Inputs!W73*((Inputs!$B$11-Inputs!$C$12)/Inputs!$X$119)</f>
        <v>0.00904260008868893</v>
      </c>
      <c r="V36" s="94">
        <f t="shared" si="1"/>
        <v>367594.54870016564</v>
      </c>
      <c r="W36" s="102">
        <f t="shared" si="2"/>
        <v>665452.6257947803</v>
      </c>
    </row>
    <row r="37" spans="1:23" ht="11.25">
      <c r="A37" s="101">
        <v>29</v>
      </c>
      <c r="B37" s="94">
        <f>Inputs!B74*Inputs!$B$9/Inputs!$G$119</f>
        <v>2883.020484331136</v>
      </c>
      <c r="C37" s="94">
        <f>Inputs!C74*Inputs!$B$9/Inputs!$G$119</f>
        <v>26345.523278048175</v>
      </c>
      <c r="D37" s="94">
        <f>Inputs!D74*Inputs!$B$9/Inputs!$G$119</f>
        <v>2069.3196154658294</v>
      </c>
      <c r="E37" s="94">
        <f>Inputs!E74*Inputs!$B$9/Inputs!$G$119</f>
        <v>2108.132125528861</v>
      </c>
      <c r="F37" s="94">
        <f>Inputs!F74*Inputs!$B$9/Inputs!$G$119</f>
        <v>526.847961978466</v>
      </c>
      <c r="G37" s="115">
        <f t="shared" si="3"/>
        <v>33932.84346535247</v>
      </c>
      <c r="H37" s="112">
        <f>Inputs!J74*Inputs!$B$10/Inputs!$Q$119</f>
        <v>3991.413439779564</v>
      </c>
      <c r="I37" s="94">
        <f>Inputs!K74*Inputs!$B$10/Inputs!$Q$119</f>
        <v>3814.944784672817</v>
      </c>
      <c r="J37" s="94">
        <f>Inputs!L74*Inputs!$B$10/Inputs!$Q$119</f>
        <v>15642.005852241986</v>
      </c>
      <c r="K37" s="94">
        <f>Inputs!M74*Inputs!$B$10/Inputs!$Q$119</f>
        <v>10630.588941243754</v>
      </c>
      <c r="L37" s="94">
        <f>Inputs!N74*Inputs!$B$10/Inputs!$Q$119</f>
        <v>14201.699443134221</v>
      </c>
      <c r="M37" s="94">
        <f>Inputs!O74*Inputs!$B$10/Inputs!$Q$119</f>
        <v>4089.532940959249</v>
      </c>
      <c r="N37" s="94">
        <f>Inputs!P74*Inputs!$B$10/Inputs!$Q$119</f>
        <v>16176.537463146236</v>
      </c>
      <c r="O37" s="102">
        <f t="shared" si="0"/>
        <v>68546.72286517783</v>
      </c>
      <c r="P37" s="112">
        <f>Inputs!AA74*Inputs!$B$13/Inputs!AA$119</f>
        <v>141632.47970964754</v>
      </c>
      <c r="Q37" s="94">
        <f>Inputs!AB74*(Inputs!$B$12+Inputs!C$12)/Inputs!AB$119</f>
        <v>42782.9859641348</v>
      </c>
      <c r="R37" s="94">
        <f>Inputs!T74*((Inputs!$B$11-Inputs!$C$12)/Inputs!$X$119)</f>
        <v>251996.0299940669</v>
      </c>
      <c r="S37" s="94">
        <f>Inputs!U74*((Inputs!$B$11-Inputs!$C$12)/Inputs!$X$119)</f>
        <v>19964.404547351904</v>
      </c>
      <c r="T37" s="94">
        <f>Inputs!V74*((Inputs!$B$11-Inputs!$C$12)/Inputs!$X$119)</f>
        <v>3723.6957142617202</v>
      </c>
      <c r="U37" s="94">
        <f>Inputs!W74*((Inputs!$B$11-Inputs!$C$12)/Inputs!$X$119)</f>
        <v>0.007368757942558846</v>
      </c>
      <c r="V37" s="94">
        <f t="shared" si="1"/>
        <v>275684.1376244385</v>
      </c>
      <c r="W37" s="102">
        <f t="shared" si="2"/>
        <v>460099.6032982208</v>
      </c>
    </row>
    <row r="38" spans="1:23" ht="11.25">
      <c r="A38" s="101">
        <v>30</v>
      </c>
      <c r="B38" s="94">
        <f>Inputs!B75*Inputs!$B$9/Inputs!$G$119</f>
        <v>452.81261740203234</v>
      </c>
      <c r="C38" s="94">
        <f>Inputs!C75*Inputs!$B$9/Inputs!$G$119</f>
        <v>15232.88881789604</v>
      </c>
      <c r="D38" s="94">
        <f>Inputs!D75*Inputs!$B$9/Inputs!$G$119</f>
        <v>3117.938308396852</v>
      </c>
      <c r="E38" s="94">
        <f>Inputs!E75*Inputs!$B$9/Inputs!$G$119</f>
        <v>0</v>
      </c>
      <c r="F38" s="94">
        <f>Inputs!F75*Inputs!$B$9/Inputs!$G$119</f>
        <v>0</v>
      </c>
      <c r="G38" s="115">
        <f t="shared" si="3"/>
        <v>18803.639743694926</v>
      </c>
      <c r="H38" s="112">
        <f>Inputs!J75*Inputs!$B$10/Inputs!$Q$119</f>
        <v>2100.0502192786257</v>
      </c>
      <c r="I38" s="94">
        <f>Inputs!K75*Inputs!$B$10/Inputs!$Q$119</f>
        <v>14468.23301350292</v>
      </c>
      <c r="J38" s="94">
        <f>Inputs!L75*Inputs!$B$10/Inputs!$Q$119</f>
        <v>4670.195362119623</v>
      </c>
      <c r="K38" s="94">
        <f>Inputs!M75*Inputs!$B$10/Inputs!$Q$119</f>
        <v>9717.491792205943</v>
      </c>
      <c r="L38" s="94">
        <f>Inputs!N75*Inputs!$B$10/Inputs!$Q$119</f>
        <v>7462.939970323485</v>
      </c>
      <c r="M38" s="94">
        <f>Inputs!O75*Inputs!$B$10/Inputs!$Q$119</f>
        <v>5063.4056019217915</v>
      </c>
      <c r="N38" s="94">
        <f>Inputs!P75*Inputs!$B$10/Inputs!$Q$119</f>
        <v>13911.73435009575</v>
      </c>
      <c r="O38" s="102">
        <f t="shared" si="0"/>
        <v>57394.05030944813</v>
      </c>
      <c r="P38" s="112">
        <f>Inputs!AA75*Inputs!$B$13/Inputs!AA$119</f>
        <v>501734.46587241616</v>
      </c>
      <c r="Q38" s="94">
        <f>Inputs!AB75*(Inputs!$B$12+Inputs!C$12)/Inputs!AB$119</f>
        <v>30304.615057928822</v>
      </c>
      <c r="R38" s="94">
        <f>Inputs!T75*((Inputs!$B$11-Inputs!$C$12)/Inputs!$X$119)</f>
        <v>207814.82403423378</v>
      </c>
      <c r="S38" s="94">
        <f>Inputs!U75*((Inputs!$B$11-Inputs!$C$12)/Inputs!$X$119)</f>
        <v>18936.499120146924</v>
      </c>
      <c r="T38" s="94">
        <f>Inputs!V75*((Inputs!$B$11-Inputs!$C$12)/Inputs!$X$119)</f>
        <v>18530.850618223118</v>
      </c>
      <c r="U38" s="94">
        <f>Inputs!W75*((Inputs!$B$11-Inputs!$C$12)/Inputs!$X$119)</f>
        <v>0.007676558874679555</v>
      </c>
      <c r="V38" s="94">
        <f t="shared" si="1"/>
        <v>245282.18144916272</v>
      </c>
      <c r="W38" s="102">
        <f t="shared" si="2"/>
        <v>777321.2623795078</v>
      </c>
    </row>
    <row r="39" spans="1:23" ht="11.25">
      <c r="A39" s="101">
        <v>31</v>
      </c>
      <c r="B39" s="94">
        <f>Inputs!B76*Inputs!$B$9/Inputs!$G$119</f>
        <v>335.01324475458637</v>
      </c>
      <c r="C39" s="94">
        <f>Inputs!C76*Inputs!$B$9/Inputs!$G$119</f>
        <v>22631.77889412233</v>
      </c>
      <c r="D39" s="94">
        <f>Inputs!D76*Inputs!$B$9/Inputs!$G$119</f>
        <v>5478.692209950004</v>
      </c>
      <c r="E39" s="94">
        <f>Inputs!E76*Inputs!$B$9/Inputs!$G$119</f>
        <v>0</v>
      </c>
      <c r="F39" s="94">
        <f>Inputs!F76*Inputs!$B$9/Inputs!$G$119</f>
        <v>0</v>
      </c>
      <c r="G39" s="115">
        <f t="shared" si="3"/>
        <v>28445.48434882692</v>
      </c>
      <c r="H39" s="112">
        <f>Inputs!J76*Inputs!$B$10/Inputs!$Q$119</f>
        <v>14129.940404958035</v>
      </c>
      <c r="I39" s="94">
        <f>Inputs!K76*Inputs!$B$10/Inputs!$Q$119</f>
        <v>7495.890549077857</v>
      </c>
      <c r="J39" s="94">
        <f>Inputs!L76*Inputs!$B$10/Inputs!$Q$119</f>
        <v>3411.4832537026214</v>
      </c>
      <c r="K39" s="94">
        <f>Inputs!M76*Inputs!$B$10/Inputs!$Q$119</f>
        <v>11590.549135621119</v>
      </c>
      <c r="L39" s="94">
        <f>Inputs!N76*Inputs!$B$10/Inputs!$Q$119</f>
        <v>5371.676572046024</v>
      </c>
      <c r="M39" s="94">
        <f>Inputs!O76*Inputs!$B$10/Inputs!$Q$119</f>
        <v>7040.440327184096</v>
      </c>
      <c r="N39" s="94">
        <f>Inputs!P76*Inputs!$B$10/Inputs!$Q$119</f>
        <v>15961.260348617672</v>
      </c>
      <c r="O39" s="102">
        <f t="shared" si="0"/>
        <v>65001.240591207425</v>
      </c>
      <c r="P39" s="112">
        <f>Inputs!AA76*Inputs!$B$13/Inputs!AA$119</f>
        <v>169733.66480683011</v>
      </c>
      <c r="Q39" s="94">
        <f>Inputs!AB76*(Inputs!$B$12+Inputs!C$12)/Inputs!AB$119</f>
        <v>55855.565008731544</v>
      </c>
      <c r="R39" s="94">
        <f>Inputs!T76*((Inputs!$B$11-Inputs!$C$12)/Inputs!$X$119)</f>
        <v>418474.051249507</v>
      </c>
      <c r="S39" s="94">
        <f>Inputs!U76*((Inputs!$B$11-Inputs!$C$12)/Inputs!$X$119)</f>
        <v>26229.310901092602</v>
      </c>
      <c r="T39" s="94">
        <f>Inputs!V76*((Inputs!$B$11-Inputs!$C$12)/Inputs!$X$119)</f>
        <v>2373.831403248283</v>
      </c>
      <c r="U39" s="94">
        <f>Inputs!W76*((Inputs!$B$11-Inputs!$C$12)/Inputs!$X$119)</f>
        <v>0.003790866848267089</v>
      </c>
      <c r="V39" s="94">
        <f t="shared" si="1"/>
        <v>447077.1973447148</v>
      </c>
      <c r="W39" s="102">
        <f t="shared" si="2"/>
        <v>672666.4271602763</v>
      </c>
    </row>
    <row r="40" spans="1:23" ht="11.25">
      <c r="A40" s="101">
        <v>32</v>
      </c>
      <c r="B40" s="94">
        <f>Inputs!B77*Inputs!$B$9/Inputs!$G$119</f>
        <v>5262.840180301216</v>
      </c>
      <c r="C40" s="94">
        <f>Inputs!C77*Inputs!$B$9/Inputs!$G$119</f>
        <v>27877.596043694146</v>
      </c>
      <c r="D40" s="94">
        <f>Inputs!D77*Inputs!$B$9/Inputs!$G$119</f>
        <v>6325.758219044934</v>
      </c>
      <c r="E40" s="94">
        <f>Inputs!E77*Inputs!$B$9/Inputs!$G$119</f>
        <v>1109.2206823276854</v>
      </c>
      <c r="F40" s="94">
        <f>Inputs!F77*Inputs!$B$9/Inputs!$G$119</f>
        <v>0</v>
      </c>
      <c r="G40" s="115">
        <f t="shared" si="3"/>
        <v>40575.41512536798</v>
      </c>
      <c r="H40" s="112">
        <f>Inputs!J77*Inputs!$B$10/Inputs!$Q$119</f>
        <v>505.2422075670334</v>
      </c>
      <c r="I40" s="94">
        <f>Inputs!K77*Inputs!$B$10/Inputs!$Q$119</f>
        <v>2085.4055176100164</v>
      </c>
      <c r="J40" s="94">
        <f>Inputs!L77*Inputs!$B$10/Inputs!$Q$119</f>
        <v>9285.473092981958</v>
      </c>
      <c r="K40" s="94">
        <f>Inputs!M77*Inputs!$B$10/Inputs!$Q$119</f>
        <v>8983.060003525168</v>
      </c>
      <c r="L40" s="94">
        <f>Inputs!N77*Inputs!$B$10/Inputs!$Q$119</f>
        <v>7671.626969101173</v>
      </c>
      <c r="M40" s="94">
        <f>Inputs!O77*Inputs!$B$10/Inputs!$Q$119</f>
        <v>4268.930536399717</v>
      </c>
      <c r="N40" s="94">
        <f>Inputs!P77*Inputs!$B$10/Inputs!$Q$119</f>
        <v>19631.954821854688</v>
      </c>
      <c r="O40" s="102">
        <f t="shared" si="0"/>
        <v>52431.693149039755</v>
      </c>
      <c r="P40" s="112">
        <f>Inputs!AA77*Inputs!$B$13/Inputs!AA$119</f>
        <v>99502.08092491087</v>
      </c>
      <c r="Q40" s="94">
        <f>Inputs!AB77*(Inputs!$B$12+Inputs!C$12)/Inputs!AB$119</f>
        <v>17826.244151722833</v>
      </c>
      <c r="R40" s="94">
        <f>Inputs!T77*((Inputs!$B$11-Inputs!$C$12)/Inputs!$X$119)</f>
        <v>251659.51531915372</v>
      </c>
      <c r="S40" s="94">
        <f>Inputs!U77*((Inputs!$B$11-Inputs!$C$12)/Inputs!$X$119)</f>
        <v>24714.036521333535</v>
      </c>
      <c r="T40" s="94">
        <f>Inputs!V77*((Inputs!$B$11-Inputs!$C$12)/Inputs!$X$119)</f>
        <v>1151.9629787642023</v>
      </c>
      <c r="U40" s="94">
        <f>Inputs!W77*((Inputs!$B$11-Inputs!$C$12)/Inputs!$X$119)</f>
        <v>0.00464603469432644</v>
      </c>
      <c r="V40" s="94">
        <f t="shared" si="1"/>
        <v>277525.51946528617</v>
      </c>
      <c r="W40" s="102">
        <f t="shared" si="2"/>
        <v>394853.8445419199</v>
      </c>
    </row>
    <row r="41" spans="1:23" ht="11.25">
      <c r="A41" s="101">
        <v>33</v>
      </c>
      <c r="B41" s="94">
        <f>Inputs!B78*Inputs!$B$9/Inputs!$G$119</f>
        <v>507.28631573611153</v>
      </c>
      <c r="C41" s="94">
        <f>Inputs!C78*Inputs!$B$9/Inputs!$G$119</f>
        <v>16223.629206347105</v>
      </c>
      <c r="D41" s="94">
        <f>Inputs!D78*Inputs!$B$9/Inputs!$G$119</f>
        <v>1073.131857181358</v>
      </c>
      <c r="E41" s="94">
        <f>Inputs!E78*Inputs!$B$9/Inputs!$G$119</f>
        <v>484.1349939441278</v>
      </c>
      <c r="F41" s="94">
        <f>Inputs!F78*Inputs!$B$9/Inputs!$G$119</f>
        <v>606.1584078676973</v>
      </c>
      <c r="G41" s="115">
        <f t="shared" si="3"/>
        <v>18894.340781076397</v>
      </c>
      <c r="H41" s="112">
        <f>Inputs!J78*Inputs!$B$10/Inputs!$Q$119</f>
        <v>317.7900262088297</v>
      </c>
      <c r="I41" s="94">
        <f>Inputs!K78*Inputs!$B$10/Inputs!$Q$119</f>
        <v>2656.548882685793</v>
      </c>
      <c r="J41" s="94">
        <f>Inputs!L78*Inputs!$B$10/Inputs!$Q$119</f>
        <v>10599.835067739676</v>
      </c>
      <c r="K41" s="94">
        <f>Inputs!M78*Inputs!$B$10/Inputs!$Q$119</f>
        <v>13718.424288070104</v>
      </c>
      <c r="L41" s="94">
        <f>Inputs!N78*Inputs!$B$10/Inputs!$Q$119</f>
        <v>5652.1226089999</v>
      </c>
      <c r="M41" s="94">
        <f>Inputs!O78*Inputs!$B$10/Inputs!$Q$119</f>
        <v>4901.581648483655</v>
      </c>
      <c r="N41" s="94">
        <f>Inputs!P78*Inputs!$B$10/Inputs!$Q$119</f>
        <v>7313.564013303667</v>
      </c>
      <c r="O41" s="102">
        <f t="shared" si="0"/>
        <v>45159.866535491616</v>
      </c>
      <c r="P41" s="112">
        <f>Inputs!AA78*Inputs!$B$13/Inputs!AA$119</f>
        <v>82467.93757407153</v>
      </c>
      <c r="Q41" s="94">
        <f>Inputs!AB78*(Inputs!$B$12+Inputs!C$12)/Inputs!AB$119</f>
        <v>17232.036013332072</v>
      </c>
      <c r="R41" s="94">
        <f>Inputs!T78*((Inputs!$B$11-Inputs!$C$12)/Inputs!$X$119)</f>
        <v>173329.75958395368</v>
      </c>
      <c r="S41" s="94">
        <f>Inputs!U78*((Inputs!$B$11-Inputs!$C$12)/Inputs!$X$119)</f>
        <v>24694.34484648287</v>
      </c>
      <c r="T41" s="94">
        <f>Inputs!V78*((Inputs!$B$11-Inputs!$C$12)/Inputs!$X$119)</f>
        <v>9047.340010140388</v>
      </c>
      <c r="U41" s="94">
        <f>Inputs!W78*((Inputs!$B$11-Inputs!$C$12)/Inputs!$X$119)</f>
        <v>0.00534235041525243</v>
      </c>
      <c r="V41" s="94">
        <f t="shared" si="1"/>
        <v>207071.44978292738</v>
      </c>
      <c r="W41" s="102">
        <f t="shared" si="2"/>
        <v>306771.42337033094</v>
      </c>
    </row>
    <row r="42" spans="1:23" ht="11.25">
      <c r="A42" s="101">
        <v>34</v>
      </c>
      <c r="B42" s="94">
        <f>Inputs!B79*Inputs!$B$9/Inputs!$G$119</f>
        <v>1055.4279052227823</v>
      </c>
      <c r="C42" s="94">
        <f>Inputs!C79*Inputs!$B$9/Inputs!$G$119</f>
        <v>8425.038368594505</v>
      </c>
      <c r="D42" s="94">
        <f>Inputs!D79*Inputs!$B$9/Inputs!$G$119</f>
        <v>3021.928415083037</v>
      </c>
      <c r="E42" s="94">
        <f>Inputs!E79*Inputs!$B$9/Inputs!$G$119</f>
        <v>2217.0795221970193</v>
      </c>
      <c r="F42" s="94">
        <f>Inputs!F79*Inputs!$B$9/Inputs!$G$119</f>
        <v>0</v>
      </c>
      <c r="G42" s="115">
        <f t="shared" si="3"/>
        <v>14719.474211097346</v>
      </c>
      <c r="H42" s="112">
        <f>Inputs!J79*Inputs!$B$10/Inputs!$Q$119</f>
        <v>100.3162064299762</v>
      </c>
      <c r="I42" s="94">
        <f>Inputs!K79*Inputs!$B$10/Inputs!$Q$119</f>
        <v>2522.549862418015</v>
      </c>
      <c r="J42" s="94">
        <f>Inputs!L79*Inputs!$B$10/Inputs!$Q$119</f>
        <v>8417.042284033405</v>
      </c>
      <c r="K42" s="94">
        <f>Inputs!M79*Inputs!$B$10/Inputs!$Q$119</f>
        <v>7681.878260269198</v>
      </c>
      <c r="L42" s="94">
        <f>Inputs!N79*Inputs!$B$10/Inputs!$Q$119</f>
        <v>3685.339174905622</v>
      </c>
      <c r="M42" s="94">
        <f>Inputs!O79*Inputs!$B$10/Inputs!$Q$119</f>
        <v>875.753159782858</v>
      </c>
      <c r="N42" s="94">
        <f>Inputs!P79*Inputs!$B$10/Inputs!$Q$119</f>
        <v>9154.403013047902</v>
      </c>
      <c r="O42" s="102">
        <f t="shared" si="0"/>
        <v>32437.281960886976</v>
      </c>
      <c r="P42" s="112">
        <f>Inputs!AA79*Inputs!$B$13/Inputs!AA$119</f>
        <v>66842.99477727042</v>
      </c>
      <c r="Q42" s="94">
        <f>Inputs!AB79*(Inputs!$B$12+Inputs!C$12)/Inputs!AB$119</f>
        <v>15449.41159815979</v>
      </c>
      <c r="R42" s="94">
        <f>Inputs!T79*((Inputs!$B$11-Inputs!$C$12)/Inputs!$X$119)</f>
        <v>109052.97343784566</v>
      </c>
      <c r="S42" s="94">
        <f>Inputs!U79*((Inputs!$B$11-Inputs!$C$12)/Inputs!$X$119)</f>
        <v>16542.97604204797</v>
      </c>
      <c r="T42" s="94">
        <f>Inputs!V79*((Inputs!$B$11-Inputs!$C$12)/Inputs!$X$119)</f>
        <v>0</v>
      </c>
      <c r="U42" s="94">
        <f>Inputs!W79*((Inputs!$B$11-Inputs!$C$12)/Inputs!$X$119)</f>
        <v>0.0036052068399472547</v>
      </c>
      <c r="V42" s="94">
        <f t="shared" si="1"/>
        <v>125595.95308510048</v>
      </c>
      <c r="W42" s="102">
        <f t="shared" si="2"/>
        <v>207888.3594605307</v>
      </c>
    </row>
    <row r="43" spans="1:23" ht="11.25">
      <c r="A43" s="101">
        <v>35</v>
      </c>
      <c r="B43" s="94">
        <f>Inputs!B80*Inputs!$B$9/Inputs!$G$119</f>
        <v>1952.2011640475591</v>
      </c>
      <c r="C43" s="94">
        <f>Inputs!C80*Inputs!$B$9/Inputs!$G$119</f>
        <v>11892.970188787815</v>
      </c>
      <c r="D43" s="94">
        <f>Inputs!D80*Inputs!$B$9/Inputs!$G$119</f>
        <v>1127.6055555154371</v>
      </c>
      <c r="E43" s="94">
        <f>Inputs!E80*Inputs!$B$9/Inputs!$G$119</f>
        <v>0</v>
      </c>
      <c r="F43" s="94">
        <f>Inputs!F80*Inputs!$B$9/Inputs!$G$119</f>
        <v>0</v>
      </c>
      <c r="G43" s="115">
        <f t="shared" si="3"/>
        <v>14972.77690835081</v>
      </c>
      <c r="H43" s="112">
        <f>Inputs!J80*Inputs!$B$10/Inputs!$Q$119</f>
        <v>351.47284004663203</v>
      </c>
      <c r="I43" s="94">
        <f>Inputs!K80*Inputs!$B$10/Inputs!$Q$119</f>
        <v>2243.5682956310006</v>
      </c>
      <c r="J43" s="94">
        <f>Inputs!L80*Inputs!$B$10/Inputs!$Q$119</f>
        <v>4143.718337133105</v>
      </c>
      <c r="K43" s="94">
        <f>Inputs!M80*Inputs!$B$10/Inputs!$Q$119</f>
        <v>8603.762230308177</v>
      </c>
      <c r="L43" s="94">
        <f>Inputs!N80*Inputs!$B$10/Inputs!$Q$119</f>
        <v>4159.827508968576</v>
      </c>
      <c r="M43" s="94">
        <f>Inputs!O80*Inputs!$B$10/Inputs!$Q$119</f>
        <v>2426.627066488621</v>
      </c>
      <c r="N43" s="94">
        <f>Inputs!P80*Inputs!$B$10/Inputs!$Q$119</f>
        <v>3019.005248983882</v>
      </c>
      <c r="O43" s="102">
        <f t="shared" si="0"/>
        <v>24947.981527559994</v>
      </c>
      <c r="P43" s="112">
        <f>Inputs!AA80*Inputs!$B$13/Inputs!AA$119</f>
        <v>61642.73063658397</v>
      </c>
      <c r="Q43" s="94">
        <f>Inputs!AB80*(Inputs!$B$12+Inputs!C$12)/Inputs!AB$119</f>
        <v>12478.370906205982</v>
      </c>
      <c r="R43" s="94">
        <f>Inputs!T80*((Inputs!$B$11-Inputs!$C$12)/Inputs!$X$119)</f>
        <v>110416.91093509419</v>
      </c>
      <c r="S43" s="94">
        <f>Inputs!U80*((Inputs!$B$11-Inputs!$C$12)/Inputs!$X$119)</f>
        <v>15376.244307145767</v>
      </c>
      <c r="T43" s="94">
        <f>Inputs!V80*((Inputs!$B$11-Inputs!$C$12)/Inputs!$X$119)</f>
        <v>5859.257851816896</v>
      </c>
      <c r="U43" s="94">
        <f>Inputs!W80*((Inputs!$B$11-Inputs!$C$12)/Inputs!$X$119)</f>
        <v>0.004480906840111536</v>
      </c>
      <c r="V43" s="94">
        <f t="shared" si="1"/>
        <v>131652.4175749637</v>
      </c>
      <c r="W43" s="102">
        <f t="shared" si="2"/>
        <v>205773.51911775363</v>
      </c>
    </row>
    <row r="44" spans="1:23" ht="11.25">
      <c r="A44" s="101">
        <v>36</v>
      </c>
      <c r="B44" s="94">
        <f>Inputs!B81*Inputs!$B$9/Inputs!$G$119</f>
        <v>170.91122852317315</v>
      </c>
      <c r="C44" s="94">
        <f>Inputs!C81*Inputs!$B$9/Inputs!$G$119</f>
        <v>9854.972949864083</v>
      </c>
      <c r="D44" s="94">
        <f>Inputs!D81*Inputs!$B$9/Inputs!$G$119</f>
        <v>2015.5268383609261</v>
      </c>
      <c r="E44" s="94">
        <f>Inputs!E81*Inputs!$B$9/Inputs!$G$119</f>
        <v>3381.4548240879594</v>
      </c>
      <c r="F44" s="94">
        <f>Inputs!F81*Inputs!$B$9/Inputs!$G$119</f>
        <v>0</v>
      </c>
      <c r="G44" s="115">
        <f t="shared" si="3"/>
        <v>15422.86584083614</v>
      </c>
      <c r="H44" s="112">
        <f>Inputs!J81*Inputs!$B$10/Inputs!$Q$119</f>
        <v>626.7932314164937</v>
      </c>
      <c r="I44" s="94">
        <f>Inputs!K81*Inputs!$B$10/Inputs!$Q$119</f>
        <v>5551.074167486493</v>
      </c>
      <c r="J44" s="94">
        <f>Inputs!L81*Inputs!$B$10/Inputs!$Q$119</f>
        <v>1974.1057849285828</v>
      </c>
      <c r="K44" s="94">
        <f>Inputs!M81*Inputs!$B$10/Inputs!$Q$119</f>
        <v>2291.163576053982</v>
      </c>
      <c r="L44" s="94">
        <f>Inputs!N81*Inputs!$B$10/Inputs!$Q$119</f>
        <v>987.785127547722</v>
      </c>
      <c r="M44" s="94">
        <f>Inputs!O81*Inputs!$B$10/Inputs!$Q$119</f>
        <v>3328.7406892749773</v>
      </c>
      <c r="N44" s="94">
        <f>Inputs!P81*Inputs!$B$10/Inputs!$Q$119</f>
        <v>5570.844514739117</v>
      </c>
      <c r="O44" s="102">
        <f t="shared" si="0"/>
        <v>20330.507091447365</v>
      </c>
      <c r="P44" s="112">
        <f>Inputs!AA81*Inputs!$B$13/Inputs!AA$119</f>
        <v>58819.20140813716</v>
      </c>
      <c r="Q44" s="94">
        <f>Inputs!AB81*(Inputs!$B$12+Inputs!C$12)/Inputs!AB$119</f>
        <v>14855.20345976903</v>
      </c>
      <c r="R44" s="94">
        <f>Inputs!T81*((Inputs!$B$11-Inputs!$C$12)/Inputs!$X$119)</f>
        <v>87594.9802991258</v>
      </c>
      <c r="S44" s="94">
        <f>Inputs!U81*((Inputs!$B$11-Inputs!$C$12)/Inputs!$X$119)</f>
        <v>15532.793122208594</v>
      </c>
      <c r="T44" s="94">
        <f>Inputs!V81*((Inputs!$B$11-Inputs!$C$12)/Inputs!$X$119)</f>
        <v>0</v>
      </c>
      <c r="U44" s="94">
        <f>Inputs!W81*((Inputs!$B$11-Inputs!$C$12)/Inputs!$X$119)</f>
        <v>0.0029232563717165876</v>
      </c>
      <c r="V44" s="94">
        <f t="shared" si="1"/>
        <v>103127.77634459076</v>
      </c>
      <c r="W44" s="102">
        <f t="shared" si="2"/>
        <v>176802.18121249697</v>
      </c>
    </row>
    <row r="45" spans="1:23" ht="11.25">
      <c r="A45" s="101">
        <v>37</v>
      </c>
      <c r="B45" s="94">
        <f>Inputs!B82*Inputs!$B$9/Inputs!$G$119</f>
        <v>61.28291062583899</v>
      </c>
      <c r="C45" s="94">
        <f>Inputs!C82*Inputs!$B$9/Inputs!$G$119</f>
        <v>9671.124217986568</v>
      </c>
      <c r="D45" s="94">
        <f>Inputs!D82*Inputs!$B$9/Inputs!$G$119</f>
        <v>518.1810554029273</v>
      </c>
      <c r="E45" s="94">
        <f>Inputs!E82*Inputs!$B$9/Inputs!$G$119</f>
        <v>0</v>
      </c>
      <c r="F45" s="94">
        <f>Inputs!F82*Inputs!$B$9/Inputs!$G$119</f>
        <v>0</v>
      </c>
      <c r="G45" s="115">
        <f t="shared" si="3"/>
        <v>10250.588184015334</v>
      </c>
      <c r="H45" s="112">
        <f>Inputs!J82*Inputs!$B$10/Inputs!$Q$119</f>
        <v>50.52422075670334</v>
      </c>
      <c r="I45" s="94">
        <f>Inputs!K82*Inputs!$B$10/Inputs!$Q$119</f>
        <v>830.354584610168</v>
      </c>
      <c r="J45" s="94">
        <f>Inputs!L82*Inputs!$B$10/Inputs!$Q$119</f>
        <v>1925.778269422171</v>
      </c>
      <c r="K45" s="94">
        <f>Inputs!M82*Inputs!$B$10/Inputs!$Q$119</f>
        <v>2596.5056058444934</v>
      </c>
      <c r="L45" s="94">
        <f>Inputs!N82*Inputs!$B$10/Inputs!$Q$119</f>
        <v>1383.9243076836133</v>
      </c>
      <c r="M45" s="94">
        <f>Inputs!O82*Inputs!$B$10/Inputs!$Q$119</f>
        <v>2217.207832627503</v>
      </c>
      <c r="N45" s="94">
        <f>Inputs!P82*Inputs!$B$10/Inputs!$Q$119</f>
        <v>6857.381556326476</v>
      </c>
      <c r="O45" s="102">
        <f t="shared" si="0"/>
        <v>15861.676377271127</v>
      </c>
      <c r="P45" s="112">
        <f>Inputs!AA82*Inputs!$B$13/Inputs!AA$119</f>
        <v>48620.37011209109</v>
      </c>
      <c r="Q45" s="94">
        <f>Inputs!AB82*(Inputs!$B$12+Inputs!C$12)/Inputs!AB$119</f>
        <v>5942.081383907612</v>
      </c>
      <c r="R45" s="94">
        <f>Inputs!T82*((Inputs!$B$11-Inputs!$C$12)/Inputs!$X$119)</f>
        <v>67598.6742446249</v>
      </c>
      <c r="S45" s="94">
        <f>Inputs!U82*((Inputs!$B$11-Inputs!$C$12)/Inputs!$X$119)</f>
        <v>7623.631918436938</v>
      </c>
      <c r="T45" s="94">
        <f>Inputs!V82*((Inputs!$B$11-Inputs!$C$12)/Inputs!$X$119)</f>
        <v>241.223016920709</v>
      </c>
      <c r="U45" s="94">
        <f>Inputs!W82*((Inputs!$B$11-Inputs!$C$12)/Inputs!$X$119)</f>
        <v>0.0015577955719575276</v>
      </c>
      <c r="V45" s="94">
        <f t="shared" si="1"/>
        <v>75463.53073777811</v>
      </c>
      <c r="W45" s="102">
        <f t="shared" si="2"/>
        <v>130025.98223377681</v>
      </c>
    </row>
    <row r="46" spans="1:23" ht="11.25">
      <c r="A46" s="101">
        <v>38</v>
      </c>
      <c r="B46" s="94">
        <f>Inputs!B83*Inputs!$B$9/Inputs!$G$119</f>
        <v>330.9277173795304</v>
      </c>
      <c r="C46" s="94">
        <f>Inputs!C83*Inputs!$B$9/Inputs!$G$119</f>
        <v>6628.087244799073</v>
      </c>
      <c r="D46" s="94">
        <f>Inputs!D83*Inputs!$B$9/Inputs!$G$119</f>
        <v>2895.9579876854796</v>
      </c>
      <c r="E46" s="94">
        <f>Inputs!E83*Inputs!$B$9/Inputs!$G$119</f>
        <v>0</v>
      </c>
      <c r="F46" s="94">
        <f>Inputs!F83*Inputs!$B$9/Inputs!$G$119</f>
        <v>0</v>
      </c>
      <c r="G46" s="115">
        <f t="shared" si="3"/>
        <v>9854.972949864085</v>
      </c>
      <c r="H46" s="112">
        <f>Inputs!J83*Inputs!$B$10/Inputs!$Q$119</f>
        <v>1135.6966144006794</v>
      </c>
      <c r="I46" s="94">
        <f>Inputs!K83*Inputs!$B$10/Inputs!$Q$119</f>
        <v>683.1753328406407</v>
      </c>
      <c r="J46" s="94">
        <f>Inputs!L83*Inputs!$B$10/Inputs!$Q$119</f>
        <v>1626.2941202991033</v>
      </c>
      <c r="K46" s="94">
        <f>Inputs!M83*Inputs!$B$10/Inputs!$Q$119</f>
        <v>2463.9710557435765</v>
      </c>
      <c r="L46" s="94">
        <f>Inputs!N83*Inputs!$B$10/Inputs!$Q$119</f>
        <v>3462.739709542755</v>
      </c>
      <c r="M46" s="94">
        <f>Inputs!O83*Inputs!$B$10/Inputs!$Q$119</f>
        <v>4059.5113025385995</v>
      </c>
      <c r="N46" s="94">
        <f>Inputs!P83*Inputs!$B$10/Inputs!$Q$119</f>
        <v>6068.032136388414</v>
      </c>
      <c r="O46" s="102">
        <f t="shared" si="0"/>
        <v>19499.42027175377</v>
      </c>
      <c r="P46" s="112">
        <f>Inputs!AA83*Inputs!$B$13/Inputs!AA$119</f>
        <v>42168.185830040245</v>
      </c>
      <c r="Q46" s="94">
        <f>Inputs!AB83*(Inputs!$B$12+Inputs!C$12)/Inputs!AB$119</f>
        <v>10695.7464910337</v>
      </c>
      <c r="R46" s="94">
        <f>Inputs!T83*((Inputs!$B$11-Inputs!$C$12)/Inputs!$X$119)</f>
        <v>69214.94475357956</v>
      </c>
      <c r="S46" s="94">
        <f>Inputs!U83*((Inputs!$B$11-Inputs!$C$12)/Inputs!$X$119)</f>
        <v>8226.197168867444</v>
      </c>
      <c r="T46" s="94">
        <f>Inputs!V83*((Inputs!$B$11-Inputs!$C$12)/Inputs!$X$119)</f>
        <v>2382.692656931085</v>
      </c>
      <c r="U46" s="94">
        <f>Inputs!W83*((Inputs!$B$11-Inputs!$C$12)/Inputs!$X$119)</f>
        <v>0.001545498045028957</v>
      </c>
      <c r="V46" s="94">
        <f t="shared" si="1"/>
        <v>79823.83612487614</v>
      </c>
      <c r="W46" s="102">
        <f t="shared" si="2"/>
        <v>132687.76844595006</v>
      </c>
    </row>
    <row r="47" spans="1:23" ht="11.25">
      <c r="A47" s="101">
        <v>39</v>
      </c>
      <c r="B47" s="94">
        <f>Inputs!B84*Inputs!$B$9/Inputs!$G$119</f>
        <v>48.34540727149518</v>
      </c>
      <c r="C47" s="94">
        <f>Inputs!C84*Inputs!$B$9/Inputs!$G$119</f>
        <v>9532.216287234663</v>
      </c>
      <c r="D47" s="94">
        <f>Inputs!D84*Inputs!$B$9/Inputs!$G$119</f>
        <v>1904.5366780052402</v>
      </c>
      <c r="E47" s="94">
        <f>Inputs!E84*Inputs!$B$9/Inputs!$G$119</f>
        <v>173.63491343987707</v>
      </c>
      <c r="F47" s="94">
        <f>Inputs!F84*Inputs!$B$9/Inputs!$G$119</f>
        <v>0</v>
      </c>
      <c r="G47" s="115">
        <f t="shared" si="3"/>
        <v>11658.733285951277</v>
      </c>
      <c r="H47" s="112">
        <f>Inputs!J84*Inputs!$B$10/Inputs!$Q$119</f>
        <v>4245.499013729942</v>
      </c>
      <c r="I47" s="94">
        <f>Inputs!K84*Inputs!$B$10/Inputs!$Q$119</f>
        <v>452.5212815600387</v>
      </c>
      <c r="J47" s="94">
        <f>Inputs!L84*Inputs!$B$10/Inputs!$Q$119</f>
        <v>930.6707910401442</v>
      </c>
      <c r="K47" s="94">
        <f>Inputs!M84*Inputs!$B$10/Inputs!$Q$119</f>
        <v>5604.527328576919</v>
      </c>
      <c r="L47" s="94">
        <f>Inputs!N84*Inputs!$B$10/Inputs!$Q$119</f>
        <v>1106.4072110634602</v>
      </c>
      <c r="M47" s="94">
        <f>Inputs!O84*Inputs!$B$10/Inputs!$Q$119</f>
        <v>807.6552970238231</v>
      </c>
      <c r="N47" s="94">
        <f>Inputs!P84*Inputs!$B$10/Inputs!$Q$119</f>
        <v>4023.6317834505053</v>
      </c>
      <c r="O47" s="102">
        <f t="shared" si="0"/>
        <v>17170.912706444833</v>
      </c>
      <c r="P47" s="112">
        <f>Inputs!AA84*Inputs!$B$13/Inputs!AA$119</f>
        <v>40464.69757208202</v>
      </c>
      <c r="Q47" s="94">
        <f>Inputs!AB84*(Inputs!$B$12+Inputs!C$12)/Inputs!AB$119</f>
        <v>5347.87324551685</v>
      </c>
      <c r="R47" s="94">
        <f>Inputs!T84*((Inputs!$B$11-Inputs!$C$12)/Inputs!$X$119)</f>
        <v>66623.52306643475</v>
      </c>
      <c r="S47" s="94">
        <f>Inputs!U84*((Inputs!$B$11-Inputs!$C$12)/Inputs!$X$119)</f>
        <v>8884.88369262236</v>
      </c>
      <c r="T47" s="94">
        <f>Inputs!V84*((Inputs!$B$11-Inputs!$C$12)/Inputs!$X$119)</f>
        <v>1810.6495025191177</v>
      </c>
      <c r="U47" s="94">
        <f>Inputs!W84*((Inputs!$B$11-Inputs!$C$12)/Inputs!$X$119)</f>
        <v>0.0038484729626109527</v>
      </c>
      <c r="V47" s="94">
        <f t="shared" si="1"/>
        <v>77319.06011004918</v>
      </c>
      <c r="W47" s="102">
        <f t="shared" si="2"/>
        <v>123131.63092764805</v>
      </c>
    </row>
    <row r="48" spans="1:23" ht="11.25">
      <c r="A48" s="101">
        <v>40</v>
      </c>
      <c r="B48" s="94">
        <f>Inputs!B85*Inputs!$B$9/Inputs!$G$119</f>
        <v>208.3618961278525</v>
      </c>
      <c r="C48" s="94">
        <f>Inputs!C85*Inputs!$B$9/Inputs!$G$119</f>
        <v>5365.6592859067905</v>
      </c>
      <c r="D48" s="94">
        <f>Inputs!D85*Inputs!$B$9/Inputs!$G$119</f>
        <v>6382.955602295717</v>
      </c>
      <c r="E48" s="94">
        <f>Inputs!E85*Inputs!$B$9/Inputs!$G$119</f>
        <v>34.04606145879943</v>
      </c>
      <c r="F48" s="94">
        <f>Inputs!F85*Inputs!$B$9/Inputs!$G$119</f>
        <v>0</v>
      </c>
      <c r="G48" s="115">
        <f t="shared" si="3"/>
        <v>11991.022845789159</v>
      </c>
      <c r="H48" s="112">
        <f>Inputs!J85*Inputs!$B$10/Inputs!$Q$119</f>
        <v>274.58815628643123</v>
      </c>
      <c r="I48" s="94">
        <f>Inputs!K85*Inputs!$B$10/Inputs!$Q$119</f>
        <v>241.63757753205945</v>
      </c>
      <c r="J48" s="94">
        <f>Inputs!L85*Inputs!$B$10/Inputs!$Q$119</f>
        <v>1736.8616178971063</v>
      </c>
      <c r="K48" s="94">
        <f>Inputs!M85*Inputs!$B$10/Inputs!$Q$119</f>
        <v>2480.8124626624776</v>
      </c>
      <c r="L48" s="94">
        <f>Inputs!N85*Inputs!$B$10/Inputs!$Q$119</f>
        <v>199.90017777652193</v>
      </c>
      <c r="M48" s="94">
        <f>Inputs!O85*Inputs!$B$10/Inputs!$Q$119</f>
        <v>1687.0696322238332</v>
      </c>
      <c r="N48" s="94">
        <f>Inputs!P85*Inputs!$B$10/Inputs!$Q$119</f>
        <v>1414.6781811876938</v>
      </c>
      <c r="O48" s="102">
        <f t="shared" si="0"/>
        <v>8035.547805566122</v>
      </c>
      <c r="P48" s="112">
        <f>Inputs!AA85*Inputs!$B$13/Inputs!AA$119</f>
        <v>38412.59109514806</v>
      </c>
      <c r="Q48" s="94">
        <f>Inputs!AB85*(Inputs!$B$12+Inputs!C$12)/Inputs!AB$119</f>
        <v>8913.122075861416</v>
      </c>
      <c r="R48" s="94">
        <f>Inputs!T85*((Inputs!$B$11-Inputs!$C$12)/Inputs!$X$119)</f>
        <v>75424.72405784157</v>
      </c>
      <c r="S48" s="94">
        <f>Inputs!U85*((Inputs!$B$11-Inputs!$C$12)/Inputs!$X$119)</f>
        <v>1271.0976116107565</v>
      </c>
      <c r="T48" s="94">
        <f>Inputs!V85*((Inputs!$B$11-Inputs!$C$12)/Inputs!$X$119)</f>
        <v>1353.802645983571</v>
      </c>
      <c r="U48" s="94">
        <f>Inputs!W85*((Inputs!$B$11-Inputs!$C$12)/Inputs!$X$119)</f>
        <v>0.0009692192462464482</v>
      </c>
      <c r="V48" s="94">
        <f t="shared" si="1"/>
        <v>78049.62528465514</v>
      </c>
      <c r="W48" s="102">
        <f t="shared" si="2"/>
        <v>125375.33845566462</v>
      </c>
    </row>
    <row r="49" spans="1:23" ht="11.25">
      <c r="A49" s="101">
        <v>41</v>
      </c>
      <c r="B49" s="94">
        <f>Inputs!B86*Inputs!$B$9/Inputs!$G$119</f>
        <v>529.7567162989191</v>
      </c>
      <c r="C49" s="94">
        <f>Inputs!C86*Inputs!$B$9/Inputs!$G$119</f>
        <v>2387.309829491016</v>
      </c>
      <c r="D49" s="94">
        <f>Inputs!D86*Inputs!$B$9/Inputs!$G$119</f>
        <v>945.118666096272</v>
      </c>
      <c r="E49" s="94">
        <f>Inputs!E86*Inputs!$B$9/Inputs!$G$119</f>
        <v>0</v>
      </c>
      <c r="F49" s="94">
        <f>Inputs!F86*Inputs!$B$9/Inputs!$G$119</f>
        <v>118.96566883384716</v>
      </c>
      <c r="G49" s="115">
        <f t="shared" si="3"/>
        <v>3981.1508807200544</v>
      </c>
      <c r="H49" s="112">
        <f>Inputs!J86*Inputs!$B$10/Inputs!$Q$119</f>
        <v>217.47381977885348</v>
      </c>
      <c r="I49" s="94">
        <f>Inputs!K86*Inputs!$B$10/Inputs!$Q$119</f>
        <v>498.6520918161591</v>
      </c>
      <c r="J49" s="94">
        <f>Inputs!L86*Inputs!$B$10/Inputs!$Q$119</f>
        <v>1639.474351800852</v>
      </c>
      <c r="K49" s="94">
        <f>Inputs!M86*Inputs!$B$10/Inputs!$Q$119</f>
        <v>1757.3642002331599</v>
      </c>
      <c r="L49" s="94">
        <f>Inputs!N86*Inputs!$B$10/Inputs!$Q$119</f>
        <v>1142.2867301515537</v>
      </c>
      <c r="M49" s="94">
        <f>Inputs!O86*Inputs!$B$10/Inputs!$Q$119</f>
        <v>2349.7423827284206</v>
      </c>
      <c r="N49" s="94">
        <f>Inputs!P86*Inputs!$B$10/Inputs!$Q$119</f>
        <v>2048.793763438492</v>
      </c>
      <c r="O49" s="102">
        <f t="shared" si="0"/>
        <v>9653.787339947492</v>
      </c>
      <c r="P49" s="112">
        <f>Inputs!AA86*Inputs!$B$13/Inputs!AA$119</f>
        <v>34968.13438947116</v>
      </c>
      <c r="Q49" s="94">
        <f>Inputs!AB86*(Inputs!$B$12+Inputs!C$12)/Inputs!AB$119</f>
        <v>8913.122075861416</v>
      </c>
      <c r="R49" s="94">
        <f>Inputs!T86*((Inputs!$B$11-Inputs!$C$12)/Inputs!$X$119)</f>
        <v>93789.46960248805</v>
      </c>
      <c r="S49" s="94">
        <f>Inputs!U86*((Inputs!$B$11-Inputs!$C$12)/Inputs!$X$119)</f>
        <v>5988.238322088785</v>
      </c>
      <c r="T49" s="94">
        <f>Inputs!V86*((Inputs!$B$11-Inputs!$C$12)/Inputs!$X$119)</f>
        <v>0</v>
      </c>
      <c r="U49" s="94">
        <f>Inputs!W86*((Inputs!$B$11-Inputs!$C$12)/Inputs!$X$119)</f>
        <v>0.001041517096301436</v>
      </c>
      <c r="V49" s="94">
        <f t="shared" si="1"/>
        <v>99777.70896609394</v>
      </c>
      <c r="W49" s="102">
        <f t="shared" si="2"/>
        <v>143658.9654314265</v>
      </c>
    </row>
    <row r="50" spans="1:23" ht="11.25">
      <c r="A50" s="101">
        <v>42</v>
      </c>
      <c r="B50" s="94">
        <f>Inputs!B87*Inputs!$B$9/Inputs!$G$119</f>
        <v>1039.0857957225585</v>
      </c>
      <c r="C50" s="94">
        <f>Inputs!C87*Inputs!$B$9/Inputs!$G$119</f>
        <v>9462.762321858712</v>
      </c>
      <c r="D50" s="94">
        <f>Inputs!D87*Inputs!$B$9/Inputs!$G$119</f>
        <v>2477.191431742246</v>
      </c>
      <c r="E50" s="94">
        <f>Inputs!E87*Inputs!$B$9/Inputs!$G$119</f>
        <v>6.128291062583898</v>
      </c>
      <c r="F50" s="94">
        <f>Inputs!F87*Inputs!$B$9/Inputs!$G$119</f>
        <v>0</v>
      </c>
      <c r="G50" s="115">
        <f t="shared" si="3"/>
        <v>12985.167840386099</v>
      </c>
      <c r="H50" s="112">
        <f>Inputs!J87*Inputs!$B$10/Inputs!$Q$119</f>
        <v>232.8507565308937</v>
      </c>
      <c r="I50" s="94">
        <f>Inputs!K87*Inputs!$B$10/Inputs!$Q$119</f>
        <v>3402.696432701456</v>
      </c>
      <c r="J50" s="94">
        <f>Inputs!L87*Inputs!$B$10/Inputs!$Q$119</f>
        <v>675.852982006336</v>
      </c>
      <c r="K50" s="94">
        <f>Inputs!M87*Inputs!$B$10/Inputs!$Q$119</f>
        <v>1785.1891334035183</v>
      </c>
      <c r="L50" s="94">
        <f>Inputs!N87*Inputs!$B$10/Inputs!$Q$119</f>
        <v>978.998306546556</v>
      </c>
      <c r="M50" s="94">
        <f>Inputs!O87*Inputs!$B$10/Inputs!$Q$119</f>
        <v>1327.5422062594662</v>
      </c>
      <c r="N50" s="94">
        <f>Inputs!P87*Inputs!$B$10/Inputs!$Q$119</f>
        <v>820.1032934421411</v>
      </c>
      <c r="O50" s="102">
        <f t="shared" si="0"/>
        <v>9223.233110890367</v>
      </c>
      <c r="P50" s="112">
        <f>Inputs!AA87*Inputs!$B$13/Inputs!AA$119</f>
        <v>36079.725556354</v>
      </c>
      <c r="Q50" s="94">
        <f>Inputs!AB87*(Inputs!$B$12+Inputs!C$12)/Inputs!AB$119</f>
        <v>5347.87324551685</v>
      </c>
      <c r="R50" s="94">
        <f>Inputs!T87*((Inputs!$B$11-Inputs!$C$12)/Inputs!$X$119)</f>
        <v>113402.1130040386</v>
      </c>
      <c r="S50" s="94">
        <f>Inputs!U87*((Inputs!$B$11-Inputs!$C$12)/Inputs!$X$119)</f>
        <v>4498.563119635589</v>
      </c>
      <c r="T50" s="94">
        <f>Inputs!V87*((Inputs!$B$11-Inputs!$C$12)/Inputs!$X$119)</f>
        <v>852.6495210340164</v>
      </c>
      <c r="U50" s="94">
        <f>Inputs!W87*((Inputs!$B$11-Inputs!$C$12)/Inputs!$X$119)</f>
        <v>0.0019489585007798741</v>
      </c>
      <c r="V50" s="94">
        <f t="shared" si="1"/>
        <v>118753.3275936667</v>
      </c>
      <c r="W50" s="102">
        <f t="shared" si="2"/>
        <v>160180.92639553756</v>
      </c>
    </row>
    <row r="51" spans="1:23" ht="11.25">
      <c r="A51" s="101">
        <v>43</v>
      </c>
      <c r="B51" s="94">
        <f>Inputs!B88*Inputs!$B$9/Inputs!$G$119</f>
        <v>44.940801125615245</v>
      </c>
      <c r="C51" s="94">
        <f>Inputs!C88*Inputs!$B$9/Inputs!$G$119</f>
        <v>5296.886241760016</v>
      </c>
      <c r="D51" s="94">
        <f>Inputs!D88*Inputs!$B$9/Inputs!$G$119</f>
        <v>1634.8918712515488</v>
      </c>
      <c r="E51" s="94">
        <f>Inputs!E88*Inputs!$B$9/Inputs!$G$119</f>
        <v>0</v>
      </c>
      <c r="F51" s="94">
        <f>Inputs!F88*Inputs!$B$9/Inputs!$G$119</f>
        <v>0</v>
      </c>
      <c r="G51" s="115">
        <f t="shared" si="3"/>
        <v>6976.71891413718</v>
      </c>
      <c r="H51" s="112">
        <f>Inputs!J88*Inputs!$B$10/Inputs!$Q$119</f>
        <v>69.56233292589592</v>
      </c>
      <c r="I51" s="94">
        <f>Inputs!K88*Inputs!$B$10/Inputs!$Q$119</f>
        <v>1498.885215782199</v>
      </c>
      <c r="J51" s="94">
        <f>Inputs!L88*Inputs!$B$10/Inputs!$Q$119</f>
        <v>894.0590368686201</v>
      </c>
      <c r="K51" s="94">
        <f>Inputs!M88*Inputs!$B$10/Inputs!$Q$119</f>
        <v>2138.126443617011</v>
      </c>
      <c r="L51" s="94">
        <f>Inputs!N88*Inputs!$B$10/Inputs!$Q$119</f>
        <v>560.8920739077502</v>
      </c>
      <c r="M51" s="94">
        <f>Inputs!O88*Inputs!$B$10/Inputs!$Q$119</f>
        <v>718.3226168453041</v>
      </c>
      <c r="N51" s="94">
        <f>Inputs!P88*Inputs!$B$10/Inputs!$Q$119</f>
        <v>916.0260893715345</v>
      </c>
      <c r="O51" s="102">
        <f t="shared" si="0"/>
        <v>6795.873809318315</v>
      </c>
      <c r="P51" s="112">
        <f>Inputs!AA88*Inputs!$B$13/Inputs!AA$119</f>
        <v>28189.359616026402</v>
      </c>
      <c r="Q51" s="94">
        <f>Inputs!AB88*(Inputs!$B$12+Inputs!C$12)/Inputs!AB$119</f>
        <v>3565.248830344566</v>
      </c>
      <c r="R51" s="94">
        <f>Inputs!T88*((Inputs!$B$11-Inputs!$C$12)/Inputs!$X$119)</f>
        <v>115460.48154796012</v>
      </c>
      <c r="S51" s="94">
        <f>Inputs!U88*((Inputs!$B$11-Inputs!$C$12)/Inputs!$X$119)</f>
        <v>9869.467435155866</v>
      </c>
      <c r="T51" s="94">
        <f>Inputs!V88*((Inputs!$B$11-Inputs!$C$12)/Inputs!$X$119)</f>
        <v>0</v>
      </c>
      <c r="U51" s="94">
        <f>Inputs!W88*((Inputs!$B$11-Inputs!$C$12)/Inputs!$X$119)</f>
        <v>0.002094678753499837</v>
      </c>
      <c r="V51" s="94">
        <f t="shared" si="1"/>
        <v>125329.95107779474</v>
      </c>
      <c r="W51" s="102">
        <f t="shared" si="2"/>
        <v>157084.55952416573</v>
      </c>
    </row>
    <row r="52" spans="1:23" ht="11.25">
      <c r="A52" s="101">
        <v>44</v>
      </c>
      <c r="B52" s="94">
        <f>Inputs!B89*Inputs!$B$9/Inputs!$G$119</f>
        <v>593.763311841462</v>
      </c>
      <c r="C52" s="94">
        <f>Inputs!C89*Inputs!$B$9/Inputs!$G$119</f>
        <v>3066.8692162086527</v>
      </c>
      <c r="D52" s="94">
        <f>Inputs!D89*Inputs!$B$9/Inputs!$G$119</f>
        <v>3878.527321386431</v>
      </c>
      <c r="E52" s="94">
        <f>Inputs!E89*Inputs!$B$9/Inputs!$G$119</f>
        <v>161.3783313147093</v>
      </c>
      <c r="F52" s="94">
        <f>Inputs!F89*Inputs!$B$9/Inputs!$G$119</f>
        <v>0</v>
      </c>
      <c r="G52" s="115">
        <f t="shared" si="3"/>
        <v>7700.538180751256</v>
      </c>
      <c r="H52" s="112">
        <f>Inputs!J89*Inputs!$B$10/Inputs!$Q$119</f>
        <v>1627.0263553825334</v>
      </c>
      <c r="I52" s="94">
        <f>Inputs!K89*Inputs!$B$10/Inputs!$Q$119</f>
        <v>461.3081025612044</v>
      </c>
      <c r="J52" s="94">
        <f>Inputs!L89*Inputs!$B$10/Inputs!$Q$119</f>
        <v>713.1969712612906</v>
      </c>
      <c r="K52" s="94">
        <f>Inputs!M89*Inputs!$B$10/Inputs!$Q$119</f>
        <v>706.6068555104163</v>
      </c>
      <c r="L52" s="94">
        <f>Inputs!N89*Inputs!$B$10/Inputs!$Q$119</f>
        <v>4109.303288211872</v>
      </c>
      <c r="M52" s="94">
        <f>Inputs!O89*Inputs!$B$10/Inputs!$Q$119</f>
        <v>136.92796060150036</v>
      </c>
      <c r="N52" s="94">
        <f>Inputs!P89*Inputs!$B$10/Inputs!$Q$119</f>
        <v>1445.4320546917738</v>
      </c>
      <c r="O52" s="102">
        <f t="shared" si="0"/>
        <v>9199.801588220591</v>
      </c>
      <c r="P52" s="112">
        <f>Inputs!AA89*Inputs!$B$13/Inputs!AA$119</f>
        <v>26341.29369051388</v>
      </c>
      <c r="Q52" s="94">
        <f>Inputs!AB89*(Inputs!$B$12+Inputs!C$12)/Inputs!AB$119</f>
        <v>3565.248830344566</v>
      </c>
      <c r="R52" s="94">
        <f>Inputs!T89*((Inputs!$B$11-Inputs!$C$12)/Inputs!$X$119)</f>
        <v>108175.146181495</v>
      </c>
      <c r="S52" s="94">
        <f>Inputs!U89*((Inputs!$B$11-Inputs!$C$12)/Inputs!$X$119)</f>
        <v>46531.4276721335</v>
      </c>
      <c r="T52" s="94">
        <f>Inputs!V89*((Inputs!$B$11-Inputs!$C$12)/Inputs!$X$119)</f>
        <v>269.77594545418066</v>
      </c>
      <c r="U52" s="94">
        <f>Inputs!W89*((Inputs!$B$11-Inputs!$C$12)/Inputs!$X$119)</f>
        <v>0.0029121559491792934</v>
      </c>
      <c r="V52" s="94">
        <f t="shared" si="1"/>
        <v>154976.35271123864</v>
      </c>
      <c r="W52" s="102">
        <f t="shared" si="2"/>
        <v>184882.89523209707</v>
      </c>
    </row>
    <row r="53" spans="1:23" ht="11.25">
      <c r="A53" s="101">
        <v>45</v>
      </c>
      <c r="B53" s="94">
        <f>Inputs!B90*Inputs!$B$9/Inputs!$G$119</f>
        <v>0</v>
      </c>
      <c r="C53" s="94">
        <f>Inputs!C90*Inputs!$B$9/Inputs!$G$119</f>
        <v>3086.6159318547566</v>
      </c>
      <c r="D53" s="94">
        <f>Inputs!D90*Inputs!$B$9/Inputs!$G$119</f>
        <v>168.8684648356452</v>
      </c>
      <c r="E53" s="94">
        <f>Inputs!E90*Inputs!$B$9/Inputs!$G$119</f>
        <v>757.8653280728754</v>
      </c>
      <c r="F53" s="94">
        <f>Inputs!F90*Inputs!$B$9/Inputs!$G$119</f>
        <v>200.16445867282218</v>
      </c>
      <c r="G53" s="115">
        <f t="shared" si="3"/>
        <v>4213.514183436099</v>
      </c>
      <c r="H53" s="112">
        <f>Inputs!J90*Inputs!$B$10/Inputs!$Q$119</f>
        <v>0</v>
      </c>
      <c r="I53" s="94">
        <f>Inputs!K90*Inputs!$B$10/Inputs!$Q$119</f>
        <v>792.2783602717827</v>
      </c>
      <c r="J53" s="94">
        <f>Inputs!L90*Inputs!$B$10/Inputs!$Q$119</f>
        <v>948.9766681259063</v>
      </c>
      <c r="K53" s="94">
        <f>Inputs!M90*Inputs!$B$10/Inputs!$Q$119</f>
        <v>1799.1015999886972</v>
      </c>
      <c r="L53" s="94">
        <f>Inputs!N90*Inputs!$B$10/Inputs!$Q$119</f>
        <v>997.3041836323182</v>
      </c>
      <c r="M53" s="94">
        <f>Inputs!O90*Inputs!$B$10/Inputs!$Q$119</f>
        <v>782.7593041871867</v>
      </c>
      <c r="N53" s="94">
        <f>Inputs!P90*Inputs!$B$10/Inputs!$Q$119</f>
        <v>2026.8267109355775</v>
      </c>
      <c r="O53" s="102">
        <f t="shared" si="0"/>
        <v>7347.246827141469</v>
      </c>
      <c r="P53" s="112">
        <f>Inputs!AA90*Inputs!$B$13/Inputs!AA$119</f>
        <v>29250.432221186205</v>
      </c>
      <c r="Q53" s="94">
        <f>Inputs!AB90*(Inputs!$B$12+Inputs!C$12)/Inputs!AB$119</f>
        <v>7130.497660689132</v>
      </c>
      <c r="R53" s="94">
        <f>Inputs!T90*((Inputs!$B$11-Inputs!$C$12)/Inputs!$X$119)</f>
        <v>79659.21282800916</v>
      </c>
      <c r="S53" s="94">
        <f>Inputs!U90*((Inputs!$B$11-Inputs!$C$12)/Inputs!$X$119)</f>
        <v>3702.034871925983</v>
      </c>
      <c r="T53" s="94">
        <f>Inputs!V90*((Inputs!$B$11-Inputs!$C$12)/Inputs!$X$119)</f>
        <v>4502.501454605724</v>
      </c>
      <c r="U53" s="94">
        <f>Inputs!W90*((Inputs!$B$11-Inputs!$C$12)/Inputs!$X$119)</f>
        <v>0.0027056735796293727</v>
      </c>
      <c r="V53" s="94">
        <f t="shared" si="1"/>
        <v>87863.75186021444</v>
      </c>
      <c r="W53" s="102">
        <f t="shared" si="2"/>
        <v>124244.68174208979</v>
      </c>
    </row>
    <row r="54" spans="1:23" ht="11.25">
      <c r="A54" s="101">
        <v>46</v>
      </c>
      <c r="B54" s="94">
        <f>Inputs!B91*Inputs!$B$9/Inputs!$G$119</f>
        <v>0</v>
      </c>
      <c r="C54" s="94">
        <f>Inputs!C91*Inputs!$B$9/Inputs!$G$119</f>
        <v>1466.7043276450793</v>
      </c>
      <c r="D54" s="94">
        <f>Inputs!D91*Inputs!$B$9/Inputs!$G$119</f>
        <v>1020.0200013056309</v>
      </c>
      <c r="E54" s="94">
        <f>Inputs!E91*Inputs!$B$9/Inputs!$G$119</f>
        <v>0</v>
      </c>
      <c r="F54" s="94">
        <f>Inputs!F91*Inputs!$B$9/Inputs!$G$119</f>
        <v>0</v>
      </c>
      <c r="G54" s="115">
        <f t="shared" si="3"/>
        <v>2486.72432895071</v>
      </c>
      <c r="H54" s="112">
        <f>Inputs!J91*Inputs!$B$10/Inputs!$Q$119</f>
        <v>97.38726609625427</v>
      </c>
      <c r="I54" s="94">
        <f>Inputs!K91*Inputs!$B$10/Inputs!$Q$119</f>
        <v>82.74256442764461</v>
      </c>
      <c r="J54" s="94">
        <f>Inputs!L91*Inputs!$B$10/Inputs!$Q$119</f>
        <v>1354.634904346394</v>
      </c>
      <c r="K54" s="94">
        <f>Inputs!M91*Inputs!$B$10/Inputs!$Q$119</f>
        <v>549.1763125728625</v>
      </c>
      <c r="L54" s="94">
        <f>Inputs!N91*Inputs!$B$10/Inputs!$Q$119</f>
        <v>338.29260854488325</v>
      </c>
      <c r="M54" s="94">
        <f>Inputs!O91*Inputs!$B$10/Inputs!$Q$119</f>
        <v>188.18441644163417</v>
      </c>
      <c r="N54" s="94">
        <f>Inputs!P91*Inputs!$B$10/Inputs!$Q$119</f>
        <v>301.6808543733591</v>
      </c>
      <c r="O54" s="102">
        <f t="shared" si="0"/>
        <v>2912.098926803032</v>
      </c>
      <c r="P54" s="112">
        <f>Inputs!AA91*Inputs!$B$13/Inputs!AA$119</f>
        <v>24067.667567587654</v>
      </c>
      <c r="Q54" s="94">
        <f>Inputs!AB91*(Inputs!$B$12+Inputs!C$12)/Inputs!AB$119</f>
        <v>3565.248830344566</v>
      </c>
      <c r="R54" s="94">
        <f>Inputs!T91*((Inputs!$B$11-Inputs!$C$12)/Inputs!$X$119)</f>
        <v>59496.66315532434</v>
      </c>
      <c r="S54" s="94">
        <f>Inputs!U91*((Inputs!$B$11-Inputs!$C$12)/Inputs!$X$119)</f>
        <v>6774.920732373056</v>
      </c>
      <c r="T54" s="94">
        <f>Inputs!V91*((Inputs!$B$11-Inputs!$C$12)/Inputs!$X$119)</f>
        <v>0</v>
      </c>
      <c r="U54" s="94">
        <f>Inputs!W91*((Inputs!$B$11-Inputs!$C$12)/Inputs!$X$119)</f>
        <v>0.001194746458384863</v>
      </c>
      <c r="V54" s="94">
        <f t="shared" si="1"/>
        <v>66271.58508244385</v>
      </c>
      <c r="W54" s="102">
        <f t="shared" si="2"/>
        <v>93904.50148037607</v>
      </c>
    </row>
    <row r="55" spans="1:23" ht="11.25">
      <c r="A55" s="101">
        <v>47</v>
      </c>
      <c r="B55" s="94">
        <f>Inputs!B92*Inputs!$B$9/Inputs!$G$119</f>
        <v>55.15461956325508</v>
      </c>
      <c r="C55" s="94">
        <f>Inputs!C92*Inputs!$B$9/Inputs!$G$119</f>
        <v>5377.2349468027805</v>
      </c>
      <c r="D55" s="94">
        <f>Inputs!D92*Inputs!$B$9/Inputs!$G$119</f>
        <v>508.64815819446346</v>
      </c>
      <c r="E55" s="94">
        <f>Inputs!E92*Inputs!$B$9/Inputs!$G$119</f>
        <v>0</v>
      </c>
      <c r="F55" s="94">
        <f>Inputs!F92*Inputs!$B$9/Inputs!$G$119</f>
        <v>0</v>
      </c>
      <c r="G55" s="115">
        <f t="shared" si="3"/>
        <v>5941.0377245605</v>
      </c>
      <c r="H55" s="112">
        <f>Inputs!J92*Inputs!$B$10/Inputs!$Q$119</f>
        <v>0</v>
      </c>
      <c r="I55" s="94">
        <f>Inputs!K92*Inputs!$B$10/Inputs!$Q$119</f>
        <v>153.76936752040146</v>
      </c>
      <c r="J55" s="94">
        <f>Inputs!L92*Inputs!$B$10/Inputs!$Q$119</f>
        <v>702.2134450098333</v>
      </c>
      <c r="K55" s="94">
        <f>Inputs!M92*Inputs!$B$10/Inputs!$Q$119</f>
        <v>1488.6339246141724</v>
      </c>
      <c r="L55" s="94">
        <f>Inputs!N92*Inputs!$B$10/Inputs!$Q$119</f>
        <v>1246.2641119986824</v>
      </c>
      <c r="M55" s="94">
        <f>Inputs!O92*Inputs!$B$10/Inputs!$Q$119</f>
        <v>160.35948327127582</v>
      </c>
      <c r="N55" s="94">
        <f>Inputs!P92*Inputs!$B$10/Inputs!$Q$119</f>
        <v>2563.5550270901217</v>
      </c>
      <c r="O55" s="102">
        <f t="shared" si="0"/>
        <v>6314.795359504487</v>
      </c>
      <c r="P55" s="112">
        <f>Inputs!AA92*Inputs!$B$13/Inputs!AA$119</f>
        <v>24856.953472742374</v>
      </c>
      <c r="Q55" s="94">
        <f>Inputs!AB92*(Inputs!$B$12+Inputs!C$12)/Inputs!AB$119</f>
        <v>3565.248830344566</v>
      </c>
      <c r="R55" s="94">
        <f>Inputs!T92*((Inputs!$B$11-Inputs!$C$12)/Inputs!$X$119)</f>
        <v>44778.111449054915</v>
      </c>
      <c r="S55" s="94">
        <f>Inputs!U92*((Inputs!$B$11-Inputs!$C$12)/Inputs!$X$119)</f>
        <v>4841.19826203725</v>
      </c>
      <c r="T55" s="94">
        <f>Inputs!V92*((Inputs!$B$11-Inputs!$C$12)/Inputs!$X$119)</f>
        <v>642.9331838743796</v>
      </c>
      <c r="U55" s="94">
        <f>Inputs!W92*((Inputs!$B$11-Inputs!$C$12)/Inputs!$X$119)</f>
        <v>0.0012534408494480696</v>
      </c>
      <c r="V55" s="94">
        <f t="shared" si="1"/>
        <v>50262.2441484074</v>
      </c>
      <c r="W55" s="102">
        <f t="shared" si="2"/>
        <v>78684.44645149432</v>
      </c>
    </row>
    <row r="56" spans="1:23" ht="11.25">
      <c r="A56" s="101">
        <v>48</v>
      </c>
      <c r="B56" s="94">
        <f>Inputs!B93*Inputs!$B$9/Inputs!$G$119</f>
        <v>1177.3128052452842</v>
      </c>
      <c r="C56" s="94">
        <f>Inputs!C93*Inputs!$B$9/Inputs!$G$119</f>
        <v>3064.8264525211243</v>
      </c>
      <c r="D56" s="94">
        <f>Inputs!D93*Inputs!$B$9/Inputs!$G$119</f>
        <v>1976.033407068719</v>
      </c>
      <c r="E56" s="94">
        <f>Inputs!E93*Inputs!$B$9/Inputs!$G$119</f>
        <v>0</v>
      </c>
      <c r="F56" s="94">
        <f>Inputs!F93*Inputs!$B$9/Inputs!$G$119</f>
        <v>0</v>
      </c>
      <c r="G56" s="115">
        <f t="shared" si="3"/>
        <v>6218.172664835127</v>
      </c>
      <c r="H56" s="112">
        <f>Inputs!J93*Inputs!$B$10/Inputs!$Q$119</f>
        <v>141.32137110208328</v>
      </c>
      <c r="I56" s="94">
        <f>Inputs!K93*Inputs!$B$10/Inputs!$Q$119</f>
        <v>202.09688302681337</v>
      </c>
      <c r="J56" s="94">
        <f>Inputs!L93*Inputs!$B$10/Inputs!$Q$119</f>
        <v>220.40276011257546</v>
      </c>
      <c r="K56" s="94">
        <f>Inputs!M93*Inputs!$B$10/Inputs!$Q$119</f>
        <v>1805.6917157395715</v>
      </c>
      <c r="L56" s="94">
        <f>Inputs!N93*Inputs!$B$10/Inputs!$Q$119</f>
        <v>881.6110404503019</v>
      </c>
      <c r="M56" s="94">
        <f>Inputs!O93*Inputs!$B$10/Inputs!$Q$119</f>
        <v>378.56553813355976</v>
      </c>
      <c r="N56" s="94">
        <f>Inputs!P93*Inputs!$B$10/Inputs!$Q$119</f>
        <v>637.0445225845205</v>
      </c>
      <c r="O56" s="102">
        <f t="shared" si="0"/>
        <v>4266.733831149426</v>
      </c>
      <c r="P56" s="112">
        <f>Inputs!AA93*Inputs!$B$13/Inputs!AA$119</f>
        <v>18836.730467425306</v>
      </c>
      <c r="Q56" s="94">
        <f>Inputs!AB93*(Inputs!$B$12+Inputs!C$12)/Inputs!AB$119</f>
        <v>1188.4162767815224</v>
      </c>
      <c r="R56" s="94">
        <f>Inputs!T93*((Inputs!$B$11-Inputs!$C$12)/Inputs!$X$119)</f>
        <v>32404.04250241862</v>
      </c>
      <c r="S56" s="94">
        <f>Inputs!U93*((Inputs!$B$11-Inputs!$C$12)/Inputs!$X$119)</f>
        <v>385.95682707313443</v>
      </c>
      <c r="T56" s="94">
        <f>Inputs!V93*((Inputs!$B$11-Inputs!$C$12)/Inputs!$X$119)</f>
        <v>0</v>
      </c>
      <c r="U56" s="94">
        <f>Inputs!W93*((Inputs!$B$11-Inputs!$C$12)/Inputs!$X$119)</f>
        <v>0.0006569926554670793</v>
      </c>
      <c r="V56" s="94">
        <f t="shared" si="1"/>
        <v>32789.99998648441</v>
      </c>
      <c r="W56" s="102">
        <f t="shared" si="2"/>
        <v>52815.14673069124</v>
      </c>
    </row>
    <row r="57" spans="1:23" ht="11.25">
      <c r="A57" s="101">
        <v>49</v>
      </c>
      <c r="B57" s="94">
        <f>Inputs!B94*Inputs!$B$9/Inputs!$G$119</f>
        <v>580.1448872579423</v>
      </c>
      <c r="C57" s="94">
        <f>Inputs!C94*Inputs!$B$9/Inputs!$G$119</f>
        <v>3320.8528346912967</v>
      </c>
      <c r="D57" s="94">
        <f>Inputs!D94*Inputs!$B$9/Inputs!$G$119</f>
        <v>53.792777104903095</v>
      </c>
      <c r="E57" s="94">
        <f>Inputs!E94*Inputs!$B$9/Inputs!$G$119</f>
        <v>112.3520028140381</v>
      </c>
      <c r="F57" s="94">
        <f>Inputs!F94*Inputs!$B$9/Inputs!$G$119</f>
        <v>0</v>
      </c>
      <c r="G57" s="115">
        <f t="shared" si="3"/>
        <v>4067.1425018681803</v>
      </c>
      <c r="H57" s="112">
        <f>Inputs!J94*Inputs!$B$10/Inputs!$Q$119</f>
        <v>55.64986634071673</v>
      </c>
      <c r="I57" s="94">
        <f>Inputs!K94*Inputs!$B$10/Inputs!$Q$119</f>
        <v>109.83526251457249</v>
      </c>
      <c r="J57" s="94">
        <f>Inputs!L94*Inputs!$B$10/Inputs!$Q$119</f>
        <v>352.9373102134929</v>
      </c>
      <c r="K57" s="94">
        <f>Inputs!M94*Inputs!$B$10/Inputs!$Q$119</f>
        <v>1815.9430069075981</v>
      </c>
      <c r="L57" s="94">
        <f>Inputs!N94*Inputs!$B$10/Inputs!$Q$119</f>
        <v>431.2864641405546</v>
      </c>
      <c r="M57" s="94">
        <f>Inputs!O94*Inputs!$B$10/Inputs!$Q$119</f>
        <v>577.0012457432208</v>
      </c>
      <c r="N57" s="94">
        <f>Inputs!P94*Inputs!$B$10/Inputs!$Q$119</f>
        <v>692.6943889252371</v>
      </c>
      <c r="O57" s="102">
        <f t="shared" si="0"/>
        <v>4035.3475447853925</v>
      </c>
      <c r="P57" s="112">
        <f>Inputs!AA94*Inputs!$B$13/Inputs!AA$119</f>
        <v>14568.172415071302</v>
      </c>
      <c r="Q57" s="94">
        <f>Inputs!AB94*(Inputs!$B$12+Inputs!C$12)/Inputs!AB$119</f>
        <v>2376.8325535630447</v>
      </c>
      <c r="R57" s="94">
        <f>Inputs!T94*((Inputs!$B$11-Inputs!$C$12)/Inputs!$X$119)</f>
        <v>26007.9855292979</v>
      </c>
      <c r="S57" s="94">
        <f>Inputs!U94*((Inputs!$B$11-Inputs!$C$12)/Inputs!$X$119)</f>
        <v>171.3175712008301</v>
      </c>
      <c r="T57" s="94">
        <f>Inputs!V94*((Inputs!$B$11-Inputs!$C$12)/Inputs!$X$119)</f>
        <v>0</v>
      </c>
      <c r="U57" s="94">
        <f>Inputs!W94*((Inputs!$B$11-Inputs!$C$12)/Inputs!$X$119)</f>
        <v>0.000342335580014512</v>
      </c>
      <c r="V57" s="94">
        <f t="shared" si="1"/>
        <v>26179.303442834313</v>
      </c>
      <c r="W57" s="102">
        <f t="shared" si="2"/>
        <v>43124.30841146866</v>
      </c>
    </row>
    <row r="58" spans="1:23" ht="11.25">
      <c r="A58" s="101">
        <v>50</v>
      </c>
      <c r="B58" s="94">
        <f>Inputs!B95*Inputs!$B$9/Inputs!$G$119</f>
        <v>154.5691190229494</v>
      </c>
      <c r="C58" s="94">
        <f>Inputs!C95*Inputs!$B$9/Inputs!$G$119</f>
        <v>1177.3128052452842</v>
      </c>
      <c r="D58" s="94">
        <f>Inputs!D95*Inputs!$B$9/Inputs!$G$119</f>
        <v>2135.3689746959003</v>
      </c>
      <c r="E58" s="94">
        <f>Inputs!E95*Inputs!$B$9/Inputs!$G$119</f>
        <v>2.723684916703955</v>
      </c>
      <c r="F58" s="94">
        <f>Inputs!F95*Inputs!$B$9/Inputs!$G$119</f>
        <v>0</v>
      </c>
      <c r="G58" s="115">
        <f t="shared" si="3"/>
        <v>3469.9745838808376</v>
      </c>
      <c r="H58" s="112">
        <f>Inputs!J95*Inputs!$B$10/Inputs!$Q$119</f>
        <v>0</v>
      </c>
      <c r="I58" s="94">
        <f>Inputs!K95*Inputs!$B$10/Inputs!$Q$119</f>
        <v>84.20703459450557</v>
      </c>
      <c r="J58" s="94">
        <f>Inputs!L95*Inputs!$B$10/Inputs!$Q$119</f>
        <v>74.68797850990927</v>
      </c>
      <c r="K58" s="94">
        <f>Inputs!M95*Inputs!$B$10/Inputs!$Q$119</f>
        <v>282.64274220416655</v>
      </c>
      <c r="L58" s="94">
        <f>Inputs!N95*Inputs!$B$10/Inputs!$Q$119</f>
        <v>1531.1035594531404</v>
      </c>
      <c r="M58" s="94">
        <f>Inputs!O95*Inputs!$B$10/Inputs!$Q$119</f>
        <v>145.71478160266616</v>
      </c>
      <c r="N58" s="94">
        <f>Inputs!P95*Inputs!$B$10/Inputs!$Q$119</f>
        <v>453.98575172689954</v>
      </c>
      <c r="O58" s="102">
        <f t="shared" si="0"/>
        <v>2572.341848091288</v>
      </c>
      <c r="P58" s="112">
        <f>Inputs!AA95*Inputs!$B$13/Inputs!AA$119</f>
        <v>15105.360030149188</v>
      </c>
      <c r="Q58" s="94">
        <f>Inputs!AB95*(Inputs!$B$12+Inputs!C$12)/Inputs!AB$119</f>
        <v>2971.040691953806</v>
      </c>
      <c r="R58" s="94">
        <f>Inputs!T95*((Inputs!$B$11-Inputs!$C$12)/Inputs!$X$119)</f>
        <v>22798.15010034746</v>
      </c>
      <c r="S58" s="94">
        <f>Inputs!U95*((Inputs!$B$11-Inputs!$C$12)/Inputs!$X$119)</f>
        <v>274.6988641668482</v>
      </c>
      <c r="T58" s="94">
        <f>Inputs!V95*((Inputs!$B$11-Inputs!$C$12)/Inputs!$X$119)</f>
        <v>0</v>
      </c>
      <c r="U58" s="94">
        <f>Inputs!W95*((Inputs!$B$11-Inputs!$C$12)/Inputs!$X$119)</f>
        <v>0.0009949388527135763</v>
      </c>
      <c r="V58" s="94">
        <f t="shared" si="1"/>
        <v>23072.849959453157</v>
      </c>
      <c r="W58" s="102">
        <f t="shared" si="2"/>
        <v>41149.25068155616</v>
      </c>
    </row>
    <row r="59" spans="1:23" ht="11.25">
      <c r="A59" s="101">
        <v>51</v>
      </c>
      <c r="B59" s="94">
        <f>Inputs!B96*Inputs!$B$9/Inputs!$G$119</f>
        <v>0</v>
      </c>
      <c r="C59" s="94">
        <f>Inputs!C96*Inputs!$B$9/Inputs!$G$119</f>
        <v>3670.165425258579</v>
      </c>
      <c r="D59" s="94">
        <f>Inputs!D96*Inputs!$B$9/Inputs!$G$119</f>
        <v>256.70730339934767</v>
      </c>
      <c r="E59" s="94">
        <f>Inputs!E96*Inputs!$B$9/Inputs!$G$119</f>
        <v>0</v>
      </c>
      <c r="F59" s="94">
        <f>Inputs!F96*Inputs!$B$9/Inputs!$G$119</f>
        <v>0</v>
      </c>
      <c r="G59" s="115">
        <f t="shared" si="3"/>
        <v>3926.872728657927</v>
      </c>
      <c r="H59" s="112">
        <f>Inputs!J96*Inputs!$B$10/Inputs!$Q$119</f>
        <v>0</v>
      </c>
      <c r="I59" s="94">
        <f>Inputs!K96*Inputs!$B$10/Inputs!$Q$119</f>
        <v>181.59430069075984</v>
      </c>
      <c r="J59" s="94">
        <f>Inputs!L96*Inputs!$B$10/Inputs!$Q$119</f>
        <v>283.374977287597</v>
      </c>
      <c r="K59" s="94">
        <f>Inputs!M96*Inputs!$B$10/Inputs!$Q$119</f>
        <v>877.2176299497189</v>
      </c>
      <c r="L59" s="94">
        <f>Inputs!N96*Inputs!$B$10/Inputs!$Q$119</f>
        <v>79.08138901049219</v>
      </c>
      <c r="M59" s="94">
        <f>Inputs!O96*Inputs!$B$10/Inputs!$Q$119</f>
        <v>254.81780903380817</v>
      </c>
      <c r="N59" s="94">
        <f>Inputs!P96*Inputs!$B$10/Inputs!$Q$119</f>
        <v>2086.1377526934466</v>
      </c>
      <c r="O59" s="102">
        <f t="shared" si="0"/>
        <v>3762.2238586658223</v>
      </c>
      <c r="P59" s="112">
        <f>Inputs!AA96*Inputs!$B$13/Inputs!AA$119</f>
        <v>24966.66471748169</v>
      </c>
      <c r="Q59" s="94">
        <f>Inputs!AB96*(Inputs!$B$12+Inputs!C$12)/Inputs!AB$119</f>
        <v>7130.497660689132</v>
      </c>
      <c r="R59" s="94">
        <f>Inputs!T96*((Inputs!$B$11-Inputs!$C$12)/Inputs!$X$119)</f>
        <v>28256.55962858689</v>
      </c>
      <c r="S59" s="94">
        <f>Inputs!U96*((Inputs!$B$11-Inputs!$C$12)/Inputs!$X$119)</f>
        <v>10403.111823609026</v>
      </c>
      <c r="T59" s="94">
        <f>Inputs!V96*((Inputs!$B$11-Inputs!$C$12)/Inputs!$X$119)</f>
        <v>0</v>
      </c>
      <c r="U59" s="94">
        <f>Inputs!W96*((Inputs!$B$11-Inputs!$C$12)/Inputs!$X$119)</f>
        <v>0.0016358250127343863</v>
      </c>
      <c r="V59" s="94">
        <f t="shared" si="1"/>
        <v>38659.67308802093</v>
      </c>
      <c r="W59" s="102">
        <f t="shared" si="2"/>
        <v>70756.83546619175</v>
      </c>
    </row>
    <row r="60" spans="1:23" ht="11.25">
      <c r="A60" s="101">
        <v>52</v>
      </c>
      <c r="B60" s="94">
        <f>Inputs!B97*Inputs!$B$9/Inputs!$G$119</f>
        <v>61.963831855014966</v>
      </c>
      <c r="C60" s="94">
        <f>Inputs!C97*Inputs!$B$9/Inputs!$G$119</f>
        <v>7020.297872804442</v>
      </c>
      <c r="D60" s="94">
        <f>Inputs!D97*Inputs!$B$9/Inputs!$G$119</f>
        <v>209.0428173570285</v>
      </c>
      <c r="E60" s="94">
        <f>Inputs!E97*Inputs!$B$9/Inputs!$G$119</f>
        <v>0</v>
      </c>
      <c r="F60" s="94">
        <f>Inputs!F97*Inputs!$B$9/Inputs!$G$119</f>
        <v>0</v>
      </c>
      <c r="G60" s="115">
        <f t="shared" si="3"/>
        <v>7291.304522016485</v>
      </c>
      <c r="H60" s="112">
        <f>Inputs!J97*Inputs!$B$10/Inputs!$Q$119</f>
        <v>0</v>
      </c>
      <c r="I60" s="94">
        <f>Inputs!K97*Inputs!$B$10/Inputs!$Q$119</f>
        <v>795.2073006055048</v>
      </c>
      <c r="J60" s="94">
        <f>Inputs!L97*Inputs!$B$10/Inputs!$Q$119</f>
        <v>213.08040927827062</v>
      </c>
      <c r="K60" s="94">
        <f>Inputs!M97*Inputs!$B$10/Inputs!$Q$119</f>
        <v>551.3730178231539</v>
      </c>
      <c r="L60" s="94">
        <f>Inputs!N97*Inputs!$B$10/Inputs!$Q$119</f>
        <v>396.87141521932193</v>
      </c>
      <c r="M60" s="94">
        <f>Inputs!O97*Inputs!$B$10/Inputs!$Q$119</f>
        <v>267.9980405355568</v>
      </c>
      <c r="N60" s="94">
        <f>Inputs!P97*Inputs!$B$10/Inputs!$Q$119</f>
        <v>957.7634891270721</v>
      </c>
      <c r="O60" s="102">
        <f t="shared" si="0"/>
        <v>3182.2936725888803</v>
      </c>
      <c r="P60" s="112">
        <f>Inputs!AA97*Inputs!$B$13/Inputs!AA$119</f>
        <v>15570.110965701339</v>
      </c>
      <c r="Q60" s="94">
        <f>Inputs!AB97*(Inputs!$B$12+Inputs!C$12)/Inputs!AB$119</f>
        <v>2971.040691953806</v>
      </c>
      <c r="R60" s="94">
        <f>Inputs!T97*((Inputs!$B$11-Inputs!$C$12)/Inputs!$X$119)</f>
        <v>23165.8191929525</v>
      </c>
      <c r="S60" s="94">
        <f>Inputs!U97*((Inputs!$B$11-Inputs!$C$12)/Inputs!$X$119)</f>
        <v>0</v>
      </c>
      <c r="T60" s="94">
        <f>Inputs!V97*((Inputs!$B$11-Inputs!$C$12)/Inputs!$X$119)</f>
        <v>0</v>
      </c>
      <c r="U60" s="94">
        <f>Inputs!W97*((Inputs!$B$11-Inputs!$C$12)/Inputs!$X$119)</f>
        <v>8.29992377951895E-05</v>
      </c>
      <c r="V60" s="94">
        <f t="shared" si="1"/>
        <v>23165.819275951737</v>
      </c>
      <c r="W60" s="102">
        <f t="shared" si="2"/>
        <v>41706.97093360688</v>
      </c>
    </row>
    <row r="61" spans="1:23" ht="11.25">
      <c r="A61" s="101">
        <v>53</v>
      </c>
      <c r="B61" s="94">
        <f>Inputs!B98*Inputs!$B$9/Inputs!$G$119</f>
        <v>61.963831855014966</v>
      </c>
      <c r="C61" s="94">
        <f>Inputs!C98*Inputs!$B$9/Inputs!$G$119</f>
        <v>9037.867474852896</v>
      </c>
      <c r="D61" s="94">
        <f>Inputs!D98*Inputs!$B$9/Inputs!$G$119</f>
        <v>40.17435252138333</v>
      </c>
      <c r="E61" s="94">
        <f>Inputs!E98*Inputs!$B$9/Inputs!$G$119</f>
        <v>0</v>
      </c>
      <c r="F61" s="94">
        <f>Inputs!F98*Inputs!$B$9/Inputs!$G$119</f>
        <v>0</v>
      </c>
      <c r="G61" s="115">
        <f t="shared" si="3"/>
        <v>9140.005659229295</v>
      </c>
      <c r="H61" s="112">
        <f>Inputs!J98*Inputs!$B$10/Inputs!$Q$119</f>
        <v>0</v>
      </c>
      <c r="I61" s="94">
        <f>Inputs!K98*Inputs!$B$10/Inputs!$Q$119</f>
        <v>482.54291998068845</v>
      </c>
      <c r="J61" s="94">
        <f>Inputs!L98*Inputs!$B$10/Inputs!$Q$119</f>
        <v>1798.369364905267</v>
      </c>
      <c r="K61" s="94">
        <f>Inputs!M98*Inputs!$B$10/Inputs!$Q$119</f>
        <v>902.1136227863554</v>
      </c>
      <c r="L61" s="94">
        <f>Inputs!N98*Inputs!$B$10/Inputs!$Q$119</f>
        <v>150.84042718667956</v>
      </c>
      <c r="M61" s="94">
        <f>Inputs!O98*Inputs!$B$10/Inputs!$Q$119</f>
        <v>703.6779151766943</v>
      </c>
      <c r="N61" s="94">
        <f>Inputs!P98*Inputs!$B$10/Inputs!$Q$119</f>
        <v>735.1640237642051</v>
      </c>
      <c r="O61" s="102">
        <f t="shared" si="0"/>
        <v>4772.70827379989</v>
      </c>
      <c r="P61" s="112">
        <f>Inputs!AA98*Inputs!$B$13/Inputs!AA$119</f>
        <v>23162.20221300494</v>
      </c>
      <c r="Q61" s="94">
        <f>Inputs!AB98*(Inputs!$B$12+Inputs!C$12)/Inputs!AB$119</f>
        <v>1782.624415172283</v>
      </c>
      <c r="R61" s="94">
        <f>Inputs!T98*((Inputs!$B$11-Inputs!$C$12)/Inputs!$X$119)</f>
        <v>40896.03409952316</v>
      </c>
      <c r="S61" s="94">
        <f>Inputs!U98*((Inputs!$B$11-Inputs!$C$12)/Inputs!$X$119)</f>
        <v>6663.6627694667695</v>
      </c>
      <c r="T61" s="94">
        <f>Inputs!V98*((Inputs!$B$11-Inputs!$C$12)/Inputs!$X$119)</f>
        <v>0</v>
      </c>
      <c r="U61" s="94">
        <f>Inputs!W98*((Inputs!$B$11-Inputs!$C$12)/Inputs!$X$119)</f>
        <v>0.0007551552155517744</v>
      </c>
      <c r="V61" s="94">
        <f t="shared" si="1"/>
        <v>47559.69762414515</v>
      </c>
      <c r="W61" s="102">
        <f t="shared" si="2"/>
        <v>72504.52425232236</v>
      </c>
    </row>
    <row r="62" spans="1:23" ht="11.25">
      <c r="A62" s="101">
        <v>54</v>
      </c>
      <c r="B62" s="94">
        <f>Inputs!B99*Inputs!$B$9/Inputs!$G$119</f>
        <v>196.10531400268474</v>
      </c>
      <c r="C62" s="94">
        <f>Inputs!C99*Inputs!$B$9/Inputs!$G$119</f>
        <v>5614.876455785201</v>
      </c>
      <c r="D62" s="94">
        <f>Inputs!D99*Inputs!$B$9/Inputs!$G$119</f>
        <v>0</v>
      </c>
      <c r="E62" s="94">
        <f>Inputs!E99*Inputs!$B$9/Inputs!$G$119</f>
        <v>0</v>
      </c>
      <c r="F62" s="94">
        <f>Inputs!F99*Inputs!$B$9/Inputs!$G$119</f>
        <v>0</v>
      </c>
      <c r="G62" s="115">
        <f t="shared" si="3"/>
        <v>5810.981769787886</v>
      </c>
      <c r="H62" s="112">
        <f>Inputs!J99*Inputs!$B$10/Inputs!$Q$119</f>
        <v>0</v>
      </c>
      <c r="I62" s="94">
        <f>Inputs!K99*Inputs!$B$10/Inputs!$Q$119</f>
        <v>127.40890451690409</v>
      </c>
      <c r="J62" s="94">
        <f>Inputs!L99*Inputs!$B$10/Inputs!$Q$119</f>
        <v>112.03196776486392</v>
      </c>
      <c r="K62" s="94">
        <f>Inputs!M99*Inputs!$B$10/Inputs!$Q$119</f>
        <v>3278.2164685182734</v>
      </c>
      <c r="L62" s="94">
        <f>Inputs!N99*Inputs!$B$10/Inputs!$Q$119</f>
        <v>145.71478160266616</v>
      </c>
      <c r="M62" s="94">
        <f>Inputs!O99*Inputs!$B$10/Inputs!$Q$119</f>
        <v>1082.9756883936845</v>
      </c>
      <c r="N62" s="94">
        <f>Inputs!P99*Inputs!$B$10/Inputs!$Q$119</f>
        <v>643.6346383353947</v>
      </c>
      <c r="O62" s="102">
        <f t="shared" si="0"/>
        <v>5389.982449131787</v>
      </c>
      <c r="P62" s="112">
        <f>Inputs!AA99*Inputs!$B$13/Inputs!AA$119</f>
        <v>18823.489869668687</v>
      </c>
      <c r="Q62" s="94">
        <f>Inputs!AB99*(Inputs!$B$12+Inputs!C$12)/Inputs!AB$119</f>
        <v>1782.624415172283</v>
      </c>
      <c r="R62" s="94">
        <f>Inputs!T99*((Inputs!$B$11-Inputs!$C$12)/Inputs!$X$119)</f>
        <v>31942.19814368563</v>
      </c>
      <c r="S62" s="94">
        <f>Inputs!U99*((Inputs!$B$11-Inputs!$C$12)/Inputs!$X$119)</f>
        <v>0</v>
      </c>
      <c r="T62" s="94">
        <f>Inputs!V99*((Inputs!$B$11-Inputs!$C$12)/Inputs!$X$119)</f>
        <v>0</v>
      </c>
      <c r="U62" s="94">
        <f>Inputs!W99*((Inputs!$B$11-Inputs!$C$12)/Inputs!$X$119)</f>
        <v>0.00020205671089126119</v>
      </c>
      <c r="V62" s="94">
        <f t="shared" si="1"/>
        <v>31942.19834574234</v>
      </c>
      <c r="W62" s="102">
        <f t="shared" si="2"/>
        <v>52548.31263058331</v>
      </c>
    </row>
    <row r="63" spans="1:23" ht="11.25">
      <c r="A63" s="101">
        <v>55</v>
      </c>
      <c r="B63" s="94">
        <f>Inputs!B100*Inputs!$B$9/Inputs!$G$119</f>
        <v>0</v>
      </c>
      <c r="C63" s="94">
        <f>Inputs!C100*Inputs!$B$9/Inputs!$G$119</f>
        <v>840.937718032346</v>
      </c>
      <c r="D63" s="94">
        <f>Inputs!D100*Inputs!$B$9/Inputs!$G$119</f>
        <v>2375.734168595024</v>
      </c>
      <c r="E63" s="94">
        <f>Inputs!E100*Inputs!$B$9/Inputs!$G$119</f>
        <v>431.7040592975768</v>
      </c>
      <c r="F63" s="94">
        <f>Inputs!F100*Inputs!$B$9/Inputs!$G$119</f>
        <v>0</v>
      </c>
      <c r="G63" s="115">
        <f t="shared" si="3"/>
        <v>3648.375945924947</v>
      </c>
      <c r="H63" s="112">
        <f>Inputs!J100*Inputs!$B$10/Inputs!$Q$119</f>
        <v>0</v>
      </c>
      <c r="I63" s="94">
        <f>Inputs!K100*Inputs!$B$10/Inputs!$Q$119</f>
        <v>48.32751550641189</v>
      </c>
      <c r="J63" s="94">
        <f>Inputs!L100*Inputs!$B$10/Inputs!$Q$119</f>
        <v>0</v>
      </c>
      <c r="K63" s="94">
        <f>Inputs!M100*Inputs!$B$10/Inputs!$Q$119</f>
        <v>1002.4298292163314</v>
      </c>
      <c r="L63" s="94">
        <f>Inputs!N100*Inputs!$B$10/Inputs!$Q$119</f>
        <v>355.8662505472148</v>
      </c>
      <c r="M63" s="94">
        <f>Inputs!O100*Inputs!$B$10/Inputs!$Q$119</f>
        <v>90.79715034537992</v>
      </c>
      <c r="N63" s="94">
        <f>Inputs!P100*Inputs!$B$10/Inputs!$Q$119</f>
        <v>924.8129103727003</v>
      </c>
      <c r="O63" s="102">
        <f t="shared" si="0"/>
        <v>2422.2336559880387</v>
      </c>
      <c r="P63" s="112">
        <f>Inputs!AA100*Inputs!$B$13/Inputs!AA$119</f>
        <v>14294.135614674728</v>
      </c>
      <c r="Q63" s="94">
        <f>Inputs!AB100*(Inputs!$B$12+Inputs!C$12)/Inputs!AB$119</f>
        <v>1782.624415172283</v>
      </c>
      <c r="R63" s="94">
        <f>Inputs!T100*((Inputs!$B$11-Inputs!$C$12)/Inputs!$X$119)</f>
        <v>22391.847437894787</v>
      </c>
      <c r="S63" s="94">
        <f>Inputs!U100*((Inputs!$B$11-Inputs!$C$12)/Inputs!$X$119)</f>
        <v>0</v>
      </c>
      <c r="T63" s="94">
        <f>Inputs!V100*((Inputs!$B$11-Inputs!$C$12)/Inputs!$X$119)</f>
        <v>0</v>
      </c>
      <c r="U63" s="94">
        <f>Inputs!W100*((Inputs!$B$11-Inputs!$C$12)/Inputs!$X$119)</f>
        <v>0.0002906424358457423</v>
      </c>
      <c r="V63" s="94">
        <f t="shared" si="1"/>
        <v>22391.84772853722</v>
      </c>
      <c r="W63" s="102">
        <f t="shared" si="2"/>
        <v>38468.60775838423</v>
      </c>
    </row>
    <row r="64" spans="1:23" ht="11.25">
      <c r="A64" s="101">
        <v>56</v>
      </c>
      <c r="B64" s="94">
        <f>Inputs!B101*Inputs!$B$9/Inputs!$G$119</f>
        <v>1807.8458634622498</v>
      </c>
      <c r="C64" s="94">
        <f>Inputs!C101*Inputs!$B$9/Inputs!$G$119</f>
        <v>547.4606682574948</v>
      </c>
      <c r="D64" s="94">
        <f>Inputs!D101*Inputs!$B$9/Inputs!$G$119</f>
        <v>256.70730339934767</v>
      </c>
      <c r="E64" s="94">
        <f>Inputs!E101*Inputs!$B$9/Inputs!$G$119</f>
        <v>0</v>
      </c>
      <c r="F64" s="94">
        <f>Inputs!F101*Inputs!$B$9/Inputs!$G$119</f>
        <v>0</v>
      </c>
      <c r="G64" s="115">
        <f t="shared" si="3"/>
        <v>2612.0138351190926</v>
      </c>
      <c r="H64" s="112">
        <f>Inputs!J101*Inputs!$B$10/Inputs!$Q$119</f>
        <v>0</v>
      </c>
      <c r="I64" s="94">
        <f>Inputs!K101*Inputs!$B$10/Inputs!$Q$119</f>
        <v>105.44185201398957</v>
      </c>
      <c r="J64" s="94">
        <f>Inputs!L101*Inputs!$B$10/Inputs!$Q$119</f>
        <v>131.0700799340565</v>
      </c>
      <c r="K64" s="94">
        <f>Inputs!M101*Inputs!$B$10/Inputs!$Q$119</f>
        <v>204.2935882771048</v>
      </c>
      <c r="L64" s="94">
        <f>Inputs!N101*Inputs!$B$10/Inputs!$Q$119</f>
        <v>305.3420297905115</v>
      </c>
      <c r="M64" s="94">
        <f>Inputs!O101*Inputs!$B$10/Inputs!$Q$119</f>
        <v>0</v>
      </c>
      <c r="N64" s="94">
        <f>Inputs!P101*Inputs!$B$10/Inputs!$Q$119</f>
        <v>1671.6926954717933</v>
      </c>
      <c r="O64" s="102">
        <f t="shared" si="0"/>
        <v>2417.840245487456</v>
      </c>
      <c r="P64" s="112">
        <f>Inputs!AA101*Inputs!$B$13/Inputs!AA$119</f>
        <v>17911.4399031125</v>
      </c>
      <c r="Q64" s="94">
        <f>Inputs!AB101*(Inputs!$B$12+Inputs!C$12)/Inputs!AB$119</f>
        <v>594.2081383907612</v>
      </c>
      <c r="R64" s="94">
        <f>Inputs!T101*((Inputs!$B$11-Inputs!$C$12)/Inputs!$X$119)</f>
        <v>30766.077509815226</v>
      </c>
      <c r="S64" s="94">
        <f>Inputs!U101*((Inputs!$B$11-Inputs!$C$12)/Inputs!$X$119)</f>
        <v>0</v>
      </c>
      <c r="T64" s="94">
        <f>Inputs!V101*((Inputs!$B$11-Inputs!$C$12)/Inputs!$X$119)</f>
        <v>0</v>
      </c>
      <c r="U64" s="94">
        <f>Inputs!W101*((Inputs!$B$11-Inputs!$C$12)/Inputs!$X$119)</f>
        <v>7.023012428823728E-05</v>
      </c>
      <c r="V64" s="94">
        <f t="shared" si="1"/>
        <v>30766.077580045352</v>
      </c>
      <c r="W64" s="102">
        <f t="shared" si="2"/>
        <v>49271.72562154861</v>
      </c>
    </row>
    <row r="65" spans="1:23" ht="11.25">
      <c r="A65" s="101">
        <v>57</v>
      </c>
      <c r="B65" s="94">
        <f>Inputs!B102*Inputs!$B$9/Inputs!$G$119</f>
        <v>0</v>
      </c>
      <c r="C65" s="94">
        <f>Inputs!C102*Inputs!$B$9/Inputs!$G$119</f>
        <v>898.135101283129</v>
      </c>
      <c r="D65" s="94">
        <f>Inputs!D102*Inputs!$B$9/Inputs!$G$119</f>
        <v>295.51981346237903</v>
      </c>
      <c r="E65" s="94">
        <f>Inputs!E102*Inputs!$B$9/Inputs!$G$119</f>
        <v>0</v>
      </c>
      <c r="F65" s="94">
        <f>Inputs!F102*Inputs!$B$9/Inputs!$G$119</f>
        <v>0</v>
      </c>
      <c r="G65" s="115">
        <f t="shared" si="3"/>
        <v>1193.654914745508</v>
      </c>
      <c r="H65" s="112">
        <f>Inputs!J102*Inputs!$B$10/Inputs!$Q$119</f>
        <v>0</v>
      </c>
      <c r="I65" s="94">
        <f>Inputs!K102*Inputs!$B$10/Inputs!$Q$119</f>
        <v>0</v>
      </c>
      <c r="J65" s="94">
        <f>Inputs!L102*Inputs!$B$10/Inputs!$Q$119</f>
        <v>87.86821001165801</v>
      </c>
      <c r="K65" s="94">
        <f>Inputs!M102*Inputs!$B$10/Inputs!$Q$119</f>
        <v>1511.3332122005174</v>
      </c>
      <c r="L65" s="94">
        <f>Inputs!N102*Inputs!$B$10/Inputs!$Q$119</f>
        <v>197.70347252623048</v>
      </c>
      <c r="M65" s="94">
        <f>Inputs!O102*Inputs!$B$10/Inputs!$Q$119</f>
        <v>1182.5596597402305</v>
      </c>
      <c r="N65" s="94">
        <f>Inputs!P102*Inputs!$B$10/Inputs!$Q$119</f>
        <v>1080.7789831433934</v>
      </c>
      <c r="O65" s="102">
        <f t="shared" si="0"/>
        <v>4060.2435376220296</v>
      </c>
      <c r="P65" s="112">
        <f>Inputs!AA102*Inputs!$B$13/Inputs!AA$119</f>
        <v>16122.454501772496</v>
      </c>
      <c r="Q65" s="94">
        <f>Inputs!AB102*(Inputs!$B$12+Inputs!C$12)/Inputs!AB$119</f>
        <v>1782.624415172283</v>
      </c>
      <c r="R65" s="94">
        <f>Inputs!T102*((Inputs!$B$11-Inputs!$C$12)/Inputs!$X$119)</f>
        <v>27447.016465015193</v>
      </c>
      <c r="S65" s="94">
        <f>Inputs!U102*((Inputs!$B$11-Inputs!$C$12)/Inputs!$X$119)</f>
        <v>1105.6875428651274</v>
      </c>
      <c r="T65" s="94">
        <f>Inputs!V102*((Inputs!$B$11-Inputs!$C$12)/Inputs!$X$119)</f>
        <v>0</v>
      </c>
      <c r="U65" s="94">
        <f>Inputs!W102*((Inputs!$B$11-Inputs!$C$12)/Inputs!$X$119)</f>
        <v>8.289041012325525E-05</v>
      </c>
      <c r="V65" s="94">
        <f t="shared" si="1"/>
        <v>28552.704090770727</v>
      </c>
      <c r="W65" s="102">
        <f t="shared" si="2"/>
        <v>46457.7830077155</v>
      </c>
    </row>
    <row r="66" spans="1:23" ht="11.25">
      <c r="A66" s="101">
        <v>58</v>
      </c>
      <c r="B66" s="94">
        <f>Inputs!B103*Inputs!$B$9/Inputs!$G$119</f>
        <v>0</v>
      </c>
      <c r="C66" s="94">
        <f>Inputs!C103*Inputs!$B$9/Inputs!$G$119</f>
        <v>266.92112183698754</v>
      </c>
      <c r="D66" s="94">
        <f>Inputs!D103*Inputs!$B$9/Inputs!$G$119</f>
        <v>3.4046061458799426</v>
      </c>
      <c r="E66" s="94">
        <f>Inputs!E103*Inputs!$B$9/Inputs!$G$119</f>
        <v>0</v>
      </c>
      <c r="F66" s="94">
        <f>Inputs!F103*Inputs!$B$9/Inputs!$G$119</f>
        <v>0</v>
      </c>
      <c r="G66" s="115">
        <f t="shared" si="3"/>
        <v>270.3257279828675</v>
      </c>
      <c r="H66" s="112">
        <f>Inputs!J103*Inputs!$B$10/Inputs!$Q$119</f>
        <v>0</v>
      </c>
      <c r="I66" s="94">
        <f>Inputs!K103*Inputs!$B$10/Inputs!$Q$119</f>
        <v>0</v>
      </c>
      <c r="J66" s="94">
        <f>Inputs!L103*Inputs!$B$10/Inputs!$Q$119</f>
        <v>83.47479951107509</v>
      </c>
      <c r="K66" s="94">
        <f>Inputs!M103*Inputs!$B$10/Inputs!$Q$119</f>
        <v>0</v>
      </c>
      <c r="L66" s="94">
        <f>Inputs!N103*Inputs!$B$10/Inputs!$Q$119</f>
        <v>228.45734603031076</v>
      </c>
      <c r="M66" s="94">
        <f>Inputs!O103*Inputs!$B$10/Inputs!$Q$119</f>
        <v>360.25966104779775</v>
      </c>
      <c r="N66" s="94">
        <f>Inputs!P103*Inputs!$B$10/Inputs!$Q$119</f>
        <v>406.3904713039182</v>
      </c>
      <c r="O66" s="102">
        <f t="shared" si="0"/>
        <v>1078.582277893102</v>
      </c>
      <c r="P66" s="112">
        <f>Inputs!AA103*Inputs!$B$13/Inputs!AA$119</f>
        <v>8096.353253449463</v>
      </c>
      <c r="Q66" s="94">
        <f>Inputs!AB103*(Inputs!$B$12+Inputs!C$12)/Inputs!AB$119</f>
        <v>594.2081383907612</v>
      </c>
      <c r="R66" s="94">
        <f>Inputs!T103*((Inputs!$B$11-Inputs!$C$12)/Inputs!$X$119)</f>
        <v>12968.023599355929</v>
      </c>
      <c r="S66" s="94">
        <f>Inputs!U103*((Inputs!$B$11-Inputs!$C$12)/Inputs!$X$119)</f>
        <v>263.8684429989796</v>
      </c>
      <c r="T66" s="94">
        <f>Inputs!V103*((Inputs!$B$11-Inputs!$C$12)/Inputs!$X$119)</f>
        <v>0</v>
      </c>
      <c r="U66" s="94">
        <f>Inputs!W103*((Inputs!$B$11-Inputs!$C$12)/Inputs!$X$119)</f>
        <v>0.0005129410937167744</v>
      </c>
      <c r="V66" s="94">
        <f t="shared" si="1"/>
        <v>13231.892555296</v>
      </c>
      <c r="W66" s="102">
        <f t="shared" si="2"/>
        <v>21922.45394713623</v>
      </c>
    </row>
    <row r="67" spans="1:23" ht="11.25">
      <c r="A67" s="101">
        <v>59</v>
      </c>
      <c r="B67" s="94">
        <f>Inputs!B104*Inputs!$B$9/Inputs!$G$119</f>
        <v>0</v>
      </c>
      <c r="C67" s="94">
        <f>Inputs!C104*Inputs!$B$9/Inputs!$G$119</f>
        <v>336.3750872129383</v>
      </c>
      <c r="D67" s="94">
        <f>Inputs!D104*Inputs!$B$9/Inputs!$G$119</f>
        <v>164.10201623141324</v>
      </c>
      <c r="E67" s="94">
        <f>Inputs!E104*Inputs!$B$9/Inputs!$G$119</f>
        <v>0</v>
      </c>
      <c r="F67" s="94">
        <f>Inputs!F104*Inputs!$B$9/Inputs!$G$119</f>
        <v>0</v>
      </c>
      <c r="G67" s="115">
        <f t="shared" si="3"/>
        <v>500.47710344435154</v>
      </c>
      <c r="H67" s="112">
        <f>Inputs!J104*Inputs!$B$10/Inputs!$Q$119</f>
        <v>35.14728400466319</v>
      </c>
      <c r="I67" s="94">
        <f>Inputs!K104*Inputs!$B$10/Inputs!$Q$119</f>
        <v>0</v>
      </c>
      <c r="J67" s="94">
        <f>Inputs!L104*Inputs!$B$10/Inputs!$Q$119</f>
        <v>107.63855726428105</v>
      </c>
      <c r="K67" s="94">
        <f>Inputs!M104*Inputs!$B$10/Inputs!$Q$119</f>
        <v>0</v>
      </c>
      <c r="L67" s="94">
        <f>Inputs!N104*Inputs!$B$10/Inputs!$Q$119</f>
        <v>54.18539617385575</v>
      </c>
      <c r="M67" s="94">
        <f>Inputs!O104*Inputs!$B$10/Inputs!$Q$119</f>
        <v>444.4666956423033</v>
      </c>
      <c r="N67" s="94">
        <f>Inputs!P104*Inputs!$B$10/Inputs!$Q$119</f>
        <v>273.12368611957027</v>
      </c>
      <c r="O67" s="102">
        <f t="shared" si="0"/>
        <v>914.5616192046735</v>
      </c>
      <c r="P67" s="112">
        <f>Inputs!AA104*Inputs!$B$13/Inputs!AA$119</f>
        <v>8455.958571037474</v>
      </c>
      <c r="Q67" s="94">
        <f>Inputs!AB104*(Inputs!$B$12+Inputs!C$12)/Inputs!AB$119</f>
        <v>1782.624415172283</v>
      </c>
      <c r="R67" s="94">
        <f>Inputs!T104*((Inputs!$B$11-Inputs!$C$12)/Inputs!$X$119)</f>
        <v>30080.904481936817</v>
      </c>
      <c r="S67" s="94">
        <f>Inputs!U104*((Inputs!$B$11-Inputs!$C$12)/Inputs!$X$119)</f>
        <v>2327.5559673492085</v>
      </c>
      <c r="T67" s="94">
        <f>Inputs!V104*((Inputs!$B$11-Inputs!$C$12)/Inputs!$X$119)</f>
        <v>0</v>
      </c>
      <c r="U67" s="94">
        <f>Inputs!W104*((Inputs!$B$11-Inputs!$C$12)/Inputs!$X$119)</f>
        <v>0.0004152863961011056</v>
      </c>
      <c r="V67" s="94">
        <f t="shared" si="1"/>
        <v>32408.460864572422</v>
      </c>
      <c r="W67" s="102">
        <f t="shared" si="2"/>
        <v>42647.04385078218</v>
      </c>
    </row>
    <row r="68" spans="1:23" ht="11.25">
      <c r="A68" s="101">
        <v>60</v>
      </c>
      <c r="B68" s="94">
        <f>Inputs!B105*Inputs!$B$9/Inputs!$G$119</f>
        <v>0</v>
      </c>
      <c r="C68" s="94">
        <f>Inputs!C105*Inputs!$B$9/Inputs!$G$119</f>
        <v>1258.342431517227</v>
      </c>
      <c r="D68" s="94">
        <f>Inputs!D105*Inputs!$B$9/Inputs!$G$119</f>
        <v>0</v>
      </c>
      <c r="E68" s="94">
        <f>Inputs!E105*Inputs!$B$9/Inputs!$G$119</f>
        <v>0</v>
      </c>
      <c r="F68" s="94">
        <f>Inputs!F105*Inputs!$B$9/Inputs!$G$119</f>
        <v>0</v>
      </c>
      <c r="G68" s="115">
        <f t="shared" si="3"/>
        <v>1258.342431517227</v>
      </c>
      <c r="H68" s="112">
        <f>Inputs!J105*Inputs!$B$10/Inputs!$Q$119</f>
        <v>0</v>
      </c>
      <c r="I68" s="94">
        <f>Inputs!K105*Inputs!$B$10/Inputs!$Q$119</f>
        <v>745.4153149322319</v>
      </c>
      <c r="J68" s="94">
        <f>Inputs!L105*Inputs!$B$10/Inputs!$Q$119</f>
        <v>184.52324102448176</v>
      </c>
      <c r="K68" s="94">
        <f>Inputs!M105*Inputs!$B$10/Inputs!$Q$119</f>
        <v>310.4676753745249</v>
      </c>
      <c r="L68" s="94">
        <f>Inputs!N105*Inputs!$B$10/Inputs!$Q$119</f>
        <v>582.8591264106647</v>
      </c>
      <c r="M68" s="94">
        <f>Inputs!O105*Inputs!$B$10/Inputs!$Q$119</f>
        <v>1528.1746191194184</v>
      </c>
      <c r="N68" s="94">
        <f>Inputs!P105*Inputs!$B$10/Inputs!$Q$119</f>
        <v>97.38726609625427</v>
      </c>
      <c r="O68" s="102">
        <f t="shared" si="0"/>
        <v>3448.827242957576</v>
      </c>
      <c r="P68" s="112">
        <f>Inputs!AA105*Inputs!$B$13/Inputs!AA$119</f>
        <v>6629.72494481841</v>
      </c>
      <c r="Q68" s="94">
        <f>Inputs!AB105*(Inputs!$B$12+Inputs!C$12)/Inputs!AB$119</f>
        <v>1782.624415172283</v>
      </c>
      <c r="R68" s="94">
        <f>Inputs!T105*((Inputs!$B$11-Inputs!$C$12)/Inputs!$X$119)</f>
        <v>115378.02940007114</v>
      </c>
      <c r="S68" s="94">
        <f>Inputs!U105*((Inputs!$B$11-Inputs!$C$12)/Inputs!$X$119)</f>
        <v>9567.20022619808</v>
      </c>
      <c r="T68" s="94">
        <f>Inputs!V105*((Inputs!$B$11-Inputs!$C$12)/Inputs!$X$119)</f>
        <v>0</v>
      </c>
      <c r="U68" s="94">
        <f>Inputs!W105*((Inputs!$B$11-Inputs!$C$12)/Inputs!$X$119)</f>
        <v>0.00046991788741210006</v>
      </c>
      <c r="V68" s="94">
        <f t="shared" si="1"/>
        <v>124945.23009618711</v>
      </c>
      <c r="W68" s="102">
        <f t="shared" si="2"/>
        <v>133357.5794561778</v>
      </c>
    </row>
    <row r="69" spans="1:23" ht="11.25">
      <c r="A69" s="101">
        <v>61</v>
      </c>
      <c r="B69" s="94">
        <f>Inputs!B106*Inputs!$B$9/Inputs!$G$119</f>
        <v>0</v>
      </c>
      <c r="C69" s="94">
        <f>Inputs!C106*Inputs!$B$9/Inputs!$G$119</f>
        <v>233.5559816073641</v>
      </c>
      <c r="D69" s="94">
        <f>Inputs!D106*Inputs!$B$9/Inputs!$G$119</f>
        <v>3.4046061458799426</v>
      </c>
      <c r="E69" s="94">
        <f>Inputs!E106*Inputs!$B$9/Inputs!$G$119</f>
        <v>0</v>
      </c>
      <c r="F69" s="94">
        <f>Inputs!F106*Inputs!$B$9/Inputs!$G$119</f>
        <v>0</v>
      </c>
      <c r="G69" s="115">
        <f t="shared" si="3"/>
        <v>236.96058775324403</v>
      </c>
      <c r="H69" s="112">
        <f>Inputs!J106*Inputs!$B$10/Inputs!$Q$119</f>
        <v>123.0154940163212</v>
      </c>
      <c r="I69" s="94">
        <f>Inputs!K106*Inputs!$B$10/Inputs!$Q$119</f>
        <v>0</v>
      </c>
      <c r="J69" s="94">
        <f>Inputs!L106*Inputs!$B$10/Inputs!$Q$119</f>
        <v>299.48414912306765</v>
      </c>
      <c r="K69" s="94">
        <f>Inputs!M106*Inputs!$B$10/Inputs!$Q$119</f>
        <v>33.68281383780223</v>
      </c>
      <c r="L69" s="94">
        <f>Inputs!N106*Inputs!$B$10/Inputs!$Q$119</f>
        <v>124.47996418318215</v>
      </c>
      <c r="M69" s="94">
        <f>Inputs!O106*Inputs!$B$10/Inputs!$Q$119</f>
        <v>988.5173626311524</v>
      </c>
      <c r="N69" s="94">
        <f>Inputs!P106*Inputs!$B$10/Inputs!$Q$119</f>
        <v>389.54906438501706</v>
      </c>
      <c r="O69" s="102">
        <f t="shared" si="0"/>
        <v>1958.7288481765427</v>
      </c>
      <c r="P69" s="112">
        <f>Inputs!AA106*Inputs!$B$13/Inputs!AA$119</f>
        <v>15269.575976027325</v>
      </c>
      <c r="Q69" s="94">
        <f>Inputs!AB106*(Inputs!$B$12+Inputs!C$12)/Inputs!AB$119</f>
        <v>2376.8325535630447</v>
      </c>
      <c r="R69" s="94">
        <f>Inputs!T106*((Inputs!$B$11-Inputs!$C$12)/Inputs!$X$119)</f>
        <v>34866.84179279696</v>
      </c>
      <c r="S69" s="94">
        <f>Inputs!U106*((Inputs!$B$11-Inputs!$C$12)/Inputs!$X$119)</f>
        <v>2874.984528197838</v>
      </c>
      <c r="T69" s="94">
        <f>Inputs!V106*((Inputs!$B$11-Inputs!$C$12)/Inputs!$X$119)</f>
        <v>0</v>
      </c>
      <c r="U69" s="94">
        <f>Inputs!W106*((Inputs!$B$11-Inputs!$C$12)/Inputs!$X$119)</f>
        <v>0.0009730282147641469</v>
      </c>
      <c r="V69" s="94">
        <f t="shared" si="1"/>
        <v>37741.82729402301</v>
      </c>
      <c r="W69" s="102">
        <f t="shared" si="2"/>
        <v>55388.23582361339</v>
      </c>
    </row>
    <row r="70" spans="1:23" ht="11.25">
      <c r="A70" s="101">
        <v>62</v>
      </c>
      <c r="B70" s="94">
        <f>Inputs!B107*Inputs!$B$9/Inputs!$G$119</f>
        <v>34.04606145879943</v>
      </c>
      <c r="C70" s="94">
        <f>Inputs!C107*Inputs!$B$9/Inputs!$G$119</f>
        <v>1538.201056708558</v>
      </c>
      <c r="D70" s="94">
        <f>Inputs!D107*Inputs!$B$9/Inputs!$G$119</f>
        <v>20.42763687527966</v>
      </c>
      <c r="E70" s="94">
        <f>Inputs!E107*Inputs!$B$9/Inputs!$G$119</f>
        <v>0</v>
      </c>
      <c r="F70" s="94">
        <f>Inputs!F107*Inputs!$B$9/Inputs!$G$119</f>
        <v>0</v>
      </c>
      <c r="G70" s="115">
        <f t="shared" si="3"/>
        <v>1592.6747550426371</v>
      </c>
      <c r="H70" s="112">
        <f>Inputs!J107*Inputs!$B$10/Inputs!$Q$119</f>
        <v>73.95574342647882</v>
      </c>
      <c r="I70" s="94">
        <f>Inputs!K107*Inputs!$B$10/Inputs!$Q$119</f>
        <v>105.44185201398957</v>
      </c>
      <c r="J70" s="94">
        <f>Inputs!L107*Inputs!$B$10/Inputs!$Q$119</f>
        <v>82.74256442764461</v>
      </c>
      <c r="K70" s="94">
        <f>Inputs!M107*Inputs!$B$10/Inputs!$Q$119</f>
        <v>317.7900262088297</v>
      </c>
      <c r="L70" s="94">
        <f>Inputs!N107*Inputs!$B$10/Inputs!$Q$119</f>
        <v>0</v>
      </c>
      <c r="M70" s="94">
        <f>Inputs!O107*Inputs!$B$10/Inputs!$Q$119</f>
        <v>136.19572551806988</v>
      </c>
      <c r="N70" s="94">
        <f>Inputs!P107*Inputs!$B$10/Inputs!$Q$119</f>
        <v>1146.6801406521367</v>
      </c>
      <c r="O70" s="102">
        <f t="shared" si="0"/>
        <v>1862.8060522471494</v>
      </c>
      <c r="P70" s="112">
        <f>Inputs!AA107*Inputs!$B$13/Inputs!AA$119</f>
        <v>15396.80710037158</v>
      </c>
      <c r="Q70" s="94">
        <f>Inputs!AB107*(Inputs!$B$12+Inputs!C$12)/Inputs!AB$119</f>
        <v>5942.081383907612</v>
      </c>
      <c r="R70" s="94">
        <f>Inputs!T107*((Inputs!$B$11-Inputs!$C$12)/Inputs!$X$119)</f>
        <v>22272.109738785883</v>
      </c>
      <c r="S70" s="94">
        <f>Inputs!U107*((Inputs!$B$11-Inputs!$C$12)/Inputs!$X$119)</f>
        <v>257.9609405437786</v>
      </c>
      <c r="T70" s="94">
        <f>Inputs!V107*((Inputs!$B$11-Inputs!$C$12)/Inputs!$X$119)</f>
        <v>0</v>
      </c>
      <c r="U70" s="94">
        <f>Inputs!W107*((Inputs!$B$11-Inputs!$C$12)/Inputs!$X$119)</f>
        <v>0.00021014623450504058</v>
      </c>
      <c r="V70" s="94">
        <f t="shared" si="1"/>
        <v>22530.070889475894</v>
      </c>
      <c r="W70" s="102">
        <f t="shared" si="2"/>
        <v>43868.9593737551</v>
      </c>
    </row>
    <row r="71" spans="1:23" ht="11.25">
      <c r="A71" s="101">
        <v>63</v>
      </c>
      <c r="B71" s="94">
        <f>Inputs!B108*Inputs!$B$9/Inputs!$G$119</f>
        <v>275.0921765870994</v>
      </c>
      <c r="C71" s="94">
        <f>Inputs!C108*Inputs!$B$9/Inputs!$G$119</f>
        <v>0</v>
      </c>
      <c r="D71" s="94">
        <f>Inputs!D108*Inputs!$B$9/Inputs!$G$119</f>
        <v>360.207330234098</v>
      </c>
      <c r="E71" s="94">
        <f>Inputs!E108*Inputs!$B$9/Inputs!$G$119</f>
        <v>0</v>
      </c>
      <c r="F71" s="94">
        <f>Inputs!F108*Inputs!$B$9/Inputs!$G$119</f>
        <v>0</v>
      </c>
      <c r="G71" s="115">
        <f t="shared" si="3"/>
        <v>635.2995068211974</v>
      </c>
      <c r="H71" s="112">
        <f>Inputs!J108*Inputs!$B$10/Inputs!$Q$119</f>
        <v>73.95574342647882</v>
      </c>
      <c r="I71" s="94">
        <f>Inputs!K108*Inputs!$B$10/Inputs!$Q$119</f>
        <v>0</v>
      </c>
      <c r="J71" s="94">
        <f>Inputs!L108*Inputs!$B$10/Inputs!$Q$119</f>
        <v>196.9712374428</v>
      </c>
      <c r="K71" s="94">
        <f>Inputs!M108*Inputs!$B$10/Inputs!$Q$119</f>
        <v>330.2380226271479</v>
      </c>
      <c r="L71" s="94">
        <f>Inputs!N108*Inputs!$B$10/Inputs!$Q$119</f>
        <v>114.96090809858586</v>
      </c>
      <c r="M71" s="94">
        <f>Inputs!O108*Inputs!$B$10/Inputs!$Q$119</f>
        <v>0</v>
      </c>
      <c r="N71" s="94">
        <f>Inputs!P108*Inputs!$B$10/Inputs!$Q$119</f>
        <v>175.73642002331601</v>
      </c>
      <c r="O71" s="102">
        <f t="shared" si="0"/>
        <v>891.8623316183287</v>
      </c>
      <c r="P71" s="112">
        <f>Inputs!AA108*Inputs!$B$13/Inputs!AA$119</f>
        <v>5634.344665827332</v>
      </c>
      <c r="Q71" s="94">
        <f>Inputs!AB108*(Inputs!$B$12+Inputs!C$12)/Inputs!AB$119</f>
        <v>0</v>
      </c>
      <c r="R71" s="94">
        <f>Inputs!T108*((Inputs!$B$11-Inputs!$C$12)/Inputs!$X$119)</f>
        <v>8561.57861889244</v>
      </c>
      <c r="S71" s="94">
        <f>Inputs!U108*((Inputs!$B$11-Inputs!$C$12)/Inputs!$X$119)</f>
        <v>1105.6875428651274</v>
      </c>
      <c r="T71" s="94">
        <f>Inputs!V108*((Inputs!$B$11-Inputs!$C$12)/Inputs!$X$119)</f>
        <v>0</v>
      </c>
      <c r="U71" s="94">
        <f>Inputs!W108*((Inputs!$B$11-Inputs!$C$12)/Inputs!$X$119)</f>
        <v>8.49944117806508E-05</v>
      </c>
      <c r="V71" s="94">
        <f t="shared" si="1"/>
        <v>9667.266246751979</v>
      </c>
      <c r="W71" s="102">
        <f t="shared" si="2"/>
        <v>15301.61091257931</v>
      </c>
    </row>
    <row r="72" spans="1:23" ht="11.25">
      <c r="A72" s="101">
        <v>64</v>
      </c>
      <c r="B72" s="94">
        <f>Inputs!B109*Inputs!$B$9/Inputs!$G$119</f>
        <v>2433.6124730749834</v>
      </c>
      <c r="C72" s="94">
        <f>Inputs!C109*Inputs!$B$9/Inputs!$G$119</f>
        <v>500.4771034443516</v>
      </c>
      <c r="D72" s="94">
        <f>Inputs!D109*Inputs!$B$9/Inputs!$G$119</f>
        <v>3.4046061458799426</v>
      </c>
      <c r="E72" s="94">
        <f>Inputs!E109*Inputs!$B$9/Inputs!$G$119</f>
        <v>0</v>
      </c>
      <c r="F72" s="94">
        <f>Inputs!F109*Inputs!$B$9/Inputs!$G$119</f>
        <v>177.50433127589895</v>
      </c>
      <c r="G72" s="115">
        <f t="shared" si="3"/>
        <v>3114.9985139411137</v>
      </c>
      <c r="H72" s="112">
        <f>Inputs!J109*Inputs!$B$10/Inputs!$Q$119</f>
        <v>0</v>
      </c>
      <c r="I72" s="94">
        <f>Inputs!K109*Inputs!$B$10/Inputs!$Q$119</f>
        <v>84.93926967793605</v>
      </c>
      <c r="J72" s="94">
        <f>Inputs!L109*Inputs!$B$10/Inputs!$Q$119</f>
        <v>36.61175417152416</v>
      </c>
      <c r="K72" s="94">
        <f>Inputs!M109*Inputs!$B$10/Inputs!$Q$119</f>
        <v>1131.3032039000964</v>
      </c>
      <c r="L72" s="94">
        <f>Inputs!N109*Inputs!$B$10/Inputs!$Q$119</f>
        <v>223.33170044629736</v>
      </c>
      <c r="M72" s="94">
        <f>Inputs!O109*Inputs!$B$10/Inputs!$Q$119</f>
        <v>98.11950117968475</v>
      </c>
      <c r="N72" s="94">
        <f>Inputs!P109*Inputs!$B$10/Inputs!$Q$119</f>
        <v>384.42341880100366</v>
      </c>
      <c r="O72" s="102">
        <f t="shared" si="0"/>
        <v>1958.7288481765424</v>
      </c>
      <c r="P72" s="112">
        <f>Inputs!AA109*Inputs!$B$13/Inputs!AA$119</f>
        <v>5349.316518377422</v>
      </c>
      <c r="Q72" s="94">
        <f>Inputs!AB109*(Inputs!$B$12+Inputs!C$12)/Inputs!AB$119</f>
        <v>594.2081383907612</v>
      </c>
      <c r="R72" s="94">
        <f>Inputs!T109*((Inputs!$B$11-Inputs!$C$12)/Inputs!$X$119)</f>
        <v>9177.40756655102</v>
      </c>
      <c r="S72" s="94">
        <f>Inputs!U109*((Inputs!$B$11-Inputs!$C$12)/Inputs!$X$119)</f>
        <v>0</v>
      </c>
      <c r="T72" s="94">
        <f>Inputs!V109*((Inputs!$B$11-Inputs!$C$12)/Inputs!$X$119)</f>
        <v>0</v>
      </c>
      <c r="U72" s="94">
        <f>Inputs!W109*((Inputs!$B$11-Inputs!$C$12)/Inputs!$X$119)</f>
        <v>0.0001415485252958171</v>
      </c>
      <c r="V72" s="94">
        <f t="shared" si="1"/>
        <v>9177.407708099547</v>
      </c>
      <c r="W72" s="102">
        <f t="shared" si="2"/>
        <v>15120.93236486773</v>
      </c>
    </row>
    <row r="73" spans="1:23" ht="11.25">
      <c r="A73" s="101">
        <v>65</v>
      </c>
      <c r="B73" s="94">
        <f>Inputs!B110*Inputs!$B$9/Inputs!$G$119</f>
        <v>22.470400562807622</v>
      </c>
      <c r="C73" s="94">
        <f>Inputs!C110*Inputs!$B$9/Inputs!$G$119</f>
        <v>3.4046061458799426</v>
      </c>
      <c r="D73" s="94">
        <f>Inputs!D110*Inputs!$B$9/Inputs!$G$119</f>
        <v>174.99675589822905</v>
      </c>
      <c r="E73" s="94">
        <f>Inputs!E110*Inputs!$B$9/Inputs!$G$119</f>
        <v>0</v>
      </c>
      <c r="F73" s="94">
        <f>Inputs!F110*Inputs!$B$9/Inputs!$G$119</f>
        <v>0</v>
      </c>
      <c r="G73" s="115">
        <f t="shared" si="3"/>
        <v>200.8717626069166</v>
      </c>
      <c r="H73" s="112">
        <f>Inputs!J110*Inputs!$B$10/Inputs!$Q$119</f>
        <v>0</v>
      </c>
      <c r="I73" s="94">
        <f>Inputs!K110*Inputs!$B$10/Inputs!$Q$119</f>
        <v>0</v>
      </c>
      <c r="J73" s="94">
        <f>Inputs!L110*Inputs!$B$10/Inputs!$Q$119</f>
        <v>0</v>
      </c>
      <c r="K73" s="94">
        <f>Inputs!M110*Inputs!$B$10/Inputs!$Q$119</f>
        <v>0</v>
      </c>
      <c r="L73" s="94">
        <f>Inputs!N110*Inputs!$B$10/Inputs!$Q$119</f>
        <v>535.2638459876833</v>
      </c>
      <c r="M73" s="94">
        <f>Inputs!O110*Inputs!$B$10/Inputs!$Q$119</f>
        <v>0</v>
      </c>
      <c r="N73" s="94">
        <f>Inputs!P110*Inputs!$B$10/Inputs!$Q$119</f>
        <v>153.76936752040146</v>
      </c>
      <c r="O73" s="102">
        <f t="shared" si="0"/>
        <v>689.0332135080848</v>
      </c>
      <c r="P73" s="112">
        <f>Inputs!AA110*Inputs!$B$13/Inputs!AA$119</f>
        <v>4862.6049806120645</v>
      </c>
      <c r="Q73" s="94">
        <f>Inputs!AB110*(Inputs!$B$12+Inputs!C$12)/Inputs!AB$119</f>
        <v>0</v>
      </c>
      <c r="R73" s="94">
        <f>Inputs!T110*((Inputs!$B$11-Inputs!$C$12)/Inputs!$X$119)</f>
        <v>8081.3654322705825</v>
      </c>
      <c r="S73" s="94">
        <f>Inputs!U110*((Inputs!$B$11-Inputs!$C$12)/Inputs!$X$119)</f>
        <v>0</v>
      </c>
      <c r="T73" s="94">
        <f>Inputs!V110*((Inputs!$B$11-Inputs!$C$12)/Inputs!$X$119)</f>
        <v>0</v>
      </c>
      <c r="U73" s="94">
        <f>Inputs!W110*((Inputs!$B$11-Inputs!$C$12)/Inputs!$X$119)</f>
        <v>3.402678542477612E-05</v>
      </c>
      <c r="V73" s="94">
        <f t="shared" si="1"/>
        <v>8081.365466297368</v>
      </c>
      <c r="W73" s="102">
        <f t="shared" si="2"/>
        <v>12943.970446909432</v>
      </c>
    </row>
    <row r="74" spans="1:23" ht="11.25">
      <c r="A74" s="101">
        <v>66</v>
      </c>
      <c r="B74" s="94">
        <f>Inputs!B111*Inputs!$B$9/Inputs!$G$119</f>
        <v>0</v>
      </c>
      <c r="C74" s="94">
        <f>Inputs!C111*Inputs!$B$9/Inputs!$G$119</f>
        <v>658.4508286131809</v>
      </c>
      <c r="D74" s="94">
        <f>Inputs!D111*Inputs!$B$9/Inputs!$G$119</f>
        <v>0</v>
      </c>
      <c r="E74" s="94">
        <f>Inputs!E111*Inputs!$B$9/Inputs!$G$119</f>
        <v>0</v>
      </c>
      <c r="F74" s="94">
        <f>Inputs!F111*Inputs!$B$9/Inputs!$G$119</f>
        <v>0</v>
      </c>
      <c r="G74" s="115">
        <f t="shared" si="3"/>
        <v>658.4508286131809</v>
      </c>
      <c r="H74" s="112">
        <f>Inputs!J111*Inputs!$B$10/Inputs!$Q$119</f>
        <v>0</v>
      </c>
      <c r="I74" s="94">
        <f>Inputs!K111*Inputs!$B$10/Inputs!$Q$119</f>
        <v>0</v>
      </c>
      <c r="J74" s="94">
        <f>Inputs!L111*Inputs!$B$10/Inputs!$Q$119</f>
        <v>309.7354402910944</v>
      </c>
      <c r="K74" s="94">
        <f>Inputs!M111*Inputs!$B$10/Inputs!$Q$119</f>
        <v>16.109171835470633</v>
      </c>
      <c r="L74" s="94">
        <f>Inputs!N111*Inputs!$B$10/Inputs!$Q$119</f>
        <v>248.2276932829338</v>
      </c>
      <c r="M74" s="94">
        <f>Inputs!O111*Inputs!$B$10/Inputs!$Q$119</f>
        <v>0</v>
      </c>
      <c r="N74" s="94">
        <f>Inputs!P111*Inputs!$B$10/Inputs!$Q$119</f>
        <v>254.08557395037766</v>
      </c>
      <c r="O74" s="102">
        <f aca="true" t="shared" si="4" ref="O74:O81">SUM(H74:N74)</f>
        <v>828.1578793598766</v>
      </c>
      <c r="P74" s="112">
        <f>Inputs!AA111*Inputs!$B$13/Inputs!AA$119</f>
        <v>5198.092211610298</v>
      </c>
      <c r="Q74" s="94">
        <f>Inputs!AB111*(Inputs!$B$12+Inputs!C$12)/Inputs!AB$119</f>
        <v>594.2081383907612</v>
      </c>
      <c r="R74" s="94">
        <f>Inputs!T111*((Inputs!$B$11-Inputs!$C$12)/Inputs!$X$119)</f>
        <v>7587.812990464784</v>
      </c>
      <c r="S74" s="94">
        <f>Inputs!U111*((Inputs!$B$11-Inputs!$C$12)/Inputs!$X$119)</f>
        <v>0</v>
      </c>
      <c r="T74" s="94">
        <f>Inputs!V111*((Inputs!$B$11-Inputs!$C$12)/Inputs!$X$119)</f>
        <v>0</v>
      </c>
      <c r="U74" s="94">
        <f>Inputs!W111*((Inputs!$B$11-Inputs!$C$12)/Inputs!$X$119)</f>
        <v>7.255178128950132E-06</v>
      </c>
      <c r="V74" s="94">
        <f aca="true" t="shared" si="5" ref="V74:V81">SUM(R74:U74)</f>
        <v>7587.812997719962</v>
      </c>
      <c r="W74" s="102">
        <f aca="true" t="shared" si="6" ref="W74:W81">SUM(P74:U74)</f>
        <v>13380.11334772102</v>
      </c>
    </row>
    <row r="75" spans="1:23" ht="11.25">
      <c r="A75" s="101">
        <v>67</v>
      </c>
      <c r="B75" s="94">
        <f>Inputs!B112*Inputs!$B$9/Inputs!$G$119</f>
        <v>0</v>
      </c>
      <c r="C75" s="94">
        <f>Inputs!C112*Inputs!$B$9/Inputs!$G$119</f>
        <v>243.7698000450039</v>
      </c>
      <c r="D75" s="94">
        <f>Inputs!D112*Inputs!$B$9/Inputs!$G$119</f>
        <v>416.042871026529</v>
      </c>
      <c r="E75" s="94">
        <f>Inputs!E112*Inputs!$B$9/Inputs!$G$119</f>
        <v>0</v>
      </c>
      <c r="F75" s="94">
        <f>Inputs!F112*Inputs!$B$9/Inputs!$G$119</f>
        <v>0</v>
      </c>
      <c r="G75" s="115">
        <f aca="true" t="shared" si="7" ref="G75:G80">SUM(B75:F75)</f>
        <v>659.8126710715329</v>
      </c>
      <c r="H75" s="112">
        <f>Inputs!J112*Inputs!$B$10/Inputs!$Q$119</f>
        <v>0</v>
      </c>
      <c r="I75" s="94">
        <f>Inputs!K112*Inputs!$B$10/Inputs!$Q$119</f>
        <v>0</v>
      </c>
      <c r="J75" s="94">
        <f>Inputs!L112*Inputs!$B$10/Inputs!$Q$119</f>
        <v>0</v>
      </c>
      <c r="K75" s="94">
        <f>Inputs!M112*Inputs!$B$10/Inputs!$Q$119</f>
        <v>43.201869922398515</v>
      </c>
      <c r="L75" s="94">
        <f>Inputs!N112*Inputs!$B$10/Inputs!$Q$119</f>
        <v>300.9486192899286</v>
      </c>
      <c r="M75" s="94">
        <f>Inputs!O112*Inputs!$B$10/Inputs!$Q$119</f>
        <v>92.26162051224088</v>
      </c>
      <c r="N75" s="94">
        <f>Inputs!P112*Inputs!$B$10/Inputs!$Q$119</f>
        <v>306.80649995737247</v>
      </c>
      <c r="O75" s="102">
        <f t="shared" si="4"/>
        <v>743.2186096819405</v>
      </c>
      <c r="P75" s="112">
        <f>Inputs!AA112*Inputs!$B$13/Inputs!AA$119</f>
        <v>4261.960695057371</v>
      </c>
      <c r="Q75" s="94">
        <f>Inputs!AB112*(Inputs!$B$12+Inputs!C$12)/Inputs!AB$119</f>
        <v>594.2081383907612</v>
      </c>
      <c r="R75" s="94">
        <f>Inputs!T112*((Inputs!$B$11-Inputs!$C$12)/Inputs!$X$119)</f>
        <v>15950.730431685353</v>
      </c>
      <c r="S75" s="94">
        <f>Inputs!U112*((Inputs!$B$11-Inputs!$C$12)/Inputs!$X$119)</f>
        <v>0</v>
      </c>
      <c r="T75" s="94">
        <f>Inputs!V112*((Inputs!$B$11-Inputs!$C$12)/Inputs!$X$119)</f>
        <v>1068.2733606488541</v>
      </c>
      <c r="U75" s="94">
        <f>Inputs!W112*((Inputs!$B$11-Inputs!$C$12)/Inputs!$X$119)</f>
        <v>0.00011089539770100277</v>
      </c>
      <c r="V75" s="94">
        <f t="shared" si="5"/>
        <v>17019.003903229604</v>
      </c>
      <c r="W75" s="102">
        <f t="shared" si="6"/>
        <v>21875.172736677738</v>
      </c>
    </row>
    <row r="76" spans="1:23" ht="11.25">
      <c r="A76" s="101">
        <v>68</v>
      </c>
      <c r="B76" s="94">
        <f>Inputs!B113*Inputs!$B$9/Inputs!$G$119</f>
        <v>0</v>
      </c>
      <c r="C76" s="94">
        <f>Inputs!C113*Inputs!$B$9/Inputs!$G$119</f>
        <v>256.70730339934767</v>
      </c>
      <c r="D76" s="94">
        <f>Inputs!D113*Inputs!$B$9/Inputs!$G$119</f>
        <v>0</v>
      </c>
      <c r="E76" s="94">
        <f>Inputs!E113*Inputs!$B$9/Inputs!$G$119</f>
        <v>0</v>
      </c>
      <c r="F76" s="94">
        <f>Inputs!F113*Inputs!$B$9/Inputs!$G$119</f>
        <v>0</v>
      </c>
      <c r="G76" s="115">
        <f t="shared" si="7"/>
        <v>256.70730339934767</v>
      </c>
      <c r="H76" s="112">
        <f>Inputs!J113*Inputs!$B$10/Inputs!$Q$119</f>
        <v>98.85173626311524</v>
      </c>
      <c r="I76" s="94">
        <f>Inputs!K113*Inputs!$B$10/Inputs!$Q$119</f>
        <v>105.44185201398957</v>
      </c>
      <c r="J76" s="94">
        <f>Inputs!L113*Inputs!$B$10/Inputs!$Q$119</f>
        <v>111.29973268143345</v>
      </c>
      <c r="K76" s="94">
        <f>Inputs!M113*Inputs!$B$10/Inputs!$Q$119</f>
        <v>0</v>
      </c>
      <c r="L76" s="94">
        <f>Inputs!N113*Inputs!$B$10/Inputs!$Q$119</f>
        <v>0</v>
      </c>
      <c r="M76" s="94">
        <f>Inputs!O113*Inputs!$B$10/Inputs!$Q$119</f>
        <v>0</v>
      </c>
      <c r="N76" s="94">
        <f>Inputs!P113*Inputs!$B$10/Inputs!$Q$119</f>
        <v>59.31104175786914</v>
      </c>
      <c r="O76" s="102">
        <f t="shared" si="4"/>
        <v>374.9043627164074</v>
      </c>
      <c r="P76" s="112">
        <f>Inputs!AA113*Inputs!$B$13/Inputs!AA$119</f>
        <v>2177.0161270770514</v>
      </c>
      <c r="Q76" s="94">
        <f>Inputs!AB113*(Inputs!$B$12+Inputs!C$12)/Inputs!AB$119</f>
        <v>0</v>
      </c>
      <c r="R76" s="94">
        <f>Inputs!T113*((Inputs!$B$11-Inputs!$C$12)/Inputs!$X$119)</f>
        <v>27471.318758148773</v>
      </c>
      <c r="S76" s="94">
        <f>Inputs!U113*((Inputs!$B$11-Inputs!$C$12)/Inputs!$X$119)</f>
        <v>0</v>
      </c>
      <c r="T76" s="94">
        <f>Inputs!V113*((Inputs!$B$11-Inputs!$C$12)/Inputs!$X$119)</f>
        <v>0</v>
      </c>
      <c r="U76" s="94">
        <f>Inputs!W113*((Inputs!$B$11-Inputs!$C$12)/Inputs!$X$119)</f>
        <v>6.010915079835185E-05</v>
      </c>
      <c r="V76" s="94">
        <f t="shared" si="5"/>
        <v>27471.318818257925</v>
      </c>
      <c r="W76" s="102">
        <f t="shared" si="6"/>
        <v>29648.334945334977</v>
      </c>
    </row>
    <row r="77" spans="1:23" ht="11.25">
      <c r="A77" s="101">
        <v>69</v>
      </c>
      <c r="B77" s="94">
        <f>Inputs!B114*Inputs!$B$9/Inputs!$G$119</f>
        <v>0</v>
      </c>
      <c r="C77" s="94">
        <f>Inputs!C114*Inputs!$B$9/Inputs!$G$119</f>
        <v>0</v>
      </c>
      <c r="D77" s="94">
        <f>Inputs!D114*Inputs!$B$9/Inputs!$G$119</f>
        <v>0</v>
      </c>
      <c r="E77" s="94">
        <f>Inputs!E114*Inputs!$B$9/Inputs!$G$119</f>
        <v>0</v>
      </c>
      <c r="F77" s="94">
        <f>Inputs!F114*Inputs!$B$9/Inputs!$G$119</f>
        <v>0</v>
      </c>
      <c r="G77" s="115">
        <f t="shared" si="7"/>
        <v>0</v>
      </c>
      <c r="H77" s="112">
        <f>Inputs!J114*Inputs!$B$10/Inputs!$Q$119</f>
        <v>0</v>
      </c>
      <c r="I77" s="94">
        <f>Inputs!K114*Inputs!$B$10/Inputs!$Q$119</f>
        <v>0</v>
      </c>
      <c r="J77" s="94">
        <f>Inputs!L114*Inputs!$B$10/Inputs!$Q$119</f>
        <v>0</v>
      </c>
      <c r="K77" s="94">
        <f>Inputs!M114*Inputs!$B$10/Inputs!$Q$119</f>
        <v>174.271949856455</v>
      </c>
      <c r="L77" s="94">
        <f>Inputs!N114*Inputs!$B$10/Inputs!$Q$119</f>
        <v>73.22350834304832</v>
      </c>
      <c r="M77" s="94">
        <f>Inputs!O114*Inputs!$B$10/Inputs!$Q$119</f>
        <v>49.05975058984237</v>
      </c>
      <c r="N77" s="94">
        <f>Inputs!P114*Inputs!$B$10/Inputs!$Q$119</f>
        <v>84.20703459450557</v>
      </c>
      <c r="O77" s="102">
        <f t="shared" si="4"/>
        <v>380.7622433838513</v>
      </c>
      <c r="P77" s="112">
        <f>Inputs!AA114*Inputs!$B$13/Inputs!AA$119</f>
        <v>1690.3156352584274</v>
      </c>
      <c r="Q77" s="94">
        <f>Inputs!AB114*(Inputs!$B$12+Inputs!C$12)/Inputs!AB$119</f>
        <v>0</v>
      </c>
      <c r="R77" s="94">
        <f>Inputs!T114*((Inputs!$B$11-Inputs!$C$12)/Inputs!$X$119)</f>
        <v>3121.3857130420624</v>
      </c>
      <c r="S77" s="94">
        <f>Inputs!U114*((Inputs!$B$11-Inputs!$C$12)/Inputs!$X$119)</f>
        <v>0</v>
      </c>
      <c r="T77" s="94">
        <f>Inputs!V114*((Inputs!$B$11-Inputs!$C$12)/Inputs!$X$119)</f>
        <v>0</v>
      </c>
      <c r="U77" s="94">
        <f>Inputs!W114*((Inputs!$B$11-Inputs!$C$12)/Inputs!$X$119)</f>
        <v>1.7702634634638323E-05</v>
      </c>
      <c r="V77" s="94">
        <f t="shared" si="5"/>
        <v>3121.385730744697</v>
      </c>
      <c r="W77" s="102">
        <f t="shared" si="6"/>
        <v>4811.701366003125</v>
      </c>
    </row>
    <row r="78" spans="1:23" ht="11.25">
      <c r="A78" s="101">
        <v>70</v>
      </c>
      <c r="B78" s="94">
        <f>Inputs!B115*Inputs!$B$9/Inputs!$G$119</f>
        <v>0</v>
      </c>
      <c r="C78" s="94">
        <f>Inputs!C115*Inputs!$B$9/Inputs!$G$119</f>
        <v>500.4771034443516</v>
      </c>
      <c r="D78" s="94">
        <f>Inputs!D115*Inputs!$B$9/Inputs!$G$119</f>
        <v>256.70730339934767</v>
      </c>
      <c r="E78" s="94">
        <f>Inputs!E115*Inputs!$B$9/Inputs!$G$119</f>
        <v>0</v>
      </c>
      <c r="F78" s="94">
        <f>Inputs!F115*Inputs!$B$9/Inputs!$G$119</f>
        <v>0</v>
      </c>
      <c r="G78" s="115">
        <f t="shared" si="7"/>
        <v>757.1844068436992</v>
      </c>
      <c r="H78" s="112">
        <f>Inputs!J115*Inputs!$B$10/Inputs!$Q$119</f>
        <v>0</v>
      </c>
      <c r="I78" s="94">
        <f>Inputs!K115*Inputs!$B$10/Inputs!$Q$119</f>
        <v>0</v>
      </c>
      <c r="J78" s="94">
        <f>Inputs!L115*Inputs!$B$10/Inputs!$Q$119</f>
        <v>255.5500441172386</v>
      </c>
      <c r="K78" s="94">
        <f>Inputs!M115*Inputs!$B$10/Inputs!$Q$119</f>
        <v>58.57880667443865</v>
      </c>
      <c r="L78" s="94">
        <f>Inputs!N115*Inputs!$B$10/Inputs!$Q$119</f>
        <v>0</v>
      </c>
      <c r="M78" s="94">
        <f>Inputs!O115*Inputs!$B$10/Inputs!$Q$119</f>
        <v>148.64372193638812</v>
      </c>
      <c r="N78" s="94">
        <f>Inputs!P115*Inputs!$B$10/Inputs!$Q$119</f>
        <v>835.4802301941813</v>
      </c>
      <c r="O78" s="102">
        <f t="shared" si="4"/>
        <v>1298.2528029222467</v>
      </c>
      <c r="P78" s="112">
        <f>Inputs!AA115*Inputs!$B$13/Inputs!AA$119</f>
        <v>1839.447033952955</v>
      </c>
      <c r="Q78" s="94">
        <f>Inputs!AB115*(Inputs!$B$12+Inputs!C$12)/Inputs!AB$119</f>
        <v>0</v>
      </c>
      <c r="R78" s="94">
        <f>Inputs!T115*((Inputs!$B$11-Inputs!$C$12)/Inputs!$X$119)</f>
        <v>1963.093721236568</v>
      </c>
      <c r="S78" s="94">
        <f>Inputs!U115*((Inputs!$B$11-Inputs!$C$12)/Inputs!$X$119)</f>
        <v>0</v>
      </c>
      <c r="T78" s="94">
        <f>Inputs!V115*((Inputs!$B$11-Inputs!$C$12)/Inputs!$X$119)</f>
        <v>0</v>
      </c>
      <c r="U78" s="94">
        <f>Inputs!W115*((Inputs!$B$11-Inputs!$C$12)/Inputs!$X$119)</f>
        <v>0</v>
      </c>
      <c r="V78" s="94">
        <f t="shared" si="5"/>
        <v>1963.093721236568</v>
      </c>
      <c r="W78" s="102">
        <f t="shared" si="6"/>
        <v>3802.540755189523</v>
      </c>
    </row>
    <row r="79" spans="1:23" ht="11.25">
      <c r="A79" s="101" t="s">
        <v>0</v>
      </c>
      <c r="B79" s="94">
        <f>Inputs!B117*Inputs!$B$9/Inputs!$G$119</f>
        <v>9814.117676113525</v>
      </c>
      <c r="C79" s="94">
        <f>Inputs!C117*Inputs!$B$9/Inputs!$G$119</f>
        <v>67827.24455944939</v>
      </c>
      <c r="D79" s="94">
        <f>Inputs!D117*Inputs!$B$9/Inputs!$G$119</f>
        <v>11385.683873051707</v>
      </c>
      <c r="E79" s="94">
        <f>Inputs!E117*Inputs!$B$9/Inputs!$G$119</f>
        <v>1126.2437130570852</v>
      </c>
      <c r="F79" s="94">
        <f>Inputs!F117*Inputs!$B$9/Inputs!$G$119</f>
        <v>2732.4336952789977</v>
      </c>
      <c r="G79" s="115">
        <f t="shared" si="7"/>
        <v>92885.72351695072</v>
      </c>
      <c r="H79" s="112">
        <f>Inputs!J117*Inputs!$B$10/Inputs!$Q$119</f>
        <v>13796.773441997164</v>
      </c>
      <c r="I79" s="94">
        <f>Inputs!K117*Inputs!$B$10/Inputs!$Q$119</f>
        <v>61619.77897592546</v>
      </c>
      <c r="J79" s="94">
        <f>Inputs!L117*Inputs!$B$10/Inputs!$Q$119</f>
        <v>48803.468310641714</v>
      </c>
      <c r="K79" s="94">
        <f>Inputs!M117*Inputs!$B$10/Inputs!$Q$119</f>
        <v>17285.873614543416</v>
      </c>
      <c r="L79" s="94">
        <f>Inputs!N117*Inputs!$B$10/Inputs!$Q$119</f>
        <v>11080.181282470074</v>
      </c>
      <c r="M79" s="94">
        <f>Inputs!O117*Inputs!$B$10/Inputs!$Q$119</f>
        <v>16274.656964325919</v>
      </c>
      <c r="N79" s="94">
        <f>Inputs!P117*Inputs!$B$10/Inputs!$Q$119</f>
        <v>8739.225720742816</v>
      </c>
      <c r="O79" s="102">
        <f t="shared" si="4"/>
        <v>177599.95831064653</v>
      </c>
      <c r="P79" s="112">
        <f>Inputs!AA117*Inputs!$B$13/Inputs!AA$119</f>
        <v>1357026.2398560469</v>
      </c>
      <c r="Q79" s="94">
        <f>Inputs!AB117*(Inputs!$B$12+Inputs!C$12)/Inputs!AB$119</f>
        <v>202569.36769990542</v>
      </c>
      <c r="R79" s="94">
        <f>Inputs!T117*((Inputs!$B$11-Inputs!$C$12)/Inputs!$X$119)</f>
        <v>2152049.2913479786</v>
      </c>
      <c r="S79" s="94">
        <f>Inputs!U117*((Inputs!$B$11-Inputs!$C$12)/Inputs!$X$119)</f>
        <v>437147.3050149365</v>
      </c>
      <c r="T79" s="94">
        <f>Inputs!V117*((Inputs!$B$11-Inputs!$C$12)/Inputs!$X$119)</f>
        <v>71801.75400799848</v>
      </c>
      <c r="U79" s="94">
        <f>Inputs!W117*((Inputs!$B$11-Inputs!$C$12)/Inputs!$X$119)</f>
        <v>0.11897128157989974</v>
      </c>
      <c r="V79" s="94">
        <f t="shared" si="5"/>
        <v>2660998.469342195</v>
      </c>
      <c r="W79" s="102">
        <f t="shared" si="6"/>
        <v>4220594.076898148</v>
      </c>
    </row>
    <row r="80" spans="1:23" ht="12" thickBot="1">
      <c r="A80" s="103" t="s">
        <v>1</v>
      </c>
      <c r="B80" s="104">
        <f>Inputs!B118*Inputs!$B$9/Inputs!$G$119</f>
        <v>2309.6848093649533</v>
      </c>
      <c r="C80" s="104">
        <f>Inputs!C118*Inputs!$B$9/Inputs!$G$119</f>
        <v>7304.922946600006</v>
      </c>
      <c r="D80" s="104">
        <f>Inputs!D118*Inputs!$B$9/Inputs!$G$119</f>
        <v>312.5428441917787</v>
      </c>
      <c r="E80" s="104">
        <f>Inputs!E118*Inputs!$B$9/Inputs!$G$119</f>
        <v>0</v>
      </c>
      <c r="F80" s="104">
        <f>Inputs!F118*Inputs!$B$9/Inputs!$G$119</f>
        <v>0</v>
      </c>
      <c r="G80" s="116">
        <f t="shared" si="7"/>
        <v>9927.15060015674</v>
      </c>
      <c r="H80" s="112">
        <f>Inputs!J118*Inputs!$B$10/Inputs!$Q$119</f>
        <v>390.2812994684475</v>
      </c>
      <c r="I80" s="94">
        <f>Inputs!K118*Inputs!$B$10/Inputs!$Q$119</f>
        <v>2675.5869948549857</v>
      </c>
      <c r="J80" s="94">
        <f>Inputs!L118*Inputs!$B$10/Inputs!$Q$119</f>
        <v>4276.252887234022</v>
      </c>
      <c r="K80" s="94">
        <f>Inputs!M118*Inputs!$B$10/Inputs!$Q$119</f>
        <v>774.7047182694513</v>
      </c>
      <c r="L80" s="94">
        <f>Inputs!N118*Inputs!$B$10/Inputs!$Q$119</f>
        <v>479.61397964696647</v>
      </c>
      <c r="M80" s="94">
        <f>Inputs!O118*Inputs!$B$10/Inputs!$Q$119</f>
        <v>782.027069103756</v>
      </c>
      <c r="N80" s="94">
        <f>Inputs!P118*Inputs!$B$10/Inputs!$Q$119</f>
        <v>3286.2710544360084</v>
      </c>
      <c r="O80" s="102">
        <f t="shared" si="4"/>
        <v>12664.73800301364</v>
      </c>
      <c r="P80" s="112">
        <f>Inputs!AA118*Inputs!$B$13/Inputs!AA$119</f>
        <v>125525.75976151369</v>
      </c>
      <c r="Q80" s="94">
        <f>Inputs!AB118*(Inputs!$B$12+Inputs!C$12)/Inputs!AB$119</f>
        <v>18737.79079440455</v>
      </c>
      <c r="R80" s="94">
        <f>Inputs!T118*((Inputs!$B$11-Inputs!$C$12)/Inputs!$X$119)</f>
        <v>199065.87979414334</v>
      </c>
      <c r="S80" s="94">
        <f>Inputs!U118*((Inputs!$B$11-Inputs!$C$12)/Inputs!$X$119)</f>
        <v>59956.227001577856</v>
      </c>
      <c r="T80" s="94">
        <f>Inputs!V118*((Inputs!$B$11-Inputs!$C$12)/Inputs!$X$119)</f>
        <v>20859.391169314862</v>
      </c>
      <c r="U80" s="94">
        <f>Inputs!W118*((Inputs!$B$11-Inputs!$C$12)/Inputs!$X$119)</f>
        <v>1066.3164803883628</v>
      </c>
      <c r="V80" s="94">
        <f t="shared" si="5"/>
        <v>280947.8144454244</v>
      </c>
      <c r="W80" s="102">
        <f t="shared" si="6"/>
        <v>425211.36500134267</v>
      </c>
    </row>
    <row r="81" spans="1:23" ht="12" thickBot="1">
      <c r="A81" s="106" t="s">
        <v>18</v>
      </c>
      <c r="B81" s="107">
        <f>SUM(B9:B80)</f>
        <v>1722183.2491469933</v>
      </c>
      <c r="C81" s="107">
        <f>SUM(C9:C80)</f>
        <v>15491991.602179632</v>
      </c>
      <c r="D81" s="107">
        <f>SUM(D9:D80)</f>
        <v>2866047.841772694</v>
      </c>
      <c r="E81" s="107">
        <f>SUM(E9:E80)</f>
        <v>508277.0561245626</v>
      </c>
      <c r="F81" s="107">
        <f>SUM(F9:F80)</f>
        <v>31858.250776124376</v>
      </c>
      <c r="G81" s="117">
        <f>SUM(B81:F81)</f>
        <v>20620358.000000007</v>
      </c>
      <c r="H81" s="113">
        <f>SUM(H9:H80)</f>
        <v>4363333.944530993</v>
      </c>
      <c r="I81" s="114">
        <f aca="true" t="shared" si="8" ref="I81:N81">SUM(I9:I80)</f>
        <v>6180862.240394215</v>
      </c>
      <c r="J81" s="114">
        <f t="shared" si="8"/>
        <v>8900334.280504437</v>
      </c>
      <c r="K81" s="114">
        <f t="shared" si="8"/>
        <v>5440962.120110387</v>
      </c>
      <c r="L81" s="114">
        <f t="shared" si="8"/>
        <v>2986981.6798451333</v>
      </c>
      <c r="M81" s="114">
        <f t="shared" si="8"/>
        <v>2027894.3096872189</v>
      </c>
      <c r="N81" s="114">
        <f t="shared" si="8"/>
        <v>3475508.4249276165</v>
      </c>
      <c r="O81" s="105">
        <f t="shared" si="4"/>
        <v>33375877</v>
      </c>
      <c r="P81" s="113">
        <f aca="true" t="shared" si="9" ref="P81:U81">SUM(P9:P80)</f>
        <v>100982000.00000006</v>
      </c>
      <c r="Q81" s="113">
        <f t="shared" si="9"/>
        <v>15074034.155184664</v>
      </c>
      <c r="R81" s="7">
        <f t="shared" si="9"/>
        <v>160142991.45899704</v>
      </c>
      <c r="S81" s="7">
        <f t="shared" si="9"/>
        <v>32370614.580963142</v>
      </c>
      <c r="T81" s="7">
        <f t="shared" si="9"/>
        <v>5518663.751513508</v>
      </c>
      <c r="U81" s="7">
        <f t="shared" si="9"/>
        <v>203696.05334157217</v>
      </c>
      <c r="V81" s="104">
        <f t="shared" si="5"/>
        <v>198235965.84481525</v>
      </c>
      <c r="W81" s="105">
        <f t="shared" si="6"/>
        <v>314291999.99999994</v>
      </c>
    </row>
    <row r="82" spans="1:23" ht="11.25">
      <c r="A82" s="1"/>
      <c r="B82" s="1"/>
      <c r="C82" s="1"/>
      <c r="D82" s="1"/>
      <c r="E82" s="1"/>
      <c r="F82" s="1"/>
      <c r="G82" s="8"/>
      <c r="H82" s="1"/>
      <c r="I82" s="1"/>
      <c r="J82" s="1"/>
      <c r="K82" s="1"/>
      <c r="L82" s="1"/>
      <c r="M82" s="1"/>
      <c r="N82" s="1"/>
      <c r="O82" s="9"/>
      <c r="P82" s="10"/>
      <c r="Q82" s="10"/>
      <c r="R82" s="11"/>
      <c r="S82" s="1"/>
      <c r="T82" s="1"/>
      <c r="U82" s="1"/>
      <c r="V82" s="1"/>
      <c r="W82" s="12"/>
    </row>
    <row r="84" spans="1:16" ht="11.25">
      <c r="A84" s="14" t="s">
        <v>96</v>
      </c>
      <c r="H84" s="14" t="s">
        <v>96</v>
      </c>
      <c r="P84" s="14" t="s">
        <v>96</v>
      </c>
    </row>
    <row r="85" spans="1:16" ht="11.25">
      <c r="A85" s="2" t="s">
        <v>93</v>
      </c>
      <c r="H85" s="2" t="s">
        <v>93</v>
      </c>
      <c r="P85" s="2" t="s">
        <v>93</v>
      </c>
    </row>
    <row r="86" spans="1:16" ht="11.25">
      <c r="A86" s="2" t="s">
        <v>95</v>
      </c>
      <c r="H86" s="2" t="s">
        <v>95</v>
      </c>
      <c r="P86" s="2" t="s">
        <v>95</v>
      </c>
    </row>
    <row r="87" spans="1:16" ht="11.25">
      <c r="A87" s="2" t="s">
        <v>94</v>
      </c>
      <c r="H87" s="2" t="s">
        <v>94</v>
      </c>
      <c r="P87" s="2" t="s">
        <v>94</v>
      </c>
    </row>
  </sheetData>
  <printOptions/>
  <pageMargins left="0.75" right="0.75" top="1" bottom="1" header="0.5" footer="0.5"/>
  <pageSetup horizontalDpi="600" verticalDpi="600" orientation="portrait" r:id="rId1"/>
  <colBreaks count="2" manualBreakCount="2">
    <brk id="7" max="65535" man="1"/>
    <brk id="15" max="65535" man="1"/>
  </colBreaks>
</worksheet>
</file>

<file path=xl/worksheets/sheet5.xml><?xml version="1.0" encoding="utf-8"?>
<worksheet xmlns="http://schemas.openxmlformats.org/spreadsheetml/2006/main" xmlns:r="http://schemas.openxmlformats.org/officeDocument/2006/relationships">
  <dimension ref="A1:H84"/>
  <sheetViews>
    <sheetView view="pageBreakPreview" zoomScale="60" workbookViewId="0" topLeftCell="A30">
      <selection activeCell="H1" sqref="H1"/>
    </sheetView>
  </sheetViews>
  <sheetFormatPr defaultColWidth="9.140625" defaultRowHeight="12.75"/>
  <cols>
    <col min="1" max="16384" width="9.140625" style="2" customWidth="1"/>
  </cols>
  <sheetData>
    <row r="1" spans="1:8" ht="18">
      <c r="A1" s="140" t="s">
        <v>97</v>
      </c>
      <c r="H1"/>
    </row>
    <row r="2" ht="11.25">
      <c r="A2" s="2" t="s">
        <v>98</v>
      </c>
    </row>
    <row r="3" ht="11.25">
      <c r="A3" s="2" t="s">
        <v>99</v>
      </c>
    </row>
    <row r="5" ht="11.25">
      <c r="A5" s="14" t="s">
        <v>27</v>
      </c>
    </row>
    <row r="6" spans="2:8" ht="11.25">
      <c r="B6" s="15" t="s">
        <v>22</v>
      </c>
      <c r="C6" s="22"/>
      <c r="D6" s="22"/>
      <c r="E6" s="22"/>
      <c r="F6" s="22"/>
      <c r="G6" s="22"/>
      <c r="H6" s="23"/>
    </row>
    <row r="7" spans="1:8" ht="11.25">
      <c r="A7" s="24" t="s">
        <v>9</v>
      </c>
      <c r="B7" s="25" t="s">
        <v>21</v>
      </c>
      <c r="C7" s="25">
        <v>3</v>
      </c>
      <c r="D7" s="25">
        <v>4</v>
      </c>
      <c r="E7" s="25">
        <v>5</v>
      </c>
      <c r="F7" s="25">
        <v>6</v>
      </c>
      <c r="G7" s="25">
        <v>7</v>
      </c>
      <c r="H7" s="25">
        <v>8</v>
      </c>
    </row>
    <row r="8" spans="1:8" ht="11.25">
      <c r="A8" s="26">
        <v>1</v>
      </c>
      <c r="B8" s="20">
        <v>3.69</v>
      </c>
      <c r="C8" s="20">
        <v>3.75</v>
      </c>
      <c r="D8" s="20">
        <v>3.75</v>
      </c>
      <c r="E8" s="20">
        <v>3.75</v>
      </c>
      <c r="F8" s="20">
        <v>3.75</v>
      </c>
      <c r="G8" s="20">
        <v>3.75</v>
      </c>
      <c r="H8" s="20">
        <v>3.75</v>
      </c>
    </row>
    <row r="9" spans="1:8" ht="11.25">
      <c r="A9" s="26">
        <v>2</v>
      </c>
      <c r="B9" s="20">
        <v>3.85</v>
      </c>
      <c r="C9" s="20">
        <v>3.85</v>
      </c>
      <c r="D9" s="20">
        <v>4.14</v>
      </c>
      <c r="E9" s="20">
        <v>4.14</v>
      </c>
      <c r="F9" s="20">
        <v>4.49</v>
      </c>
      <c r="G9" s="20">
        <v>4.49</v>
      </c>
      <c r="H9" s="20">
        <v>4.49</v>
      </c>
    </row>
    <row r="10" spans="1:8" ht="11.25">
      <c r="A10" s="26">
        <v>3</v>
      </c>
      <c r="B10" s="20">
        <v>4.65</v>
      </c>
      <c r="C10" s="20">
        <v>4.65</v>
      </c>
      <c r="D10" s="20">
        <v>5.55</v>
      </c>
      <c r="E10" s="20">
        <v>5.65</v>
      </c>
      <c r="F10" s="20">
        <v>5.71</v>
      </c>
      <c r="G10" s="20">
        <v>5.77</v>
      </c>
      <c r="H10" s="20">
        <v>6.32</v>
      </c>
    </row>
    <row r="11" spans="1:8" ht="11.25">
      <c r="A11" s="26">
        <v>4</v>
      </c>
      <c r="B11" s="20">
        <v>4.86</v>
      </c>
      <c r="C11" s="20">
        <v>5.2</v>
      </c>
      <c r="D11" s="20">
        <v>6.29</v>
      </c>
      <c r="E11" s="20">
        <v>6.93</v>
      </c>
      <c r="F11" s="20">
        <v>7.14</v>
      </c>
      <c r="G11" s="20">
        <v>7.2</v>
      </c>
      <c r="H11" s="20">
        <v>7.87</v>
      </c>
    </row>
    <row r="12" spans="1:8" ht="11.25">
      <c r="A12" s="26">
        <v>5</v>
      </c>
      <c r="B12" s="20">
        <v>5.03</v>
      </c>
      <c r="C12" s="20">
        <v>5.71</v>
      </c>
      <c r="D12" s="20">
        <v>6.94</v>
      </c>
      <c r="E12" s="20">
        <v>7.75</v>
      </c>
      <c r="F12" s="20">
        <v>8.58</v>
      </c>
      <c r="G12" s="20">
        <v>8.64</v>
      </c>
      <c r="H12" s="20">
        <v>9.43</v>
      </c>
    </row>
    <row r="13" spans="1:8" ht="11.25">
      <c r="A13" s="26">
        <v>6</v>
      </c>
      <c r="B13" s="20">
        <v>5.63</v>
      </c>
      <c r="C13" s="20">
        <v>6.01</v>
      </c>
      <c r="D13" s="20">
        <v>7.44</v>
      </c>
      <c r="E13" s="20">
        <v>8.5</v>
      </c>
      <c r="F13" s="20">
        <v>9.52</v>
      </c>
      <c r="G13" s="20">
        <v>9.9</v>
      </c>
      <c r="H13" s="20">
        <v>11.49</v>
      </c>
    </row>
    <row r="14" spans="1:8" ht="11.25">
      <c r="A14" s="26">
        <v>7</v>
      </c>
      <c r="B14" s="20">
        <v>5.8</v>
      </c>
      <c r="C14" s="20">
        <v>6.28</v>
      </c>
      <c r="D14" s="20">
        <v>7.91</v>
      </c>
      <c r="E14" s="20">
        <v>9.2</v>
      </c>
      <c r="F14" s="20">
        <v>10.35</v>
      </c>
      <c r="G14" s="20">
        <v>11.39</v>
      </c>
      <c r="H14" s="20">
        <v>12.83</v>
      </c>
    </row>
    <row r="15" spans="1:8" ht="11.25">
      <c r="A15" s="26">
        <v>8</v>
      </c>
      <c r="B15" s="20">
        <v>5.98</v>
      </c>
      <c r="C15" s="20">
        <v>6.53</v>
      </c>
      <c r="D15" s="20">
        <v>8.3</v>
      </c>
      <c r="E15" s="20">
        <v>9.84</v>
      </c>
      <c r="F15" s="20">
        <v>11.11</v>
      </c>
      <c r="G15" s="20">
        <v>12.54</v>
      </c>
      <c r="H15" s="20">
        <v>15.04</v>
      </c>
    </row>
    <row r="16" spans="1:8" ht="11.25">
      <c r="A16" s="26">
        <v>9</v>
      </c>
      <c r="B16" s="20">
        <v>6.11</v>
      </c>
      <c r="C16" s="20">
        <v>6.76</v>
      </c>
      <c r="D16" s="20">
        <v>8.74</v>
      </c>
      <c r="E16" s="20">
        <v>10.45</v>
      </c>
      <c r="F16" s="20">
        <v>11.83</v>
      </c>
      <c r="G16" s="20">
        <v>13.38</v>
      </c>
      <c r="H16" s="20">
        <v>17.04</v>
      </c>
    </row>
    <row r="17" spans="1:8" ht="11.25">
      <c r="A17" s="26">
        <v>10</v>
      </c>
      <c r="B17" s="20">
        <v>6.28</v>
      </c>
      <c r="C17" s="20">
        <v>7.57</v>
      </c>
      <c r="D17" s="20">
        <v>9.1</v>
      </c>
      <c r="E17" s="20">
        <v>11.01</v>
      </c>
      <c r="F17" s="20">
        <v>12.5</v>
      </c>
      <c r="G17" s="20">
        <v>14.17</v>
      </c>
      <c r="H17" s="20">
        <v>18.14</v>
      </c>
    </row>
    <row r="18" spans="1:8" ht="11.25">
      <c r="A18" s="26">
        <v>11</v>
      </c>
      <c r="B18" s="20">
        <v>6.41</v>
      </c>
      <c r="C18" s="20">
        <v>7.8</v>
      </c>
      <c r="D18" s="20">
        <v>9.47</v>
      </c>
      <c r="E18" s="20">
        <v>11.54</v>
      </c>
      <c r="F18" s="20">
        <v>13.13</v>
      </c>
      <c r="G18" s="20">
        <v>14.92</v>
      </c>
      <c r="H18" s="20">
        <v>19.15</v>
      </c>
    </row>
    <row r="19" spans="1:8" ht="11.25">
      <c r="A19" s="26">
        <v>12</v>
      </c>
      <c r="B19" s="20">
        <v>6.54</v>
      </c>
      <c r="C19" s="20">
        <v>8.01</v>
      </c>
      <c r="D19" s="20">
        <v>9.8</v>
      </c>
      <c r="E19" s="20">
        <v>12.04</v>
      </c>
      <c r="F19" s="20">
        <v>13.72</v>
      </c>
      <c r="G19" s="20">
        <v>15.62</v>
      </c>
      <c r="H19" s="20">
        <v>20.1</v>
      </c>
    </row>
    <row r="20" spans="1:8" ht="11.25">
      <c r="A20" s="26">
        <v>13</v>
      </c>
      <c r="B20" s="20">
        <v>6.67</v>
      </c>
      <c r="C20" s="20">
        <v>8.19</v>
      </c>
      <c r="D20" s="20">
        <v>10.12</v>
      </c>
      <c r="E20" s="20">
        <v>12.51</v>
      </c>
      <c r="F20" s="20">
        <v>14.28</v>
      </c>
      <c r="G20" s="20">
        <v>16.27</v>
      </c>
      <c r="H20" s="20">
        <v>20.99</v>
      </c>
    </row>
    <row r="21" spans="1:8" ht="11.25">
      <c r="A21" s="26">
        <v>14</v>
      </c>
      <c r="B21" s="20">
        <v>6.8</v>
      </c>
      <c r="C21" s="20">
        <v>8.42</v>
      </c>
      <c r="D21" s="20">
        <v>10.43</v>
      </c>
      <c r="E21" s="20">
        <v>12.95</v>
      </c>
      <c r="F21" s="20">
        <v>14.81</v>
      </c>
      <c r="G21" s="20">
        <v>16.9</v>
      </c>
      <c r="H21" s="20">
        <v>21.84</v>
      </c>
    </row>
    <row r="22" spans="1:8" ht="11.25">
      <c r="A22" s="26">
        <v>15</v>
      </c>
      <c r="B22" s="20">
        <v>6.92</v>
      </c>
      <c r="C22" s="20">
        <v>8.61</v>
      </c>
      <c r="D22" s="20">
        <v>10.73</v>
      </c>
      <c r="E22" s="20">
        <v>13.38</v>
      </c>
      <c r="F22" s="20">
        <v>15.31</v>
      </c>
      <c r="G22" s="20">
        <v>17.49</v>
      </c>
      <c r="H22" s="20">
        <v>22.64</v>
      </c>
    </row>
    <row r="23" spans="1:8" ht="11.25">
      <c r="A23" s="26">
        <v>16</v>
      </c>
      <c r="B23" s="20">
        <v>7.02</v>
      </c>
      <c r="C23" s="20">
        <v>8.79</v>
      </c>
      <c r="D23" s="20">
        <v>11</v>
      </c>
      <c r="E23" s="20">
        <v>13.78</v>
      </c>
      <c r="F23" s="20">
        <v>15.79</v>
      </c>
      <c r="G23" s="20">
        <v>18.05</v>
      </c>
      <c r="H23" s="20">
        <v>23.41</v>
      </c>
    </row>
    <row r="24" spans="1:8" ht="11.25">
      <c r="A24" s="26">
        <v>17</v>
      </c>
      <c r="B24" s="20">
        <v>7.15</v>
      </c>
      <c r="C24" s="20">
        <v>8.94</v>
      </c>
      <c r="D24" s="20">
        <v>11.28</v>
      </c>
      <c r="E24" s="20">
        <v>14.16</v>
      </c>
      <c r="F24" s="20">
        <v>16.24</v>
      </c>
      <c r="G24" s="20">
        <v>18.59</v>
      </c>
      <c r="H24" s="20">
        <v>24.13</v>
      </c>
    </row>
    <row r="25" spans="1:8" ht="11.25">
      <c r="A25" s="26">
        <v>18</v>
      </c>
      <c r="B25" s="20">
        <v>7.25</v>
      </c>
      <c r="C25" s="20">
        <v>9.11</v>
      </c>
      <c r="D25" s="20">
        <v>11.52</v>
      </c>
      <c r="E25" s="20">
        <v>14.52</v>
      </c>
      <c r="F25" s="20">
        <v>16.68</v>
      </c>
      <c r="G25" s="20">
        <v>19.09</v>
      </c>
      <c r="H25" s="20">
        <v>24.82</v>
      </c>
    </row>
    <row r="26" spans="1:8" ht="11.25">
      <c r="A26" s="26">
        <v>19</v>
      </c>
      <c r="B26" s="20">
        <v>7.37</v>
      </c>
      <c r="C26" s="20">
        <v>9.28</v>
      </c>
      <c r="D26" s="20">
        <v>11.77</v>
      </c>
      <c r="E26" s="20">
        <v>14.87</v>
      </c>
      <c r="F26" s="20">
        <v>17.09</v>
      </c>
      <c r="G26" s="20">
        <v>19.58</v>
      </c>
      <c r="H26" s="20">
        <v>25.48</v>
      </c>
    </row>
    <row r="27" spans="1:8" ht="11.25">
      <c r="A27" s="26">
        <v>20</v>
      </c>
      <c r="B27" s="20">
        <v>7.46</v>
      </c>
      <c r="C27" s="20">
        <v>9.43</v>
      </c>
      <c r="D27" s="20">
        <v>11.98</v>
      </c>
      <c r="E27" s="20">
        <v>15.2</v>
      </c>
      <c r="F27" s="20">
        <v>17.48</v>
      </c>
      <c r="G27" s="20">
        <v>20.05</v>
      </c>
      <c r="H27" s="20">
        <v>26.12</v>
      </c>
    </row>
    <row r="28" spans="1:8" ht="11.25">
      <c r="A28" s="26">
        <v>21</v>
      </c>
      <c r="B28" s="20">
        <v>7.57</v>
      </c>
      <c r="C28" s="20">
        <v>9.59</v>
      </c>
      <c r="D28" s="20">
        <v>12.2</v>
      </c>
      <c r="E28" s="20">
        <v>15.52</v>
      </c>
      <c r="F28" s="20">
        <v>17.86</v>
      </c>
      <c r="G28" s="20">
        <v>20.49</v>
      </c>
      <c r="H28" s="20">
        <v>26.72</v>
      </c>
    </row>
    <row r="29" spans="1:8" ht="11.25">
      <c r="A29" s="26">
        <v>22</v>
      </c>
      <c r="B29" s="20">
        <v>7.66</v>
      </c>
      <c r="C29" s="20">
        <v>9.72</v>
      </c>
      <c r="D29" s="20">
        <v>12.42</v>
      </c>
      <c r="E29" s="20">
        <v>15.82</v>
      </c>
      <c r="F29" s="20">
        <v>18.22</v>
      </c>
      <c r="G29" s="20">
        <v>20.92</v>
      </c>
      <c r="H29" s="20">
        <v>27.3</v>
      </c>
    </row>
    <row r="30" spans="1:8" ht="11.25">
      <c r="A30" s="26">
        <v>23</v>
      </c>
      <c r="B30" s="20">
        <v>7.76</v>
      </c>
      <c r="C30" s="20">
        <v>9.89</v>
      </c>
      <c r="D30" s="20">
        <v>12.65</v>
      </c>
      <c r="E30" s="20">
        <v>16.11</v>
      </c>
      <c r="F30" s="20">
        <v>18.57</v>
      </c>
      <c r="G30" s="20">
        <v>21.32</v>
      </c>
      <c r="H30" s="20">
        <v>27.85</v>
      </c>
    </row>
    <row r="31" spans="1:8" ht="11.25">
      <c r="A31" s="26">
        <v>24</v>
      </c>
      <c r="B31" s="20">
        <v>7.83</v>
      </c>
      <c r="C31" s="20">
        <v>10.01</v>
      </c>
      <c r="D31" s="20">
        <v>12.83</v>
      </c>
      <c r="E31" s="20">
        <v>16.39</v>
      </c>
      <c r="F31" s="20">
        <v>18.9</v>
      </c>
      <c r="G31" s="20">
        <v>21.72</v>
      </c>
      <c r="H31" s="20">
        <v>28.39</v>
      </c>
    </row>
    <row r="32" spans="1:8" ht="11.25">
      <c r="A32" s="26">
        <v>25</v>
      </c>
      <c r="B32" s="20">
        <v>7.93</v>
      </c>
      <c r="C32" s="20">
        <v>10.14</v>
      </c>
      <c r="D32" s="20">
        <v>13.03</v>
      </c>
      <c r="E32" s="20">
        <v>16.66</v>
      </c>
      <c r="F32" s="20">
        <v>19.22</v>
      </c>
      <c r="G32" s="20">
        <v>22.09</v>
      </c>
      <c r="H32" s="20">
        <v>28.9</v>
      </c>
    </row>
    <row r="33" spans="1:8" ht="11.25">
      <c r="A33" s="26">
        <v>26</v>
      </c>
      <c r="B33" s="20">
        <v>8.01</v>
      </c>
      <c r="C33" s="20">
        <v>10.27</v>
      </c>
      <c r="D33" s="20">
        <v>13.21</v>
      </c>
      <c r="E33" s="20">
        <v>16.92</v>
      </c>
      <c r="F33" s="20">
        <v>19.53</v>
      </c>
      <c r="G33" s="20">
        <v>22.46</v>
      </c>
      <c r="H33" s="20">
        <v>29.39</v>
      </c>
    </row>
    <row r="34" spans="1:8" ht="11.25">
      <c r="A34" s="26">
        <v>27</v>
      </c>
      <c r="B34" s="20">
        <v>8.11</v>
      </c>
      <c r="C34" s="20">
        <v>10.4</v>
      </c>
      <c r="D34" s="20">
        <v>13.38</v>
      </c>
      <c r="E34" s="20">
        <v>17.17</v>
      </c>
      <c r="F34" s="20">
        <v>19.83</v>
      </c>
      <c r="G34" s="20">
        <v>22.81</v>
      </c>
      <c r="H34" s="20">
        <v>29.87</v>
      </c>
    </row>
    <row r="35" spans="1:8" ht="11.25">
      <c r="A35" s="26">
        <v>28</v>
      </c>
      <c r="B35" s="20">
        <v>8.18</v>
      </c>
      <c r="C35" s="20">
        <v>10.52</v>
      </c>
      <c r="D35" s="20">
        <v>13.58</v>
      </c>
      <c r="E35" s="20">
        <v>17.41</v>
      </c>
      <c r="F35" s="20">
        <v>20.11</v>
      </c>
      <c r="G35" s="20">
        <v>23.14</v>
      </c>
      <c r="H35" s="20">
        <v>30.32</v>
      </c>
    </row>
    <row r="36" spans="1:8" ht="11.25">
      <c r="A36" s="26">
        <v>29</v>
      </c>
      <c r="B36" s="20">
        <v>8.27</v>
      </c>
      <c r="C36" s="20">
        <v>10.65</v>
      </c>
      <c r="D36" s="20">
        <v>13.75</v>
      </c>
      <c r="E36" s="20">
        <v>17.64</v>
      </c>
      <c r="F36" s="20">
        <v>20.39</v>
      </c>
      <c r="G36" s="20">
        <v>23.47</v>
      </c>
      <c r="H36" s="20">
        <v>30.76</v>
      </c>
    </row>
    <row r="37" spans="1:8" ht="11.25">
      <c r="A37" s="26">
        <v>30</v>
      </c>
      <c r="B37" s="20">
        <v>8.35</v>
      </c>
      <c r="C37" s="20">
        <v>10.76</v>
      </c>
      <c r="D37" s="20">
        <v>13.9</v>
      </c>
      <c r="E37" s="20">
        <v>17.87</v>
      </c>
      <c r="F37" s="20">
        <v>20.65</v>
      </c>
      <c r="G37" s="20">
        <v>23.78</v>
      </c>
      <c r="H37" s="20">
        <v>31.19</v>
      </c>
    </row>
    <row r="38" spans="1:8" ht="11.25">
      <c r="A38" s="26">
        <v>31</v>
      </c>
      <c r="B38" s="20">
        <v>8.44</v>
      </c>
      <c r="C38" s="20">
        <v>10.86</v>
      </c>
      <c r="D38" s="20">
        <v>14.06</v>
      </c>
      <c r="E38" s="20">
        <v>18.08</v>
      </c>
      <c r="F38" s="20">
        <v>20.91</v>
      </c>
      <c r="G38" s="20">
        <v>24.08</v>
      </c>
      <c r="H38" s="20">
        <v>31.6</v>
      </c>
    </row>
    <row r="39" spans="1:8" ht="11.25">
      <c r="A39" s="26">
        <v>32</v>
      </c>
      <c r="B39" s="20">
        <v>8.5</v>
      </c>
      <c r="C39" s="20">
        <v>10.99</v>
      </c>
      <c r="D39" s="20">
        <v>14.22</v>
      </c>
      <c r="E39" s="20">
        <v>18.29</v>
      </c>
      <c r="F39" s="20">
        <v>21.16</v>
      </c>
      <c r="G39" s="20">
        <v>24.37</v>
      </c>
      <c r="H39" s="20">
        <v>32</v>
      </c>
    </row>
    <row r="40" spans="1:8" ht="11.25">
      <c r="A40" s="26">
        <v>33</v>
      </c>
      <c r="B40" s="20">
        <v>8.58</v>
      </c>
      <c r="C40" s="20">
        <v>11.1</v>
      </c>
      <c r="D40" s="20">
        <v>14.38</v>
      </c>
      <c r="E40" s="20">
        <v>18.49</v>
      </c>
      <c r="F40" s="20">
        <v>21.4</v>
      </c>
      <c r="G40" s="20">
        <v>24.65</v>
      </c>
      <c r="H40" s="20">
        <v>32.38</v>
      </c>
    </row>
    <row r="41" spans="1:8" ht="11.25">
      <c r="A41" s="26">
        <v>34</v>
      </c>
      <c r="B41" s="20">
        <v>8.66</v>
      </c>
      <c r="C41" s="20">
        <v>11.18</v>
      </c>
      <c r="D41" s="20">
        <v>14.51</v>
      </c>
      <c r="E41" s="20">
        <v>18.69</v>
      </c>
      <c r="F41" s="20">
        <v>21.63</v>
      </c>
      <c r="G41" s="20">
        <v>24.93</v>
      </c>
      <c r="H41" s="20">
        <v>32.75</v>
      </c>
    </row>
    <row r="42" spans="1:8" ht="11.25">
      <c r="A42" s="26">
        <v>35</v>
      </c>
      <c r="B42" s="20">
        <v>8.74</v>
      </c>
      <c r="C42" s="20">
        <v>11.3</v>
      </c>
      <c r="D42" s="20">
        <v>14.66</v>
      </c>
      <c r="E42" s="20">
        <v>18.88</v>
      </c>
      <c r="F42" s="20">
        <v>21.85</v>
      </c>
      <c r="G42" s="20">
        <v>25.19</v>
      </c>
      <c r="H42" s="20">
        <v>33.11</v>
      </c>
    </row>
    <row r="43" spans="1:8" ht="11.25">
      <c r="A43" s="27">
        <v>36</v>
      </c>
      <c r="B43" s="20">
        <v>8.8</v>
      </c>
      <c r="C43" s="20">
        <v>11.39</v>
      </c>
      <c r="D43" s="20">
        <v>14.82</v>
      </c>
      <c r="E43" s="20">
        <v>19.06</v>
      </c>
      <c r="F43" s="20">
        <v>22.07</v>
      </c>
      <c r="G43" s="20">
        <v>25.45</v>
      </c>
      <c r="H43" s="20">
        <v>33.45</v>
      </c>
    </row>
    <row r="44" spans="1:8" ht="11.25">
      <c r="A44" s="27">
        <v>37</v>
      </c>
      <c r="B44" s="20">
        <v>8.87</v>
      </c>
      <c r="C44" s="20">
        <v>11.48</v>
      </c>
      <c r="D44" s="20">
        <v>14.93</v>
      </c>
      <c r="E44" s="20">
        <v>19.23</v>
      </c>
      <c r="F44" s="20">
        <v>22.28</v>
      </c>
      <c r="G44" s="20">
        <v>25.69</v>
      </c>
      <c r="H44" s="20">
        <v>33.79</v>
      </c>
    </row>
    <row r="45" spans="1:8" ht="11.25">
      <c r="A45" s="27">
        <v>38</v>
      </c>
      <c r="B45" s="20">
        <v>8.94</v>
      </c>
      <c r="C45" s="20">
        <v>11.6</v>
      </c>
      <c r="D45" s="20">
        <v>15.07</v>
      </c>
      <c r="E45" s="20">
        <v>19.41</v>
      </c>
      <c r="F45" s="20">
        <v>22.48</v>
      </c>
      <c r="G45" s="20">
        <v>25.93</v>
      </c>
      <c r="H45" s="20">
        <v>34.12</v>
      </c>
    </row>
    <row r="46" spans="1:8" ht="11.25">
      <c r="A46" s="27">
        <v>39</v>
      </c>
      <c r="B46" s="20">
        <v>9.02</v>
      </c>
      <c r="C46" s="20">
        <v>11.67</v>
      </c>
      <c r="D46" s="20">
        <v>15.19</v>
      </c>
      <c r="E46" s="20">
        <v>19.57</v>
      </c>
      <c r="F46" s="20">
        <v>22.68</v>
      </c>
      <c r="G46" s="20">
        <v>26.17</v>
      </c>
      <c r="H46" s="20">
        <v>34.43</v>
      </c>
    </row>
    <row r="47" spans="1:8" ht="11.25">
      <c r="A47" s="27">
        <v>40</v>
      </c>
      <c r="B47" s="20">
        <v>9.09</v>
      </c>
      <c r="C47" s="20">
        <v>11.78</v>
      </c>
      <c r="D47" s="20">
        <v>15.32</v>
      </c>
      <c r="E47" s="20">
        <v>19.73</v>
      </c>
      <c r="F47" s="20">
        <v>22.87</v>
      </c>
      <c r="G47" s="20">
        <v>26.39</v>
      </c>
      <c r="H47" s="20">
        <v>34.74</v>
      </c>
    </row>
    <row r="48" spans="1:8" ht="11.25">
      <c r="A48" s="27">
        <v>41</v>
      </c>
      <c r="B48" s="20">
        <v>9.17</v>
      </c>
      <c r="C48" s="20">
        <v>11.88</v>
      </c>
      <c r="D48" s="20">
        <v>15.44</v>
      </c>
      <c r="E48" s="20">
        <v>19.89</v>
      </c>
      <c r="F48" s="20">
        <v>23.06</v>
      </c>
      <c r="G48" s="20">
        <v>26.61</v>
      </c>
      <c r="H48" s="20">
        <v>35.04</v>
      </c>
    </row>
    <row r="49" spans="1:8" ht="11.25">
      <c r="A49" s="27">
        <v>42</v>
      </c>
      <c r="B49" s="20">
        <v>9.23</v>
      </c>
      <c r="C49" s="20">
        <v>11.96</v>
      </c>
      <c r="D49" s="20">
        <v>15.56</v>
      </c>
      <c r="E49" s="20">
        <v>20.04</v>
      </c>
      <c r="F49" s="20">
        <v>23.24</v>
      </c>
      <c r="G49" s="20">
        <v>26.82</v>
      </c>
      <c r="H49" s="20">
        <v>35.33</v>
      </c>
    </row>
    <row r="50" spans="1:8" ht="11.25">
      <c r="A50" s="27">
        <v>43</v>
      </c>
      <c r="B50" s="20">
        <v>9.28</v>
      </c>
      <c r="C50" s="20">
        <v>12.05</v>
      </c>
      <c r="D50" s="20">
        <v>15.68</v>
      </c>
      <c r="E50" s="20">
        <v>20.19</v>
      </c>
      <c r="F50" s="20">
        <v>23.41</v>
      </c>
      <c r="G50" s="20">
        <v>27.03</v>
      </c>
      <c r="H50" s="20">
        <v>35.61</v>
      </c>
    </row>
    <row r="51" spans="1:8" ht="11.25">
      <c r="A51" s="27">
        <v>44</v>
      </c>
      <c r="B51" s="20">
        <v>9.35</v>
      </c>
      <c r="C51" s="20">
        <v>12.12</v>
      </c>
      <c r="D51" s="20">
        <v>15.79</v>
      </c>
      <c r="E51" s="20">
        <v>20.33</v>
      </c>
      <c r="F51" s="20">
        <v>23.58</v>
      </c>
      <c r="G51" s="20">
        <v>27.23</v>
      </c>
      <c r="H51" s="20">
        <v>35.88</v>
      </c>
    </row>
    <row r="52" spans="1:8" ht="11.25">
      <c r="A52" s="27">
        <v>45</v>
      </c>
      <c r="B52" s="20">
        <v>9.41</v>
      </c>
      <c r="C52" s="20">
        <v>12.22</v>
      </c>
      <c r="D52" s="20">
        <v>15.91</v>
      </c>
      <c r="E52" s="20">
        <v>20.47</v>
      </c>
      <c r="F52" s="20">
        <v>23.75</v>
      </c>
      <c r="G52" s="20">
        <v>27.43</v>
      </c>
      <c r="H52" s="20">
        <v>36.14</v>
      </c>
    </row>
    <row r="53" spans="1:8" ht="11.25">
      <c r="A53" s="27">
        <v>46</v>
      </c>
      <c r="B53" s="20">
        <v>9.48</v>
      </c>
      <c r="C53" s="20">
        <v>12.3</v>
      </c>
      <c r="D53" s="20">
        <v>16.02</v>
      </c>
      <c r="E53" s="20">
        <v>20.61</v>
      </c>
      <c r="F53" s="20">
        <v>23.91</v>
      </c>
      <c r="G53" s="20">
        <v>27.62</v>
      </c>
      <c r="H53" s="20">
        <v>36.4</v>
      </c>
    </row>
    <row r="54" spans="1:8" ht="11.25">
      <c r="A54" s="27">
        <v>47</v>
      </c>
      <c r="B54" s="20">
        <v>9.56</v>
      </c>
      <c r="C54" s="20">
        <v>12.39</v>
      </c>
      <c r="D54" s="20">
        <v>16.12</v>
      </c>
      <c r="E54" s="20">
        <v>20.74</v>
      </c>
      <c r="F54" s="20">
        <v>24.06</v>
      </c>
      <c r="G54" s="20">
        <v>27.8</v>
      </c>
      <c r="H54" s="20">
        <v>36.65</v>
      </c>
    </row>
    <row r="55" spans="1:8" ht="11.25">
      <c r="A55" s="27">
        <v>48</v>
      </c>
      <c r="B55" s="20">
        <v>9.61</v>
      </c>
      <c r="C55" s="20">
        <v>12.47</v>
      </c>
      <c r="D55" s="20">
        <v>16.24</v>
      </c>
      <c r="E55" s="20">
        <v>20.86</v>
      </c>
      <c r="F55" s="20">
        <v>24.22</v>
      </c>
      <c r="G55" s="20">
        <v>27.98</v>
      </c>
      <c r="H55" s="20">
        <v>36.89</v>
      </c>
    </row>
    <row r="56" spans="1:8" ht="11.25">
      <c r="A56" s="27">
        <v>49</v>
      </c>
      <c r="B56" s="20">
        <v>9.66</v>
      </c>
      <c r="C56" s="20">
        <v>12.55</v>
      </c>
      <c r="D56" s="20">
        <v>16.34</v>
      </c>
      <c r="E56" s="20">
        <v>20.99</v>
      </c>
      <c r="F56" s="20">
        <v>24.36</v>
      </c>
      <c r="G56" s="20">
        <v>28.15</v>
      </c>
      <c r="H56" s="20">
        <v>37.13</v>
      </c>
    </row>
    <row r="57" spans="1:8" ht="11.25">
      <c r="A57" s="27">
        <v>50</v>
      </c>
      <c r="B57" s="20">
        <v>9.72</v>
      </c>
      <c r="C57" s="20">
        <v>12.61</v>
      </c>
      <c r="D57" s="20">
        <v>16.42</v>
      </c>
      <c r="E57" s="20">
        <v>21.11</v>
      </c>
      <c r="F57" s="20">
        <v>24.51</v>
      </c>
      <c r="G57" s="20">
        <v>28.32</v>
      </c>
      <c r="H57" s="20">
        <v>37.36</v>
      </c>
    </row>
    <row r="58" spans="1:8" ht="11.25">
      <c r="A58" s="27">
        <v>51</v>
      </c>
      <c r="B58" s="20">
        <v>9.79</v>
      </c>
      <c r="C58" s="20">
        <v>12.7</v>
      </c>
      <c r="D58" s="20">
        <v>16.54</v>
      </c>
      <c r="E58" s="20">
        <v>21.23</v>
      </c>
      <c r="F58" s="20">
        <v>24.65</v>
      </c>
      <c r="G58" s="20">
        <v>28.49</v>
      </c>
      <c r="H58" s="20">
        <v>37.59</v>
      </c>
    </row>
    <row r="59" spans="1:8" ht="11.25">
      <c r="A59" s="27">
        <v>52</v>
      </c>
      <c r="B59" s="20">
        <v>9.84</v>
      </c>
      <c r="C59" s="20">
        <v>12.78</v>
      </c>
      <c r="D59" s="20">
        <v>16.63</v>
      </c>
      <c r="E59" s="20">
        <v>21.34</v>
      </c>
      <c r="F59" s="20">
        <v>24.79</v>
      </c>
      <c r="G59" s="20">
        <v>28.65</v>
      </c>
      <c r="H59" s="20">
        <v>37.8</v>
      </c>
    </row>
    <row r="60" spans="1:8" ht="11.25">
      <c r="A60" s="27">
        <v>53</v>
      </c>
      <c r="B60" s="20">
        <v>9.91</v>
      </c>
      <c r="C60" s="20">
        <v>12.84</v>
      </c>
      <c r="D60" s="20">
        <v>16.7</v>
      </c>
      <c r="E60" s="20">
        <v>21.45</v>
      </c>
      <c r="F60" s="20">
        <v>24.92</v>
      </c>
      <c r="G60" s="20">
        <v>28.81</v>
      </c>
      <c r="H60" s="20">
        <v>38.02</v>
      </c>
    </row>
    <row r="61" spans="1:8" ht="11.25">
      <c r="A61" s="27">
        <v>54</v>
      </c>
      <c r="B61" s="20">
        <v>9.96</v>
      </c>
      <c r="C61" s="20">
        <v>12.94</v>
      </c>
      <c r="D61" s="20">
        <v>16.81</v>
      </c>
      <c r="E61" s="20">
        <v>21.56</v>
      </c>
      <c r="F61" s="20">
        <v>25.05</v>
      </c>
      <c r="G61" s="20">
        <v>28.96</v>
      </c>
      <c r="H61" s="20">
        <v>38.22</v>
      </c>
    </row>
    <row r="62" spans="1:8" ht="11.25">
      <c r="A62" s="27">
        <v>55</v>
      </c>
      <c r="B62" s="20">
        <v>10.01</v>
      </c>
      <c r="C62" s="20">
        <v>12.97</v>
      </c>
      <c r="D62" s="20">
        <v>16.91</v>
      </c>
      <c r="E62" s="20">
        <v>21.67</v>
      </c>
      <c r="F62" s="20">
        <v>25.17</v>
      </c>
      <c r="G62" s="20">
        <v>29.11</v>
      </c>
      <c r="H62" s="20">
        <v>38.43</v>
      </c>
    </row>
    <row r="63" spans="1:8" ht="11.25">
      <c r="A63" s="27">
        <v>56</v>
      </c>
      <c r="B63" s="20">
        <v>10.09</v>
      </c>
      <c r="C63" s="20">
        <v>13.08</v>
      </c>
      <c r="D63" s="20">
        <v>16.99</v>
      </c>
      <c r="E63" s="20">
        <v>21.77</v>
      </c>
      <c r="F63" s="20">
        <v>25.3</v>
      </c>
      <c r="G63" s="20">
        <v>29.25</v>
      </c>
      <c r="H63" s="20">
        <v>38.62</v>
      </c>
    </row>
    <row r="64" spans="1:8" ht="11.25">
      <c r="A64" s="27">
        <v>57</v>
      </c>
      <c r="B64" s="20">
        <v>10.14</v>
      </c>
      <c r="C64" s="20">
        <v>13.14</v>
      </c>
      <c r="D64" s="20">
        <v>17.09</v>
      </c>
      <c r="E64" s="20">
        <v>21.87</v>
      </c>
      <c r="F64" s="20">
        <v>25.42</v>
      </c>
      <c r="G64" s="20">
        <v>29.39</v>
      </c>
      <c r="H64" s="20">
        <v>38.82</v>
      </c>
    </row>
    <row r="65" spans="1:8" ht="11.25">
      <c r="A65" s="27">
        <v>58</v>
      </c>
      <c r="B65" s="20">
        <v>10.19</v>
      </c>
      <c r="C65" s="20">
        <v>13.21</v>
      </c>
      <c r="D65" s="20">
        <v>17.16</v>
      </c>
      <c r="E65" s="20">
        <v>21.97</v>
      </c>
      <c r="F65" s="20">
        <v>25.53</v>
      </c>
      <c r="G65" s="20">
        <v>29.53</v>
      </c>
      <c r="H65" s="20">
        <v>39</v>
      </c>
    </row>
    <row r="66" spans="1:8" ht="11.25">
      <c r="A66" s="27">
        <v>59</v>
      </c>
      <c r="B66" s="20">
        <v>10.26</v>
      </c>
      <c r="C66" s="20">
        <v>13.27</v>
      </c>
      <c r="D66" s="20">
        <v>17.26</v>
      </c>
      <c r="E66" s="20">
        <v>22.07</v>
      </c>
      <c r="F66" s="20">
        <v>25.65</v>
      </c>
      <c r="G66" s="20">
        <v>29.67</v>
      </c>
      <c r="H66" s="20">
        <v>39.19</v>
      </c>
    </row>
    <row r="67" spans="1:8" ht="11.25">
      <c r="A67" s="27">
        <v>60</v>
      </c>
      <c r="B67" s="20">
        <v>10.31</v>
      </c>
      <c r="C67" s="20">
        <v>13.34</v>
      </c>
      <c r="D67" s="20">
        <v>17.35</v>
      </c>
      <c r="E67" s="20">
        <v>22.16</v>
      </c>
      <c r="F67" s="20">
        <v>25.76</v>
      </c>
      <c r="G67" s="20">
        <v>29.8</v>
      </c>
      <c r="H67" s="20">
        <v>39.36</v>
      </c>
    </row>
    <row r="68" spans="1:8" ht="11.25">
      <c r="A68" s="27">
        <v>61</v>
      </c>
      <c r="B68" s="20">
        <v>10.39</v>
      </c>
      <c r="C68" s="20">
        <v>13.43</v>
      </c>
      <c r="D68" s="20">
        <v>17.42</v>
      </c>
      <c r="E68" s="20">
        <v>22.25</v>
      </c>
      <c r="F68" s="20">
        <v>25.87</v>
      </c>
      <c r="G68" s="20">
        <v>29.92</v>
      </c>
      <c r="H68" s="20">
        <v>39.54</v>
      </c>
    </row>
    <row r="69" spans="1:8" ht="11.25">
      <c r="A69" s="27">
        <v>62</v>
      </c>
      <c r="B69" s="20">
        <v>10.44</v>
      </c>
      <c r="C69" s="20">
        <v>13.48</v>
      </c>
      <c r="D69" s="20">
        <v>17.5</v>
      </c>
      <c r="E69" s="20">
        <v>22.34</v>
      </c>
      <c r="F69" s="20">
        <v>25.97</v>
      </c>
      <c r="G69" s="20">
        <v>30.05</v>
      </c>
      <c r="H69" s="20">
        <v>39.71</v>
      </c>
    </row>
    <row r="70" spans="1:8" ht="11.25">
      <c r="A70" s="27">
        <v>63</v>
      </c>
      <c r="B70" s="20">
        <v>10.47</v>
      </c>
      <c r="C70" s="20">
        <v>13.56</v>
      </c>
      <c r="D70" s="20">
        <v>17.59</v>
      </c>
      <c r="E70" s="20">
        <v>22.43</v>
      </c>
      <c r="F70" s="20">
        <v>26.08</v>
      </c>
      <c r="G70" s="20">
        <v>30.17</v>
      </c>
      <c r="H70" s="20">
        <v>39.87</v>
      </c>
    </row>
    <row r="71" spans="1:8" ht="11.25">
      <c r="A71" s="27">
        <v>64</v>
      </c>
      <c r="B71" s="20">
        <v>10.52</v>
      </c>
      <c r="C71" s="20">
        <v>13.61</v>
      </c>
      <c r="D71" s="20">
        <v>17.66</v>
      </c>
      <c r="E71" s="20">
        <v>22.51</v>
      </c>
      <c r="F71" s="20">
        <v>26.18</v>
      </c>
      <c r="G71" s="20">
        <v>30.29</v>
      </c>
      <c r="H71" s="20">
        <v>40.03</v>
      </c>
    </row>
    <row r="72" spans="1:8" ht="11.25">
      <c r="A72" s="27">
        <v>65</v>
      </c>
      <c r="B72" s="20">
        <v>10.58</v>
      </c>
      <c r="C72" s="20">
        <v>13.68</v>
      </c>
      <c r="D72" s="20">
        <v>17.74</v>
      </c>
      <c r="E72" s="20">
        <v>22.6</v>
      </c>
      <c r="F72" s="20">
        <v>26.28</v>
      </c>
      <c r="G72" s="20">
        <v>30.41</v>
      </c>
      <c r="H72" s="20">
        <v>40.19</v>
      </c>
    </row>
    <row r="73" spans="1:8" ht="11.25">
      <c r="A73" s="27">
        <v>66</v>
      </c>
      <c r="B73" s="20">
        <v>10.65</v>
      </c>
      <c r="C73" s="20">
        <v>13.75</v>
      </c>
      <c r="D73" s="20">
        <v>17.81</v>
      </c>
      <c r="E73" s="20">
        <v>22.68</v>
      </c>
      <c r="F73" s="20">
        <v>26.37</v>
      </c>
      <c r="G73" s="20">
        <v>30.52</v>
      </c>
      <c r="H73" s="20">
        <v>40.35</v>
      </c>
    </row>
    <row r="74" spans="1:8" ht="11.25">
      <c r="A74" s="27">
        <v>67</v>
      </c>
      <c r="B74" s="20">
        <v>10.71</v>
      </c>
      <c r="C74" s="20">
        <v>13.81</v>
      </c>
      <c r="D74" s="20">
        <v>17.89</v>
      </c>
      <c r="E74" s="20">
        <v>22.76</v>
      </c>
      <c r="F74" s="20">
        <v>26.47</v>
      </c>
      <c r="G74" s="20">
        <v>30.63</v>
      </c>
      <c r="H74" s="20">
        <v>40.5</v>
      </c>
    </row>
    <row r="75" spans="1:8" ht="11.25">
      <c r="A75" s="27">
        <v>68</v>
      </c>
      <c r="B75" s="20">
        <v>10.75</v>
      </c>
      <c r="C75" s="20">
        <v>13.87</v>
      </c>
      <c r="D75" s="20">
        <v>17.98</v>
      </c>
      <c r="E75" s="20">
        <v>22.84</v>
      </c>
      <c r="F75" s="20">
        <v>26.56</v>
      </c>
      <c r="G75" s="20">
        <v>30.74</v>
      </c>
      <c r="H75" s="20">
        <v>40.64</v>
      </c>
    </row>
    <row r="76" spans="1:8" ht="11.25">
      <c r="A76" s="27">
        <v>69</v>
      </c>
      <c r="B76" s="20">
        <v>10.8</v>
      </c>
      <c r="C76" s="20">
        <v>13.92</v>
      </c>
      <c r="D76" s="20">
        <v>18.05</v>
      </c>
      <c r="E76" s="20">
        <v>22.91</v>
      </c>
      <c r="F76" s="20">
        <v>26.65</v>
      </c>
      <c r="G76" s="20">
        <v>30.84</v>
      </c>
      <c r="H76" s="20">
        <v>40.79</v>
      </c>
    </row>
    <row r="77" spans="1:8" ht="11.25">
      <c r="A77" s="27">
        <v>70</v>
      </c>
      <c r="B77" s="20">
        <v>10.86</v>
      </c>
      <c r="C77" s="20">
        <v>14</v>
      </c>
      <c r="D77" s="20">
        <v>18.12</v>
      </c>
      <c r="E77" s="20">
        <v>22.98</v>
      </c>
      <c r="F77" s="20">
        <v>26.74</v>
      </c>
      <c r="G77" s="20">
        <v>30.95</v>
      </c>
      <c r="H77" s="20">
        <v>40.93</v>
      </c>
    </row>
    <row r="78" spans="1:8" ht="11.25">
      <c r="A78" s="26" t="s">
        <v>0</v>
      </c>
      <c r="B78" s="20">
        <f>B22</f>
        <v>6.92</v>
      </c>
      <c r="C78" s="20">
        <f aca="true" t="shared" si="0" ref="C78:H78">C22</f>
        <v>8.61</v>
      </c>
      <c r="D78" s="20">
        <f t="shared" si="0"/>
        <v>10.73</v>
      </c>
      <c r="E78" s="20">
        <f t="shared" si="0"/>
        <v>13.38</v>
      </c>
      <c r="F78" s="20">
        <f t="shared" si="0"/>
        <v>15.31</v>
      </c>
      <c r="G78" s="20">
        <f t="shared" si="0"/>
        <v>17.49</v>
      </c>
      <c r="H78" s="20">
        <f t="shared" si="0"/>
        <v>22.64</v>
      </c>
    </row>
    <row r="79" spans="1:8" ht="11.25">
      <c r="A79" s="26" t="s">
        <v>1</v>
      </c>
      <c r="B79" s="20">
        <v>41.7</v>
      </c>
      <c r="C79" s="20">
        <v>46.73</v>
      </c>
      <c r="D79" s="20">
        <v>54.12</v>
      </c>
      <c r="E79" s="20">
        <v>65.84</v>
      </c>
      <c r="F79" s="20">
        <v>79.69</v>
      </c>
      <c r="G79" s="20">
        <v>92.81</v>
      </c>
      <c r="H79" s="20">
        <v>120.72</v>
      </c>
    </row>
    <row r="81" spans="1:3" ht="11.25">
      <c r="A81" s="122" t="s">
        <v>60</v>
      </c>
      <c r="B81" s="41"/>
      <c r="C81" s="123">
        <v>0.03</v>
      </c>
    </row>
    <row r="82" spans="1:3" ht="11.25">
      <c r="A82" s="122" t="s">
        <v>33</v>
      </c>
      <c r="B82" s="41"/>
      <c r="C82" s="123">
        <v>0.28</v>
      </c>
    </row>
    <row r="83" spans="1:3" ht="11.25">
      <c r="A83" s="122" t="s">
        <v>62</v>
      </c>
      <c r="B83" s="41"/>
      <c r="C83" s="123">
        <v>1.17</v>
      </c>
    </row>
    <row r="84" spans="1:3" ht="11.25">
      <c r="A84" s="122" t="s">
        <v>61</v>
      </c>
      <c r="B84" s="41"/>
      <c r="C84" s="123">
        <v>2.75</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135"/>
  <sheetViews>
    <sheetView workbookViewId="0" topLeftCell="C1">
      <selection activeCell="G1" sqref="G1"/>
    </sheetView>
  </sheetViews>
  <sheetFormatPr defaultColWidth="9.140625" defaultRowHeight="12.75"/>
  <cols>
    <col min="1" max="1" width="9.140625" style="2" customWidth="1"/>
    <col min="2" max="2" width="11.7109375" style="2" customWidth="1"/>
    <col min="3" max="3" width="28.421875" style="2" customWidth="1"/>
    <col min="4" max="4" width="19.8515625" style="2" customWidth="1"/>
    <col min="5" max="8" width="11.7109375" style="2" customWidth="1"/>
    <col min="9" max="9" width="12.8515625" style="2" customWidth="1"/>
    <col min="10" max="16384" width="9.140625" style="2" customWidth="1"/>
  </cols>
  <sheetData>
    <row r="1" spans="1:7" ht="18">
      <c r="A1" s="140" t="s">
        <v>108</v>
      </c>
      <c r="G1"/>
    </row>
    <row r="3" spans="1:4" ht="15.75">
      <c r="A3" s="141" t="s">
        <v>16</v>
      </c>
      <c r="B3" s="142"/>
      <c r="C3" s="142"/>
      <c r="D3" s="142"/>
    </row>
    <row r="4" spans="1:4" ht="18">
      <c r="A4" s="142" t="s">
        <v>109</v>
      </c>
      <c r="B4" s="142"/>
      <c r="C4" s="142"/>
      <c r="D4" s="143">
        <f>I135</f>
        <v>239949678.34574825</v>
      </c>
    </row>
    <row r="5" spans="1:4" ht="18">
      <c r="A5" s="142" t="s">
        <v>116</v>
      </c>
      <c r="B5" s="142"/>
      <c r="C5" s="142"/>
      <c r="D5" s="144">
        <f>-(Inputs!B27/Inputs!Q$119*Volumes!O$81*InterRates!C81)</f>
        <v>-173387.43032325318</v>
      </c>
    </row>
    <row r="6" spans="1:4" ht="18">
      <c r="A6" s="142" t="s">
        <v>117</v>
      </c>
      <c r="B6" s="142"/>
      <c r="C6" s="142"/>
      <c r="D6" s="144">
        <f>-(Inputs!B30/Inputs!Q$119*Volumes!O$81*InterRates!C82)</f>
        <v>-946563.5327915106</v>
      </c>
    </row>
    <row r="7" spans="1:4" ht="18">
      <c r="A7" s="142" t="s">
        <v>118</v>
      </c>
      <c r="B7" s="142"/>
      <c r="C7" s="142"/>
      <c r="D7" s="144">
        <f>-(Inputs!B31/Inputs!Q$119*Volumes!O$81*InterRates!C83)</f>
        <v>-2608886.655841565</v>
      </c>
    </row>
    <row r="8" spans="1:4" ht="18">
      <c r="A8" s="142" t="s">
        <v>119</v>
      </c>
      <c r="B8" s="142"/>
      <c r="C8" s="142"/>
      <c r="D8" s="144">
        <f>Volumes!O81*Inputs!B36*InterRates!C84</f>
        <v>2961707.487587905</v>
      </c>
    </row>
    <row r="9" spans="1:4" ht="15">
      <c r="A9" s="145" t="s">
        <v>65</v>
      </c>
      <c r="B9" s="145"/>
      <c r="C9" s="145"/>
      <c r="D9" s="146">
        <f>SUM(D4:D8)</f>
        <v>239182548.21437982</v>
      </c>
    </row>
    <row r="10" spans="1:4" ht="18">
      <c r="A10" s="142" t="s">
        <v>120</v>
      </c>
      <c r="B10" s="142"/>
      <c r="C10" s="142"/>
      <c r="D10" s="142">
        <f>Inputs!E27</f>
        <v>1.005765681288358</v>
      </c>
    </row>
    <row r="11" spans="1:4" ht="15.75" thickBot="1">
      <c r="A11" s="147" t="s">
        <v>66</v>
      </c>
      <c r="B11" s="147"/>
      <c r="C11" s="147"/>
      <c r="D11" s="148">
        <f>D9*D10</f>
        <v>240561598.55712125</v>
      </c>
    </row>
    <row r="12" ht="12" thickTop="1"/>
    <row r="14" ht="11.25">
      <c r="A14" s="2" t="s">
        <v>107</v>
      </c>
    </row>
    <row r="15" spans="1:4" ht="11.25">
      <c r="A15" s="2" t="s">
        <v>101</v>
      </c>
      <c r="D15" s="29"/>
    </row>
    <row r="16" spans="1:4" ht="11.25">
      <c r="A16" s="2" t="s">
        <v>102</v>
      </c>
      <c r="D16" s="29"/>
    </row>
    <row r="17" spans="1:4" ht="11.25">
      <c r="A17" s="2" t="s">
        <v>103</v>
      </c>
      <c r="D17" s="29"/>
    </row>
    <row r="18" spans="1:4" ht="11.25">
      <c r="A18" s="2" t="s">
        <v>104</v>
      </c>
      <c r="D18" s="29"/>
    </row>
    <row r="19" spans="1:4" ht="11.25">
      <c r="A19" s="2" t="s">
        <v>105</v>
      </c>
      <c r="D19" s="29"/>
    </row>
    <row r="20" spans="1:4" ht="11.25">
      <c r="A20" s="2" t="s">
        <v>106</v>
      </c>
      <c r="D20" s="21"/>
    </row>
    <row r="21" ht="11.25">
      <c r="D21" s="21"/>
    </row>
    <row r="22" ht="11.25">
      <c r="D22" s="21"/>
    </row>
    <row r="23" ht="11.25">
      <c r="D23" s="21"/>
    </row>
    <row r="24" ht="11.25">
      <c r="D24" s="21"/>
    </row>
    <row r="25" ht="11.25">
      <c r="D25" s="21"/>
    </row>
    <row r="26" ht="11.25">
      <c r="D26" s="21"/>
    </row>
    <row r="27" ht="11.25">
      <c r="D27" s="21"/>
    </row>
    <row r="28" ht="11.25">
      <c r="D28" s="21"/>
    </row>
    <row r="29" ht="11.25">
      <c r="D29" s="21"/>
    </row>
    <row r="30" ht="11.25">
      <c r="D30" s="21"/>
    </row>
    <row r="31" ht="11.25">
      <c r="D31" s="21"/>
    </row>
    <row r="32" ht="11.25">
      <c r="D32" s="21"/>
    </row>
    <row r="33" ht="11.25">
      <c r="D33" s="21"/>
    </row>
    <row r="34" ht="11.25">
      <c r="D34" s="21"/>
    </row>
    <row r="35" ht="11.25">
      <c r="D35" s="21"/>
    </row>
    <row r="36" ht="11.25">
      <c r="D36" s="21"/>
    </row>
    <row r="37" ht="11.25">
      <c r="D37" s="21"/>
    </row>
    <row r="38" ht="11.25">
      <c r="D38" s="21"/>
    </row>
    <row r="39" ht="11.25">
      <c r="D39" s="21"/>
    </row>
    <row r="40" ht="11.25">
      <c r="D40" s="21"/>
    </row>
    <row r="41" ht="11.25">
      <c r="D41" s="21"/>
    </row>
    <row r="42" ht="11.25">
      <c r="D42" s="21"/>
    </row>
    <row r="43" ht="11.25">
      <c r="D43" s="21"/>
    </row>
    <row r="44" ht="11.25">
      <c r="D44" s="21"/>
    </row>
    <row r="45" ht="11.25">
      <c r="D45" s="21"/>
    </row>
    <row r="46" ht="11.25">
      <c r="D46" s="21"/>
    </row>
    <row r="47" ht="11.25">
      <c r="D47" s="21"/>
    </row>
    <row r="48" ht="11.25">
      <c r="D48" s="21"/>
    </row>
    <row r="49" ht="11.25">
      <c r="D49" s="21"/>
    </row>
    <row r="50" ht="11.25">
      <c r="D50" s="21"/>
    </row>
    <row r="51" ht="11.25">
      <c r="D51" s="21"/>
    </row>
    <row r="52" ht="11.25">
      <c r="D52" s="21"/>
    </row>
    <row r="53" ht="11.25">
      <c r="D53" s="21"/>
    </row>
    <row r="54" ht="11.25">
      <c r="D54" s="21"/>
    </row>
    <row r="55" ht="11.25">
      <c r="D55" s="21"/>
    </row>
    <row r="56" ht="11.25">
      <c r="D56" s="21"/>
    </row>
    <row r="57" ht="11.25">
      <c r="D57" s="21"/>
    </row>
    <row r="58" ht="11.25">
      <c r="D58" s="21"/>
    </row>
    <row r="60" spans="1:7" ht="12.75">
      <c r="A60" s="14" t="s">
        <v>131</v>
      </c>
      <c r="G60" t="s">
        <v>144</v>
      </c>
    </row>
    <row r="61" spans="2:9" ht="11.25">
      <c r="B61" s="15" t="s">
        <v>22</v>
      </c>
      <c r="C61" s="22"/>
      <c r="D61" s="22"/>
      <c r="E61" s="22"/>
      <c r="F61" s="22"/>
      <c r="G61" s="22"/>
      <c r="H61" s="23"/>
      <c r="I61" s="30"/>
    </row>
    <row r="62" spans="1:9" ht="11.25">
      <c r="A62" s="24" t="s">
        <v>9</v>
      </c>
      <c r="B62" s="25" t="s">
        <v>21</v>
      </c>
      <c r="C62" s="25">
        <v>3</v>
      </c>
      <c r="D62" s="25">
        <v>4</v>
      </c>
      <c r="E62" s="25">
        <v>5</v>
      </c>
      <c r="F62" s="25">
        <v>6</v>
      </c>
      <c r="G62" s="25">
        <v>7</v>
      </c>
      <c r="H62" s="25">
        <v>8</v>
      </c>
      <c r="I62" s="19" t="s">
        <v>18</v>
      </c>
    </row>
    <row r="63" spans="1:9" ht="11.25">
      <c r="A63" s="26">
        <v>1</v>
      </c>
      <c r="B63" s="31">
        <f>InterRates!B8*Volumes!H9</f>
        <v>834278.477059611</v>
      </c>
      <c r="C63" s="31">
        <f>InterRates!C8*Volumes!I9</f>
        <v>1383108.4725225293</v>
      </c>
      <c r="D63" s="31">
        <f>InterRates!D8*Volumes!J9</f>
        <v>1547193.113793825</v>
      </c>
      <c r="E63" s="31">
        <f>InterRates!E8*Volumes!K9</f>
        <v>1084449.4736013906</v>
      </c>
      <c r="F63" s="31">
        <f>InterRates!F8*Volumes!L9</f>
        <v>677419.3315769726</v>
      </c>
      <c r="G63" s="31">
        <f>InterRates!G8*Volumes!M9</f>
        <v>529093.3531777085</v>
      </c>
      <c r="H63" s="31">
        <f>InterRates!H8*Volumes!N9</f>
        <v>727701.4283260729</v>
      </c>
      <c r="I63" s="31">
        <f>SUM(B63:H63)</f>
        <v>6783243.65005811</v>
      </c>
    </row>
    <row r="64" spans="1:9" ht="11.25">
      <c r="A64" s="26">
        <v>2</v>
      </c>
      <c r="B64" s="31">
        <f>InterRates!B9*Volumes!H10</f>
        <v>3668303.1919670976</v>
      </c>
      <c r="C64" s="31">
        <f>InterRates!C9*Volumes!I10</f>
        <v>4208447.759114786</v>
      </c>
      <c r="D64" s="31">
        <f>InterRates!D9*Volumes!J10</f>
        <v>7018209.800053936</v>
      </c>
      <c r="E64" s="31">
        <f>InterRates!E9*Volumes!K10</f>
        <v>6505405.521105987</v>
      </c>
      <c r="F64" s="31">
        <f>InterRates!F9*Volumes!L10</f>
        <v>3342480.3673431636</v>
      </c>
      <c r="G64" s="31">
        <f>InterRates!G9*Volumes!M10</f>
        <v>2290337.985328474</v>
      </c>
      <c r="H64" s="31">
        <f>InterRates!H9*Volumes!N10</f>
        <v>4171388.117960502</v>
      </c>
      <c r="I64" s="31">
        <f aca="true" t="shared" si="0" ref="I64:I127">SUM(B64:H64)</f>
        <v>31204572.742873944</v>
      </c>
    </row>
    <row r="65" spans="1:9" ht="11.25">
      <c r="A65" s="26">
        <v>3</v>
      </c>
      <c r="B65" s="31">
        <f>InterRates!B10*Volumes!H11</f>
        <v>4991294.13899995</v>
      </c>
      <c r="C65" s="31">
        <f>InterRates!C10*Volumes!I11</f>
        <v>5794964.685923252</v>
      </c>
      <c r="D65" s="31">
        <f>InterRates!D10*Volumes!J11</f>
        <v>7550507.37816287</v>
      </c>
      <c r="E65" s="31">
        <f>InterRates!E10*Volumes!K11</f>
        <v>5828663.42587412</v>
      </c>
      <c r="F65" s="31">
        <f>InterRates!F10*Volumes!L11</f>
        <v>2712163.147756754</v>
      </c>
      <c r="G65" s="31">
        <f>InterRates!G10*Volumes!M11</f>
        <v>2022467.7667403717</v>
      </c>
      <c r="H65" s="31">
        <f>InterRates!H10*Volumes!N11</f>
        <v>4082551.8702526297</v>
      </c>
      <c r="I65" s="31">
        <f t="shared" si="0"/>
        <v>32982612.413709946</v>
      </c>
    </row>
    <row r="66" spans="1:9" ht="11.25">
      <c r="A66" s="26">
        <v>4</v>
      </c>
      <c r="B66" s="31">
        <f>InterRates!B11*Volumes!H12</f>
        <v>3133558.917218468</v>
      </c>
      <c r="C66" s="31">
        <f>InterRates!C11*Volumes!I12</f>
        <v>5098703.433459608</v>
      </c>
      <c r="D66" s="31">
        <f>InterRates!D11*Volumes!J12</f>
        <v>9238811.075462213</v>
      </c>
      <c r="E66" s="31">
        <f>InterRates!E11*Volumes!K12</f>
        <v>3178729.284005055</v>
      </c>
      <c r="F66" s="31">
        <f>InterRates!F11*Volumes!L12</f>
        <v>2090599.422148507</v>
      </c>
      <c r="G66" s="31">
        <f>InterRates!G11*Volumes!M12</f>
        <v>1604571.927208088</v>
      </c>
      <c r="H66" s="31">
        <f>InterRates!H11*Volumes!N12</f>
        <v>2425815.9257526</v>
      </c>
      <c r="I66" s="31">
        <f t="shared" si="0"/>
        <v>26770789.98525454</v>
      </c>
    </row>
    <row r="67" spans="1:9" ht="11.25">
      <c r="A67" s="26">
        <v>5</v>
      </c>
      <c r="B67" s="31">
        <f>InterRates!B12*Volumes!H13</f>
        <v>1919447.5992060578</v>
      </c>
      <c r="C67" s="31">
        <f>InterRates!C12*Volumes!I13</f>
        <v>3960515.469733415</v>
      </c>
      <c r="D67" s="31">
        <f>InterRates!D12*Volumes!J13</f>
        <v>7115407.331194899</v>
      </c>
      <c r="E67" s="31">
        <f>InterRates!E12*Volumes!K13</f>
        <v>2269486.122526564</v>
      </c>
      <c r="F67" s="31">
        <f>InterRates!F12*Volumes!L13</f>
        <v>1688511.6813524398</v>
      </c>
      <c r="G67" s="31">
        <f>InterRates!G12*Volumes!M13</f>
        <v>1094151.1188158076</v>
      </c>
      <c r="H67" s="31">
        <f>InterRates!H12*Volumes!N13</f>
        <v>2254288.5028241053</v>
      </c>
      <c r="I67" s="31">
        <f t="shared" si="0"/>
        <v>20301807.825653292</v>
      </c>
    </row>
    <row r="68" spans="1:9" ht="11.25">
      <c r="A68" s="26">
        <v>6</v>
      </c>
      <c r="B68" s="31">
        <f>InterRates!B13*Volumes!H14</f>
        <v>1632507.5962901134</v>
      </c>
      <c r="C68" s="31">
        <f>InterRates!C13*Volumes!I14</f>
        <v>2493952.516425198</v>
      </c>
      <c r="D68" s="31">
        <f>InterRates!D13*Volumes!J14</f>
        <v>4502325.607202229</v>
      </c>
      <c r="E68" s="31">
        <f>InterRates!E13*Volumes!K14</f>
        <v>1282716.2389220188</v>
      </c>
      <c r="F68" s="31">
        <f>InterRates!F13*Volumes!L14</f>
        <v>1249669.2980306675</v>
      </c>
      <c r="G68" s="31">
        <f>InterRates!G13*Volumes!M14</f>
        <v>764275.493976151</v>
      </c>
      <c r="H68" s="31">
        <f>InterRates!H13*Volumes!N14</f>
        <v>1954041.4160005592</v>
      </c>
      <c r="I68" s="31">
        <f t="shared" si="0"/>
        <v>13879488.166846937</v>
      </c>
    </row>
    <row r="69" spans="1:9" ht="11.25">
      <c r="A69" s="26">
        <v>7</v>
      </c>
      <c r="B69" s="31">
        <f>InterRates!B14*Volumes!H15</f>
        <v>664679.5139742369</v>
      </c>
      <c r="C69" s="31">
        <f>InterRates!C14*Volumes!I15</f>
        <v>1779268.3683871094</v>
      </c>
      <c r="D69" s="31">
        <f>InterRates!D14*Volumes!J15</f>
        <v>3566683.6062795185</v>
      </c>
      <c r="E69" s="31">
        <f>InterRates!E14*Volumes!K15</f>
        <v>1327048.9727072674</v>
      </c>
      <c r="F69" s="31">
        <f>InterRates!F14*Volumes!L15</f>
        <v>649178.1338697677</v>
      </c>
      <c r="G69" s="31">
        <f>InterRates!G14*Volumes!M15</f>
        <v>676044.8349205457</v>
      </c>
      <c r="H69" s="31">
        <f>InterRates!H14*Volumes!N15</f>
        <v>1348760.504455468</v>
      </c>
      <c r="I69" s="31">
        <f t="shared" si="0"/>
        <v>10011663.934593914</v>
      </c>
    </row>
    <row r="70" spans="1:9" ht="11.25">
      <c r="A70" s="26">
        <v>8</v>
      </c>
      <c r="B70" s="31">
        <f>InterRates!B15*Volumes!H16</f>
        <v>613986.1615579629</v>
      </c>
      <c r="C70" s="31">
        <f>InterRates!C15*Volumes!I16</f>
        <v>1539058.0781243742</v>
      </c>
      <c r="D70" s="31">
        <f>InterRates!D15*Volumes!J16</f>
        <v>2454613.5307183852</v>
      </c>
      <c r="E70" s="31">
        <f>InterRates!E15*Volumes!K16</f>
        <v>1164935.6399641589</v>
      </c>
      <c r="F70" s="31">
        <f>InterRates!F15*Volumes!L16</f>
        <v>685962.4465610532</v>
      </c>
      <c r="G70" s="31">
        <f>InterRates!G15*Volumes!M16</f>
        <v>760903.6832192683</v>
      </c>
      <c r="H70" s="31">
        <f>InterRates!H15*Volumes!N16</f>
        <v>1246155.1554182677</v>
      </c>
      <c r="I70" s="31">
        <f t="shared" si="0"/>
        <v>8465614.695563471</v>
      </c>
    </row>
    <row r="71" spans="1:9" ht="11.25">
      <c r="A71" s="26">
        <v>9</v>
      </c>
      <c r="B71" s="31">
        <f>InterRates!B16*Volumes!H17</f>
        <v>645403.9965462944</v>
      </c>
      <c r="C71" s="31">
        <f>InterRates!C16*Volumes!I17</f>
        <v>979794.9197385216</v>
      </c>
      <c r="D71" s="31">
        <f>InterRates!D16*Volumes!J17</f>
        <v>2174681.024873221</v>
      </c>
      <c r="E71" s="31">
        <f>InterRates!E16*Volumes!K17</f>
        <v>1200782.9040968271</v>
      </c>
      <c r="F71" s="31">
        <f>InterRates!F16*Volumes!L17</f>
        <v>674493.1848446515</v>
      </c>
      <c r="G71" s="31">
        <f>InterRates!G16*Volumes!M17</f>
        <v>590052.5160020757</v>
      </c>
      <c r="H71" s="31">
        <f>InterRates!H16*Volumes!N17</f>
        <v>1188049.7240805654</v>
      </c>
      <c r="I71" s="31">
        <f t="shared" si="0"/>
        <v>7453258.270182156</v>
      </c>
    </row>
    <row r="72" spans="1:9" ht="11.25">
      <c r="A72" s="26">
        <v>10</v>
      </c>
      <c r="B72" s="31">
        <f>InterRates!B17*Volumes!H18</f>
        <v>399981.1883292479</v>
      </c>
      <c r="C72" s="31">
        <f>InterRates!C17*Volumes!I18</f>
        <v>730503.4646157834</v>
      </c>
      <c r="D72" s="31">
        <f>InterRates!D17*Volumes!J18</f>
        <v>2019238.3390954626</v>
      </c>
      <c r="E72" s="31">
        <f>InterRates!E17*Volumes!K18</f>
        <v>1433528.218775707</v>
      </c>
      <c r="F72" s="31">
        <f>InterRates!F17*Volumes!L18</f>
        <v>826986.3032263876</v>
      </c>
      <c r="G72" s="31">
        <f>InterRates!G17*Volumes!M18</f>
        <v>208895.4002047829</v>
      </c>
      <c r="H72" s="31">
        <f>InterRates!H17*Volumes!N18</f>
        <v>1000668.8331300848</v>
      </c>
      <c r="I72" s="31">
        <f t="shared" si="0"/>
        <v>6619801.747377456</v>
      </c>
    </row>
    <row r="73" spans="1:9" ht="11.25">
      <c r="A73" s="26">
        <v>11</v>
      </c>
      <c r="B73" s="31">
        <f>InterRates!B18*Volumes!H19</f>
        <v>595579.0090378114</v>
      </c>
      <c r="C73" s="31">
        <f>InterRates!C18*Volumes!I19</f>
        <v>589945.4046540715</v>
      </c>
      <c r="D73" s="31">
        <f>InterRates!D18*Volumes!J19</f>
        <v>1604041.40092309</v>
      </c>
      <c r="E73" s="31">
        <f>InterRates!E18*Volumes!K19</f>
        <v>1646616.3092000026</v>
      </c>
      <c r="F73" s="31">
        <f>InterRates!F18*Volumes!L19</f>
        <v>874290.7471965814</v>
      </c>
      <c r="G73" s="31">
        <f>InterRates!G18*Volumes!M19</f>
        <v>416994.319019915</v>
      </c>
      <c r="H73" s="31">
        <f>InterRates!H18*Volumes!N19</f>
        <v>1123032.132679945</v>
      </c>
      <c r="I73" s="31">
        <f t="shared" si="0"/>
        <v>6850499.3227114165</v>
      </c>
    </row>
    <row r="74" spans="1:9" ht="11.25">
      <c r="A74" s="26">
        <v>12</v>
      </c>
      <c r="B74" s="31">
        <f>InterRates!B19*Volumes!H20</f>
        <v>242989.38600898383</v>
      </c>
      <c r="C74" s="31">
        <f>InterRates!C19*Volumes!I20</f>
        <v>595793.1877997149</v>
      </c>
      <c r="D74" s="31">
        <f>InterRates!D19*Volumes!J20</f>
        <v>1260698.6621983477</v>
      </c>
      <c r="E74" s="31">
        <f>InterRates!E19*Volumes!K20</f>
        <v>1446080.1413194165</v>
      </c>
      <c r="F74" s="31">
        <f>InterRates!F19*Volumes!L20</f>
        <v>1136423.4895232995</v>
      </c>
      <c r="G74" s="31">
        <f>InterRates!G19*Volumes!M20</f>
        <v>355569.3731549887</v>
      </c>
      <c r="H74" s="31">
        <f>InterRates!H19*Volumes!N20</f>
        <v>976549.0534159895</v>
      </c>
      <c r="I74" s="31">
        <f t="shared" si="0"/>
        <v>6014103.29342074</v>
      </c>
    </row>
    <row r="75" spans="1:9" ht="11.25">
      <c r="A75" s="26">
        <v>13</v>
      </c>
      <c r="B75" s="31">
        <f>InterRates!B20*Volumes!H21</f>
        <v>317900.08114186936</v>
      </c>
      <c r="C75" s="31">
        <f>InterRates!C20*Volumes!I21</f>
        <v>213097.5875133279</v>
      </c>
      <c r="D75" s="31">
        <f>InterRates!D20*Volumes!J21</f>
        <v>1307562.7912458219</v>
      </c>
      <c r="E75" s="31">
        <f>InterRates!E20*Volumes!K21</f>
        <v>830835.6630599818</v>
      </c>
      <c r="F75" s="31">
        <f>InterRates!F20*Volumes!L21</f>
        <v>919852.662049332</v>
      </c>
      <c r="G75" s="31">
        <f>InterRates!G20*Volumes!M21</f>
        <v>730438.3542721649</v>
      </c>
      <c r="H75" s="31">
        <f>InterRates!H20*Volumes!N21</f>
        <v>783573.6814022764</v>
      </c>
      <c r="I75" s="31">
        <f t="shared" si="0"/>
        <v>5103260.820684774</v>
      </c>
    </row>
    <row r="76" spans="1:9" ht="11.25">
      <c r="A76" s="26">
        <v>14</v>
      </c>
      <c r="B76" s="31">
        <f>InterRates!B21*Volumes!H22</f>
        <v>229411.59479103738</v>
      </c>
      <c r="C76" s="31">
        <f>InterRates!C21*Volumes!I22</f>
        <v>401701.7357494861</v>
      </c>
      <c r="D76" s="31">
        <f>InterRates!D21*Volumes!J22</f>
        <v>975424.706445382</v>
      </c>
      <c r="E76" s="31">
        <f>InterRates!E21*Volumes!K22</f>
        <v>1309288.5009233984</v>
      </c>
      <c r="F76" s="31">
        <f>InterRates!F21*Volumes!L22</f>
        <v>963546.7696842161</v>
      </c>
      <c r="G76" s="31">
        <f>InterRates!G21*Volumes!M22</f>
        <v>356133.5895761753</v>
      </c>
      <c r="H76" s="31">
        <f>InterRates!H21*Volumes!N22</f>
        <v>633059.8749969117</v>
      </c>
      <c r="I76" s="31">
        <f t="shared" si="0"/>
        <v>4868566.772166607</v>
      </c>
    </row>
    <row r="77" spans="1:9" ht="11.25">
      <c r="A77" s="26">
        <v>15</v>
      </c>
      <c r="B77" s="31">
        <f>InterRates!B22*Volumes!H23</f>
        <v>205342.8811516607</v>
      </c>
      <c r="C77" s="31">
        <f>InterRates!C22*Volumes!I23</f>
        <v>303355.7469361455</v>
      </c>
      <c r="D77" s="31">
        <f>InterRates!D22*Volumes!J23</f>
        <v>654957.5775150745</v>
      </c>
      <c r="E77" s="31">
        <f>InterRates!E22*Volumes!K23</f>
        <v>1004449.1431953113</v>
      </c>
      <c r="F77" s="31">
        <f>InterRates!F22*Volumes!L23</f>
        <v>746777.521147341</v>
      </c>
      <c r="G77" s="31">
        <f>InterRates!G22*Volumes!M23</f>
        <v>436007.220335185</v>
      </c>
      <c r="H77" s="31">
        <f>InterRates!H22*Volumes!N23</f>
        <v>638593.5219694126</v>
      </c>
      <c r="I77" s="31">
        <f t="shared" si="0"/>
        <v>3989483.6122501306</v>
      </c>
    </row>
    <row r="78" spans="1:9" ht="11.25">
      <c r="A78" s="26">
        <v>16</v>
      </c>
      <c r="B78" s="31">
        <f>InterRates!B23*Volumes!H24</f>
        <v>180789.14963772133</v>
      </c>
      <c r="C78" s="31">
        <f>InterRates!C23*Volumes!I24</f>
        <v>434099.3818253069</v>
      </c>
      <c r="D78" s="31">
        <f>InterRates!D23*Volumes!J24</f>
        <v>1067506.4900211322</v>
      </c>
      <c r="E78" s="31">
        <f>InterRates!E23*Volumes!K24</f>
        <v>1145308.2689339262</v>
      </c>
      <c r="F78" s="31">
        <f>InterRates!F23*Volumes!L24</f>
        <v>711617.4816075243</v>
      </c>
      <c r="G78" s="31">
        <f>InterRates!G23*Volumes!M24</f>
        <v>390822.055077561</v>
      </c>
      <c r="H78" s="31">
        <f>InterRates!H23*Volumes!N24</f>
        <v>763847.8760097782</v>
      </c>
      <c r="I78" s="31">
        <f t="shared" si="0"/>
        <v>4693990.703112951</v>
      </c>
    </row>
    <row r="79" spans="1:9" ht="11.25">
      <c r="A79" s="26">
        <v>17</v>
      </c>
      <c r="B79" s="31">
        <f>InterRates!B24*Volumes!H25</f>
        <v>107704.3119747731</v>
      </c>
      <c r="C79" s="31">
        <f>InterRates!C24*Volumes!I25</f>
        <v>283881.71325473423</v>
      </c>
      <c r="D79" s="31">
        <f>InterRates!D24*Volumes!J25</f>
        <v>619545.2170878586</v>
      </c>
      <c r="E79" s="31">
        <f>InterRates!E24*Volumes!K25</f>
        <v>654518.6977731189</v>
      </c>
      <c r="F79" s="31">
        <f>InterRates!F24*Volumes!L25</f>
        <v>537852.4434546267</v>
      </c>
      <c r="G79" s="31">
        <f>InterRates!G24*Volumes!M25</f>
        <v>314892.1838991011</v>
      </c>
      <c r="H79" s="31">
        <f>InterRates!H24*Volumes!N25</f>
        <v>1106015.9119572258</v>
      </c>
      <c r="I79" s="31">
        <f t="shared" si="0"/>
        <v>3624410.4794014385</v>
      </c>
    </row>
    <row r="80" spans="1:9" ht="11.25">
      <c r="A80" s="26">
        <v>18</v>
      </c>
      <c r="B80" s="31">
        <f>InterRates!B25*Volumes!H26</f>
        <v>132871.56129806634</v>
      </c>
      <c r="C80" s="31">
        <f>InterRates!C25*Volumes!I26</f>
        <v>273510.4673353399</v>
      </c>
      <c r="D80" s="31">
        <f>InterRates!D25*Volumes!J26</f>
        <v>308278.23389626114</v>
      </c>
      <c r="E80" s="31">
        <f>InterRates!E25*Volumes!K26</f>
        <v>690977.1512075759</v>
      </c>
      <c r="F80" s="31">
        <f>InterRates!F25*Volumes!L26</f>
        <v>737278.8651321691</v>
      </c>
      <c r="G80" s="31">
        <f>InterRates!G25*Volumes!M26</f>
        <v>354169.903496484</v>
      </c>
      <c r="H80" s="31">
        <f>InterRates!H25*Volumes!N26</f>
        <v>542568.8282058091</v>
      </c>
      <c r="I80" s="31">
        <f t="shared" si="0"/>
        <v>3039655.0105717056</v>
      </c>
    </row>
    <row r="81" spans="1:9" ht="11.25">
      <c r="A81" s="26">
        <v>19</v>
      </c>
      <c r="B81" s="31">
        <f>InterRates!B26*Volumes!H27</f>
        <v>52514.04762887317</v>
      </c>
      <c r="C81" s="31">
        <f>InterRates!C26*Volumes!I27</f>
        <v>230158.24026090972</v>
      </c>
      <c r="D81" s="31">
        <f>InterRates!D26*Volumes!J27</f>
        <v>536245.8977145277</v>
      </c>
      <c r="E81" s="31">
        <f>InterRates!E26*Volumes!K27</f>
        <v>659495.6044446349</v>
      </c>
      <c r="F81" s="31">
        <f>InterRates!F26*Volumes!L27</f>
        <v>405487.82314952096</v>
      </c>
      <c r="G81" s="31">
        <f>InterRates!G26*Volumes!M27</f>
        <v>373052.9795314618</v>
      </c>
      <c r="H81" s="31">
        <f>InterRates!H26*Volumes!N27</f>
        <v>490688.3030487691</v>
      </c>
      <c r="I81" s="31">
        <f t="shared" si="0"/>
        <v>2747642.895778697</v>
      </c>
    </row>
    <row r="82" spans="1:9" ht="11.25">
      <c r="A82" s="26">
        <v>20</v>
      </c>
      <c r="B82" s="31">
        <f>InterRates!B27*Volumes!H28</f>
        <v>110412.98135069746</v>
      </c>
      <c r="C82" s="31">
        <f>InterRates!C27*Volumes!I28</f>
        <v>176373.82334109137</v>
      </c>
      <c r="D82" s="31">
        <f>InterRates!D27*Volumes!J28</f>
        <v>328623.2685317637</v>
      </c>
      <c r="E82" s="31">
        <f>InterRates!E27*Volumes!K28</f>
        <v>626138.9061459401</v>
      </c>
      <c r="F82" s="31">
        <f>InterRates!F27*Volumes!L28</f>
        <v>490936.4428738421</v>
      </c>
      <c r="G82" s="31">
        <f>InterRates!G27*Volumes!M28</f>
        <v>261650.36782080634</v>
      </c>
      <c r="H82" s="31">
        <f>InterRates!H27*Volumes!N28</f>
        <v>540767.9692416203</v>
      </c>
      <c r="I82" s="31">
        <f t="shared" si="0"/>
        <v>2534903.759305761</v>
      </c>
    </row>
    <row r="83" spans="1:9" ht="11.25">
      <c r="A83" s="26">
        <v>21</v>
      </c>
      <c r="B83" s="31">
        <f>InterRates!B28*Volumes!H29</f>
        <v>74609.0435679155</v>
      </c>
      <c r="C83" s="31">
        <f>InterRates!C28*Volumes!I29</f>
        <v>162112.99591497015</v>
      </c>
      <c r="D83" s="31">
        <f>InterRates!D28*Volumes!J29</f>
        <v>245941.80179948054</v>
      </c>
      <c r="E83" s="31">
        <f>InterRates!E28*Volumes!K29</f>
        <v>661799.3404970714</v>
      </c>
      <c r="F83" s="31">
        <f>InterRates!F28*Volumes!L29</f>
        <v>416826.1246212511</v>
      </c>
      <c r="G83" s="31">
        <f>InterRates!G28*Volumes!M29</f>
        <v>200536.73902395138</v>
      </c>
      <c r="H83" s="31">
        <f>InterRates!H28*Volumes!N29</f>
        <v>647318.6594871501</v>
      </c>
      <c r="I83" s="31">
        <f t="shared" si="0"/>
        <v>2409144.7049117903</v>
      </c>
    </row>
    <row r="84" spans="1:9" ht="11.25">
      <c r="A84" s="26">
        <v>22</v>
      </c>
      <c r="B84" s="31">
        <f>InterRates!B29*Volumes!H30</f>
        <v>20601.565874631666</v>
      </c>
      <c r="C84" s="31">
        <f>InterRates!C29*Volumes!I30</f>
        <v>108560.55839193337</v>
      </c>
      <c r="D84" s="31">
        <f>InterRates!D29*Volumes!J30</f>
        <v>348550.4312498542</v>
      </c>
      <c r="E84" s="31">
        <f>InterRates!E29*Volumes!K30</f>
        <v>564706.4182596547</v>
      </c>
      <c r="F84" s="31">
        <f>InterRates!F29*Volumes!L30</f>
        <v>359735.4393068682</v>
      </c>
      <c r="G84" s="31">
        <f>InterRates!G29*Volumes!M30</f>
        <v>531378.5187667911</v>
      </c>
      <c r="H84" s="31">
        <f>InterRates!H29*Volumes!N30</f>
        <v>695652.6186622963</v>
      </c>
      <c r="I84" s="31">
        <f t="shared" si="0"/>
        <v>2629185.55051203</v>
      </c>
    </row>
    <row r="85" spans="1:9" ht="11.25">
      <c r="A85" s="26">
        <v>23</v>
      </c>
      <c r="B85" s="31">
        <f>InterRates!B30*Volumes!H31</f>
        <v>70094.9314361799</v>
      </c>
      <c r="C85" s="31">
        <f>InterRates!C30*Volumes!I31</f>
        <v>81897.57246371666</v>
      </c>
      <c r="D85" s="31">
        <f>InterRates!D30*Volumes!J31</f>
        <v>337739.2584923349</v>
      </c>
      <c r="E85" s="31">
        <f>InterRates!E30*Volumes!K31</f>
        <v>1107048.0412414258</v>
      </c>
      <c r="F85" s="31">
        <f>InterRates!F30*Volumes!L31</f>
        <v>348737.7882406516</v>
      </c>
      <c r="G85" s="31">
        <f>InterRates!G30*Volumes!M31</f>
        <v>259646.34291036878</v>
      </c>
      <c r="H85" s="31">
        <f>InterRates!H30*Volumes!N31</f>
        <v>1000957.5973575865</v>
      </c>
      <c r="I85" s="31">
        <f t="shared" si="0"/>
        <v>3206121.5321422643</v>
      </c>
    </row>
    <row r="86" spans="1:9" ht="11.25">
      <c r="A86" s="26">
        <v>24</v>
      </c>
      <c r="B86" s="31">
        <f>InterRates!B31*Volumes!H32</f>
        <v>27279.52054611433</v>
      </c>
      <c r="C86" s="31">
        <f>InterRates!C31*Volumes!I32</f>
        <v>192315.96503168068</v>
      </c>
      <c r="D86" s="31">
        <f>InterRates!D31*Volumes!J32</f>
        <v>330416.6367310491</v>
      </c>
      <c r="E86" s="31">
        <f>InterRates!E31*Volumes!K32</f>
        <v>473008.53821579594</v>
      </c>
      <c r="F86" s="31">
        <f>InterRates!F31*Volumes!L32</f>
        <v>436794.18999110203</v>
      </c>
      <c r="G86" s="31">
        <f>InterRates!G31*Volumes!M32</f>
        <v>289566.7864424885</v>
      </c>
      <c r="H86" s="31">
        <f>InterRates!H31*Volumes!N32</f>
        <v>642291.594712419</v>
      </c>
      <c r="I86" s="31">
        <f t="shared" si="0"/>
        <v>2391673.2316706497</v>
      </c>
    </row>
    <row r="87" spans="1:9" ht="11.25">
      <c r="A87" s="26">
        <v>25</v>
      </c>
      <c r="B87" s="31">
        <f>InterRates!B32*Volumes!H33</f>
        <v>9151.239757487481</v>
      </c>
      <c r="C87" s="31">
        <f>InterRates!C32*Volumes!I33</f>
        <v>133268.87937668656</v>
      </c>
      <c r="D87" s="31">
        <f>InterRates!D32*Volumes!J33</f>
        <v>228049.535022945</v>
      </c>
      <c r="E87" s="31">
        <f>InterRates!E32*Volumes!K33</f>
        <v>265121.6600361236</v>
      </c>
      <c r="F87" s="31">
        <f>InterRates!F32*Volumes!L33</f>
        <v>306522.09985096805</v>
      </c>
      <c r="G87" s="31">
        <f>InterRates!G32*Volumes!M33</f>
        <v>153226.4664624936</v>
      </c>
      <c r="H87" s="31">
        <f>InterRates!H32*Volumes!N33</f>
        <v>836581.2920891359</v>
      </c>
      <c r="I87" s="31">
        <f t="shared" si="0"/>
        <v>1931921.1725958402</v>
      </c>
    </row>
    <row r="88" spans="1:9" ht="11.25">
      <c r="A88" s="26">
        <v>26</v>
      </c>
      <c r="B88" s="31">
        <f>InterRates!B33*Volumes!H34</f>
        <v>28933.046489166216</v>
      </c>
      <c r="C88" s="31">
        <f>InterRates!C33*Volumes!I34</f>
        <v>174555.50057016264</v>
      </c>
      <c r="D88" s="31">
        <f>InterRates!D33*Volumes!J34</f>
        <v>222610.40495501342</v>
      </c>
      <c r="E88" s="31">
        <f>InterRates!E33*Volumes!K34</f>
        <v>238000.71231967697</v>
      </c>
      <c r="F88" s="31">
        <f>InterRates!F33*Volumes!L34</f>
        <v>386629.7016861865</v>
      </c>
      <c r="G88" s="31">
        <f>InterRates!G33*Volumes!M34</f>
        <v>680831.5069173865</v>
      </c>
      <c r="H88" s="31">
        <f>InterRates!H33*Volumes!N34</f>
        <v>590089.0691774405</v>
      </c>
      <c r="I88" s="31">
        <f t="shared" si="0"/>
        <v>2321649.942115033</v>
      </c>
    </row>
    <row r="89" spans="1:9" ht="11.25">
      <c r="A89" s="26">
        <v>27</v>
      </c>
      <c r="B89" s="31">
        <f>InterRates!B34*Volumes!H35</f>
        <v>14347.238488316865</v>
      </c>
      <c r="C89" s="31">
        <f>InterRates!C34*Volumes!I35</f>
        <v>45310.7069626783</v>
      </c>
      <c r="D89" s="31">
        <f>InterRates!D34*Volumes!J35</f>
        <v>124582.53567366912</v>
      </c>
      <c r="E89" s="31">
        <f>InterRates!E34*Volumes!K35</f>
        <v>444587.9098380144</v>
      </c>
      <c r="F89" s="31">
        <f>InterRates!F34*Volumes!L35</f>
        <v>142327.2131467884</v>
      </c>
      <c r="G89" s="31">
        <f>InterRates!G34*Volumes!M35</f>
        <v>228837.9691490288</v>
      </c>
      <c r="H89" s="31">
        <f>InterRates!H34*Volumes!N35</f>
        <v>314145.5530739303</v>
      </c>
      <c r="I89" s="31">
        <f t="shared" si="0"/>
        <v>1314139.1263324262</v>
      </c>
    </row>
    <row r="90" spans="1:9" ht="11.25">
      <c r="A90" s="26">
        <v>28</v>
      </c>
      <c r="B90" s="31">
        <f>InterRates!B35*Volumes!H36</f>
        <v>77242.95174182161</v>
      </c>
      <c r="C90" s="31">
        <f>InterRates!C35*Volumes!I36</f>
        <v>21406.951242896852</v>
      </c>
      <c r="D90" s="31">
        <f>InterRates!D35*Volumes!J36</f>
        <v>112961.02763872054</v>
      </c>
      <c r="E90" s="31">
        <f>InterRates!E35*Volumes!K36</f>
        <v>168671.60359020447</v>
      </c>
      <c r="F90" s="31">
        <f>InterRates!F35*Volumes!L36</f>
        <v>108863.75497292941</v>
      </c>
      <c r="G90" s="31">
        <f>InterRates!G35*Volumes!M36</f>
        <v>226082.7222994474</v>
      </c>
      <c r="H90" s="31">
        <f>InterRates!H35*Volumes!N36</f>
        <v>626567.0000651169</v>
      </c>
      <c r="I90" s="31">
        <f t="shared" si="0"/>
        <v>1341796.0115511373</v>
      </c>
    </row>
    <row r="91" spans="1:9" ht="11.25">
      <c r="A91" s="26">
        <v>29</v>
      </c>
      <c r="B91" s="31">
        <f>InterRates!B36*Volumes!H37</f>
        <v>33008.989146976994</v>
      </c>
      <c r="C91" s="31">
        <f>InterRates!C36*Volumes!I37</f>
        <v>40629.16195676551</v>
      </c>
      <c r="D91" s="31">
        <f>InterRates!D36*Volumes!J37</f>
        <v>215077.5804683273</v>
      </c>
      <c r="E91" s="31">
        <f>InterRates!E36*Volumes!K37</f>
        <v>187523.58892353982</v>
      </c>
      <c r="F91" s="31">
        <f>InterRates!F36*Volumes!L37</f>
        <v>289572.6516455068</v>
      </c>
      <c r="G91" s="31">
        <f>InterRates!G36*Volumes!M37</f>
        <v>95981.33812431357</v>
      </c>
      <c r="H91" s="31">
        <f>InterRates!H36*Volumes!N37</f>
        <v>497590.29236637824</v>
      </c>
      <c r="I91" s="31">
        <f t="shared" si="0"/>
        <v>1359383.6026318083</v>
      </c>
    </row>
    <row r="92" spans="1:9" ht="11.25">
      <c r="A92" s="26">
        <v>30</v>
      </c>
      <c r="B92" s="31">
        <f>InterRates!B37*Volumes!H38</f>
        <v>17535.419330976525</v>
      </c>
      <c r="C92" s="31">
        <f>InterRates!C37*Volumes!I38</f>
        <v>155678.18722529142</v>
      </c>
      <c r="D92" s="31">
        <f>InterRates!D37*Volumes!J38</f>
        <v>64915.71553346275</v>
      </c>
      <c r="E92" s="31">
        <f>InterRates!E37*Volumes!K38</f>
        <v>173651.57832672022</v>
      </c>
      <c r="F92" s="31">
        <f>InterRates!F37*Volumes!L38</f>
        <v>154109.71038717995</v>
      </c>
      <c r="G92" s="31">
        <f>InterRates!G37*Volumes!M38</f>
        <v>120407.7852137002</v>
      </c>
      <c r="H92" s="31">
        <f>InterRates!H37*Volumes!N38</f>
        <v>433906.9943794865</v>
      </c>
      <c r="I92" s="31">
        <f t="shared" si="0"/>
        <v>1120205.3903968176</v>
      </c>
    </row>
    <row r="93" spans="1:9" ht="11.25">
      <c r="A93" s="26">
        <v>31</v>
      </c>
      <c r="B93" s="31">
        <f>InterRates!B38*Volumes!H39</f>
        <v>119256.69701784581</v>
      </c>
      <c r="C93" s="31">
        <f>InterRates!C38*Volumes!I39</f>
        <v>81405.37136298552</v>
      </c>
      <c r="D93" s="31">
        <f>InterRates!D38*Volumes!J39</f>
        <v>47965.45454705886</v>
      </c>
      <c r="E93" s="31">
        <f>InterRates!E38*Volumes!K39</f>
        <v>209557.1283720298</v>
      </c>
      <c r="F93" s="31">
        <f>InterRates!F38*Volumes!L39</f>
        <v>112321.75712148237</v>
      </c>
      <c r="G93" s="31">
        <f>InterRates!G38*Volumes!M39</f>
        <v>169533.80307859302</v>
      </c>
      <c r="H93" s="31">
        <f>InterRates!H38*Volumes!N39</f>
        <v>504375.82701631845</v>
      </c>
      <c r="I93" s="31">
        <f t="shared" si="0"/>
        <v>1244416.0385163138</v>
      </c>
    </row>
    <row r="94" spans="1:9" ht="11.25">
      <c r="A94" s="26">
        <v>32</v>
      </c>
      <c r="B94" s="31">
        <f>InterRates!B39*Volumes!H40</f>
        <v>4294.558764319784</v>
      </c>
      <c r="C94" s="31">
        <f>InterRates!C39*Volumes!I40</f>
        <v>22918.606638534082</v>
      </c>
      <c r="D94" s="31">
        <f>InterRates!D39*Volumes!J40</f>
        <v>132039.42738220346</v>
      </c>
      <c r="E94" s="31">
        <f>InterRates!E39*Volumes!K40</f>
        <v>164300.16746447532</v>
      </c>
      <c r="F94" s="31">
        <f>InterRates!F39*Volumes!L40</f>
        <v>162331.62666618082</v>
      </c>
      <c r="G94" s="31">
        <f>InterRates!G39*Volumes!M40</f>
        <v>104033.83717206112</v>
      </c>
      <c r="H94" s="31">
        <f>InterRates!H39*Volumes!N40</f>
        <v>628222.55429935</v>
      </c>
      <c r="I94" s="31">
        <f t="shared" si="0"/>
        <v>1218140.7783871247</v>
      </c>
    </row>
    <row r="95" spans="1:9" ht="11.25">
      <c r="A95" s="26">
        <v>33</v>
      </c>
      <c r="B95" s="31">
        <f>InterRates!B40*Volumes!H41</f>
        <v>2726.638424871759</v>
      </c>
      <c r="C95" s="31">
        <f>InterRates!C40*Volumes!I41</f>
        <v>29487.692597812304</v>
      </c>
      <c r="D95" s="31">
        <f>InterRates!D40*Volumes!J41</f>
        <v>152425.62827409655</v>
      </c>
      <c r="E95" s="31">
        <f>InterRates!E40*Volumes!K41</f>
        <v>253653.6650864162</v>
      </c>
      <c r="F95" s="31">
        <f>InterRates!F40*Volumes!L41</f>
        <v>120955.42383259785</v>
      </c>
      <c r="G95" s="31">
        <f>InterRates!G40*Volumes!M41</f>
        <v>120823.98763512209</v>
      </c>
      <c r="H95" s="31">
        <f>InterRates!H40*Volumes!N41</f>
        <v>236813.20275077276</v>
      </c>
      <c r="I95" s="31">
        <f t="shared" si="0"/>
        <v>916886.2386016895</v>
      </c>
    </row>
    <row r="96" spans="1:9" ht="11.25">
      <c r="A96" s="26">
        <v>34</v>
      </c>
      <c r="B96" s="31">
        <f>InterRates!B41*Volumes!H42</f>
        <v>868.7383476835939</v>
      </c>
      <c r="C96" s="31">
        <f>InterRates!C41*Volumes!I42</f>
        <v>28202.107461833406</v>
      </c>
      <c r="D96" s="31">
        <f>InterRates!D41*Volumes!J42</f>
        <v>122131.28354132471</v>
      </c>
      <c r="E96" s="31">
        <f>InterRates!E41*Volumes!K42</f>
        <v>143574.30468443132</v>
      </c>
      <c r="F96" s="31">
        <f>InterRates!F41*Volumes!L42</f>
        <v>79713.8863532086</v>
      </c>
      <c r="G96" s="31">
        <f>InterRates!G41*Volumes!M42</f>
        <v>21832.52627338665</v>
      </c>
      <c r="H96" s="31">
        <f>InterRates!H41*Volumes!N42</f>
        <v>299806.6986773188</v>
      </c>
      <c r="I96" s="31">
        <f t="shared" si="0"/>
        <v>696129.5453391871</v>
      </c>
    </row>
    <row r="97" spans="1:9" ht="11.25">
      <c r="A97" s="26">
        <v>35</v>
      </c>
      <c r="B97" s="31">
        <f>InterRates!B42*Volumes!H43</f>
        <v>3071.872622007564</v>
      </c>
      <c r="C97" s="31">
        <f>InterRates!C42*Volumes!I43</f>
        <v>25352.32174063031</v>
      </c>
      <c r="D97" s="31">
        <f>InterRates!D42*Volumes!J43</f>
        <v>60746.91082237132</v>
      </c>
      <c r="E97" s="31">
        <f>InterRates!E42*Volumes!K43</f>
        <v>162439.03090821838</v>
      </c>
      <c r="F97" s="31">
        <f>InterRates!F42*Volumes!L43</f>
        <v>90892.23107096339</v>
      </c>
      <c r="G97" s="31">
        <f>InterRates!G42*Volumes!M43</f>
        <v>61126.735804848366</v>
      </c>
      <c r="H97" s="31">
        <f>InterRates!H42*Volumes!N43</f>
        <v>99959.26379385634</v>
      </c>
      <c r="I97" s="31">
        <f t="shared" si="0"/>
        <v>503588.3667628957</v>
      </c>
    </row>
    <row r="98" spans="1:9" ht="11.25">
      <c r="A98" s="27">
        <v>36</v>
      </c>
      <c r="B98" s="31">
        <f>InterRates!B43*Volumes!H44</f>
        <v>5515.780436465145</v>
      </c>
      <c r="C98" s="31">
        <f>InterRates!C43*Volumes!I44</f>
        <v>63226.73476767116</v>
      </c>
      <c r="D98" s="31">
        <f>InterRates!D43*Volumes!J44</f>
        <v>29256.247732641597</v>
      </c>
      <c r="E98" s="31">
        <f>InterRates!E43*Volumes!K44</f>
        <v>43669.577759588894</v>
      </c>
      <c r="F98" s="31">
        <f>InterRates!F43*Volumes!L44</f>
        <v>21800.417764978225</v>
      </c>
      <c r="G98" s="31">
        <f>InterRates!G43*Volumes!M44</f>
        <v>84716.45054204817</v>
      </c>
      <c r="H98" s="31">
        <f>InterRates!H43*Volumes!N44</f>
        <v>186344.74901802346</v>
      </c>
      <c r="I98" s="31">
        <f t="shared" si="0"/>
        <v>434529.9580214167</v>
      </c>
    </row>
    <row r="99" spans="1:9" ht="11.25">
      <c r="A99" s="27">
        <v>37</v>
      </c>
      <c r="B99" s="31">
        <f>InterRates!B44*Volumes!H45</f>
        <v>448.1498381119586</v>
      </c>
      <c r="C99" s="31">
        <f>InterRates!C44*Volumes!I45</f>
        <v>9532.47063132473</v>
      </c>
      <c r="D99" s="31">
        <f>InterRates!D44*Volumes!J45</f>
        <v>28751.869562473014</v>
      </c>
      <c r="E99" s="31">
        <f>InterRates!E44*Volumes!K45</f>
        <v>49930.80280038961</v>
      </c>
      <c r="F99" s="31">
        <f>InterRates!F44*Volumes!L45</f>
        <v>30833.833575190907</v>
      </c>
      <c r="G99" s="31">
        <f>InterRates!G44*Volumes!M45</f>
        <v>56960.06922020056</v>
      </c>
      <c r="H99" s="31">
        <f>InterRates!H44*Volumes!N45</f>
        <v>231710.92278827162</v>
      </c>
      <c r="I99" s="31">
        <f t="shared" si="0"/>
        <v>408168.1184159624</v>
      </c>
    </row>
    <row r="100" spans="1:9" ht="11.25">
      <c r="A100" s="27">
        <v>38</v>
      </c>
      <c r="B100" s="31">
        <f>InterRates!B45*Volumes!H46</f>
        <v>10153.127732742074</v>
      </c>
      <c r="C100" s="31">
        <f>InterRates!C45*Volumes!I46</f>
        <v>7924.833860951432</v>
      </c>
      <c r="D100" s="31">
        <f>InterRates!D45*Volumes!J46</f>
        <v>24508.252392907485</v>
      </c>
      <c r="E100" s="31">
        <f>InterRates!E45*Volumes!K46</f>
        <v>47825.67819198282</v>
      </c>
      <c r="F100" s="31">
        <f>InterRates!F45*Volumes!L46</f>
        <v>77842.38867052113</v>
      </c>
      <c r="G100" s="31">
        <f>InterRates!G45*Volumes!M46</f>
        <v>105263.12807482589</v>
      </c>
      <c r="H100" s="31">
        <f>InterRates!H45*Volumes!N46</f>
        <v>207041.25649357267</v>
      </c>
      <c r="I100" s="31">
        <f t="shared" si="0"/>
        <v>480558.6654175035</v>
      </c>
    </row>
    <row r="101" spans="1:9" ht="11.25">
      <c r="A101" s="27">
        <v>39</v>
      </c>
      <c r="B101" s="31">
        <f>InterRates!B46*Volumes!H47</f>
        <v>38294.40110384407</v>
      </c>
      <c r="C101" s="31">
        <f>InterRates!C46*Volumes!I47</f>
        <v>5280.923355805651</v>
      </c>
      <c r="D101" s="31">
        <f>InterRates!D46*Volumes!J47</f>
        <v>14136.88931589979</v>
      </c>
      <c r="E101" s="31">
        <f>InterRates!E46*Volumes!K47</f>
        <v>109680.59982025031</v>
      </c>
      <c r="F101" s="31">
        <f>InterRates!F46*Volumes!L47</f>
        <v>25093.315546919275</v>
      </c>
      <c r="G101" s="31">
        <f>InterRates!G46*Volumes!M47</f>
        <v>21136.339123113452</v>
      </c>
      <c r="H101" s="31">
        <f>InterRates!H46*Volumes!N47</f>
        <v>138533.64230420088</v>
      </c>
      <c r="I101" s="31">
        <f t="shared" si="0"/>
        <v>352156.11057003343</v>
      </c>
    </row>
    <row r="102" spans="1:9" ht="11.25">
      <c r="A102" s="27">
        <v>40</v>
      </c>
      <c r="B102" s="31">
        <f>InterRates!B47*Volumes!H48</f>
        <v>2496.0063406436598</v>
      </c>
      <c r="C102" s="31">
        <f>InterRates!C47*Volumes!I48</f>
        <v>2846.49066332766</v>
      </c>
      <c r="D102" s="31">
        <f>InterRates!D47*Volumes!J48</f>
        <v>26608.719986183667</v>
      </c>
      <c r="E102" s="31">
        <f>InterRates!E47*Volumes!K48</f>
        <v>48946.429888330684</v>
      </c>
      <c r="F102" s="31">
        <f>InterRates!F47*Volumes!L48</f>
        <v>4571.717065749057</v>
      </c>
      <c r="G102" s="31">
        <f>InterRates!G47*Volumes!M48</f>
        <v>44521.76759438696</v>
      </c>
      <c r="H102" s="31">
        <f>InterRates!H47*Volumes!N48</f>
        <v>49145.920014460484</v>
      </c>
      <c r="I102" s="31">
        <f t="shared" si="0"/>
        <v>179137.0515530822</v>
      </c>
    </row>
    <row r="103" spans="1:9" ht="11.25">
      <c r="A103" s="27">
        <v>41</v>
      </c>
      <c r="B103" s="31">
        <f>InterRates!B48*Volumes!H49</f>
        <v>1994.2349273720863</v>
      </c>
      <c r="C103" s="31">
        <f>InterRates!C48*Volumes!I49</f>
        <v>5923.98685077597</v>
      </c>
      <c r="D103" s="31">
        <f>InterRates!D48*Volumes!J49</f>
        <v>25313.483991805155</v>
      </c>
      <c r="E103" s="31">
        <f>InterRates!E48*Volumes!K49</f>
        <v>34953.97394263755</v>
      </c>
      <c r="F103" s="31">
        <f>InterRates!F48*Volumes!L49</f>
        <v>26341.131997294826</v>
      </c>
      <c r="G103" s="31">
        <f>InterRates!G48*Volumes!M49</f>
        <v>62526.64480440327</v>
      </c>
      <c r="H103" s="31">
        <f>InterRates!H48*Volumes!N49</f>
        <v>71789.73347088476</v>
      </c>
      <c r="I103" s="31">
        <f t="shared" si="0"/>
        <v>228843.1899851736</v>
      </c>
    </row>
    <row r="104" spans="1:9" ht="11.25">
      <c r="A104" s="27">
        <v>42</v>
      </c>
      <c r="B104" s="31">
        <f>InterRates!B49*Volumes!H50</f>
        <v>2149.212482780149</v>
      </c>
      <c r="C104" s="31">
        <f>InterRates!C49*Volumes!I50</f>
        <v>40696.249335109416</v>
      </c>
      <c r="D104" s="31">
        <f>InterRates!D49*Volumes!J50</f>
        <v>10516.272400018588</v>
      </c>
      <c r="E104" s="31">
        <f>InterRates!E49*Volumes!K50</f>
        <v>35775.19023340651</v>
      </c>
      <c r="F104" s="31">
        <f>InterRates!F49*Volumes!L50</f>
        <v>22751.92064414196</v>
      </c>
      <c r="G104" s="31">
        <f>InterRates!G49*Volumes!M50</f>
        <v>35604.68197187888</v>
      </c>
      <c r="H104" s="31">
        <f>InterRates!H49*Volumes!N50</f>
        <v>28974.249357310844</v>
      </c>
      <c r="I104" s="31">
        <f t="shared" si="0"/>
        <v>176467.77642464635</v>
      </c>
    </row>
    <row r="105" spans="1:9" ht="11.25">
      <c r="A105" s="27">
        <v>43</v>
      </c>
      <c r="B105" s="31">
        <f>InterRates!B50*Volumes!H51</f>
        <v>645.5384495523141</v>
      </c>
      <c r="C105" s="31">
        <f>InterRates!C50*Volumes!I51</f>
        <v>18061.5668501755</v>
      </c>
      <c r="D105" s="31">
        <f>InterRates!D50*Volumes!J51</f>
        <v>14018.845698099962</v>
      </c>
      <c r="E105" s="31">
        <f>InterRates!E50*Volumes!K51</f>
        <v>43168.77289662745</v>
      </c>
      <c r="F105" s="31">
        <f>InterRates!F50*Volumes!L51</f>
        <v>13130.48345018043</v>
      </c>
      <c r="G105" s="31">
        <f>InterRates!G50*Volumes!M51</f>
        <v>19416.26033332857</v>
      </c>
      <c r="H105" s="31">
        <f>InterRates!H50*Volumes!N51</f>
        <v>32619.689042520342</v>
      </c>
      <c r="I105" s="31">
        <f t="shared" si="0"/>
        <v>141061.15672048455</v>
      </c>
    </row>
    <row r="106" spans="1:9" ht="11.25">
      <c r="A106" s="27">
        <v>44</v>
      </c>
      <c r="B106" s="31">
        <f>InterRates!B51*Volumes!H52</f>
        <v>15212.696422826688</v>
      </c>
      <c r="C106" s="31">
        <f>InterRates!C51*Volumes!I52</f>
        <v>5591.054203041797</v>
      </c>
      <c r="D106" s="31">
        <f>InterRates!D51*Volumes!J52</f>
        <v>11261.380176215778</v>
      </c>
      <c r="E106" s="31">
        <f>InterRates!E51*Volumes!K52</f>
        <v>14365.31737252676</v>
      </c>
      <c r="F106" s="31">
        <f>InterRates!F51*Volumes!L52</f>
        <v>96897.37153603595</v>
      </c>
      <c r="G106" s="31">
        <f>InterRates!G51*Volumes!M52</f>
        <v>3728.5483671788547</v>
      </c>
      <c r="H106" s="31">
        <f>InterRates!H51*Volumes!N52</f>
        <v>51862.102122340846</v>
      </c>
      <c r="I106" s="31">
        <f t="shared" si="0"/>
        <v>198918.4702001667</v>
      </c>
    </row>
    <row r="107" spans="1:9" ht="11.25">
      <c r="A107" s="27">
        <v>45</v>
      </c>
      <c r="B107" s="31">
        <f>InterRates!B52*Volumes!H53</f>
        <v>0</v>
      </c>
      <c r="C107" s="31">
        <f>InterRates!C52*Volumes!I53</f>
        <v>9681.641562521185</v>
      </c>
      <c r="D107" s="31">
        <f>InterRates!D52*Volumes!J53</f>
        <v>15098.218789883169</v>
      </c>
      <c r="E107" s="31">
        <f>InterRates!E52*Volumes!K53</f>
        <v>36827.60975176863</v>
      </c>
      <c r="F107" s="31">
        <f>InterRates!F52*Volumes!L53</f>
        <v>23685.974361267556</v>
      </c>
      <c r="G107" s="31">
        <f>InterRates!G52*Volumes!M53</f>
        <v>21471.08771385453</v>
      </c>
      <c r="H107" s="31">
        <f>InterRates!H52*Volumes!N53</f>
        <v>73249.51733321177</v>
      </c>
      <c r="I107" s="31">
        <f t="shared" si="0"/>
        <v>180014.04951250684</v>
      </c>
    </row>
    <row r="108" spans="1:9" ht="11.25">
      <c r="A108" s="27">
        <v>46</v>
      </c>
      <c r="B108" s="31">
        <f>InterRates!B53*Volumes!H54</f>
        <v>923.2312825924905</v>
      </c>
      <c r="C108" s="31">
        <f>InterRates!C53*Volumes!I54</f>
        <v>1017.7335424600287</v>
      </c>
      <c r="D108" s="31">
        <f>InterRates!D53*Volumes!J54</f>
        <v>21701.25116762923</v>
      </c>
      <c r="E108" s="31">
        <f>InterRates!E53*Volumes!K54</f>
        <v>11318.523802126694</v>
      </c>
      <c r="F108" s="31">
        <f>InterRates!F53*Volumes!L54</f>
        <v>8088.576270308158</v>
      </c>
      <c r="G108" s="31">
        <f>InterRates!G53*Volumes!M54</f>
        <v>5197.653582117936</v>
      </c>
      <c r="H108" s="31">
        <f>InterRates!H53*Volumes!N54</f>
        <v>10981.183099190272</v>
      </c>
      <c r="I108" s="31">
        <f t="shared" si="0"/>
        <v>59228.15274642481</v>
      </c>
    </row>
    <row r="109" spans="1:9" ht="11.25">
      <c r="A109" s="27">
        <v>47</v>
      </c>
      <c r="B109" s="31">
        <f>InterRates!B54*Volumes!H55</f>
        <v>0</v>
      </c>
      <c r="C109" s="31">
        <f>InterRates!C54*Volumes!I55</f>
        <v>1905.202463577774</v>
      </c>
      <c r="D109" s="31">
        <f>InterRates!D54*Volumes!J55</f>
        <v>11319.680733558514</v>
      </c>
      <c r="E109" s="31">
        <f>InterRates!E54*Volumes!K55</f>
        <v>30874.267596497935</v>
      </c>
      <c r="F109" s="31">
        <f>InterRates!F54*Volumes!L55</f>
        <v>29985.1145346883</v>
      </c>
      <c r="G109" s="31">
        <f>InterRates!G54*Volumes!M55</f>
        <v>4457.993634941468</v>
      </c>
      <c r="H109" s="31">
        <f>InterRates!H54*Volumes!N55</f>
        <v>93954.29174285296</v>
      </c>
      <c r="I109" s="31">
        <f t="shared" si="0"/>
        <v>172496.55070611695</v>
      </c>
    </row>
    <row r="110" spans="1:9" ht="11.25">
      <c r="A110" s="27">
        <v>48</v>
      </c>
      <c r="B110" s="31">
        <f>InterRates!B55*Volumes!H56</f>
        <v>1358.0983762910203</v>
      </c>
      <c r="C110" s="31">
        <f>InterRates!C55*Volumes!I56</f>
        <v>2520.148131344363</v>
      </c>
      <c r="D110" s="31">
        <f>InterRates!D55*Volumes!J56</f>
        <v>3579.3408242282253</v>
      </c>
      <c r="E110" s="31">
        <f>InterRates!E55*Volumes!K56</f>
        <v>37666.72919032746</v>
      </c>
      <c r="F110" s="31">
        <f>InterRates!F55*Volumes!L56</f>
        <v>21352.61939970631</v>
      </c>
      <c r="G110" s="31">
        <f>InterRates!G55*Volumes!M56</f>
        <v>10592.263756977001</v>
      </c>
      <c r="H110" s="31">
        <f>InterRates!H55*Volumes!N56</f>
        <v>23500.57243814296</v>
      </c>
      <c r="I110" s="31">
        <f t="shared" si="0"/>
        <v>100569.77211701735</v>
      </c>
    </row>
    <row r="111" spans="1:9" ht="11.25">
      <c r="A111" s="27">
        <v>49</v>
      </c>
      <c r="B111" s="31">
        <f>InterRates!B56*Volumes!H57</f>
        <v>537.5777088513236</v>
      </c>
      <c r="C111" s="31">
        <f>InterRates!C56*Volumes!I57</f>
        <v>1378.4325445578847</v>
      </c>
      <c r="D111" s="31">
        <f>InterRates!D56*Volumes!J57</f>
        <v>5766.995648888474</v>
      </c>
      <c r="E111" s="31">
        <f>InterRates!E56*Volumes!K57</f>
        <v>38116.64371499048</v>
      </c>
      <c r="F111" s="31">
        <f>InterRates!F56*Volumes!L57</f>
        <v>10506.13826646391</v>
      </c>
      <c r="G111" s="31">
        <f>InterRates!G56*Volumes!M57</f>
        <v>16242.585067671665</v>
      </c>
      <c r="H111" s="31">
        <f>InterRates!H56*Volumes!N57</f>
        <v>25719.742660794058</v>
      </c>
      <c r="I111" s="31">
        <f t="shared" si="0"/>
        <v>98268.11561221779</v>
      </c>
    </row>
    <row r="112" spans="1:9" ht="11.25">
      <c r="A112" s="27">
        <v>50</v>
      </c>
      <c r="B112" s="31">
        <f>InterRates!B57*Volumes!H58</f>
        <v>0</v>
      </c>
      <c r="C112" s="31">
        <f>InterRates!C57*Volumes!I58</f>
        <v>1061.8507062367153</v>
      </c>
      <c r="D112" s="31">
        <f>InterRates!D57*Volumes!J58</f>
        <v>1226.3766071327104</v>
      </c>
      <c r="E112" s="31">
        <f>InterRates!E57*Volumes!K58</f>
        <v>5966.588287929956</v>
      </c>
      <c r="F112" s="31">
        <f>InterRates!F57*Volumes!L58</f>
        <v>37527.34824219647</v>
      </c>
      <c r="G112" s="31">
        <f>InterRates!G57*Volumes!M58</f>
        <v>4126.642614987506</v>
      </c>
      <c r="H112" s="31">
        <f>InterRates!H57*Volumes!N58</f>
        <v>16960.907684516966</v>
      </c>
      <c r="I112" s="31">
        <f t="shared" si="0"/>
        <v>66869.71414300032</v>
      </c>
    </row>
    <row r="113" spans="1:9" ht="11.25">
      <c r="A113" s="27">
        <v>51</v>
      </c>
      <c r="B113" s="31">
        <f>InterRates!B58*Volumes!H59</f>
        <v>0</v>
      </c>
      <c r="C113" s="31">
        <f>InterRates!C58*Volumes!I59</f>
        <v>2306.2476187726497</v>
      </c>
      <c r="D113" s="31">
        <f>InterRates!D58*Volumes!J59</f>
        <v>4687.022124336854</v>
      </c>
      <c r="E113" s="31">
        <f>InterRates!E58*Volumes!K59</f>
        <v>18623.330283832533</v>
      </c>
      <c r="F113" s="31">
        <f>InterRates!F58*Volumes!L59</f>
        <v>1949.3562391086323</v>
      </c>
      <c r="G113" s="31">
        <f>InterRates!G58*Volumes!M59</f>
        <v>7259.759379373195</v>
      </c>
      <c r="H113" s="31">
        <f>InterRates!H58*Volumes!N59</f>
        <v>78417.91812374667</v>
      </c>
      <c r="I113" s="31">
        <f t="shared" si="0"/>
        <v>113243.63376917053</v>
      </c>
    </row>
    <row r="114" spans="1:9" ht="11.25">
      <c r="A114" s="27">
        <v>52</v>
      </c>
      <c r="B114" s="31">
        <f>InterRates!B59*Volumes!H60</f>
        <v>0</v>
      </c>
      <c r="C114" s="31">
        <f>InterRates!C59*Volumes!I60</f>
        <v>10162.749301738351</v>
      </c>
      <c r="D114" s="31">
        <f>InterRates!D59*Volumes!J60</f>
        <v>3543.52720629764</v>
      </c>
      <c r="E114" s="31">
        <f>InterRates!E59*Volumes!K60</f>
        <v>11766.300200346104</v>
      </c>
      <c r="F114" s="31">
        <f>InterRates!F59*Volumes!L60</f>
        <v>9838.44238328699</v>
      </c>
      <c r="G114" s="31">
        <f>InterRates!G59*Volumes!M60</f>
        <v>7678.143861343702</v>
      </c>
      <c r="H114" s="31">
        <f>InterRates!H59*Volumes!N60</f>
        <v>36203.45988900332</v>
      </c>
      <c r="I114" s="31">
        <f t="shared" si="0"/>
        <v>79192.62284201612</v>
      </c>
    </row>
    <row r="115" spans="1:9" ht="11.25">
      <c r="A115" s="27">
        <v>53</v>
      </c>
      <c r="B115" s="31">
        <f>InterRates!B60*Volumes!H61</f>
        <v>0</v>
      </c>
      <c r="C115" s="31">
        <f>InterRates!C60*Volumes!I61</f>
        <v>6195.8510925520395</v>
      </c>
      <c r="D115" s="31">
        <f>InterRates!D60*Volumes!J61</f>
        <v>30032.76839391796</v>
      </c>
      <c r="E115" s="31">
        <f>InterRates!E60*Volumes!K61</f>
        <v>19350.337208767323</v>
      </c>
      <c r="F115" s="31">
        <f>InterRates!F60*Volumes!L61</f>
        <v>3758.943445492055</v>
      </c>
      <c r="G115" s="31">
        <f>InterRates!G60*Volumes!M61</f>
        <v>20272.960736240562</v>
      </c>
      <c r="H115" s="31">
        <f>InterRates!H60*Volumes!N61</f>
        <v>27950.93618351508</v>
      </c>
      <c r="I115" s="31">
        <f t="shared" si="0"/>
        <v>107561.79706048503</v>
      </c>
    </row>
    <row r="116" spans="1:9" ht="11.25">
      <c r="A116" s="27">
        <v>54</v>
      </c>
      <c r="B116" s="31">
        <f>InterRates!B61*Volumes!H62</f>
        <v>0</v>
      </c>
      <c r="C116" s="31">
        <f>InterRates!C61*Volumes!I62</f>
        <v>1648.6712244487387</v>
      </c>
      <c r="D116" s="31">
        <f>InterRates!D61*Volumes!J62</f>
        <v>1883.2573781273625</v>
      </c>
      <c r="E116" s="31">
        <f>InterRates!E61*Volumes!K62</f>
        <v>70678.34706125397</v>
      </c>
      <c r="F116" s="31">
        <f>InterRates!F61*Volumes!L62</f>
        <v>3650.1552791467875</v>
      </c>
      <c r="G116" s="31">
        <f>InterRates!G61*Volumes!M62</f>
        <v>31362.975935881106</v>
      </c>
      <c r="H116" s="31">
        <f>InterRates!H61*Volumes!N62</f>
        <v>24599.715877178784</v>
      </c>
      <c r="I116" s="31">
        <f t="shared" si="0"/>
        <v>133823.12275603676</v>
      </c>
    </row>
    <row r="117" spans="1:9" ht="11.25">
      <c r="A117" s="27">
        <v>55</v>
      </c>
      <c r="B117" s="31">
        <f>InterRates!B62*Volumes!H63</f>
        <v>0</v>
      </c>
      <c r="C117" s="31">
        <f>InterRates!C62*Volumes!I63</f>
        <v>626.8078761181623</v>
      </c>
      <c r="D117" s="31">
        <f>InterRates!D62*Volumes!J63</f>
        <v>0</v>
      </c>
      <c r="E117" s="31">
        <f>InterRates!E62*Volumes!K63</f>
        <v>21722.654399117902</v>
      </c>
      <c r="F117" s="31">
        <f>InterRates!F62*Volumes!L63</f>
        <v>8957.153526273398</v>
      </c>
      <c r="G117" s="31">
        <f>InterRates!G62*Volumes!M63</f>
        <v>2643.1050465540093</v>
      </c>
      <c r="H117" s="31">
        <f>InterRates!H62*Volumes!N63</f>
        <v>35540.560145622876</v>
      </c>
      <c r="I117" s="31">
        <f t="shared" si="0"/>
        <v>69490.28099368635</v>
      </c>
    </row>
    <row r="118" spans="1:9" ht="11.25">
      <c r="A118" s="27">
        <v>56</v>
      </c>
      <c r="B118" s="31">
        <f>InterRates!B63*Volumes!H64</f>
        <v>0</v>
      </c>
      <c r="C118" s="31">
        <f>InterRates!C63*Volumes!I64</f>
        <v>1379.1794243429836</v>
      </c>
      <c r="D118" s="31">
        <f>InterRates!D63*Volumes!J64</f>
        <v>2226.88065807962</v>
      </c>
      <c r="E118" s="31">
        <f>InterRates!E63*Volumes!K64</f>
        <v>4447.471416792571</v>
      </c>
      <c r="F118" s="31">
        <f>InterRates!F63*Volumes!L64</f>
        <v>7725.153353699941</v>
      </c>
      <c r="G118" s="31">
        <f>InterRates!G63*Volumes!M64</f>
        <v>0</v>
      </c>
      <c r="H118" s="31">
        <f>InterRates!H63*Volumes!N64</f>
        <v>64560.77189912065</v>
      </c>
      <c r="I118" s="31">
        <f t="shared" si="0"/>
        <v>80339.45675203577</v>
      </c>
    </row>
    <row r="119" spans="1:9" ht="11.25">
      <c r="A119" s="27">
        <v>57</v>
      </c>
      <c r="B119" s="31">
        <f>InterRates!B64*Volumes!H65</f>
        <v>0</v>
      </c>
      <c r="C119" s="31">
        <f>InterRates!C64*Volumes!I65</f>
        <v>0</v>
      </c>
      <c r="D119" s="31">
        <f>InterRates!D64*Volumes!J65</f>
        <v>1501.6677090992353</v>
      </c>
      <c r="E119" s="31">
        <f>InterRates!E64*Volumes!K65</f>
        <v>33052.85735082532</v>
      </c>
      <c r="F119" s="31">
        <f>InterRates!F64*Volumes!L65</f>
        <v>5025.6222716167795</v>
      </c>
      <c r="G119" s="31">
        <f>InterRates!G64*Volumes!M65</f>
        <v>34755.42839976538</v>
      </c>
      <c r="H119" s="31">
        <f>InterRates!H64*Volumes!N65</f>
        <v>41955.84012562653</v>
      </c>
      <c r="I119" s="31">
        <f t="shared" si="0"/>
        <v>116291.41585693325</v>
      </c>
    </row>
    <row r="120" spans="1:9" ht="11.25">
      <c r="A120" s="27">
        <v>58</v>
      </c>
      <c r="B120" s="31">
        <f>InterRates!B65*Volumes!H66</f>
        <v>0</v>
      </c>
      <c r="C120" s="31">
        <f>InterRates!C65*Volumes!I66</f>
        <v>0</v>
      </c>
      <c r="D120" s="31">
        <f>InterRates!D65*Volumes!J66</f>
        <v>1432.4275596100485</v>
      </c>
      <c r="E120" s="31">
        <f>InterRates!E65*Volumes!K66</f>
        <v>0</v>
      </c>
      <c r="F120" s="31">
        <f>InterRates!F65*Volumes!L66</f>
        <v>5832.516044153834</v>
      </c>
      <c r="G120" s="31">
        <f>InterRates!G65*Volumes!M66</f>
        <v>10638.467790741468</v>
      </c>
      <c r="H120" s="31">
        <f>InterRates!H65*Volumes!N66</f>
        <v>15849.22838085281</v>
      </c>
      <c r="I120" s="31">
        <f t="shared" si="0"/>
        <v>33752.63977535816</v>
      </c>
    </row>
    <row r="121" spans="1:9" ht="11.25">
      <c r="A121" s="27">
        <v>59</v>
      </c>
      <c r="B121" s="31">
        <f>InterRates!B66*Volumes!H67</f>
        <v>360.61113388784435</v>
      </c>
      <c r="C121" s="31">
        <f>InterRates!C66*Volumes!I67</f>
        <v>0</v>
      </c>
      <c r="D121" s="31">
        <f>InterRates!D66*Volumes!J67</f>
        <v>1857.841498381491</v>
      </c>
      <c r="E121" s="31">
        <f>InterRates!E66*Volumes!K67</f>
        <v>0</v>
      </c>
      <c r="F121" s="31">
        <f>InterRates!F66*Volumes!L67</f>
        <v>1389.8554118594</v>
      </c>
      <c r="G121" s="31">
        <f>InterRates!G66*Volumes!M67</f>
        <v>13187.32685970714</v>
      </c>
      <c r="H121" s="31">
        <f>InterRates!H66*Volumes!N67</f>
        <v>10703.717259025958</v>
      </c>
      <c r="I121" s="31">
        <f t="shared" si="0"/>
        <v>27499.352162861833</v>
      </c>
    </row>
    <row r="122" spans="1:9" ht="11.25">
      <c r="A122" s="27">
        <v>60</v>
      </c>
      <c r="B122" s="31">
        <f>InterRates!B67*Volumes!H68</f>
        <v>0</v>
      </c>
      <c r="C122" s="31">
        <f>InterRates!C67*Volumes!I68</f>
        <v>9943.840301195974</v>
      </c>
      <c r="D122" s="31">
        <f>InterRates!D67*Volumes!J68</f>
        <v>3201.478231774759</v>
      </c>
      <c r="E122" s="31">
        <f>InterRates!E67*Volumes!K68</f>
        <v>6879.963686299472</v>
      </c>
      <c r="F122" s="31">
        <f>InterRates!F67*Volumes!L68</f>
        <v>15014.451096338722</v>
      </c>
      <c r="G122" s="31">
        <f>InterRates!G67*Volumes!M68</f>
        <v>45539.60364975867</v>
      </c>
      <c r="H122" s="31">
        <f>InterRates!H67*Volumes!N68</f>
        <v>3833.1627935485676</v>
      </c>
      <c r="I122" s="31">
        <f t="shared" si="0"/>
        <v>84412.49975891618</v>
      </c>
    </row>
    <row r="123" spans="1:9" ht="11.25">
      <c r="A123" s="27">
        <v>61</v>
      </c>
      <c r="B123" s="31">
        <f>InterRates!B68*Volumes!H69</f>
        <v>1278.1309828295773</v>
      </c>
      <c r="C123" s="31">
        <f>InterRates!C68*Volumes!I69</f>
        <v>0</v>
      </c>
      <c r="D123" s="31">
        <f>InterRates!D68*Volumes!J69</f>
        <v>5217.013877723839</v>
      </c>
      <c r="E123" s="31">
        <f>InterRates!E68*Volumes!K69</f>
        <v>749.4426078910996</v>
      </c>
      <c r="F123" s="31">
        <f>InterRates!F68*Volumes!L69</f>
        <v>3220.296673418922</v>
      </c>
      <c r="G123" s="31">
        <f>InterRates!G68*Volumes!M69</f>
        <v>29576.439489924083</v>
      </c>
      <c r="H123" s="31">
        <f>InterRates!H68*Volumes!N69</f>
        <v>15402.770005783574</v>
      </c>
      <c r="I123" s="31">
        <f t="shared" si="0"/>
        <v>55444.093637571095</v>
      </c>
    </row>
    <row r="124" spans="1:9" ht="11.25">
      <c r="A124" s="27">
        <v>62</v>
      </c>
      <c r="B124" s="31">
        <f>InterRates!B69*Volumes!H70</f>
        <v>772.0979613724388</v>
      </c>
      <c r="C124" s="31">
        <f>InterRates!C69*Volumes!I70</f>
        <v>1421.3561651485795</v>
      </c>
      <c r="D124" s="31">
        <f>InterRates!D69*Volumes!J70</f>
        <v>1447.9948774837806</v>
      </c>
      <c r="E124" s="31">
        <f>InterRates!E69*Volumes!K70</f>
        <v>7099.429185505256</v>
      </c>
      <c r="F124" s="31">
        <f>InterRates!F69*Volumes!L70</f>
        <v>0</v>
      </c>
      <c r="G124" s="31">
        <f>InterRates!G69*Volumes!M70</f>
        <v>4092.681551818</v>
      </c>
      <c r="H124" s="31">
        <f>InterRates!H69*Volumes!N70</f>
        <v>45534.668385296354</v>
      </c>
      <c r="I124" s="31">
        <f t="shared" si="0"/>
        <v>60368.22812662441</v>
      </c>
    </row>
    <row r="125" spans="1:9" ht="11.25">
      <c r="A125" s="27">
        <v>63</v>
      </c>
      <c r="B125" s="31">
        <f>InterRates!B70*Volumes!H71</f>
        <v>774.3166336752333</v>
      </c>
      <c r="C125" s="31">
        <f>InterRates!C70*Volumes!I71</f>
        <v>0</v>
      </c>
      <c r="D125" s="31">
        <f>InterRates!D70*Volumes!J71</f>
        <v>3464.7240666188522</v>
      </c>
      <c r="E125" s="31">
        <f>InterRates!E70*Volumes!K71</f>
        <v>7407.238847526928</v>
      </c>
      <c r="F125" s="31">
        <f>InterRates!F70*Volumes!L71</f>
        <v>2998.1804832111193</v>
      </c>
      <c r="G125" s="31">
        <f>InterRates!G70*Volumes!M71</f>
        <v>0</v>
      </c>
      <c r="H125" s="31">
        <f>InterRates!H70*Volumes!N71</f>
        <v>7006.6110663296095</v>
      </c>
      <c r="I125" s="31">
        <f t="shared" si="0"/>
        <v>21651.071097361742</v>
      </c>
    </row>
    <row r="126" spans="1:9" ht="11.25">
      <c r="A126" s="27">
        <v>64</v>
      </c>
      <c r="B126" s="31">
        <f>InterRates!B71*Volumes!H72</f>
        <v>0</v>
      </c>
      <c r="C126" s="31">
        <f>InterRates!C71*Volumes!I72</f>
        <v>1156.0234603167096</v>
      </c>
      <c r="D126" s="31">
        <f>InterRates!D71*Volumes!J72</f>
        <v>646.5635786691167</v>
      </c>
      <c r="E126" s="31">
        <f>InterRates!E71*Volumes!K72</f>
        <v>25465.63511979117</v>
      </c>
      <c r="F126" s="31">
        <f>InterRates!F71*Volumes!L72</f>
        <v>5846.823917684065</v>
      </c>
      <c r="G126" s="31">
        <f>InterRates!G71*Volumes!M72</f>
        <v>2972.039690732651</v>
      </c>
      <c r="H126" s="31">
        <f>InterRates!H71*Volumes!N72</f>
        <v>15388.469454604177</v>
      </c>
      <c r="I126" s="31">
        <f t="shared" si="0"/>
        <v>51475.55522179789</v>
      </c>
    </row>
    <row r="127" spans="1:9" ht="11.25">
      <c r="A127" s="27">
        <v>65</v>
      </c>
      <c r="B127" s="31">
        <f>InterRates!B72*Volumes!H73</f>
        <v>0</v>
      </c>
      <c r="C127" s="31">
        <f>InterRates!C72*Volumes!I73</f>
        <v>0</v>
      </c>
      <c r="D127" s="31">
        <f>InterRates!D72*Volumes!J73</f>
        <v>0</v>
      </c>
      <c r="E127" s="31">
        <f>InterRates!E72*Volumes!K73</f>
        <v>0</v>
      </c>
      <c r="F127" s="31">
        <f>InterRates!F72*Volumes!L73</f>
        <v>14066.733872556319</v>
      </c>
      <c r="G127" s="31">
        <f>InterRates!G72*Volumes!M73</f>
        <v>0</v>
      </c>
      <c r="H127" s="31">
        <f>InterRates!H72*Volumes!N73</f>
        <v>6179.990880644934</v>
      </c>
      <c r="I127" s="31">
        <f t="shared" si="0"/>
        <v>20246.72475320125</v>
      </c>
    </row>
    <row r="128" spans="1:9" ht="11.25">
      <c r="A128" s="27">
        <v>66</v>
      </c>
      <c r="B128" s="31">
        <f>InterRates!B73*Volumes!H74</f>
        <v>0</v>
      </c>
      <c r="C128" s="31">
        <f>InterRates!C73*Volumes!I74</f>
        <v>0</v>
      </c>
      <c r="D128" s="31">
        <f>InterRates!D73*Volumes!J74</f>
        <v>5516.38819158439</v>
      </c>
      <c r="E128" s="31">
        <f>InterRates!E73*Volumes!K74</f>
        <v>365.35601722847395</v>
      </c>
      <c r="F128" s="31">
        <f>InterRates!F73*Volumes!L74</f>
        <v>6545.764271870965</v>
      </c>
      <c r="G128" s="31">
        <f>InterRates!G73*Volumes!M74</f>
        <v>0</v>
      </c>
      <c r="H128" s="31">
        <f>InterRates!H73*Volumes!N74</f>
        <v>10252.35290889774</v>
      </c>
      <c r="I128" s="31">
        <f aca="true" t="shared" si="1" ref="I128:I134">SUM(B128:H128)</f>
        <v>22679.86138958157</v>
      </c>
    </row>
    <row r="129" spans="1:9" ht="11.25">
      <c r="A129" s="27">
        <v>67</v>
      </c>
      <c r="B129" s="31">
        <f>InterRates!B74*Volumes!H75</f>
        <v>0</v>
      </c>
      <c r="C129" s="31">
        <f>InterRates!C74*Volumes!I75</f>
        <v>0</v>
      </c>
      <c r="D129" s="31">
        <f>InterRates!D74*Volumes!J75</f>
        <v>0</v>
      </c>
      <c r="E129" s="31">
        <f>InterRates!E74*Volumes!K75</f>
        <v>983.2745594337903</v>
      </c>
      <c r="F129" s="31">
        <f>InterRates!F74*Volumes!L75</f>
        <v>7966.10995260441</v>
      </c>
      <c r="G129" s="31">
        <f>InterRates!G74*Volumes!M75</f>
        <v>2825.973436289938</v>
      </c>
      <c r="H129" s="31">
        <f>InterRates!H74*Volumes!N75</f>
        <v>12425.663248273584</v>
      </c>
      <c r="I129" s="31">
        <f t="shared" si="1"/>
        <v>24201.021196601723</v>
      </c>
    </row>
    <row r="130" spans="1:9" ht="11.25">
      <c r="A130" s="27">
        <v>68</v>
      </c>
      <c r="B130" s="31">
        <f>InterRates!B75*Volumes!H76</f>
        <v>1062.656164828489</v>
      </c>
      <c r="C130" s="31">
        <f>InterRates!C75*Volumes!I76</f>
        <v>1462.4784874340353</v>
      </c>
      <c r="D130" s="31">
        <f>InterRates!D75*Volumes!J76</f>
        <v>2001.1691936121736</v>
      </c>
      <c r="E130" s="31">
        <f>InterRates!E75*Volumes!K76</f>
        <v>0</v>
      </c>
      <c r="F130" s="31">
        <f>InterRates!F75*Volumes!L76</f>
        <v>0</v>
      </c>
      <c r="G130" s="31">
        <f>InterRates!G75*Volumes!M76</f>
        <v>0</v>
      </c>
      <c r="H130" s="31">
        <f>InterRates!H75*Volumes!N76</f>
        <v>2410.400737039802</v>
      </c>
      <c r="I130" s="31">
        <f t="shared" si="1"/>
        <v>6936.7045829145</v>
      </c>
    </row>
    <row r="131" spans="1:9" ht="11.25">
      <c r="A131" s="27">
        <v>69</v>
      </c>
      <c r="B131" s="31">
        <f>InterRates!B76*Volumes!H77</f>
        <v>0</v>
      </c>
      <c r="C131" s="31">
        <f>InterRates!C76*Volumes!I77</f>
        <v>0</v>
      </c>
      <c r="D131" s="31">
        <f>InterRates!D76*Volumes!J77</f>
        <v>0</v>
      </c>
      <c r="E131" s="31">
        <f>InterRates!E76*Volumes!K77</f>
        <v>3992.570371211384</v>
      </c>
      <c r="F131" s="31">
        <f>InterRates!F76*Volumes!L77</f>
        <v>1951.4064973422378</v>
      </c>
      <c r="G131" s="31">
        <f>InterRates!G76*Volumes!M77</f>
        <v>1513.0027081907388</v>
      </c>
      <c r="H131" s="31">
        <f>InterRates!H76*Volumes!N77</f>
        <v>3434.8049411098823</v>
      </c>
      <c r="I131" s="31">
        <f t="shared" si="1"/>
        <v>10891.784517854243</v>
      </c>
    </row>
    <row r="132" spans="1:9" ht="11.25">
      <c r="A132" s="27">
        <v>70</v>
      </c>
      <c r="B132" s="31">
        <f>InterRates!B77*Volumes!H78</f>
        <v>0</v>
      </c>
      <c r="C132" s="31">
        <f>InterRates!C77*Volumes!I78</f>
        <v>0</v>
      </c>
      <c r="D132" s="31">
        <f>InterRates!D77*Volumes!J78</f>
        <v>4630.566799404363</v>
      </c>
      <c r="E132" s="31">
        <f>InterRates!E77*Volumes!K78</f>
        <v>1346.1409773786002</v>
      </c>
      <c r="F132" s="31">
        <f>InterRates!F77*Volumes!L78</f>
        <v>0</v>
      </c>
      <c r="G132" s="31">
        <f>InterRates!G77*Volumes!M78</f>
        <v>4600.5231939312125</v>
      </c>
      <c r="H132" s="31">
        <f>InterRates!H77*Volumes!N78</f>
        <v>34196.20582184784</v>
      </c>
      <c r="I132" s="31">
        <f t="shared" si="1"/>
        <v>44773.43679256202</v>
      </c>
    </row>
    <row r="133" spans="1:9" ht="11.25">
      <c r="A133" s="26" t="s">
        <v>0</v>
      </c>
      <c r="B133" s="31">
        <f>InterRates!B78*Volumes!H79</f>
        <v>95473.67221862037</v>
      </c>
      <c r="C133" s="31">
        <f>InterRates!C78*Volumes!I79</f>
        <v>530546.2969827182</v>
      </c>
      <c r="D133" s="31">
        <f>InterRates!D78*Volumes!J79</f>
        <v>523661.2149731856</v>
      </c>
      <c r="E133" s="31">
        <f>InterRates!E78*Volumes!K79</f>
        <v>231284.98896259093</v>
      </c>
      <c r="F133" s="31">
        <f>InterRates!F78*Volumes!L79</f>
        <v>169637.57543461683</v>
      </c>
      <c r="G133" s="31">
        <f>InterRates!G78*Volumes!M79</f>
        <v>284643.7503060603</v>
      </c>
      <c r="H133" s="31">
        <f>InterRates!H78*Volumes!N79</f>
        <v>197856.07031761736</v>
      </c>
      <c r="I133" s="31">
        <f t="shared" si="1"/>
        <v>2033103.5691954095</v>
      </c>
    </row>
    <row r="134" spans="1:9" ht="11.25">
      <c r="A134" s="26" t="s">
        <v>1</v>
      </c>
      <c r="B134" s="31">
        <f>InterRates!B79*Volumes!H80</f>
        <v>16274.730187834262</v>
      </c>
      <c r="C134" s="31">
        <f>InterRates!C79*Volumes!I80</f>
        <v>125030.18026957348</v>
      </c>
      <c r="D134" s="31">
        <f>InterRates!D79*Volumes!J80</f>
        <v>231430.80625710526</v>
      </c>
      <c r="E134" s="31">
        <f>InterRates!E79*Volumes!K80</f>
        <v>51006.55865086067</v>
      </c>
      <c r="F134" s="31">
        <f>InterRates!F79*Volumes!L80</f>
        <v>38220.43803806676</v>
      </c>
      <c r="G134" s="31">
        <f>InterRates!G79*Volumes!M80</f>
        <v>72579.9322835196</v>
      </c>
      <c r="H134" s="31">
        <f>InterRates!H79*Volumes!N80</f>
        <v>396718.64169151493</v>
      </c>
      <c r="I134" s="31">
        <f t="shared" si="1"/>
        <v>931261.2873784751</v>
      </c>
    </row>
    <row r="135" spans="2:9" ht="11.25">
      <c r="B135" s="55">
        <f>SUM(B63:B134)</f>
        <v>21377702.507111978</v>
      </c>
      <c r="C135" s="55">
        <f aca="true" t="shared" si="2" ref="C135:H135">SUM(C63:C134)</f>
        <v>33641866.03732653</v>
      </c>
      <c r="D135" s="55">
        <f t="shared" si="2"/>
        <v>59668155.82215033</v>
      </c>
      <c r="E135" s="55">
        <f t="shared" si="2"/>
        <v>41612406.477702215</v>
      </c>
      <c r="F135" s="55">
        <f t="shared" si="2"/>
        <v>26401864.49094066</v>
      </c>
      <c r="G135" s="55">
        <f t="shared" si="2"/>
        <v>18866475.72177284</v>
      </c>
      <c r="H135" s="55">
        <f t="shared" si="2"/>
        <v>38381207.28874363</v>
      </c>
      <c r="I135" s="32">
        <f>SUM(I63:I134)</f>
        <v>239949678.34574825</v>
      </c>
    </row>
  </sheetData>
  <printOptions/>
  <pageMargins left="0.75" right="0.75" top="1" bottom="1" header="0.5" footer="0.5"/>
  <pageSetup fitToHeight="3" horizontalDpi="300" verticalDpi="300" orientation="portrait" scale="70" r:id="rId1"/>
  <rowBreaks count="1" manualBreakCount="1">
    <brk id="59" max="255" man="1"/>
  </rowBreaks>
</worksheet>
</file>

<file path=xl/worksheets/sheet7.xml><?xml version="1.0" encoding="utf-8"?>
<worksheet xmlns="http://schemas.openxmlformats.org/spreadsheetml/2006/main" xmlns:r="http://schemas.openxmlformats.org/officeDocument/2006/relationships">
  <dimension ref="A1:I170"/>
  <sheetViews>
    <sheetView workbookViewId="0" topLeftCell="A1">
      <selection activeCell="I1" sqref="I1"/>
    </sheetView>
  </sheetViews>
  <sheetFormatPr defaultColWidth="9.140625" defaultRowHeight="12.75"/>
  <cols>
    <col min="1" max="1" width="7.7109375" style="2" customWidth="1"/>
    <col min="2" max="2" width="9.28125" style="2" customWidth="1"/>
    <col min="3" max="6" width="7.7109375" style="2" customWidth="1"/>
    <col min="7" max="16384" width="9.140625" style="2" customWidth="1"/>
  </cols>
  <sheetData>
    <row r="1" spans="1:9" ht="18">
      <c r="A1" s="140" t="s">
        <v>97</v>
      </c>
      <c r="I1"/>
    </row>
    <row r="2" ht="11.25">
      <c r="A2" s="2" t="s">
        <v>98</v>
      </c>
    </row>
    <row r="3" ht="11.25">
      <c r="A3" s="2" t="s">
        <v>99</v>
      </c>
    </row>
    <row r="6" ht="11.25">
      <c r="A6" s="14" t="s">
        <v>28</v>
      </c>
    </row>
    <row r="7" spans="2:6" ht="11.25">
      <c r="B7" s="15" t="s">
        <v>26</v>
      </c>
      <c r="C7" s="16"/>
      <c r="D7" s="16"/>
      <c r="E7" s="16"/>
      <c r="F7" s="17"/>
    </row>
    <row r="8" spans="1:6" ht="11.25">
      <c r="A8" s="40" t="s">
        <v>9</v>
      </c>
      <c r="B8" s="18" t="s">
        <v>12</v>
      </c>
      <c r="C8" s="18" t="s">
        <v>21</v>
      </c>
      <c r="D8" s="18">
        <v>3</v>
      </c>
      <c r="E8" s="18">
        <v>4</v>
      </c>
      <c r="F8" s="18">
        <v>5</v>
      </c>
    </row>
    <row r="9" spans="1:6" ht="11.25">
      <c r="A9" s="41">
        <v>1</v>
      </c>
      <c r="B9" s="20">
        <v>2.81</v>
      </c>
      <c r="C9" s="20">
        <v>2.96</v>
      </c>
      <c r="D9" s="20">
        <v>2.99</v>
      </c>
      <c r="E9" s="20">
        <v>3.05</v>
      </c>
      <c r="F9" s="20">
        <v>3.14</v>
      </c>
    </row>
    <row r="10" spans="1:6" ht="11.25">
      <c r="A10" s="41">
        <v>2</v>
      </c>
      <c r="B10" s="20">
        <v>3.13</v>
      </c>
      <c r="C10" s="20">
        <v>3.53</v>
      </c>
      <c r="D10" s="20">
        <v>3.56</v>
      </c>
      <c r="E10" s="20">
        <v>3.63</v>
      </c>
      <c r="F10" s="20">
        <v>3.74</v>
      </c>
    </row>
    <row r="11" spans="1:6" ht="11.25">
      <c r="A11" s="41">
        <v>3</v>
      </c>
      <c r="B11" s="20">
        <v>3.44</v>
      </c>
      <c r="C11" s="20">
        <v>4.08</v>
      </c>
      <c r="D11" s="20">
        <v>4.11</v>
      </c>
      <c r="E11" s="20">
        <v>4.2</v>
      </c>
      <c r="F11" s="20">
        <v>4.32</v>
      </c>
    </row>
    <row r="12" spans="1:6" ht="11.25">
      <c r="A12" s="41">
        <v>4</v>
      </c>
      <c r="B12" s="20">
        <v>3.73</v>
      </c>
      <c r="C12" s="20">
        <v>4.28</v>
      </c>
      <c r="D12" s="20">
        <v>4.62</v>
      </c>
      <c r="E12" s="20">
        <v>4.72</v>
      </c>
      <c r="F12" s="20">
        <v>4.86</v>
      </c>
    </row>
    <row r="13" spans="1:6" ht="11.25">
      <c r="A13" s="41">
        <v>5</v>
      </c>
      <c r="B13" s="20">
        <v>3.99</v>
      </c>
      <c r="C13" s="20">
        <v>4.45</v>
      </c>
      <c r="D13" s="20">
        <v>5.02</v>
      </c>
      <c r="E13" s="20">
        <v>5.15</v>
      </c>
      <c r="F13" s="20">
        <v>5.35</v>
      </c>
    </row>
    <row r="14" spans="1:6" ht="11.25">
      <c r="A14" s="41">
        <v>6</v>
      </c>
      <c r="B14" s="20">
        <v>4.23</v>
      </c>
      <c r="C14" s="20">
        <v>4.61</v>
      </c>
      <c r="D14" s="20">
        <v>5.38</v>
      </c>
      <c r="E14" s="20">
        <v>5.51</v>
      </c>
      <c r="F14" s="20">
        <v>5.8</v>
      </c>
    </row>
    <row r="15" spans="1:6" ht="11.25">
      <c r="A15" s="41">
        <v>7</v>
      </c>
      <c r="B15" s="20">
        <v>4.36</v>
      </c>
      <c r="C15" s="20">
        <v>4.76</v>
      </c>
      <c r="D15" s="20">
        <v>5.69</v>
      </c>
      <c r="E15" s="20">
        <v>5.84</v>
      </c>
      <c r="F15" s="20">
        <v>6.21</v>
      </c>
    </row>
    <row r="16" spans="1:6" ht="11.25">
      <c r="A16" s="41">
        <v>8</v>
      </c>
      <c r="B16" s="20">
        <v>4.46</v>
      </c>
      <c r="C16" s="20">
        <v>5.33</v>
      </c>
      <c r="D16" s="20">
        <v>5.98</v>
      </c>
      <c r="E16" s="20">
        <v>6.14</v>
      </c>
      <c r="F16" s="20">
        <v>6.6</v>
      </c>
    </row>
    <row r="17" spans="1:6" ht="11.25">
      <c r="A17" s="41">
        <v>9</v>
      </c>
      <c r="B17" s="20">
        <v>4.56</v>
      </c>
      <c r="C17" s="20">
        <v>5.46</v>
      </c>
      <c r="D17" s="20">
        <v>6.22</v>
      </c>
      <c r="E17" s="20">
        <v>6.45</v>
      </c>
      <c r="F17" s="20">
        <v>6.95</v>
      </c>
    </row>
    <row r="18" spans="1:6" ht="11.25">
      <c r="A18" s="41">
        <v>10</v>
      </c>
      <c r="B18" s="20">
        <v>4.66</v>
      </c>
      <c r="C18" s="20">
        <v>5.63</v>
      </c>
      <c r="D18" s="20">
        <v>6.53</v>
      </c>
      <c r="E18" s="20">
        <v>6.74</v>
      </c>
      <c r="F18" s="20">
        <v>7.28</v>
      </c>
    </row>
    <row r="19" spans="1:6" ht="11.25">
      <c r="A19" s="41">
        <v>11</v>
      </c>
      <c r="B19" s="20">
        <v>4.74</v>
      </c>
      <c r="C19" s="20">
        <v>5.76</v>
      </c>
      <c r="D19" s="20">
        <v>6.74</v>
      </c>
      <c r="E19" s="20">
        <v>7</v>
      </c>
      <c r="F19" s="20">
        <v>7.58</v>
      </c>
    </row>
    <row r="20" spans="1:6" ht="11.25">
      <c r="A20" s="41">
        <v>12</v>
      </c>
      <c r="B20" s="20">
        <v>4.84</v>
      </c>
      <c r="C20" s="20">
        <v>5.91</v>
      </c>
      <c r="D20" s="20">
        <v>6.94</v>
      </c>
      <c r="E20" s="20">
        <v>7.26</v>
      </c>
      <c r="F20" s="20">
        <v>7.87</v>
      </c>
    </row>
    <row r="21" spans="1:6" ht="11.25">
      <c r="A21" s="41">
        <v>13</v>
      </c>
      <c r="B21" s="20">
        <v>4.92</v>
      </c>
      <c r="C21" s="20">
        <v>6.04</v>
      </c>
      <c r="D21" s="20">
        <v>7.1</v>
      </c>
      <c r="E21" s="20">
        <v>7.5</v>
      </c>
      <c r="F21" s="20">
        <v>8.13</v>
      </c>
    </row>
    <row r="22" spans="1:6" ht="11.25">
      <c r="A22" s="41">
        <v>14</v>
      </c>
      <c r="B22" s="20">
        <v>5</v>
      </c>
      <c r="C22" s="20">
        <v>6.16</v>
      </c>
      <c r="D22" s="20">
        <v>7.22</v>
      </c>
      <c r="E22" s="20">
        <v>7.75</v>
      </c>
      <c r="F22" s="20">
        <v>8.38</v>
      </c>
    </row>
    <row r="23" spans="1:6" ht="11.25">
      <c r="A23" s="41">
        <v>15</v>
      </c>
      <c r="B23" s="20">
        <v>5.08</v>
      </c>
      <c r="C23" s="20">
        <v>6.27</v>
      </c>
      <c r="D23" s="20">
        <v>7.39</v>
      </c>
      <c r="E23" s="20">
        <v>7.96</v>
      </c>
      <c r="F23" s="20">
        <v>8.62</v>
      </c>
    </row>
    <row r="24" spans="1:6" ht="11.25">
      <c r="A24" s="41">
        <v>16</v>
      </c>
      <c r="B24" s="20">
        <v>5.17</v>
      </c>
      <c r="C24" s="20">
        <v>6.38</v>
      </c>
      <c r="D24" s="20">
        <v>7.56</v>
      </c>
      <c r="E24" s="20">
        <v>8.16</v>
      </c>
      <c r="F24" s="20">
        <v>8.84</v>
      </c>
    </row>
    <row r="25" spans="1:6" ht="11.25">
      <c r="A25" s="41">
        <v>17</v>
      </c>
      <c r="B25" s="20">
        <v>5.23</v>
      </c>
      <c r="C25" s="20">
        <v>6.51</v>
      </c>
      <c r="D25" s="20">
        <v>7.72</v>
      </c>
      <c r="E25" s="20">
        <v>8.38</v>
      </c>
      <c r="F25" s="20">
        <v>9.05</v>
      </c>
    </row>
    <row r="26" spans="1:6" ht="11.25">
      <c r="A26" s="41">
        <v>18</v>
      </c>
      <c r="B26" s="20">
        <v>5.3</v>
      </c>
      <c r="C26" s="20">
        <v>6.6</v>
      </c>
      <c r="D26" s="20">
        <v>7.87</v>
      </c>
      <c r="E26" s="20">
        <v>8.57</v>
      </c>
      <c r="F26" s="20">
        <v>9.24</v>
      </c>
    </row>
    <row r="27" spans="1:6" ht="11.25">
      <c r="A27" s="41">
        <v>19</v>
      </c>
      <c r="B27" s="20">
        <v>5.36</v>
      </c>
      <c r="C27" s="20">
        <v>6.72</v>
      </c>
      <c r="D27" s="20">
        <v>8.02</v>
      </c>
      <c r="E27" s="20">
        <v>8.75</v>
      </c>
      <c r="F27" s="20">
        <v>9.43</v>
      </c>
    </row>
    <row r="28" spans="1:6" ht="11.25">
      <c r="A28" s="41">
        <v>20</v>
      </c>
      <c r="B28" s="20">
        <v>5.46</v>
      </c>
      <c r="C28" s="20">
        <v>6.82</v>
      </c>
      <c r="D28" s="20">
        <v>8.16</v>
      </c>
      <c r="E28" s="20">
        <v>8.91</v>
      </c>
      <c r="F28" s="20">
        <v>9.6</v>
      </c>
    </row>
    <row r="29" spans="1:6" ht="11.25">
      <c r="A29" s="41">
        <v>21</v>
      </c>
      <c r="B29" s="20">
        <v>5.51</v>
      </c>
      <c r="C29" s="20">
        <v>6.91</v>
      </c>
      <c r="D29" s="20">
        <v>8.3</v>
      </c>
      <c r="E29" s="20">
        <v>9.06</v>
      </c>
      <c r="F29" s="20">
        <v>9.77</v>
      </c>
    </row>
    <row r="30" spans="1:6" ht="11.25">
      <c r="A30" s="41">
        <v>22</v>
      </c>
      <c r="B30" s="20">
        <v>5.57</v>
      </c>
      <c r="C30" s="20">
        <v>7.02</v>
      </c>
      <c r="D30" s="20">
        <v>8.42</v>
      </c>
      <c r="E30" s="20">
        <v>9.2</v>
      </c>
      <c r="F30" s="20">
        <v>9.92</v>
      </c>
    </row>
    <row r="31" spans="1:6" ht="11.25">
      <c r="A31" s="41">
        <v>23</v>
      </c>
      <c r="B31" s="20">
        <v>5.64</v>
      </c>
      <c r="C31" s="20">
        <v>7.1</v>
      </c>
      <c r="D31" s="20">
        <v>8.58</v>
      </c>
      <c r="E31" s="20">
        <v>9.34</v>
      </c>
      <c r="F31" s="20">
        <v>10.07</v>
      </c>
    </row>
    <row r="32" spans="1:6" ht="11.25">
      <c r="A32" s="41">
        <v>24</v>
      </c>
      <c r="B32" s="20">
        <v>5.7</v>
      </c>
      <c r="C32" s="20">
        <v>7.19</v>
      </c>
      <c r="D32" s="20">
        <v>8.7</v>
      </c>
      <c r="E32" s="20">
        <v>9.46</v>
      </c>
      <c r="F32" s="20">
        <v>10.22</v>
      </c>
    </row>
    <row r="33" spans="1:6" ht="11.25">
      <c r="A33" s="41">
        <v>25</v>
      </c>
      <c r="B33" s="20">
        <v>5.77</v>
      </c>
      <c r="C33" s="20">
        <v>7.27</v>
      </c>
      <c r="D33" s="20">
        <v>8.82</v>
      </c>
      <c r="E33" s="20">
        <v>9.58</v>
      </c>
      <c r="F33" s="20">
        <v>10.35</v>
      </c>
    </row>
    <row r="34" spans="1:6" ht="11.25">
      <c r="A34" s="41">
        <v>26</v>
      </c>
      <c r="B34" s="20">
        <v>5.82</v>
      </c>
      <c r="C34" s="20">
        <v>7.37</v>
      </c>
      <c r="D34" s="20">
        <v>8.93</v>
      </c>
      <c r="E34" s="20">
        <v>9.71</v>
      </c>
      <c r="F34" s="20">
        <v>10.48</v>
      </c>
    </row>
    <row r="35" spans="1:6" ht="11.25">
      <c r="A35" s="41">
        <v>27</v>
      </c>
      <c r="B35" s="20">
        <v>5.88</v>
      </c>
      <c r="C35" s="20">
        <v>7.45</v>
      </c>
      <c r="D35" s="20">
        <v>9.06</v>
      </c>
      <c r="E35" s="20">
        <v>9.82</v>
      </c>
      <c r="F35" s="20">
        <v>10.6</v>
      </c>
    </row>
    <row r="36" spans="1:6" ht="11.25">
      <c r="A36" s="41">
        <v>28</v>
      </c>
      <c r="B36" s="20">
        <v>5.94</v>
      </c>
      <c r="C36" s="20">
        <v>7.52</v>
      </c>
      <c r="D36" s="20">
        <v>9.18</v>
      </c>
      <c r="E36" s="20">
        <v>9.91</v>
      </c>
      <c r="F36" s="20">
        <v>10.72</v>
      </c>
    </row>
    <row r="37" spans="1:6" ht="11.25">
      <c r="A37" s="41">
        <v>29</v>
      </c>
      <c r="B37" s="20">
        <v>6.01</v>
      </c>
      <c r="C37" s="20">
        <v>7.61</v>
      </c>
      <c r="D37" s="20">
        <v>9.3</v>
      </c>
      <c r="E37" s="20">
        <v>10.02</v>
      </c>
      <c r="F37" s="20">
        <v>10.83</v>
      </c>
    </row>
    <row r="38" spans="1:6" ht="11.25">
      <c r="A38" s="41">
        <v>30</v>
      </c>
      <c r="B38" s="20">
        <v>6.08</v>
      </c>
      <c r="C38" s="20">
        <v>7.69</v>
      </c>
      <c r="D38" s="20">
        <v>9.4</v>
      </c>
      <c r="E38" s="20">
        <v>10.12</v>
      </c>
      <c r="F38" s="20">
        <v>10.93</v>
      </c>
    </row>
    <row r="39" spans="1:6" ht="11.25">
      <c r="A39" s="41">
        <v>31</v>
      </c>
      <c r="B39" s="20">
        <v>6.13</v>
      </c>
      <c r="C39" s="20">
        <v>7.77</v>
      </c>
      <c r="D39" s="20">
        <v>9.48</v>
      </c>
      <c r="E39" s="20">
        <v>10.21</v>
      </c>
      <c r="F39" s="20">
        <v>11.04</v>
      </c>
    </row>
    <row r="40" spans="1:6" ht="11.25">
      <c r="A40" s="41">
        <v>32</v>
      </c>
      <c r="B40" s="20">
        <v>6.18</v>
      </c>
      <c r="C40" s="20">
        <v>7.86</v>
      </c>
      <c r="D40" s="20">
        <v>9.6</v>
      </c>
      <c r="E40" s="20">
        <v>10.31</v>
      </c>
      <c r="F40" s="20">
        <v>11.13</v>
      </c>
    </row>
    <row r="41" spans="1:6" ht="11.25">
      <c r="A41" s="41">
        <v>33</v>
      </c>
      <c r="B41" s="20">
        <v>6.25</v>
      </c>
      <c r="C41" s="20">
        <v>7.92</v>
      </c>
      <c r="D41" s="20">
        <v>9.7</v>
      </c>
      <c r="E41" s="20">
        <v>10.39</v>
      </c>
      <c r="F41" s="20">
        <v>11.23</v>
      </c>
    </row>
    <row r="42" spans="1:6" ht="11.25">
      <c r="A42" s="41">
        <v>34</v>
      </c>
      <c r="B42" s="20">
        <v>6.3</v>
      </c>
      <c r="C42" s="20">
        <v>8</v>
      </c>
      <c r="D42" s="20">
        <v>9.78</v>
      </c>
      <c r="E42" s="20">
        <v>10.47</v>
      </c>
      <c r="F42" s="20">
        <v>11.31</v>
      </c>
    </row>
    <row r="43" spans="1:6" ht="11.25">
      <c r="A43" s="41">
        <v>35</v>
      </c>
      <c r="B43" s="20">
        <v>6.35</v>
      </c>
      <c r="C43" s="20">
        <v>8.06</v>
      </c>
      <c r="D43" s="20">
        <v>9.89</v>
      </c>
      <c r="E43" s="20">
        <v>10.55</v>
      </c>
      <c r="F43" s="20">
        <v>11.4</v>
      </c>
    </row>
    <row r="44" spans="1:6" ht="11.25">
      <c r="A44" s="41">
        <v>36</v>
      </c>
      <c r="B44" s="20">
        <v>6.4</v>
      </c>
      <c r="C44" s="20">
        <v>8.13</v>
      </c>
      <c r="D44" s="20">
        <v>9.97</v>
      </c>
      <c r="E44" s="20">
        <v>10.62</v>
      </c>
      <c r="F44" s="20">
        <v>11.48</v>
      </c>
    </row>
    <row r="45" spans="1:6" ht="11.25">
      <c r="A45" s="41">
        <v>37</v>
      </c>
      <c r="B45" s="20">
        <v>6.44</v>
      </c>
      <c r="C45" s="20">
        <v>8.22</v>
      </c>
      <c r="D45" s="20">
        <v>10.06</v>
      </c>
      <c r="E45" s="20">
        <v>10.7</v>
      </c>
      <c r="F45" s="20">
        <v>11.56</v>
      </c>
    </row>
    <row r="46" spans="1:6" ht="11.25">
      <c r="A46" s="41">
        <v>38</v>
      </c>
      <c r="B46" s="20">
        <v>6.49</v>
      </c>
      <c r="C46" s="20">
        <v>8.28</v>
      </c>
      <c r="D46" s="20">
        <v>10.15</v>
      </c>
      <c r="E46" s="20">
        <v>10.77</v>
      </c>
      <c r="F46" s="20">
        <v>11.63</v>
      </c>
    </row>
    <row r="47" spans="1:6" ht="11.25">
      <c r="A47" s="41">
        <v>39</v>
      </c>
      <c r="B47" s="20">
        <v>6.56</v>
      </c>
      <c r="C47" s="20">
        <v>8.36</v>
      </c>
      <c r="D47" s="20">
        <v>10.25</v>
      </c>
      <c r="E47" s="20">
        <v>10.83</v>
      </c>
      <c r="F47" s="20">
        <v>11.7</v>
      </c>
    </row>
    <row r="48" spans="1:6" ht="11.25">
      <c r="A48" s="41">
        <v>40</v>
      </c>
      <c r="B48" s="20">
        <v>6.61</v>
      </c>
      <c r="C48" s="20">
        <v>8.41</v>
      </c>
      <c r="D48" s="20">
        <v>10.32</v>
      </c>
      <c r="E48" s="20">
        <v>10.89</v>
      </c>
      <c r="F48" s="20">
        <v>11.77</v>
      </c>
    </row>
    <row r="49" spans="1:6" ht="11.25">
      <c r="A49" s="41">
        <v>41</v>
      </c>
      <c r="B49" s="20">
        <v>6.67</v>
      </c>
      <c r="C49" s="20">
        <v>8.5</v>
      </c>
      <c r="D49" s="20">
        <v>10.43</v>
      </c>
      <c r="E49" s="20">
        <v>10.95</v>
      </c>
      <c r="F49" s="20">
        <v>11.84</v>
      </c>
    </row>
    <row r="50" spans="1:6" ht="11.25">
      <c r="A50" s="41">
        <v>42</v>
      </c>
      <c r="B50" s="20">
        <v>6.72</v>
      </c>
      <c r="C50" s="20">
        <v>8.55</v>
      </c>
      <c r="D50" s="20">
        <v>10.5</v>
      </c>
      <c r="E50" s="20">
        <v>11.02</v>
      </c>
      <c r="F50" s="20">
        <v>11.9</v>
      </c>
    </row>
    <row r="51" spans="1:6" ht="11.25">
      <c r="A51" s="41">
        <v>43</v>
      </c>
      <c r="B51" s="20">
        <v>6.77</v>
      </c>
      <c r="C51" s="20">
        <v>8.61</v>
      </c>
      <c r="D51" s="20">
        <v>10.58</v>
      </c>
      <c r="E51" s="20">
        <v>11.08</v>
      </c>
      <c r="F51" s="20">
        <v>11.95</v>
      </c>
    </row>
    <row r="52" spans="1:6" ht="11.25">
      <c r="A52" s="41">
        <v>44</v>
      </c>
      <c r="B52" s="20">
        <v>6.84</v>
      </c>
      <c r="C52" s="20">
        <v>8.68</v>
      </c>
      <c r="D52" s="20">
        <v>10.66</v>
      </c>
      <c r="E52" s="20">
        <v>11.14</v>
      </c>
      <c r="F52" s="20">
        <v>12</v>
      </c>
    </row>
    <row r="53" spans="1:6" ht="11.25">
      <c r="A53" s="41">
        <v>45</v>
      </c>
      <c r="B53" s="20">
        <v>6.88</v>
      </c>
      <c r="C53" s="20">
        <v>8.73</v>
      </c>
      <c r="D53" s="20">
        <v>10.73</v>
      </c>
      <c r="E53" s="20">
        <v>11.3</v>
      </c>
      <c r="F53" s="20">
        <v>12.05</v>
      </c>
    </row>
    <row r="54" spans="1:6" ht="11.25">
      <c r="A54" s="41">
        <v>46</v>
      </c>
      <c r="B54" s="20">
        <v>6.92</v>
      </c>
      <c r="C54" s="20">
        <v>8.82</v>
      </c>
      <c r="D54" s="20">
        <v>10.82</v>
      </c>
      <c r="E54" s="20">
        <v>11.35</v>
      </c>
      <c r="F54" s="20">
        <v>12.1</v>
      </c>
    </row>
    <row r="55" spans="1:6" ht="11.25">
      <c r="A55" s="41">
        <v>47</v>
      </c>
      <c r="B55" s="20">
        <v>6.98</v>
      </c>
      <c r="C55" s="20">
        <v>8.89</v>
      </c>
      <c r="D55" s="20">
        <v>10.88</v>
      </c>
      <c r="E55" s="20">
        <v>11.4</v>
      </c>
      <c r="F55" s="20">
        <v>12.15</v>
      </c>
    </row>
    <row r="56" spans="1:6" ht="11.25">
      <c r="A56" s="41">
        <v>48</v>
      </c>
      <c r="B56" s="20">
        <v>7.03</v>
      </c>
      <c r="C56" s="20">
        <v>8.94</v>
      </c>
      <c r="D56" s="20">
        <v>10.97</v>
      </c>
      <c r="E56" s="20">
        <v>11.44</v>
      </c>
      <c r="F56" s="20">
        <v>12.2</v>
      </c>
    </row>
    <row r="57" spans="1:6" ht="11.25">
      <c r="A57" s="41">
        <v>49</v>
      </c>
      <c r="B57" s="20">
        <v>7.07</v>
      </c>
      <c r="C57" s="20">
        <v>9.01</v>
      </c>
      <c r="D57" s="20">
        <v>11.04</v>
      </c>
      <c r="E57" s="20">
        <v>11.49</v>
      </c>
      <c r="F57" s="20">
        <v>12.25</v>
      </c>
    </row>
    <row r="58" spans="1:6" ht="11.25">
      <c r="A58" s="41">
        <v>50</v>
      </c>
      <c r="B58" s="20">
        <v>7.12</v>
      </c>
      <c r="C58" s="20">
        <v>9.04</v>
      </c>
      <c r="D58" s="20">
        <v>11.11</v>
      </c>
      <c r="E58" s="20">
        <v>11.53</v>
      </c>
      <c r="F58" s="20">
        <v>12.3</v>
      </c>
    </row>
    <row r="59" spans="1:9" ht="12.75">
      <c r="A59" s="41">
        <v>51</v>
      </c>
      <c r="B59" s="20">
        <v>7.18</v>
      </c>
      <c r="C59" s="20">
        <v>9.13</v>
      </c>
      <c r="D59" s="20">
        <v>11.17</v>
      </c>
      <c r="E59" s="20">
        <v>11.58</v>
      </c>
      <c r="F59" s="20">
        <v>12.35</v>
      </c>
      <c r="I59"/>
    </row>
    <row r="60" spans="1:6" ht="11.25">
      <c r="A60" s="41">
        <v>52</v>
      </c>
      <c r="B60" s="20">
        <v>7.21</v>
      </c>
      <c r="C60" s="20">
        <v>9.19</v>
      </c>
      <c r="D60" s="20">
        <v>11.27</v>
      </c>
      <c r="E60" s="20">
        <v>11.62</v>
      </c>
      <c r="F60" s="20">
        <v>12.4</v>
      </c>
    </row>
    <row r="61" spans="1:6" ht="11.25">
      <c r="A61" s="41">
        <v>53</v>
      </c>
      <c r="B61" s="20">
        <v>7.26</v>
      </c>
      <c r="C61" s="20">
        <v>9.22</v>
      </c>
      <c r="D61" s="20">
        <v>11.32</v>
      </c>
      <c r="E61" s="20">
        <v>11.65</v>
      </c>
      <c r="F61" s="20">
        <v>12.45</v>
      </c>
    </row>
    <row r="62" spans="1:6" ht="11.25">
      <c r="A62" s="41">
        <v>54</v>
      </c>
      <c r="B62" s="20">
        <v>7.32</v>
      </c>
      <c r="C62" s="20">
        <v>9.28</v>
      </c>
      <c r="D62" s="20">
        <v>11.36</v>
      </c>
      <c r="E62" s="20">
        <v>11.7</v>
      </c>
      <c r="F62" s="20">
        <v>12.5</v>
      </c>
    </row>
    <row r="63" spans="1:6" ht="11.25">
      <c r="A63" s="41">
        <v>55</v>
      </c>
      <c r="B63" s="20">
        <v>7.37</v>
      </c>
      <c r="C63" s="20">
        <v>9.34</v>
      </c>
      <c r="D63" s="20">
        <v>11.4</v>
      </c>
      <c r="E63" s="20">
        <v>11.75</v>
      </c>
      <c r="F63" s="20">
        <v>12.55</v>
      </c>
    </row>
    <row r="64" spans="1:6" ht="11.25">
      <c r="A64" s="41">
        <v>56</v>
      </c>
      <c r="B64" s="20">
        <v>7.4</v>
      </c>
      <c r="C64" s="20">
        <v>9.4</v>
      </c>
      <c r="D64" s="20">
        <v>11.44</v>
      </c>
      <c r="E64" s="20">
        <v>11.79</v>
      </c>
      <c r="F64" s="20">
        <v>12.6</v>
      </c>
    </row>
    <row r="65" spans="1:6" ht="11.25">
      <c r="A65" s="41">
        <v>57</v>
      </c>
      <c r="B65" s="20">
        <v>7.45</v>
      </c>
      <c r="C65" s="20">
        <v>9.47</v>
      </c>
      <c r="D65" s="20">
        <v>11.46</v>
      </c>
      <c r="E65" s="20">
        <v>11.81</v>
      </c>
      <c r="F65" s="20">
        <v>12.65</v>
      </c>
    </row>
    <row r="66" spans="1:6" ht="11.25">
      <c r="A66" s="41">
        <v>58</v>
      </c>
      <c r="B66" s="20">
        <v>7.5</v>
      </c>
      <c r="C66" s="20">
        <v>9.52</v>
      </c>
      <c r="D66" s="20">
        <v>11.5</v>
      </c>
      <c r="E66" s="20">
        <v>11.85</v>
      </c>
      <c r="F66" s="20">
        <v>12.7</v>
      </c>
    </row>
    <row r="67" spans="1:6" ht="11.25">
      <c r="A67" s="41">
        <v>59</v>
      </c>
      <c r="B67" s="20">
        <v>7.55</v>
      </c>
      <c r="C67" s="20">
        <v>9.57</v>
      </c>
      <c r="D67" s="20">
        <v>11.53</v>
      </c>
      <c r="E67" s="20">
        <v>11.89</v>
      </c>
      <c r="F67" s="20">
        <v>12.75</v>
      </c>
    </row>
    <row r="68" spans="1:6" ht="11.25">
      <c r="A68" s="41">
        <v>60</v>
      </c>
      <c r="B68" s="20">
        <v>7.57</v>
      </c>
      <c r="C68" s="20">
        <v>9.64</v>
      </c>
      <c r="D68" s="20">
        <v>11.56</v>
      </c>
      <c r="E68" s="20">
        <v>11.91</v>
      </c>
      <c r="F68" s="20">
        <v>12.8</v>
      </c>
    </row>
    <row r="69" spans="1:6" ht="11.25">
      <c r="A69" s="41">
        <v>61</v>
      </c>
      <c r="B69" s="20">
        <v>7.66</v>
      </c>
      <c r="C69" s="20">
        <v>9.7</v>
      </c>
      <c r="D69" s="20">
        <v>11.59</v>
      </c>
      <c r="E69" s="20">
        <v>11.95</v>
      </c>
      <c r="F69" s="20">
        <v>12.85</v>
      </c>
    </row>
    <row r="70" spans="1:6" ht="11.25">
      <c r="A70" s="41">
        <v>62</v>
      </c>
      <c r="B70" s="20">
        <v>7.68</v>
      </c>
      <c r="C70" s="20">
        <v>9.75</v>
      </c>
      <c r="D70" s="20">
        <v>11.62</v>
      </c>
      <c r="E70" s="20">
        <v>12.01</v>
      </c>
      <c r="F70" s="20">
        <v>12.9</v>
      </c>
    </row>
    <row r="71" spans="1:6" ht="11.25">
      <c r="A71" s="41">
        <v>63</v>
      </c>
      <c r="B71" s="20">
        <v>7.73</v>
      </c>
      <c r="C71" s="20">
        <v>9.8</v>
      </c>
      <c r="D71" s="20">
        <v>11.64</v>
      </c>
      <c r="E71" s="20">
        <v>12.08</v>
      </c>
      <c r="F71" s="20">
        <v>12.95</v>
      </c>
    </row>
    <row r="72" spans="1:6" ht="11.25">
      <c r="A72" s="41">
        <v>64</v>
      </c>
      <c r="B72" s="20">
        <v>7.78</v>
      </c>
      <c r="C72" s="20">
        <v>9.86</v>
      </c>
      <c r="D72" s="20">
        <v>11.66</v>
      </c>
      <c r="E72" s="20">
        <v>12.13</v>
      </c>
      <c r="F72" s="20">
        <v>13</v>
      </c>
    </row>
    <row r="73" spans="1:6" ht="11.25">
      <c r="A73" s="41">
        <v>65</v>
      </c>
      <c r="B73" s="20">
        <v>7.82</v>
      </c>
      <c r="C73" s="20">
        <v>9.91</v>
      </c>
      <c r="D73" s="20">
        <v>11.7</v>
      </c>
      <c r="E73" s="20">
        <v>12.19</v>
      </c>
      <c r="F73" s="20">
        <v>13.05</v>
      </c>
    </row>
    <row r="74" spans="1:6" ht="11.25">
      <c r="A74" s="41">
        <v>66</v>
      </c>
      <c r="B74" s="20">
        <v>7.85</v>
      </c>
      <c r="C74" s="20">
        <v>9.98</v>
      </c>
      <c r="D74" s="20">
        <v>11.72</v>
      </c>
      <c r="E74" s="20">
        <v>12.26</v>
      </c>
      <c r="F74" s="20">
        <v>13.1</v>
      </c>
    </row>
    <row r="75" spans="1:6" ht="11.25">
      <c r="A75" s="41">
        <v>67</v>
      </c>
      <c r="B75" s="20">
        <v>7.92</v>
      </c>
      <c r="C75" s="20">
        <v>10.04</v>
      </c>
      <c r="D75" s="20">
        <v>11.75</v>
      </c>
      <c r="E75" s="20">
        <v>12.33</v>
      </c>
      <c r="F75" s="20">
        <v>13.15</v>
      </c>
    </row>
    <row r="76" spans="1:6" ht="11.25">
      <c r="A76" s="41">
        <v>68</v>
      </c>
      <c r="B76" s="20">
        <v>7.96</v>
      </c>
      <c r="C76" s="20">
        <v>10.06</v>
      </c>
      <c r="D76" s="20">
        <v>11.76</v>
      </c>
      <c r="E76" s="20">
        <v>12.37</v>
      </c>
      <c r="F76" s="20">
        <v>13.2</v>
      </c>
    </row>
    <row r="77" spans="1:6" ht="11.25">
      <c r="A77" s="41">
        <v>69</v>
      </c>
      <c r="B77" s="20">
        <v>7.97</v>
      </c>
      <c r="C77" s="20">
        <v>10.13</v>
      </c>
      <c r="D77" s="20">
        <v>11.78</v>
      </c>
      <c r="E77" s="20">
        <v>12.44</v>
      </c>
      <c r="F77" s="20">
        <v>13.25</v>
      </c>
    </row>
    <row r="78" spans="1:6" ht="11.25">
      <c r="A78" s="41">
        <v>70</v>
      </c>
      <c r="B78" s="20">
        <v>7.98</v>
      </c>
      <c r="C78" s="20">
        <v>10.18</v>
      </c>
      <c r="D78" s="20">
        <v>11.81</v>
      </c>
      <c r="E78" s="20">
        <v>12.5</v>
      </c>
      <c r="F78" s="20">
        <v>13.3</v>
      </c>
    </row>
    <row r="79" spans="1:6" ht="11.25">
      <c r="A79" s="41" t="s">
        <v>0</v>
      </c>
      <c r="B79" s="20">
        <v>5.08</v>
      </c>
      <c r="C79" s="20">
        <v>6.27</v>
      </c>
      <c r="D79" s="20">
        <v>7.39</v>
      </c>
      <c r="E79" s="20">
        <v>7.96</v>
      </c>
      <c r="F79" s="20">
        <v>8.62</v>
      </c>
    </row>
    <row r="80" spans="1:6" ht="11.25">
      <c r="A80" s="41" t="s">
        <v>1</v>
      </c>
      <c r="B80" s="20">
        <v>23.78</v>
      </c>
      <c r="C80" s="20">
        <v>34.47</v>
      </c>
      <c r="D80" s="20">
        <v>34.79</v>
      </c>
      <c r="E80" s="20">
        <v>35.48</v>
      </c>
      <c r="F80" s="20">
        <v>36.53</v>
      </c>
    </row>
    <row r="83" spans="1:6" ht="11.25">
      <c r="A83" s="42"/>
      <c r="B83" s="42"/>
      <c r="C83" s="42"/>
      <c r="D83" s="42"/>
      <c r="E83" s="42"/>
      <c r="F83" s="42"/>
    </row>
    <row r="84" spans="1:6" ht="11.25">
      <c r="A84" s="125" t="s">
        <v>60</v>
      </c>
      <c r="B84" s="30"/>
      <c r="C84" s="123">
        <v>0.03</v>
      </c>
      <c r="D84" s="39"/>
      <c r="E84" s="39"/>
      <c r="F84" s="39"/>
    </row>
    <row r="85" spans="1:6" ht="11.25">
      <c r="A85" s="125" t="s">
        <v>61</v>
      </c>
      <c r="B85" s="18"/>
      <c r="C85" s="123">
        <v>1.35</v>
      </c>
      <c r="D85" s="43"/>
      <c r="E85" s="43"/>
      <c r="F85" s="43"/>
    </row>
    <row r="86" spans="1:6" ht="11.25">
      <c r="A86" s="42"/>
      <c r="B86" s="44"/>
      <c r="C86" s="44"/>
      <c r="D86" s="44"/>
      <c r="E86" s="44"/>
      <c r="F86" s="44"/>
    </row>
    <row r="87" spans="1:6" ht="11.25">
      <c r="A87" s="42"/>
      <c r="B87" s="44"/>
      <c r="C87" s="44"/>
      <c r="D87" s="44"/>
      <c r="E87" s="44"/>
      <c r="F87" s="44"/>
    </row>
    <row r="88" spans="1:6" ht="11.25">
      <c r="A88" s="42"/>
      <c r="B88" s="44"/>
      <c r="C88" s="44"/>
      <c r="D88" s="44"/>
      <c r="E88" s="44"/>
      <c r="F88" s="44"/>
    </row>
    <row r="89" spans="1:6" ht="11.25">
      <c r="A89" s="42"/>
      <c r="B89" s="44"/>
      <c r="C89" s="44"/>
      <c r="D89" s="44"/>
      <c r="E89" s="44"/>
      <c r="F89" s="44"/>
    </row>
    <row r="90" spans="1:6" ht="11.25">
      <c r="A90" s="42"/>
      <c r="B90" s="44"/>
      <c r="C90" s="44"/>
      <c r="D90" s="44"/>
      <c r="E90" s="44"/>
      <c r="F90" s="44"/>
    </row>
    <row r="91" spans="1:6" ht="11.25">
      <c r="A91" s="42"/>
      <c r="B91" s="44"/>
      <c r="C91" s="44"/>
      <c r="D91" s="44"/>
      <c r="E91" s="44"/>
      <c r="F91" s="44"/>
    </row>
    <row r="92" spans="1:6" ht="11.25">
      <c r="A92" s="42"/>
      <c r="B92" s="44"/>
      <c r="C92" s="44"/>
      <c r="D92" s="44"/>
      <c r="E92" s="44"/>
      <c r="F92" s="44"/>
    </row>
    <row r="93" spans="1:6" ht="11.25">
      <c r="A93" s="42"/>
      <c r="B93" s="44"/>
      <c r="C93" s="44"/>
      <c r="D93" s="44"/>
      <c r="E93" s="44"/>
      <c r="F93" s="44"/>
    </row>
    <row r="94" spans="1:6" ht="11.25">
      <c r="A94" s="42"/>
      <c r="B94" s="44"/>
      <c r="C94" s="44"/>
      <c r="D94" s="44"/>
      <c r="E94" s="44"/>
      <c r="F94" s="44"/>
    </row>
    <row r="95" spans="1:6" ht="11.25">
      <c r="A95" s="42"/>
      <c r="B95" s="44"/>
      <c r="C95" s="44"/>
      <c r="D95" s="44"/>
      <c r="E95" s="44"/>
      <c r="F95" s="44"/>
    </row>
    <row r="96" spans="1:6" ht="11.25">
      <c r="A96" s="42"/>
      <c r="B96" s="44"/>
      <c r="C96" s="44"/>
      <c r="D96" s="44"/>
      <c r="E96" s="44"/>
      <c r="F96" s="44"/>
    </row>
    <row r="97" spans="1:6" ht="11.25">
      <c r="A97" s="42"/>
      <c r="B97" s="44"/>
      <c r="C97" s="44"/>
      <c r="D97" s="44"/>
      <c r="E97" s="44"/>
      <c r="F97" s="44"/>
    </row>
    <row r="98" spans="1:6" ht="11.25">
      <c r="A98" s="42"/>
      <c r="B98" s="44"/>
      <c r="C98" s="44"/>
      <c r="D98" s="44"/>
      <c r="E98" s="44"/>
      <c r="F98" s="44"/>
    </row>
    <row r="99" spans="1:6" ht="11.25">
      <c r="A99" s="42"/>
      <c r="B99" s="44"/>
      <c r="C99" s="44"/>
      <c r="D99" s="44"/>
      <c r="E99" s="44"/>
      <c r="F99" s="44"/>
    </row>
    <row r="100" spans="1:6" ht="11.25">
      <c r="A100" s="42"/>
      <c r="B100" s="44"/>
      <c r="C100" s="44"/>
      <c r="D100" s="44"/>
      <c r="E100" s="44"/>
      <c r="F100" s="44"/>
    </row>
    <row r="101" spans="1:6" ht="11.25">
      <c r="A101" s="42"/>
      <c r="B101" s="44"/>
      <c r="C101" s="44"/>
      <c r="D101" s="44"/>
      <c r="E101" s="44"/>
      <c r="F101" s="44"/>
    </row>
    <row r="102" spans="1:6" ht="11.25">
      <c r="A102" s="42"/>
      <c r="B102" s="44"/>
      <c r="C102" s="44"/>
      <c r="D102" s="44"/>
      <c r="E102" s="44"/>
      <c r="F102" s="44"/>
    </row>
    <row r="103" spans="1:6" ht="11.25">
      <c r="A103" s="42"/>
      <c r="B103" s="44"/>
      <c r="C103" s="44"/>
      <c r="D103" s="44"/>
      <c r="E103" s="44"/>
      <c r="F103" s="44"/>
    </row>
    <row r="104" spans="1:6" ht="11.25">
      <c r="A104" s="42"/>
      <c r="B104" s="44"/>
      <c r="C104" s="44"/>
      <c r="D104" s="44"/>
      <c r="E104" s="44"/>
      <c r="F104" s="44"/>
    </row>
    <row r="105" spans="1:6" ht="11.25">
      <c r="A105" s="42"/>
      <c r="B105" s="44"/>
      <c r="C105" s="44"/>
      <c r="D105" s="44"/>
      <c r="E105" s="44"/>
      <c r="F105" s="44"/>
    </row>
    <row r="106" spans="1:6" ht="11.25">
      <c r="A106" s="42"/>
      <c r="B106" s="44"/>
      <c r="C106" s="44"/>
      <c r="D106" s="44"/>
      <c r="E106" s="44"/>
      <c r="F106" s="44"/>
    </row>
    <row r="107" spans="1:6" ht="11.25">
      <c r="A107" s="42"/>
      <c r="B107" s="44"/>
      <c r="C107" s="44"/>
      <c r="D107" s="44"/>
      <c r="E107" s="44"/>
      <c r="F107" s="44"/>
    </row>
    <row r="108" spans="1:6" ht="11.25">
      <c r="A108" s="42"/>
      <c r="B108" s="44"/>
      <c r="C108" s="44"/>
      <c r="D108" s="44"/>
      <c r="E108" s="44"/>
      <c r="F108" s="44"/>
    </row>
    <row r="109" spans="1:6" ht="11.25">
      <c r="A109" s="42"/>
      <c r="B109" s="44"/>
      <c r="C109" s="44"/>
      <c r="D109" s="44"/>
      <c r="E109" s="44"/>
      <c r="F109" s="44"/>
    </row>
    <row r="110" spans="1:6" ht="11.25">
      <c r="A110" s="42"/>
      <c r="B110" s="44"/>
      <c r="C110" s="44"/>
      <c r="D110" s="44"/>
      <c r="E110" s="44"/>
      <c r="F110" s="44"/>
    </row>
    <row r="111" spans="1:6" ht="11.25">
      <c r="A111" s="42"/>
      <c r="B111" s="44"/>
      <c r="C111" s="44"/>
      <c r="D111" s="44"/>
      <c r="E111" s="44"/>
      <c r="F111" s="44"/>
    </row>
    <row r="112" spans="1:6" ht="11.25">
      <c r="A112" s="42"/>
      <c r="B112" s="44"/>
      <c r="C112" s="44"/>
      <c r="D112" s="44"/>
      <c r="E112" s="44"/>
      <c r="F112" s="44"/>
    </row>
    <row r="113" spans="1:6" ht="11.25">
      <c r="A113" s="42"/>
      <c r="B113" s="44"/>
      <c r="C113" s="44"/>
      <c r="D113" s="44"/>
      <c r="E113" s="44"/>
      <c r="F113" s="44"/>
    </row>
    <row r="114" spans="1:6" ht="11.25">
      <c r="A114" s="42"/>
      <c r="B114" s="44"/>
      <c r="C114" s="44"/>
      <c r="D114" s="44"/>
      <c r="E114" s="44"/>
      <c r="F114" s="44"/>
    </row>
    <row r="115" spans="1:6" ht="11.25">
      <c r="A115" s="42"/>
      <c r="B115" s="44"/>
      <c r="C115" s="44"/>
      <c r="D115" s="44"/>
      <c r="E115" s="44"/>
      <c r="F115" s="44"/>
    </row>
    <row r="116" spans="1:6" ht="11.25">
      <c r="A116" s="42"/>
      <c r="B116" s="44"/>
      <c r="C116" s="44"/>
      <c r="D116" s="44"/>
      <c r="E116" s="44"/>
      <c r="F116" s="44"/>
    </row>
    <row r="117" spans="1:6" ht="11.25">
      <c r="A117" s="42"/>
      <c r="B117" s="44"/>
      <c r="C117" s="44"/>
      <c r="D117" s="44"/>
      <c r="E117" s="44"/>
      <c r="F117" s="44"/>
    </row>
    <row r="118" spans="1:6" ht="11.25">
      <c r="A118" s="42"/>
      <c r="B118" s="44"/>
      <c r="C118" s="44"/>
      <c r="D118" s="44"/>
      <c r="E118" s="44"/>
      <c r="F118" s="44"/>
    </row>
    <row r="119" spans="1:6" ht="11.25">
      <c r="A119" s="42"/>
      <c r="B119" s="44"/>
      <c r="C119" s="44"/>
      <c r="D119" s="44"/>
      <c r="E119" s="44"/>
      <c r="F119" s="44"/>
    </row>
    <row r="120" spans="1:6" ht="11.25">
      <c r="A120" s="42"/>
      <c r="B120" s="44"/>
      <c r="C120" s="44"/>
      <c r="D120" s="44"/>
      <c r="E120" s="44"/>
      <c r="F120" s="44"/>
    </row>
    <row r="121" spans="1:6" ht="11.25">
      <c r="A121" s="42"/>
      <c r="B121" s="44"/>
      <c r="C121" s="44"/>
      <c r="D121" s="44"/>
      <c r="E121" s="44"/>
      <c r="F121" s="44"/>
    </row>
    <row r="122" spans="1:6" ht="11.25">
      <c r="A122" s="42"/>
      <c r="B122" s="44"/>
      <c r="C122" s="44"/>
      <c r="D122" s="44"/>
      <c r="E122" s="44"/>
      <c r="F122" s="44"/>
    </row>
    <row r="123" spans="1:6" ht="11.25">
      <c r="A123" s="42"/>
      <c r="B123" s="44"/>
      <c r="C123" s="44"/>
      <c r="D123" s="44"/>
      <c r="E123" s="44"/>
      <c r="F123" s="44"/>
    </row>
    <row r="124" spans="1:6" ht="11.25">
      <c r="A124" s="42"/>
      <c r="B124" s="44"/>
      <c r="C124" s="44"/>
      <c r="D124" s="44"/>
      <c r="E124" s="44"/>
      <c r="F124" s="44"/>
    </row>
    <row r="125" spans="1:6" ht="11.25">
      <c r="A125" s="42"/>
      <c r="B125" s="44"/>
      <c r="C125" s="44"/>
      <c r="D125" s="44"/>
      <c r="E125" s="44"/>
      <c r="F125" s="44"/>
    </row>
    <row r="126" spans="1:6" ht="11.25">
      <c r="A126" s="42"/>
      <c r="B126" s="44"/>
      <c r="C126" s="44"/>
      <c r="D126" s="44"/>
      <c r="E126" s="44"/>
      <c r="F126" s="44"/>
    </row>
    <row r="127" spans="1:6" ht="11.25">
      <c r="A127" s="42"/>
      <c r="B127" s="44"/>
      <c r="C127" s="44"/>
      <c r="D127" s="44"/>
      <c r="E127" s="44"/>
      <c r="F127" s="44"/>
    </row>
    <row r="128" spans="1:6" ht="11.25">
      <c r="A128" s="42"/>
      <c r="B128" s="44"/>
      <c r="C128" s="44"/>
      <c r="D128" s="44"/>
      <c r="E128" s="44"/>
      <c r="F128" s="44"/>
    </row>
    <row r="129" spans="1:6" ht="11.25">
      <c r="A129" s="42"/>
      <c r="B129" s="44"/>
      <c r="C129" s="44"/>
      <c r="D129" s="44"/>
      <c r="E129" s="44"/>
      <c r="F129" s="44"/>
    </row>
    <row r="130" spans="1:6" ht="11.25">
      <c r="A130" s="42"/>
      <c r="B130" s="44"/>
      <c r="C130" s="44"/>
      <c r="D130" s="44"/>
      <c r="E130" s="44"/>
      <c r="F130" s="44"/>
    </row>
    <row r="131" spans="1:6" ht="11.25">
      <c r="A131" s="42"/>
      <c r="B131" s="44"/>
      <c r="C131" s="44"/>
      <c r="D131" s="44"/>
      <c r="E131" s="44"/>
      <c r="F131" s="44"/>
    </row>
    <row r="132" spans="1:6" ht="11.25">
      <c r="A132" s="42"/>
      <c r="B132" s="44"/>
      <c r="C132" s="44"/>
      <c r="D132" s="44"/>
      <c r="E132" s="44"/>
      <c r="F132" s="44"/>
    </row>
    <row r="133" spans="1:6" ht="11.25">
      <c r="A133" s="42"/>
      <c r="B133" s="44"/>
      <c r="C133" s="44"/>
      <c r="D133" s="44"/>
      <c r="E133" s="44"/>
      <c r="F133" s="44"/>
    </row>
    <row r="134" spans="1:6" ht="11.25">
      <c r="A134" s="42"/>
      <c r="B134" s="44"/>
      <c r="C134" s="44"/>
      <c r="D134" s="44"/>
      <c r="E134" s="44"/>
      <c r="F134" s="44"/>
    </row>
    <row r="135" spans="1:6" ht="11.25">
      <c r="A135" s="42"/>
      <c r="B135" s="44"/>
      <c r="C135" s="44"/>
      <c r="D135" s="44"/>
      <c r="E135" s="44"/>
      <c r="F135" s="44"/>
    </row>
    <row r="136" spans="1:6" ht="11.25">
      <c r="A136" s="42"/>
      <c r="B136" s="44"/>
      <c r="C136" s="44"/>
      <c r="D136" s="44"/>
      <c r="E136" s="44"/>
      <c r="F136" s="44"/>
    </row>
    <row r="137" spans="1:6" ht="11.25">
      <c r="A137" s="42"/>
      <c r="B137" s="44"/>
      <c r="C137" s="44"/>
      <c r="D137" s="44"/>
      <c r="E137" s="44"/>
      <c r="F137" s="44"/>
    </row>
    <row r="138" spans="1:6" ht="11.25">
      <c r="A138" s="42"/>
      <c r="B138" s="44"/>
      <c r="C138" s="44"/>
      <c r="D138" s="44"/>
      <c r="E138" s="44"/>
      <c r="F138" s="44"/>
    </row>
    <row r="139" spans="1:6" ht="11.25">
      <c r="A139" s="42"/>
      <c r="B139" s="44"/>
      <c r="C139" s="44"/>
      <c r="D139" s="44"/>
      <c r="E139" s="44"/>
      <c r="F139" s="44"/>
    </row>
    <row r="140" spans="1:6" ht="11.25">
      <c r="A140" s="42"/>
      <c r="B140" s="44"/>
      <c r="C140" s="44"/>
      <c r="D140" s="44"/>
      <c r="E140" s="44"/>
      <c r="F140" s="44"/>
    </row>
    <row r="141" spans="1:6" ht="11.25">
      <c r="A141" s="42"/>
      <c r="B141" s="44"/>
      <c r="C141" s="44"/>
      <c r="D141" s="44"/>
      <c r="E141" s="44"/>
      <c r="F141" s="44"/>
    </row>
    <row r="142" spans="1:6" ht="11.25">
      <c r="A142" s="42"/>
      <c r="B142" s="44"/>
      <c r="C142" s="44"/>
      <c r="D142" s="44"/>
      <c r="E142" s="44"/>
      <c r="F142" s="44"/>
    </row>
    <row r="143" spans="1:6" ht="11.25">
      <c r="A143" s="42"/>
      <c r="B143" s="44"/>
      <c r="C143" s="44"/>
      <c r="D143" s="44"/>
      <c r="E143" s="44"/>
      <c r="F143" s="44"/>
    </row>
    <row r="144" spans="1:6" ht="11.25">
      <c r="A144" s="42"/>
      <c r="B144" s="44"/>
      <c r="C144" s="44"/>
      <c r="D144" s="44"/>
      <c r="E144" s="44"/>
      <c r="F144" s="44"/>
    </row>
    <row r="145" spans="1:6" ht="11.25">
      <c r="A145" s="42"/>
      <c r="B145" s="44"/>
      <c r="C145" s="44"/>
      <c r="D145" s="44"/>
      <c r="E145" s="44"/>
      <c r="F145" s="44"/>
    </row>
    <row r="146" spans="1:6" ht="11.25">
      <c r="A146" s="42"/>
      <c r="B146" s="44"/>
      <c r="C146" s="44"/>
      <c r="D146" s="44"/>
      <c r="E146" s="44"/>
      <c r="F146" s="44"/>
    </row>
    <row r="147" spans="1:6" ht="11.25">
      <c r="A147" s="42"/>
      <c r="B147" s="44"/>
      <c r="C147" s="44"/>
      <c r="D147" s="44"/>
      <c r="E147" s="44"/>
      <c r="F147" s="44"/>
    </row>
    <row r="148" spans="1:6" ht="11.25">
      <c r="A148" s="42"/>
      <c r="B148" s="44"/>
      <c r="C148" s="44"/>
      <c r="D148" s="44"/>
      <c r="E148" s="44"/>
      <c r="F148" s="44"/>
    </row>
    <row r="149" spans="1:6" ht="11.25">
      <c r="A149" s="42"/>
      <c r="B149" s="44"/>
      <c r="C149" s="44"/>
      <c r="D149" s="44"/>
      <c r="E149" s="44"/>
      <c r="F149" s="44"/>
    </row>
    <row r="150" spans="1:6" ht="11.25">
      <c r="A150" s="42"/>
      <c r="B150" s="44"/>
      <c r="C150" s="44"/>
      <c r="D150" s="44"/>
      <c r="E150" s="44"/>
      <c r="F150" s="44"/>
    </row>
    <row r="151" spans="1:6" ht="11.25">
      <c r="A151" s="42"/>
      <c r="B151" s="44"/>
      <c r="C151" s="44"/>
      <c r="D151" s="44"/>
      <c r="E151" s="44"/>
      <c r="F151" s="44"/>
    </row>
    <row r="152" spans="1:6" ht="11.25">
      <c r="A152" s="42"/>
      <c r="B152" s="44"/>
      <c r="C152" s="44"/>
      <c r="D152" s="44"/>
      <c r="E152" s="44"/>
      <c r="F152" s="44"/>
    </row>
    <row r="153" spans="1:6" ht="11.25">
      <c r="A153" s="42"/>
      <c r="B153" s="44"/>
      <c r="C153" s="44"/>
      <c r="D153" s="44"/>
      <c r="E153" s="44"/>
      <c r="F153" s="44"/>
    </row>
    <row r="154" spans="1:6" ht="11.25">
      <c r="A154" s="42"/>
      <c r="B154" s="44"/>
      <c r="C154" s="44"/>
      <c r="D154" s="44"/>
      <c r="E154" s="44"/>
      <c r="F154" s="44"/>
    </row>
    <row r="155" spans="1:6" ht="11.25">
      <c r="A155" s="42"/>
      <c r="B155" s="44"/>
      <c r="C155" s="44"/>
      <c r="D155" s="44"/>
      <c r="E155" s="44"/>
      <c r="F155" s="44"/>
    </row>
    <row r="156" spans="1:6" ht="11.25">
      <c r="A156" s="42"/>
      <c r="B156" s="44"/>
      <c r="C156" s="44"/>
      <c r="D156" s="44"/>
      <c r="E156" s="44"/>
      <c r="F156" s="44"/>
    </row>
    <row r="157" spans="1:6" ht="11.25">
      <c r="A157" s="42"/>
      <c r="B157" s="44"/>
      <c r="C157" s="44"/>
      <c r="D157" s="44"/>
      <c r="E157" s="44"/>
      <c r="F157" s="44"/>
    </row>
    <row r="158" spans="1:6" ht="11.25">
      <c r="A158" s="42"/>
      <c r="B158" s="42"/>
      <c r="C158" s="42"/>
      <c r="D158" s="42"/>
      <c r="E158" s="42"/>
      <c r="F158" s="42"/>
    </row>
    <row r="159" spans="1:6" ht="11.25">
      <c r="A159" s="42"/>
      <c r="B159" s="42"/>
      <c r="C159" s="42"/>
      <c r="D159" s="42"/>
      <c r="E159" s="42"/>
      <c r="F159" s="42"/>
    </row>
    <row r="160" spans="1:6" ht="11.25">
      <c r="A160" s="42"/>
      <c r="B160" s="42"/>
      <c r="C160" s="42"/>
      <c r="D160" s="42"/>
      <c r="E160" s="42"/>
      <c r="F160" s="42"/>
    </row>
    <row r="161" spans="1:6" ht="11.25">
      <c r="A161" s="42"/>
      <c r="B161" s="42"/>
      <c r="C161" s="42"/>
      <c r="D161" s="42"/>
      <c r="E161" s="42"/>
      <c r="F161" s="42"/>
    </row>
    <row r="162" spans="1:6" ht="11.25">
      <c r="A162" s="42"/>
      <c r="B162" s="42"/>
      <c r="C162" s="42"/>
      <c r="D162" s="42"/>
      <c r="E162" s="42"/>
      <c r="F162" s="42"/>
    </row>
    <row r="163" spans="1:6" ht="11.25">
      <c r="A163" s="42"/>
      <c r="B163" s="42"/>
      <c r="C163" s="42"/>
      <c r="D163" s="42"/>
      <c r="E163" s="42"/>
      <c r="F163" s="42"/>
    </row>
    <row r="164" spans="1:6" ht="11.25">
      <c r="A164" s="42"/>
      <c r="B164" s="42"/>
      <c r="C164" s="42"/>
      <c r="D164" s="42"/>
      <c r="E164" s="42"/>
      <c r="F164" s="42"/>
    </row>
    <row r="165" spans="1:6" ht="11.25">
      <c r="A165" s="42"/>
      <c r="B165" s="42"/>
      <c r="C165" s="42"/>
      <c r="D165" s="42"/>
      <c r="E165" s="42"/>
      <c r="F165" s="42"/>
    </row>
    <row r="166" spans="1:6" ht="11.25">
      <c r="A166" s="42"/>
      <c r="B166" s="42"/>
      <c r="C166" s="42"/>
      <c r="D166" s="42"/>
      <c r="E166" s="42"/>
      <c r="F166" s="42"/>
    </row>
    <row r="167" spans="1:6" ht="11.25">
      <c r="A167" s="42"/>
      <c r="B167" s="42"/>
      <c r="C167" s="42"/>
      <c r="D167" s="42"/>
      <c r="E167" s="42"/>
      <c r="F167" s="42"/>
    </row>
    <row r="168" spans="1:6" ht="11.25">
      <c r="A168" s="42"/>
      <c r="B168" s="42"/>
      <c r="C168" s="42"/>
      <c r="D168" s="42"/>
      <c r="E168" s="42"/>
      <c r="F168" s="42"/>
    </row>
    <row r="169" spans="1:6" ht="11.25">
      <c r="A169" s="42"/>
      <c r="B169" s="42"/>
      <c r="C169" s="42"/>
      <c r="D169" s="42"/>
      <c r="E169" s="42"/>
      <c r="F169" s="42"/>
    </row>
    <row r="170" spans="1:6" ht="11.25">
      <c r="A170" s="42"/>
      <c r="B170" s="42"/>
      <c r="C170" s="42"/>
      <c r="D170" s="42"/>
      <c r="E170" s="42"/>
      <c r="F170" s="42"/>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134"/>
  <sheetViews>
    <sheetView view="pageBreakPreview" zoomScale="60" workbookViewId="0" topLeftCell="A107">
      <selection activeCell="F58" sqref="F58"/>
    </sheetView>
  </sheetViews>
  <sheetFormatPr defaultColWidth="9.140625" defaultRowHeight="12.75"/>
  <cols>
    <col min="1" max="1" width="9.140625" style="2" customWidth="1"/>
    <col min="2" max="2" width="9.8515625" style="2" bestFit="1" customWidth="1"/>
    <col min="3" max="3" width="28.140625" style="2" customWidth="1"/>
    <col min="4" max="4" width="17.7109375" style="2" customWidth="1"/>
    <col min="5" max="5" width="9.8515625" style="2" bestFit="1" customWidth="1"/>
    <col min="6" max="6" width="9.140625" style="2" customWidth="1"/>
    <col min="7" max="7" width="10.140625" style="2" customWidth="1"/>
    <col min="8" max="16384" width="9.140625" style="2" customWidth="1"/>
  </cols>
  <sheetData>
    <row r="1" spans="1:6" ht="12.75">
      <c r="A1" s="13" t="s">
        <v>108</v>
      </c>
      <c r="F1"/>
    </row>
    <row r="4" spans="1:5" ht="15.75">
      <c r="A4" s="141" t="s">
        <v>15</v>
      </c>
      <c r="B4" s="142"/>
      <c r="C4" s="142"/>
      <c r="D4" s="142"/>
      <c r="E4" s="142"/>
    </row>
    <row r="5" spans="1:5" ht="18">
      <c r="A5" s="142" t="s">
        <v>109</v>
      </c>
      <c r="B5" s="142"/>
      <c r="C5" s="142"/>
      <c r="D5" s="143">
        <f>G134</f>
        <v>88911577.69217822</v>
      </c>
      <c r="E5" s="142"/>
    </row>
    <row r="6" spans="1:5" ht="18">
      <c r="A6" s="142" t="s">
        <v>110</v>
      </c>
      <c r="B6" s="142"/>
      <c r="C6" s="142"/>
      <c r="D6" s="144">
        <f>-(Inputs!B28/Inputs!G119*Volumes!G81*IntraRates!C84)</f>
        <v>-35573.852843565364</v>
      </c>
      <c r="E6" s="142"/>
    </row>
    <row r="7" spans="1:5" ht="18">
      <c r="A7" s="142" t="s">
        <v>111</v>
      </c>
      <c r="B7" s="142"/>
      <c r="C7" s="142"/>
      <c r="D7" s="144">
        <f>Inputs!B37*Volumes!G81*IntraRates!C85</f>
        <v>1122358.0465185044</v>
      </c>
      <c r="E7" s="142"/>
    </row>
    <row r="8" spans="1:5" ht="15">
      <c r="A8" s="145" t="s">
        <v>65</v>
      </c>
      <c r="B8" s="145"/>
      <c r="C8" s="145"/>
      <c r="D8" s="146">
        <f>SUM(D5:D7)</f>
        <v>89998361.88585316</v>
      </c>
      <c r="E8" s="142"/>
    </row>
    <row r="9" spans="1:5" ht="18">
      <c r="A9" s="142" t="s">
        <v>112</v>
      </c>
      <c r="B9" s="142"/>
      <c r="C9" s="142"/>
      <c r="D9" s="142">
        <f>Inputs!E28</f>
        <v>1.0184692056901652</v>
      </c>
      <c r="E9" s="142"/>
    </row>
    <row r="10" spans="1:5" ht="15.75" thickBot="1">
      <c r="A10" s="147" t="s">
        <v>66</v>
      </c>
      <c r="B10" s="147"/>
      <c r="C10" s="147"/>
      <c r="D10" s="148">
        <f>D8*D9</f>
        <v>91660560.1433009</v>
      </c>
      <c r="E10" s="149"/>
    </row>
    <row r="11" spans="1:5" ht="15.75" thickTop="1">
      <c r="A11" s="142"/>
      <c r="B11" s="142"/>
      <c r="C11" s="142"/>
      <c r="D11" s="142"/>
      <c r="E11" s="142"/>
    </row>
    <row r="14" ht="11.25">
      <c r="A14" s="2" t="s">
        <v>107</v>
      </c>
    </row>
    <row r="15" ht="11.25">
      <c r="A15" s="2" t="s">
        <v>101</v>
      </c>
    </row>
    <row r="16" ht="11.25">
      <c r="A16" s="2" t="s">
        <v>113</v>
      </c>
    </row>
    <row r="17" spans="1:4" ht="11.25">
      <c r="A17" s="2" t="s">
        <v>114</v>
      </c>
      <c r="D17" s="21"/>
    </row>
    <row r="18" spans="1:4" ht="11.25">
      <c r="A18" s="2" t="s">
        <v>115</v>
      </c>
      <c r="D18" s="21"/>
    </row>
    <row r="58" ht="12.75">
      <c r="F58"/>
    </row>
    <row r="59" ht="11.25">
      <c r="A59" s="14" t="s">
        <v>130</v>
      </c>
    </row>
    <row r="60" spans="2:7" ht="11.25">
      <c r="B60" s="15" t="s">
        <v>26</v>
      </c>
      <c r="C60" s="16"/>
      <c r="D60" s="16"/>
      <c r="E60" s="16"/>
      <c r="F60" s="17"/>
      <c r="G60" s="33"/>
    </row>
    <row r="61" spans="1:7" ht="11.25">
      <c r="A61" s="18" t="s">
        <v>9</v>
      </c>
      <c r="B61" s="18" t="s">
        <v>12</v>
      </c>
      <c r="C61" s="18" t="s">
        <v>21</v>
      </c>
      <c r="D61" s="18">
        <v>3</v>
      </c>
      <c r="E61" s="18">
        <v>4</v>
      </c>
      <c r="F61" s="18">
        <v>5</v>
      </c>
      <c r="G61" s="18" t="s">
        <v>18</v>
      </c>
    </row>
    <row r="62" spans="1:7" ht="11.25">
      <c r="A62" s="19">
        <v>1</v>
      </c>
      <c r="B62" s="31">
        <f>IntraRates!B9*Volumes!B9</f>
        <v>518865.99934598093</v>
      </c>
      <c r="C62" s="31">
        <f>IntraRates!C9*Volumes!C9</f>
        <v>4107904.447353131</v>
      </c>
      <c r="D62" s="31">
        <f>IntraRates!D9*Volumes!D9</f>
        <v>767884.8754048506</v>
      </c>
      <c r="E62" s="31">
        <f>IntraRates!E9*Volumes!E9</f>
        <v>58816.45667120942</v>
      </c>
      <c r="F62" s="31">
        <f>IntraRates!F9*Volumes!F9</f>
        <v>2824.392610436454</v>
      </c>
      <c r="G62" s="31">
        <f>SUM(B62:F62)</f>
        <v>5456296.171385608</v>
      </c>
    </row>
    <row r="63" spans="1:7" ht="11.25">
      <c r="A63" s="19">
        <v>2</v>
      </c>
      <c r="B63" s="31">
        <f>IntraRates!B10*Volumes!B10</f>
        <v>1472579.4377367517</v>
      </c>
      <c r="C63" s="31">
        <f>IntraRates!C10*Volumes!C10</f>
        <v>14446307.809312558</v>
      </c>
      <c r="D63" s="31">
        <f>IntraRates!D10*Volumes!D10</f>
        <v>2300654.88584314</v>
      </c>
      <c r="E63" s="31">
        <f>IntraRates!E10*Volumes!E10</f>
        <v>353823.78532656824</v>
      </c>
      <c r="F63" s="31">
        <f>IntraRates!F10*Volumes!F10</f>
        <v>17003.894511032624</v>
      </c>
      <c r="G63" s="31">
        <f aca="true" t="shared" si="0" ref="G63:G126">SUM(B63:F63)</f>
        <v>18590369.812730048</v>
      </c>
    </row>
    <row r="64" spans="1:7" ht="11.25">
      <c r="A64" s="19">
        <v>3</v>
      </c>
      <c r="B64" s="31">
        <f>IntraRates!B11*Volumes!B11</f>
        <v>1082460.2601262757</v>
      </c>
      <c r="C64" s="31">
        <f>IntraRates!C11*Volumes!C11</f>
        <v>12932242.230084978</v>
      </c>
      <c r="D64" s="31">
        <f>IntraRates!D11*Volumes!D11</f>
        <v>2524912.5023387102</v>
      </c>
      <c r="E64" s="31">
        <f>IntraRates!E11*Volumes!E11</f>
        <v>420698.1932861595</v>
      </c>
      <c r="F64" s="31">
        <f>IntraRates!F11*Volumes!F11</f>
        <v>9112.090428850786</v>
      </c>
      <c r="G64" s="31">
        <f t="shared" si="0"/>
        <v>16969425.276264973</v>
      </c>
    </row>
    <row r="65" spans="1:7" ht="11.25">
      <c r="A65" s="19">
        <v>4</v>
      </c>
      <c r="B65" s="31">
        <f>IntraRates!B12*Volumes!B12</f>
        <v>829411.4443531063</v>
      </c>
      <c r="C65" s="31">
        <f>IntraRates!C12*Volumes!C12</f>
        <v>7995126.602919518</v>
      </c>
      <c r="D65" s="31">
        <f>IntraRates!D12*Volumes!D12</f>
        <v>1955347.7419028555</v>
      </c>
      <c r="E65" s="31">
        <f>IntraRates!E12*Volumes!E12</f>
        <v>340177.13346186373</v>
      </c>
      <c r="F65" s="31">
        <f>IntraRates!F12*Volumes!F12</f>
        <v>29330.815700029543</v>
      </c>
      <c r="G65" s="31">
        <f t="shared" si="0"/>
        <v>11149393.738337373</v>
      </c>
    </row>
    <row r="66" spans="1:7" ht="11.25">
      <c r="A66" s="19">
        <v>5</v>
      </c>
      <c r="B66" s="31">
        <f>IntraRates!B13*Volumes!B13</f>
        <v>489235.9587206171</v>
      </c>
      <c r="C66" s="31">
        <f>IntraRates!C13*Volumes!C13</f>
        <v>5195650.958933504</v>
      </c>
      <c r="D66" s="31">
        <f>IntraRates!D13*Volumes!D13</f>
        <v>1257838.277439145</v>
      </c>
      <c r="E66" s="31">
        <f>IntraRates!E13*Volumes!E13</f>
        <v>325450.4210581003</v>
      </c>
      <c r="F66" s="31">
        <f>IntraRates!F13*Volumes!F13</f>
        <v>43128.17071978667</v>
      </c>
      <c r="G66" s="31">
        <f t="shared" si="0"/>
        <v>7311303.786871154</v>
      </c>
    </row>
    <row r="67" spans="1:7" ht="11.25">
      <c r="A67" s="19">
        <v>6</v>
      </c>
      <c r="B67" s="31">
        <f>IntraRates!B14*Volumes!B14</f>
        <v>367223.44044134294</v>
      </c>
      <c r="C67" s="31">
        <f>IntraRates!C14*Volumes!C14</f>
        <v>3871034.927207015</v>
      </c>
      <c r="D67" s="31">
        <f>IntraRates!D14*Volumes!D14</f>
        <v>685520.1847762677</v>
      </c>
      <c r="E67" s="31">
        <f>IntraRates!E14*Volumes!E14</f>
        <v>112128.56532189631</v>
      </c>
      <c r="F67" s="31">
        <f>IntraRates!F14*Volumes!F14</f>
        <v>0</v>
      </c>
      <c r="G67" s="31">
        <f t="shared" si="0"/>
        <v>5035907.117746522</v>
      </c>
    </row>
    <row r="68" spans="1:7" ht="11.25">
      <c r="A68" s="19">
        <v>7</v>
      </c>
      <c r="B68" s="31">
        <f>IntraRates!B15*Volumes!B15</f>
        <v>291184.4969436122</v>
      </c>
      <c r="C68" s="31">
        <f>IntraRates!C15*Volumes!C15</f>
        <v>2774577.5685832496</v>
      </c>
      <c r="D68" s="31">
        <f>IntraRates!D15*Volumes!D15</f>
        <v>572282.1740680381</v>
      </c>
      <c r="E68" s="31">
        <f>IntraRates!E15*Volumes!E15</f>
        <v>134217.5274305441</v>
      </c>
      <c r="F68" s="31">
        <f>IntraRates!F15*Volumes!F15</f>
        <v>1055.3954335117014</v>
      </c>
      <c r="G68" s="31">
        <f t="shared" si="0"/>
        <v>3773317.162458956</v>
      </c>
    </row>
    <row r="69" spans="1:7" ht="11.25">
      <c r="A69" s="19">
        <v>8</v>
      </c>
      <c r="B69" s="31">
        <f>IntraRates!B16*Volumes!B16</f>
        <v>220024.03401994964</v>
      </c>
      <c r="C69" s="31">
        <f>IntraRates!C16*Volumes!C16</f>
        <v>2157439.790253791</v>
      </c>
      <c r="D69" s="31">
        <f>IntraRates!D16*Volumes!D16</f>
        <v>391013.20078701427</v>
      </c>
      <c r="E69" s="31">
        <f>IntraRates!E16*Volumes!E16</f>
        <v>117519.69106177428</v>
      </c>
      <c r="F69" s="31">
        <f>IntraRates!F16*Volumes!F16</f>
        <v>6941.930028047443</v>
      </c>
      <c r="G69" s="31">
        <f t="shared" si="0"/>
        <v>2892938.646150577</v>
      </c>
    </row>
    <row r="70" spans="1:7" ht="11.25">
      <c r="A70" s="19">
        <v>9</v>
      </c>
      <c r="B70" s="31">
        <f>IntraRates!B17*Volumes!B17</f>
        <v>114617.99971733913</v>
      </c>
      <c r="C70" s="31">
        <f>IntraRates!C17*Volumes!C17</f>
        <v>1727337.2372595987</v>
      </c>
      <c r="D70" s="31">
        <f>IntraRates!D17*Volumes!D17</f>
        <v>289323.8660664642</v>
      </c>
      <c r="E70" s="31">
        <f>IntraRates!E17*Volumes!E17</f>
        <v>98937.27581622635</v>
      </c>
      <c r="F70" s="31">
        <f>IntraRates!F17*Volumes!F17</f>
        <v>0</v>
      </c>
      <c r="G70" s="31">
        <f t="shared" si="0"/>
        <v>2230216.3788596285</v>
      </c>
    </row>
    <row r="71" spans="1:7" ht="11.25">
      <c r="A71" s="19">
        <v>10</v>
      </c>
      <c r="B71" s="31">
        <f>IntraRates!B18*Volumes!B18</f>
        <v>96087.60004448796</v>
      </c>
      <c r="C71" s="31">
        <f>IntraRates!C18*Volumes!C18</f>
        <v>1180353.6224152646</v>
      </c>
      <c r="D71" s="31">
        <f>IntraRates!D18*Volumes!D18</f>
        <v>309114.8143556152</v>
      </c>
      <c r="E71" s="31">
        <f>IntraRates!E18*Volumes!E18</f>
        <v>40597.91276277996</v>
      </c>
      <c r="F71" s="31">
        <f>IntraRates!F18*Volumes!F18</f>
        <v>5265.156134433111</v>
      </c>
      <c r="G71" s="31">
        <f t="shared" si="0"/>
        <v>1631419.1057125807</v>
      </c>
    </row>
    <row r="72" spans="1:7" ht="11.25">
      <c r="A72" s="19">
        <v>11</v>
      </c>
      <c r="B72" s="31">
        <f>IntraRates!B19*Volumes!B19</f>
        <v>81796.22101017355</v>
      </c>
      <c r="C72" s="31">
        <f>IntraRates!C19*Volumes!C19</f>
        <v>889604.3022292188</v>
      </c>
      <c r="D72" s="31">
        <f>IntraRates!D19*Volumes!D19</f>
        <v>221301.30606163802</v>
      </c>
      <c r="E72" s="31">
        <f>IntraRates!E19*Volumes!E19</f>
        <v>99857.09825865873</v>
      </c>
      <c r="F72" s="31">
        <f>IntraRates!F19*Volumes!F19</f>
        <v>0</v>
      </c>
      <c r="G72" s="31">
        <f t="shared" si="0"/>
        <v>1292558.9275596892</v>
      </c>
    </row>
    <row r="73" spans="1:7" ht="11.25">
      <c r="A73" s="19">
        <v>12</v>
      </c>
      <c r="B73" s="31">
        <f>IntraRates!B20*Volumes!B20</f>
        <v>75345.35032447982</v>
      </c>
      <c r="C73" s="31">
        <f>IntraRates!C20*Volumes!C20</f>
        <v>903104.8457295437</v>
      </c>
      <c r="D73" s="31">
        <f>IntraRates!D20*Volumes!D20</f>
        <v>118480.07598182869</v>
      </c>
      <c r="E73" s="31">
        <f>IntraRates!E20*Volumes!E20</f>
        <v>73989.18674917918</v>
      </c>
      <c r="F73" s="31">
        <f>IntraRates!F20*Volumes!F20</f>
        <v>12944.163456383976</v>
      </c>
      <c r="G73" s="31">
        <f t="shared" si="0"/>
        <v>1183863.6222414155</v>
      </c>
    </row>
    <row r="74" spans="1:7" ht="11.25">
      <c r="A74" s="19">
        <v>13</v>
      </c>
      <c r="B74" s="31">
        <f>IntraRates!B21*Volumes!B21</f>
        <v>36821.30573097659</v>
      </c>
      <c r="C74" s="31">
        <f>IntraRates!C21*Volumes!C21</f>
        <v>548083.41157685</v>
      </c>
      <c r="D74" s="31">
        <f>IntraRates!D21*Volumes!D21</f>
        <v>239227.57880153967</v>
      </c>
      <c r="E74" s="31">
        <f>IntraRates!E21*Volumes!E21</f>
        <v>29538.36292165439</v>
      </c>
      <c r="F74" s="31">
        <f>IntraRates!F21*Volumes!F21</f>
        <v>967.1908876191775</v>
      </c>
      <c r="G74" s="31">
        <f t="shared" si="0"/>
        <v>854637.8499186398</v>
      </c>
    </row>
    <row r="75" spans="1:7" ht="11.25">
      <c r="A75" s="19">
        <v>14</v>
      </c>
      <c r="B75" s="31">
        <f>IntraRates!B22*Volumes!B22</f>
        <v>32752.31112336505</v>
      </c>
      <c r="C75" s="31">
        <f>IntraRates!C22*Volumes!C22</f>
        <v>510639.5531844624</v>
      </c>
      <c r="D75" s="31">
        <f>IntraRates!D22*Volumes!D22</f>
        <v>140191.8213479376</v>
      </c>
      <c r="E75" s="31">
        <f>IntraRates!E22*Volumes!E22</f>
        <v>41531.08807051648</v>
      </c>
      <c r="F75" s="31">
        <f>IntraRates!F22*Volumes!F22</f>
        <v>0</v>
      </c>
      <c r="G75" s="31">
        <f t="shared" si="0"/>
        <v>725114.7737262815</v>
      </c>
    </row>
    <row r="76" spans="1:7" ht="11.25">
      <c r="A76" s="19">
        <v>15</v>
      </c>
      <c r="B76" s="31">
        <f>IntraRates!B23*Volumes!B23</f>
        <v>14469.330988347254</v>
      </c>
      <c r="C76" s="31">
        <f>IntraRates!C23*Volumes!C23</f>
        <v>558464.2804196436</v>
      </c>
      <c r="D76" s="31">
        <f>IntraRates!D23*Volumes!D23</f>
        <v>172673.35052609624</v>
      </c>
      <c r="E76" s="31">
        <f>IntraRates!E23*Volumes!E23</f>
        <v>59859.94867795617</v>
      </c>
      <c r="F76" s="31">
        <f>IntraRates!F23*Volumes!F23</f>
        <v>0</v>
      </c>
      <c r="G76" s="31">
        <f t="shared" si="0"/>
        <v>805466.9106120432</v>
      </c>
    </row>
    <row r="77" spans="1:7" ht="11.25">
      <c r="A77" s="19">
        <v>16</v>
      </c>
      <c r="B77" s="31">
        <f>IntraRates!B24*Volumes!B24</f>
        <v>95468.71754850216</v>
      </c>
      <c r="C77" s="31">
        <f>IntraRates!C24*Volumes!C24</f>
        <v>438172.5113694078</v>
      </c>
      <c r="D77" s="31">
        <f>IntraRates!D24*Volumes!D24</f>
        <v>78220.28146460834</v>
      </c>
      <c r="E77" s="31">
        <f>IntraRates!E24*Volumes!E24</f>
        <v>9934.695207376008</v>
      </c>
      <c r="F77" s="31">
        <f>IntraRates!F24*Volumes!F24</f>
        <v>0</v>
      </c>
      <c r="G77" s="31">
        <f t="shared" si="0"/>
        <v>621796.2055898944</v>
      </c>
    </row>
    <row r="78" spans="1:7" ht="11.25">
      <c r="A78" s="19">
        <v>17</v>
      </c>
      <c r="B78" s="31">
        <f>IntraRates!B25*Volumes!B25</f>
        <v>36538.09697333772</v>
      </c>
      <c r="C78" s="31">
        <f>IntraRates!C25*Volumes!C25</f>
        <v>555008.3736683575</v>
      </c>
      <c r="D78" s="31">
        <f>IntraRates!D25*Volumes!D25</f>
        <v>108435.45285121449</v>
      </c>
      <c r="E78" s="31">
        <f>IntraRates!E25*Volumes!E25</f>
        <v>22116.920734317784</v>
      </c>
      <c r="F78" s="31">
        <f>IntraRates!F25*Volumes!F25</f>
        <v>2153.278605892634</v>
      </c>
      <c r="G78" s="31">
        <f t="shared" si="0"/>
        <v>724252.12283312</v>
      </c>
    </row>
    <row r="79" spans="1:7" ht="11.25">
      <c r="A79" s="19">
        <v>18</v>
      </c>
      <c r="B79" s="31">
        <f>IntraRates!B26*Volumes!B26</f>
        <v>20361.315147557914</v>
      </c>
      <c r="C79" s="31">
        <f>IntraRates!C26*Volumes!C26</f>
        <v>321555.92613388965</v>
      </c>
      <c r="D79" s="31">
        <f>IntraRates!D26*Volumes!D26</f>
        <v>73507.34645977737</v>
      </c>
      <c r="E79" s="31">
        <f>IntraRates!E26*Volumes!E26</f>
        <v>9371.804864065385</v>
      </c>
      <c r="F79" s="31">
        <f>IntraRates!F26*Volumes!F26</f>
        <v>11690.359724072716</v>
      </c>
      <c r="G79" s="31">
        <f t="shared" si="0"/>
        <v>436486.7523293631</v>
      </c>
    </row>
    <row r="80" spans="1:7" ht="11.25">
      <c r="A80" s="19">
        <v>19</v>
      </c>
      <c r="B80" s="31">
        <f>IntraRates!B27*Volumes!B27</f>
        <v>47260.45462177534</v>
      </c>
      <c r="C80" s="31">
        <f>IntraRates!C27*Volumes!C27</f>
        <v>404083.497399472</v>
      </c>
      <c r="D80" s="31">
        <f>IntraRates!D27*Volumes!D27</f>
        <v>32197.986769117455</v>
      </c>
      <c r="E80" s="31">
        <f>IntraRates!E27*Volumes!E27</f>
        <v>11552.679804507117</v>
      </c>
      <c r="F80" s="31">
        <f>IntraRates!F27*Volumes!F27</f>
        <v>0</v>
      </c>
      <c r="G80" s="31">
        <f t="shared" si="0"/>
        <v>495094.61859487195</v>
      </c>
    </row>
    <row r="81" spans="1:7" ht="11.25">
      <c r="A81" s="19">
        <v>20</v>
      </c>
      <c r="B81" s="31">
        <f>IntraRates!B28*Volumes!B28</f>
        <v>14625.942871057734</v>
      </c>
      <c r="C81" s="31">
        <f>IntraRates!C28*Volumes!C28</f>
        <v>378327.84256383445</v>
      </c>
      <c r="D81" s="31">
        <f>IntraRates!D28*Volumes!D28</f>
        <v>44845.03636394394</v>
      </c>
      <c r="E81" s="31">
        <f>IntraRates!E28*Volumes!E28</f>
        <v>45441.89105816586</v>
      </c>
      <c r="F81" s="31">
        <f>IntraRates!F28*Volumes!F28</f>
        <v>0</v>
      </c>
      <c r="G81" s="31">
        <f t="shared" si="0"/>
        <v>483240.712857002</v>
      </c>
    </row>
    <row r="82" spans="1:7" ht="11.25">
      <c r="A82" s="19">
        <v>21</v>
      </c>
      <c r="B82" s="31">
        <f>IntraRates!B29*Volumes!B29</f>
        <v>14748.624448918372</v>
      </c>
      <c r="C82" s="31">
        <f>IntraRates!C29*Volumes!C29</f>
        <v>209234.01322896883</v>
      </c>
      <c r="D82" s="31">
        <f>IntraRates!D29*Volumes!D29</f>
        <v>34921.521883151</v>
      </c>
      <c r="E82" s="31">
        <f>IntraRates!E29*Volumes!E29</f>
        <v>3275.816704593597</v>
      </c>
      <c r="F82" s="31">
        <f>IntraRates!F29*Volumes!F29</f>
        <v>0</v>
      </c>
      <c r="G82" s="31">
        <f t="shared" si="0"/>
        <v>262179.9762656318</v>
      </c>
    </row>
    <row r="83" spans="1:7" ht="11.25">
      <c r="A83" s="19">
        <v>22</v>
      </c>
      <c r="B83" s="31">
        <f>IntraRates!B30*Volumes!B30</f>
        <v>25316.481070455964</v>
      </c>
      <c r="C83" s="31">
        <f>IntraRates!C30*Volumes!C30</f>
        <v>424168.8079359957</v>
      </c>
      <c r="D83" s="31">
        <f>IntraRates!D30*Volumes!D30</f>
        <v>75147.10691781752</v>
      </c>
      <c r="E83" s="31">
        <f>IntraRates!E30*Volumes!E30</f>
        <v>31.32237654209547</v>
      </c>
      <c r="F83" s="31">
        <f>IntraRates!F30*Volumes!F30</f>
        <v>0</v>
      </c>
      <c r="G83" s="31">
        <f t="shared" si="0"/>
        <v>524663.7183008114</v>
      </c>
    </row>
    <row r="84" spans="1:7" ht="11.25">
      <c r="A84" s="19">
        <v>23</v>
      </c>
      <c r="B84" s="31">
        <f>IntraRates!B31*Volumes!B31</f>
        <v>26767.55825589145</v>
      </c>
      <c r="C84" s="31">
        <f>IntraRates!C31*Volumes!C31</f>
        <v>221228.583674362</v>
      </c>
      <c r="D84" s="31">
        <f>IntraRates!D31*Volumes!D31</f>
        <v>22282.548014102547</v>
      </c>
      <c r="E84" s="31">
        <f>IntraRates!E31*Volumes!E31</f>
        <v>29503.13205725682</v>
      </c>
      <c r="F84" s="31">
        <f>IntraRates!F31*Volumes!F31</f>
        <v>0</v>
      </c>
      <c r="G84" s="31">
        <f t="shared" si="0"/>
        <v>299781.8220016128</v>
      </c>
    </row>
    <row r="85" spans="1:7" ht="11.25">
      <c r="A85" s="19">
        <v>24</v>
      </c>
      <c r="B85" s="31">
        <f>IntraRates!B32*Volumes!B32</f>
        <v>27727.657189029596</v>
      </c>
      <c r="C85" s="31">
        <f>IntraRates!C32*Volumes!C32</f>
        <v>191240.66293878102</v>
      </c>
      <c r="D85" s="31">
        <f>IntraRates!D32*Volumes!D32</f>
        <v>53304.284215092244</v>
      </c>
      <c r="E85" s="31">
        <f>IntraRates!E32*Volumes!E32</f>
        <v>12741.316329793597</v>
      </c>
      <c r="F85" s="31">
        <f>IntraRates!F32*Volumes!F32</f>
        <v>0</v>
      </c>
      <c r="G85" s="31">
        <f t="shared" si="0"/>
        <v>285013.92067269643</v>
      </c>
    </row>
    <row r="86" spans="1:7" ht="11.25">
      <c r="A86" s="19">
        <v>25</v>
      </c>
      <c r="B86" s="31">
        <f>IntraRates!B33*Volumes!B33</f>
        <v>14096.948786535488</v>
      </c>
      <c r="C86" s="31">
        <f>IntraRates!C33*Volumes!C33</f>
        <v>262672.67724863894</v>
      </c>
      <c r="D86" s="31">
        <f>IntraRates!D33*Volumes!D33</f>
        <v>32166.664392575367</v>
      </c>
      <c r="E86" s="31">
        <f>IntraRates!E33*Volumes!E33</f>
        <v>136.98773288562538</v>
      </c>
      <c r="F86" s="31">
        <f>IntraRates!F33*Volumes!F33</f>
        <v>0</v>
      </c>
      <c r="G86" s="31">
        <f t="shared" si="0"/>
        <v>309073.27816063544</v>
      </c>
    </row>
    <row r="87" spans="1:7" ht="11.25">
      <c r="A87" s="19">
        <v>26</v>
      </c>
      <c r="B87" s="31">
        <f>IntraRates!B34*Volumes!B34</f>
        <v>11429.181121171467</v>
      </c>
      <c r="C87" s="31">
        <f>IntraRates!C34*Volumes!C34</f>
        <v>216423.06380999993</v>
      </c>
      <c r="D87" s="31">
        <f>IntraRates!D34*Volumes!D34</f>
        <v>61566.34408748349</v>
      </c>
      <c r="E87" s="31">
        <f>IntraRates!E34*Volumes!E34</f>
        <v>12291.234206520563</v>
      </c>
      <c r="F87" s="31">
        <f>IntraRates!F34*Volumes!F34</f>
        <v>0</v>
      </c>
      <c r="G87" s="31">
        <f t="shared" si="0"/>
        <v>301709.82322517544</v>
      </c>
    </row>
    <row r="88" spans="1:7" ht="11.25">
      <c r="A88" s="19">
        <v>27</v>
      </c>
      <c r="B88" s="31">
        <f>IntraRates!B35*Volumes!B35</f>
        <v>16179.423800149</v>
      </c>
      <c r="C88" s="31">
        <f>IntraRates!C35*Volumes!C35</f>
        <v>155275.26838366635</v>
      </c>
      <c r="D88" s="31">
        <f>IntraRates!D35*Volumes!D35</f>
        <v>106121.65527762534</v>
      </c>
      <c r="E88" s="31">
        <f>IntraRates!E35*Volumes!E35</f>
        <v>1725.154789391118</v>
      </c>
      <c r="F88" s="31">
        <f>IntraRates!F35*Volumes!F35</f>
        <v>6705.509365539545</v>
      </c>
      <c r="G88" s="31">
        <f t="shared" si="0"/>
        <v>286007.01161637134</v>
      </c>
    </row>
    <row r="89" spans="1:7" ht="11.25">
      <c r="A89" s="19">
        <v>28</v>
      </c>
      <c r="B89" s="31">
        <f>IntraRates!B36*Volumes!B36</f>
        <v>58089.580718947764</v>
      </c>
      <c r="C89" s="31">
        <f>IntraRates!C36*Volumes!C36</f>
        <v>106353.3591534893</v>
      </c>
      <c r="D89" s="31">
        <f>IntraRates!D36*Volumes!D36</f>
        <v>60639.56263008892</v>
      </c>
      <c r="E89" s="31">
        <f>IntraRates!E36*Volumes!E36</f>
        <v>11660.421970599633</v>
      </c>
      <c r="F89" s="31">
        <f>IntraRates!F36*Volumes!F36</f>
        <v>0</v>
      </c>
      <c r="G89" s="31">
        <f t="shared" si="0"/>
        <v>236742.9244731256</v>
      </c>
    </row>
    <row r="90" spans="1:7" ht="11.25">
      <c r="A90" s="19">
        <v>29</v>
      </c>
      <c r="B90" s="31">
        <f>IntraRates!B37*Volumes!B37</f>
        <v>17326.953110830127</v>
      </c>
      <c r="C90" s="31">
        <f>IntraRates!C37*Volumes!C37</f>
        <v>200489.43214594663</v>
      </c>
      <c r="D90" s="31">
        <f>IntraRates!D37*Volumes!D37</f>
        <v>19244.672423832217</v>
      </c>
      <c r="E90" s="31">
        <f>IntraRates!E37*Volumes!E37</f>
        <v>21123.483897799186</v>
      </c>
      <c r="F90" s="31">
        <f>IntraRates!F37*Volumes!F37</f>
        <v>5705.763428226786</v>
      </c>
      <c r="G90" s="31">
        <f t="shared" si="0"/>
        <v>263890.30500663497</v>
      </c>
    </row>
    <row r="91" spans="1:7" ht="11.25">
      <c r="A91" s="19">
        <v>30</v>
      </c>
      <c r="B91" s="31">
        <f>IntraRates!B38*Volumes!B38</f>
        <v>2753.1007138043565</v>
      </c>
      <c r="C91" s="31">
        <f>IntraRates!C38*Volumes!C38</f>
        <v>117140.91500962056</v>
      </c>
      <c r="D91" s="31">
        <f>IntraRates!D38*Volumes!D38</f>
        <v>29308.62009893041</v>
      </c>
      <c r="E91" s="31">
        <f>IntraRates!E38*Volumes!E38</f>
        <v>0</v>
      </c>
      <c r="F91" s="31">
        <f>IntraRates!F38*Volumes!F38</f>
        <v>0</v>
      </c>
      <c r="G91" s="31">
        <f t="shared" si="0"/>
        <v>149202.6358223553</v>
      </c>
    </row>
    <row r="92" spans="1:7" ht="11.25">
      <c r="A92" s="19">
        <v>31</v>
      </c>
      <c r="B92" s="31">
        <f>IntraRates!B39*Volumes!B39</f>
        <v>2053.6311903456144</v>
      </c>
      <c r="C92" s="31">
        <f>IntraRates!C39*Volumes!C39</f>
        <v>175848.9220073305</v>
      </c>
      <c r="D92" s="31">
        <f>IntraRates!D39*Volumes!D39</f>
        <v>51938.00215032604</v>
      </c>
      <c r="E92" s="31">
        <f>IntraRates!E39*Volumes!E39</f>
        <v>0</v>
      </c>
      <c r="F92" s="31">
        <f>IntraRates!F39*Volumes!F39</f>
        <v>0</v>
      </c>
      <c r="G92" s="31">
        <f t="shared" si="0"/>
        <v>229840.55534800215</v>
      </c>
    </row>
    <row r="93" spans="1:7" ht="11.25">
      <c r="A93" s="19">
        <v>32</v>
      </c>
      <c r="B93" s="31">
        <f>IntraRates!B40*Volumes!B40</f>
        <v>32524.352314261512</v>
      </c>
      <c r="C93" s="31">
        <f>IntraRates!C40*Volumes!C40</f>
        <v>219117.904903436</v>
      </c>
      <c r="D93" s="31">
        <f>IntraRates!D40*Volumes!D40</f>
        <v>60727.278902831364</v>
      </c>
      <c r="E93" s="31">
        <f>IntraRates!E40*Volumes!E40</f>
        <v>11436.065234798436</v>
      </c>
      <c r="F93" s="31">
        <f>IntraRates!F40*Volumes!F40</f>
        <v>0</v>
      </c>
      <c r="G93" s="31">
        <f t="shared" si="0"/>
        <v>323805.6013553273</v>
      </c>
    </row>
    <row r="94" spans="1:7" ht="11.25">
      <c r="A94" s="19">
        <v>33</v>
      </c>
      <c r="B94" s="31">
        <f>IntraRates!B41*Volumes!B41</f>
        <v>3170.539473350697</v>
      </c>
      <c r="C94" s="31">
        <f>IntraRates!C41*Volumes!C41</f>
        <v>128491.14331426907</v>
      </c>
      <c r="D94" s="31">
        <f>IntraRates!D41*Volumes!D41</f>
        <v>10409.379014659173</v>
      </c>
      <c r="E94" s="31">
        <f>IntraRates!E41*Volumes!E41</f>
        <v>5030.162587079488</v>
      </c>
      <c r="F94" s="31">
        <f>IntraRates!F41*Volumes!F41</f>
        <v>6807.158920354241</v>
      </c>
      <c r="G94" s="31">
        <f t="shared" si="0"/>
        <v>153908.38330971266</v>
      </c>
    </row>
    <row r="95" spans="1:7" ht="11.25">
      <c r="A95" s="19">
        <v>34</v>
      </c>
      <c r="B95" s="31">
        <f>IntraRates!B42*Volumes!B42</f>
        <v>6649.195802903529</v>
      </c>
      <c r="C95" s="31">
        <f>IntraRates!C42*Volumes!C42</f>
        <v>67400.30694875604</v>
      </c>
      <c r="D95" s="31">
        <f>IntraRates!D42*Volumes!D42</f>
        <v>29554.4598995121</v>
      </c>
      <c r="E95" s="31">
        <f>IntraRates!E42*Volumes!E42</f>
        <v>23212.822597402792</v>
      </c>
      <c r="F95" s="31">
        <f>IntraRates!F42*Volumes!F42</f>
        <v>0</v>
      </c>
      <c r="G95" s="31">
        <f t="shared" si="0"/>
        <v>126816.78524857447</v>
      </c>
    </row>
    <row r="96" spans="1:7" ht="11.25">
      <c r="A96" s="19">
        <v>35</v>
      </c>
      <c r="B96" s="31">
        <f>IntraRates!B43*Volumes!B43</f>
        <v>12396.477391702</v>
      </c>
      <c r="C96" s="31">
        <f>IntraRates!C43*Volumes!C43</f>
        <v>95857.33972162979</v>
      </c>
      <c r="D96" s="31">
        <f>IntraRates!D43*Volumes!D43</f>
        <v>11152.018944047673</v>
      </c>
      <c r="E96" s="31">
        <f>IntraRates!E43*Volumes!E43</f>
        <v>0</v>
      </c>
      <c r="F96" s="31">
        <f>IntraRates!F43*Volumes!F43</f>
        <v>0</v>
      </c>
      <c r="G96" s="31">
        <f t="shared" si="0"/>
        <v>119405.83605737945</v>
      </c>
    </row>
    <row r="97" spans="1:7" ht="11.25">
      <c r="A97" s="19">
        <v>36</v>
      </c>
      <c r="B97" s="31">
        <f>IntraRates!B44*Volumes!B44</f>
        <v>1093.8318625483082</v>
      </c>
      <c r="C97" s="31">
        <f>IntraRates!C44*Volumes!C44</f>
        <v>80120.930082395</v>
      </c>
      <c r="D97" s="31">
        <f>IntraRates!D44*Volumes!D44</f>
        <v>20094.802578458435</v>
      </c>
      <c r="E97" s="31">
        <f>IntraRates!E44*Volumes!E44</f>
        <v>35911.05023181413</v>
      </c>
      <c r="F97" s="31">
        <f>IntraRates!F44*Volumes!F44</f>
        <v>0</v>
      </c>
      <c r="G97" s="31">
        <f t="shared" si="0"/>
        <v>137220.61475521588</v>
      </c>
    </row>
    <row r="98" spans="1:7" ht="11.25">
      <c r="A98" s="19">
        <v>37</v>
      </c>
      <c r="B98" s="31">
        <f>IntraRates!B45*Volumes!B45</f>
        <v>394.6619444304031</v>
      </c>
      <c r="C98" s="31">
        <f>IntraRates!C45*Volumes!C45</f>
        <v>79496.64107184959</v>
      </c>
      <c r="D98" s="31">
        <f>IntraRates!D45*Volumes!D45</f>
        <v>5212.901417353449</v>
      </c>
      <c r="E98" s="31">
        <f>IntraRates!E45*Volumes!E45</f>
        <v>0</v>
      </c>
      <c r="F98" s="31">
        <f>IntraRates!F45*Volumes!F45</f>
        <v>0</v>
      </c>
      <c r="G98" s="31">
        <f t="shared" si="0"/>
        <v>85104.20443363345</v>
      </c>
    </row>
    <row r="99" spans="1:7" ht="11.25">
      <c r="A99" s="19">
        <v>38</v>
      </c>
      <c r="B99" s="31">
        <f>IntraRates!B46*Volumes!B46</f>
        <v>2147.7208857931523</v>
      </c>
      <c r="C99" s="31">
        <f>IntraRates!C46*Volumes!C46</f>
        <v>54880.56238693632</v>
      </c>
      <c r="D99" s="31">
        <f>IntraRates!D46*Volumes!D46</f>
        <v>29393.973575007618</v>
      </c>
      <c r="E99" s="31">
        <f>IntraRates!E46*Volumes!E46</f>
        <v>0</v>
      </c>
      <c r="F99" s="31">
        <f>IntraRates!F46*Volumes!F46</f>
        <v>0</v>
      </c>
      <c r="G99" s="31">
        <f t="shared" si="0"/>
        <v>86422.2568477371</v>
      </c>
    </row>
    <row r="100" spans="1:7" ht="11.25">
      <c r="A100" s="19">
        <v>39</v>
      </c>
      <c r="B100" s="31">
        <f>IntraRates!B47*Volumes!B47</f>
        <v>317.1458717010084</v>
      </c>
      <c r="C100" s="31">
        <f>IntraRates!C47*Volumes!C47</f>
        <v>79689.32816128178</v>
      </c>
      <c r="D100" s="31">
        <f>IntraRates!D47*Volumes!D47</f>
        <v>19521.500949553712</v>
      </c>
      <c r="E100" s="31">
        <f>IntraRates!E47*Volumes!E47</f>
        <v>1880.4661125538687</v>
      </c>
      <c r="F100" s="31">
        <f>IntraRates!F47*Volumes!F47</f>
        <v>0</v>
      </c>
      <c r="G100" s="31">
        <f t="shared" si="0"/>
        <v>101408.44109509037</v>
      </c>
    </row>
    <row r="101" spans="1:7" ht="11.25">
      <c r="A101" s="19">
        <v>40</v>
      </c>
      <c r="B101" s="31">
        <f>IntraRates!B48*Volumes!B48</f>
        <v>1377.272133405105</v>
      </c>
      <c r="C101" s="31">
        <f>IntraRates!C48*Volumes!C48</f>
        <v>45125.19459447611</v>
      </c>
      <c r="D101" s="31">
        <f>IntraRates!D48*Volumes!D48</f>
        <v>65872.1018156918</v>
      </c>
      <c r="E101" s="31">
        <f>IntraRates!E48*Volumes!E48</f>
        <v>370.7616092863258</v>
      </c>
      <c r="F101" s="31">
        <f>IntraRates!F48*Volumes!F48</f>
        <v>0</v>
      </c>
      <c r="G101" s="31">
        <f t="shared" si="0"/>
        <v>112745.33015285934</v>
      </c>
    </row>
    <row r="102" spans="1:7" ht="11.25">
      <c r="A102" s="19">
        <v>41</v>
      </c>
      <c r="B102" s="31">
        <f>IntraRates!B49*Volumes!B49</f>
        <v>3533.47729771379</v>
      </c>
      <c r="C102" s="31">
        <f>IntraRates!C49*Volumes!C49</f>
        <v>20292.133550673636</v>
      </c>
      <c r="D102" s="31">
        <f>IntraRates!D49*Volumes!D49</f>
        <v>9857.587687384117</v>
      </c>
      <c r="E102" s="31">
        <f>IntraRates!E49*Volumes!E49</f>
        <v>0</v>
      </c>
      <c r="F102" s="31">
        <f>IntraRates!F49*Volumes!F49</f>
        <v>1408.5535189927505</v>
      </c>
      <c r="G102" s="31">
        <f t="shared" si="0"/>
        <v>35091.75205476429</v>
      </c>
    </row>
    <row r="103" spans="1:7" ht="11.25">
      <c r="A103" s="19">
        <v>42</v>
      </c>
      <c r="B103" s="31">
        <f>IntraRates!B50*Volumes!B50</f>
        <v>6982.656547255593</v>
      </c>
      <c r="C103" s="31">
        <f>IntraRates!C50*Volumes!C50</f>
        <v>80906.61785189199</v>
      </c>
      <c r="D103" s="31">
        <f>IntraRates!D50*Volumes!D50</f>
        <v>26010.510033293584</v>
      </c>
      <c r="E103" s="31">
        <f>IntraRates!E50*Volumes!E50</f>
        <v>67.53376750967455</v>
      </c>
      <c r="F103" s="31">
        <f>IntraRates!F50*Volumes!F50</f>
        <v>0</v>
      </c>
      <c r="G103" s="31">
        <f t="shared" si="0"/>
        <v>113967.31819995085</v>
      </c>
    </row>
    <row r="104" spans="1:7" ht="11.25">
      <c r="A104" s="19">
        <v>43</v>
      </c>
      <c r="B104" s="31">
        <f>IntraRates!B51*Volumes!B51</f>
        <v>304.2492236204152</v>
      </c>
      <c r="C104" s="31">
        <f>IntraRates!C51*Volumes!C51</f>
        <v>45606.19054155373</v>
      </c>
      <c r="D104" s="31">
        <f>IntraRates!D51*Volumes!D51</f>
        <v>17297.155997841386</v>
      </c>
      <c r="E104" s="31">
        <f>IntraRates!E51*Volumes!E51</f>
        <v>0</v>
      </c>
      <c r="F104" s="31">
        <f>IntraRates!F51*Volumes!F51</f>
        <v>0</v>
      </c>
      <c r="G104" s="31">
        <f t="shared" si="0"/>
        <v>63207.59576301553</v>
      </c>
    </row>
    <row r="105" spans="1:7" ht="11.25">
      <c r="A105" s="19">
        <v>44</v>
      </c>
      <c r="B105" s="31">
        <f>IntraRates!B52*Volumes!B52</f>
        <v>4061.3410529956004</v>
      </c>
      <c r="C105" s="31">
        <f>IntraRates!C52*Volumes!C52</f>
        <v>26620.424796691106</v>
      </c>
      <c r="D105" s="31">
        <f>IntraRates!D52*Volumes!D52</f>
        <v>41345.10124597936</v>
      </c>
      <c r="E105" s="31">
        <f>IntraRates!E52*Volumes!E52</f>
        <v>1797.7546108458616</v>
      </c>
      <c r="F105" s="31">
        <f>IntraRates!F52*Volumes!F52</f>
        <v>0</v>
      </c>
      <c r="G105" s="31">
        <f t="shared" si="0"/>
        <v>73824.62170651193</v>
      </c>
    </row>
    <row r="106" spans="1:7" ht="11.25">
      <c r="A106" s="19">
        <v>45</v>
      </c>
      <c r="B106" s="31">
        <f>IntraRates!B53*Volumes!B53</f>
        <v>0</v>
      </c>
      <c r="C106" s="31">
        <f>IntraRates!C53*Volumes!C53</f>
        <v>26946.157085092025</v>
      </c>
      <c r="D106" s="31">
        <f>IntraRates!D53*Volumes!D53</f>
        <v>1811.9586276864732</v>
      </c>
      <c r="E106" s="31">
        <f>IntraRates!E53*Volumes!E53</f>
        <v>8563.878207223492</v>
      </c>
      <c r="F106" s="31">
        <f>IntraRates!F53*Volumes!F53</f>
        <v>2411.9817270075073</v>
      </c>
      <c r="G106" s="31">
        <f t="shared" si="0"/>
        <v>39733.975647009494</v>
      </c>
    </row>
    <row r="107" spans="1:7" ht="11.25">
      <c r="A107" s="19">
        <v>46</v>
      </c>
      <c r="B107" s="31">
        <f>IntraRates!B54*Volumes!B54</f>
        <v>0</v>
      </c>
      <c r="C107" s="31">
        <f>IntraRates!C54*Volumes!C54</f>
        <v>12936.3321698296</v>
      </c>
      <c r="D107" s="31">
        <f>IntraRates!D54*Volumes!D54</f>
        <v>11036.616414126927</v>
      </c>
      <c r="E107" s="31">
        <f>IntraRates!E54*Volumes!E54</f>
        <v>0</v>
      </c>
      <c r="F107" s="31">
        <f>IntraRates!F54*Volumes!F54</f>
        <v>0</v>
      </c>
      <c r="G107" s="31">
        <f t="shared" si="0"/>
        <v>23972.948583956528</v>
      </c>
    </row>
    <row r="108" spans="1:7" ht="11.25">
      <c r="A108" s="19">
        <v>47</v>
      </c>
      <c r="B108" s="31">
        <f>IntraRates!B55*Volumes!B55</f>
        <v>384.9792445515205</v>
      </c>
      <c r="C108" s="31">
        <f>IntraRates!C55*Volumes!C55</f>
        <v>47803.61867707672</v>
      </c>
      <c r="D108" s="31">
        <f>IntraRates!D55*Volumes!D55</f>
        <v>5534.091961155763</v>
      </c>
      <c r="E108" s="31">
        <f>IntraRates!E55*Volumes!E55</f>
        <v>0</v>
      </c>
      <c r="F108" s="31">
        <f>IntraRates!F55*Volumes!F55</f>
        <v>0</v>
      </c>
      <c r="G108" s="31">
        <f t="shared" si="0"/>
        <v>53722.689882784005</v>
      </c>
    </row>
    <row r="109" spans="1:7" ht="11.25">
      <c r="A109" s="19">
        <v>48</v>
      </c>
      <c r="B109" s="31">
        <f>IntraRates!B56*Volumes!B56</f>
        <v>8276.509020874348</v>
      </c>
      <c r="C109" s="31">
        <f>IntraRates!C56*Volumes!C56</f>
        <v>27399.54848553885</v>
      </c>
      <c r="D109" s="31">
        <f>IntraRates!D56*Volumes!D56</f>
        <v>21677.08647554385</v>
      </c>
      <c r="E109" s="31">
        <f>IntraRates!E56*Volumes!E56</f>
        <v>0</v>
      </c>
      <c r="F109" s="31">
        <f>IntraRates!F56*Volumes!F56</f>
        <v>0</v>
      </c>
      <c r="G109" s="31">
        <f t="shared" si="0"/>
        <v>57353.14398195705</v>
      </c>
    </row>
    <row r="110" spans="1:7" ht="11.25">
      <c r="A110" s="19">
        <v>49</v>
      </c>
      <c r="B110" s="31">
        <f>IntraRates!B57*Volumes!B57</f>
        <v>4101.624352913652</v>
      </c>
      <c r="C110" s="31">
        <f>IntraRates!C57*Volumes!C57</f>
        <v>29920.884040568584</v>
      </c>
      <c r="D110" s="31">
        <f>IntraRates!D57*Volumes!D57</f>
        <v>593.8722592381301</v>
      </c>
      <c r="E110" s="31">
        <f>IntraRates!E57*Volumes!E57</f>
        <v>1290.9245123332978</v>
      </c>
      <c r="F110" s="31">
        <f>IntraRates!F57*Volumes!F57</f>
        <v>0</v>
      </c>
      <c r="G110" s="31">
        <f t="shared" si="0"/>
        <v>35907.30516505366</v>
      </c>
    </row>
    <row r="111" spans="1:7" ht="11.25">
      <c r="A111" s="19">
        <v>50</v>
      </c>
      <c r="B111" s="31">
        <f>IntraRates!B58*Volumes!B58</f>
        <v>1100.5321274433998</v>
      </c>
      <c r="C111" s="31">
        <f>IntraRates!C58*Volumes!C58</f>
        <v>10642.907759417367</v>
      </c>
      <c r="D111" s="31">
        <f>IntraRates!D58*Volumes!D58</f>
        <v>23723.94930887145</v>
      </c>
      <c r="E111" s="31">
        <f>IntraRates!E58*Volumes!E58</f>
        <v>31.404087089596597</v>
      </c>
      <c r="F111" s="31">
        <f>IntraRates!F58*Volumes!F58</f>
        <v>0</v>
      </c>
      <c r="G111" s="31">
        <f t="shared" si="0"/>
        <v>35498.79328282182</v>
      </c>
    </row>
    <row r="112" spans="1:7" ht="11.25">
      <c r="A112" s="19">
        <v>51</v>
      </c>
      <c r="B112" s="31">
        <f>IntraRates!B59*Volumes!B59</f>
        <v>0</v>
      </c>
      <c r="C112" s="31">
        <f>IntraRates!C59*Volumes!C59</f>
        <v>33508.61033261083</v>
      </c>
      <c r="D112" s="31">
        <f>IntraRates!D59*Volumes!D59</f>
        <v>2867.4205789707134</v>
      </c>
      <c r="E112" s="31">
        <f>IntraRates!E59*Volumes!E59</f>
        <v>0</v>
      </c>
      <c r="F112" s="31">
        <f>IntraRates!F59*Volumes!F59</f>
        <v>0</v>
      </c>
      <c r="G112" s="31">
        <f t="shared" si="0"/>
        <v>36376.03091158154</v>
      </c>
    </row>
    <row r="113" spans="1:7" ht="11.25">
      <c r="A113" s="19">
        <v>52</v>
      </c>
      <c r="B113" s="31">
        <f>IntraRates!B60*Volumes!B60</f>
        <v>446.7592276746579</v>
      </c>
      <c r="C113" s="31">
        <f>IntraRates!C60*Volumes!C60</f>
        <v>64516.537451072814</v>
      </c>
      <c r="D113" s="31">
        <f>IntraRates!D60*Volumes!D60</f>
        <v>2355.912551613711</v>
      </c>
      <c r="E113" s="31">
        <f>IntraRates!E60*Volumes!E60</f>
        <v>0</v>
      </c>
      <c r="F113" s="31">
        <f>IntraRates!F60*Volumes!F60</f>
        <v>0</v>
      </c>
      <c r="G113" s="31">
        <f t="shared" si="0"/>
        <v>67319.20923036119</v>
      </c>
    </row>
    <row r="114" spans="1:7" ht="11.25">
      <c r="A114" s="19">
        <v>53</v>
      </c>
      <c r="B114" s="31">
        <f>IntraRates!B61*Volumes!B61</f>
        <v>449.85741926740866</v>
      </c>
      <c r="C114" s="31">
        <f>IntraRates!C61*Volumes!C61</f>
        <v>83329.1381181437</v>
      </c>
      <c r="D114" s="31">
        <f>IntraRates!D61*Volumes!D61</f>
        <v>454.7736705420593</v>
      </c>
      <c r="E114" s="31">
        <f>IntraRates!E61*Volumes!E61</f>
        <v>0</v>
      </c>
      <c r="F114" s="31">
        <f>IntraRates!F61*Volumes!F61</f>
        <v>0</v>
      </c>
      <c r="G114" s="31">
        <f t="shared" si="0"/>
        <v>84233.76920795317</v>
      </c>
    </row>
    <row r="115" spans="1:7" ht="11.25">
      <c r="A115" s="19">
        <v>54</v>
      </c>
      <c r="B115" s="31">
        <f>IntraRates!B62*Volumes!B62</f>
        <v>1435.4908984996523</v>
      </c>
      <c r="C115" s="31">
        <f>IntraRates!C62*Volumes!C62</f>
        <v>52106.05350968666</v>
      </c>
      <c r="D115" s="31">
        <f>IntraRates!D62*Volumes!D62</f>
        <v>0</v>
      </c>
      <c r="E115" s="31">
        <f>IntraRates!E62*Volumes!E62</f>
        <v>0</v>
      </c>
      <c r="F115" s="31">
        <f>IntraRates!F62*Volumes!F62</f>
        <v>0</v>
      </c>
      <c r="G115" s="31">
        <f t="shared" si="0"/>
        <v>53541.54440818631</v>
      </c>
    </row>
    <row r="116" spans="1:7" ht="11.25">
      <c r="A116" s="19">
        <v>55</v>
      </c>
      <c r="B116" s="31">
        <f>IntraRates!B63*Volumes!B63</f>
        <v>0</v>
      </c>
      <c r="C116" s="31">
        <f>IntraRates!C63*Volumes!C63</f>
        <v>7854.358286422112</v>
      </c>
      <c r="D116" s="31">
        <f>IntraRates!D63*Volumes!D63</f>
        <v>27083.369521983277</v>
      </c>
      <c r="E116" s="31">
        <f>IntraRates!E63*Volumes!E63</f>
        <v>5072.522696746528</v>
      </c>
      <c r="F116" s="31">
        <f>IntraRates!F63*Volumes!F63</f>
        <v>0</v>
      </c>
      <c r="G116" s="31">
        <f t="shared" si="0"/>
        <v>40010.25050515192</v>
      </c>
    </row>
    <row r="117" spans="1:7" ht="11.25">
      <c r="A117" s="19">
        <v>56</v>
      </c>
      <c r="B117" s="31">
        <f>IntraRates!B64*Volumes!B64</f>
        <v>13378.059389620648</v>
      </c>
      <c r="C117" s="31">
        <f>IntraRates!C64*Volumes!C64</f>
        <v>5146.130281620452</v>
      </c>
      <c r="D117" s="31">
        <f>IntraRates!D64*Volumes!D64</f>
        <v>2936.731550888537</v>
      </c>
      <c r="E117" s="31">
        <f>IntraRates!E64*Volumes!E64</f>
        <v>0</v>
      </c>
      <c r="F117" s="31">
        <f>IntraRates!F64*Volumes!F64</f>
        <v>0</v>
      </c>
      <c r="G117" s="31">
        <f t="shared" si="0"/>
        <v>21460.921222129637</v>
      </c>
    </row>
    <row r="118" spans="1:7" ht="11.25">
      <c r="A118" s="19">
        <v>57</v>
      </c>
      <c r="B118" s="31">
        <f>IntraRates!B65*Volumes!B65</f>
        <v>0</v>
      </c>
      <c r="C118" s="31">
        <f>IntraRates!C65*Volumes!C65</f>
        <v>8505.339409151231</v>
      </c>
      <c r="D118" s="31">
        <f>IntraRates!D65*Volumes!D65</f>
        <v>3386.657062278864</v>
      </c>
      <c r="E118" s="31">
        <f>IntraRates!E65*Volumes!E65</f>
        <v>0</v>
      </c>
      <c r="F118" s="31">
        <f>IntraRates!F65*Volumes!F65</f>
        <v>0</v>
      </c>
      <c r="G118" s="31">
        <f t="shared" si="0"/>
        <v>11891.996471430095</v>
      </c>
    </row>
    <row r="119" spans="1:7" ht="11.25">
      <c r="A119" s="19">
        <v>58</v>
      </c>
      <c r="B119" s="31">
        <f>IntraRates!B66*Volumes!B66</f>
        <v>0</v>
      </c>
      <c r="C119" s="31">
        <f>IntraRates!C66*Volumes!C66</f>
        <v>2541.0890798881214</v>
      </c>
      <c r="D119" s="31">
        <f>IntraRates!D66*Volumes!D66</f>
        <v>39.15297067761934</v>
      </c>
      <c r="E119" s="31">
        <f>IntraRates!E66*Volumes!E66</f>
        <v>0</v>
      </c>
      <c r="F119" s="31">
        <f>IntraRates!F66*Volumes!F66</f>
        <v>0</v>
      </c>
      <c r="G119" s="31">
        <f t="shared" si="0"/>
        <v>2580.2420505657406</v>
      </c>
    </row>
    <row r="120" spans="1:7" ht="11.25">
      <c r="A120" s="19">
        <v>59</v>
      </c>
      <c r="B120" s="31">
        <f>IntraRates!B67*Volumes!B67</f>
        <v>0</v>
      </c>
      <c r="C120" s="31">
        <f>IntraRates!C67*Volumes!C67</f>
        <v>3219.1095846278195</v>
      </c>
      <c r="D120" s="31">
        <f>IntraRates!D67*Volumes!D67</f>
        <v>1892.0962471481946</v>
      </c>
      <c r="E120" s="31">
        <f>IntraRates!E67*Volumes!E67</f>
        <v>0</v>
      </c>
      <c r="F120" s="31">
        <f>IntraRates!F67*Volumes!F67</f>
        <v>0</v>
      </c>
      <c r="G120" s="31">
        <f t="shared" si="0"/>
        <v>5111.205831776014</v>
      </c>
    </row>
    <row r="121" spans="1:7" ht="11.25">
      <c r="A121" s="19">
        <v>60</v>
      </c>
      <c r="B121" s="31">
        <f>IntraRates!B68*Volumes!B68</f>
        <v>0</v>
      </c>
      <c r="C121" s="31">
        <f>IntraRates!C68*Volumes!C68</f>
        <v>12130.42103982607</v>
      </c>
      <c r="D121" s="31">
        <f>IntraRates!D68*Volumes!D68</f>
        <v>0</v>
      </c>
      <c r="E121" s="31">
        <f>IntraRates!E68*Volumes!E68</f>
        <v>0</v>
      </c>
      <c r="F121" s="31">
        <f>IntraRates!F68*Volumes!F68</f>
        <v>0</v>
      </c>
      <c r="G121" s="31">
        <f t="shared" si="0"/>
        <v>12130.42103982607</v>
      </c>
    </row>
    <row r="122" spans="1:7" ht="11.25">
      <c r="A122" s="19">
        <v>61</v>
      </c>
      <c r="B122" s="31">
        <f>IntraRates!B69*Volumes!B69</f>
        <v>0</v>
      </c>
      <c r="C122" s="31">
        <f>IntraRates!C69*Volumes!C69</f>
        <v>2265.4930215914314</v>
      </c>
      <c r="D122" s="31">
        <f>IntraRates!D69*Volumes!D69</f>
        <v>39.45938523074853</v>
      </c>
      <c r="E122" s="31">
        <f>IntraRates!E69*Volumes!E69</f>
        <v>0</v>
      </c>
      <c r="F122" s="31">
        <f>IntraRates!F69*Volumes!F69</f>
        <v>0</v>
      </c>
      <c r="G122" s="31">
        <f t="shared" si="0"/>
        <v>2304.95240682218</v>
      </c>
    </row>
    <row r="123" spans="1:7" ht="11.25">
      <c r="A123" s="19">
        <v>62</v>
      </c>
      <c r="B123" s="31">
        <f>IntraRates!B70*Volumes!B70</f>
        <v>261.4737520035796</v>
      </c>
      <c r="C123" s="31">
        <f>IntraRates!C70*Volumes!C70</f>
        <v>14997.460302908441</v>
      </c>
      <c r="D123" s="31">
        <f>IntraRates!D70*Volumes!D70</f>
        <v>237.36914049074963</v>
      </c>
      <c r="E123" s="31">
        <f>IntraRates!E70*Volumes!E70</f>
        <v>0</v>
      </c>
      <c r="F123" s="31">
        <f>IntraRates!F70*Volumes!F70</f>
        <v>0</v>
      </c>
      <c r="G123" s="31">
        <f t="shared" si="0"/>
        <v>15496.30319540277</v>
      </c>
    </row>
    <row r="124" spans="1:7" ht="11.25">
      <c r="A124" s="19">
        <v>63</v>
      </c>
      <c r="B124" s="31">
        <f>IntraRates!B71*Volumes!B71</f>
        <v>2126.4625250182785</v>
      </c>
      <c r="C124" s="31">
        <f>IntraRates!C71*Volumes!C71</f>
        <v>0</v>
      </c>
      <c r="D124" s="31">
        <f>IntraRates!D71*Volumes!D71</f>
        <v>4192.813323924901</v>
      </c>
      <c r="E124" s="31">
        <f>IntraRates!E71*Volumes!E71</f>
        <v>0</v>
      </c>
      <c r="F124" s="31">
        <f>IntraRates!F71*Volumes!F71</f>
        <v>0</v>
      </c>
      <c r="G124" s="31">
        <f t="shared" si="0"/>
        <v>6319.27584894318</v>
      </c>
    </row>
    <row r="125" spans="1:7" ht="11.25">
      <c r="A125" s="19">
        <v>64</v>
      </c>
      <c r="B125" s="31">
        <f>IntraRates!B72*Volumes!B72</f>
        <v>18933.50504052337</v>
      </c>
      <c r="C125" s="31">
        <f>IntraRates!C72*Volumes!C72</f>
        <v>4934.7042399613065</v>
      </c>
      <c r="D125" s="31">
        <f>IntraRates!D72*Volumes!D72</f>
        <v>39.697707660960134</v>
      </c>
      <c r="E125" s="31">
        <f>IntraRates!E72*Volumes!E72</f>
        <v>0</v>
      </c>
      <c r="F125" s="31">
        <f>IntraRates!F72*Volumes!F72</f>
        <v>2307.5563065866863</v>
      </c>
      <c r="G125" s="31">
        <f t="shared" si="0"/>
        <v>26215.463294732326</v>
      </c>
    </row>
    <row r="126" spans="1:7" ht="11.25">
      <c r="A126" s="19">
        <v>65</v>
      </c>
      <c r="B126" s="31">
        <f>IntraRates!B73*Volumes!B73</f>
        <v>175.7185324011556</v>
      </c>
      <c r="C126" s="31">
        <f>IntraRates!C73*Volumes!C73</f>
        <v>33.739646905670234</v>
      </c>
      <c r="D126" s="31">
        <f>IntraRates!D73*Volumes!D73</f>
        <v>2047.46204400928</v>
      </c>
      <c r="E126" s="31">
        <f>IntraRates!E73*Volumes!E73</f>
        <v>0</v>
      </c>
      <c r="F126" s="31">
        <f>IntraRates!F73*Volumes!F73</f>
        <v>0</v>
      </c>
      <c r="G126" s="31">
        <f t="shared" si="0"/>
        <v>2256.920223316106</v>
      </c>
    </row>
    <row r="127" spans="1:7" ht="11.25">
      <c r="A127" s="19">
        <v>66</v>
      </c>
      <c r="B127" s="31">
        <f>IntraRates!B74*Volumes!B74</f>
        <v>0</v>
      </c>
      <c r="C127" s="31">
        <f>IntraRates!C74*Volumes!C74</f>
        <v>6571.339269559546</v>
      </c>
      <c r="D127" s="31">
        <f>IntraRates!D74*Volumes!D74</f>
        <v>0</v>
      </c>
      <c r="E127" s="31">
        <f>IntraRates!E74*Volumes!E74</f>
        <v>0</v>
      </c>
      <c r="F127" s="31">
        <f>IntraRates!F74*Volumes!F74</f>
        <v>0</v>
      </c>
      <c r="G127" s="31">
        <f aca="true" t="shared" si="1" ref="G127:G133">SUM(B127:F127)</f>
        <v>6571.339269559546</v>
      </c>
    </row>
    <row r="128" spans="1:7" ht="11.25">
      <c r="A128" s="19">
        <v>67</v>
      </c>
      <c r="B128" s="31">
        <f>IntraRates!B75*Volumes!B75</f>
        <v>0</v>
      </c>
      <c r="C128" s="31">
        <f>IntraRates!C75*Volumes!C75</f>
        <v>2447.448792451839</v>
      </c>
      <c r="D128" s="31">
        <f>IntraRates!D75*Volumes!D75</f>
        <v>4888.503734561716</v>
      </c>
      <c r="E128" s="31">
        <f>IntraRates!E75*Volumes!E75</f>
        <v>0</v>
      </c>
      <c r="F128" s="31">
        <f>IntraRates!F75*Volumes!F75</f>
        <v>0</v>
      </c>
      <c r="G128" s="31">
        <f t="shared" si="1"/>
        <v>7335.952527013555</v>
      </c>
    </row>
    <row r="129" spans="1:7" ht="11.25">
      <c r="A129" s="19">
        <v>68</v>
      </c>
      <c r="B129" s="31">
        <f>IntraRates!B76*Volumes!B76</f>
        <v>0</v>
      </c>
      <c r="C129" s="31">
        <f>IntraRates!C76*Volumes!C76</f>
        <v>2582.4754721974377</v>
      </c>
      <c r="D129" s="31">
        <f>IntraRates!D76*Volumes!D76</f>
        <v>0</v>
      </c>
      <c r="E129" s="31">
        <f>IntraRates!E76*Volumes!E76</f>
        <v>0</v>
      </c>
      <c r="F129" s="31">
        <f>IntraRates!F76*Volumes!F76</f>
        <v>0</v>
      </c>
      <c r="G129" s="31">
        <f t="shared" si="1"/>
        <v>2582.4754721974377</v>
      </c>
    </row>
    <row r="130" spans="1:7" ht="11.25">
      <c r="A130" s="19">
        <v>69</v>
      </c>
      <c r="B130" s="31">
        <f>IntraRates!B77*Volumes!B77</f>
        <v>0</v>
      </c>
      <c r="C130" s="31">
        <f>IntraRates!C77*Volumes!C77</f>
        <v>0</v>
      </c>
      <c r="D130" s="31">
        <f>IntraRates!D77*Volumes!D77</f>
        <v>0</v>
      </c>
      <c r="E130" s="31">
        <f>IntraRates!E77*Volumes!E77</f>
        <v>0</v>
      </c>
      <c r="F130" s="31">
        <f>IntraRates!F77*Volumes!F77</f>
        <v>0</v>
      </c>
      <c r="G130" s="31">
        <f t="shared" si="1"/>
        <v>0</v>
      </c>
    </row>
    <row r="131" spans="1:7" ht="11.25">
      <c r="A131" s="19">
        <v>70</v>
      </c>
      <c r="B131" s="31">
        <f>IntraRates!B78*Volumes!B78</f>
        <v>0</v>
      </c>
      <c r="C131" s="31">
        <f>IntraRates!C78*Volumes!C78</f>
        <v>5094.856913063499</v>
      </c>
      <c r="D131" s="31">
        <f>IntraRates!D78*Volumes!D78</f>
        <v>3031.713253146296</v>
      </c>
      <c r="E131" s="31">
        <f>IntraRates!E78*Volumes!E78</f>
        <v>0</v>
      </c>
      <c r="F131" s="31">
        <f>IntraRates!F78*Volumes!F78</f>
        <v>0</v>
      </c>
      <c r="G131" s="31">
        <f t="shared" si="1"/>
        <v>8126.5701662097945</v>
      </c>
    </row>
    <row r="132" spans="1:7" ht="11.25">
      <c r="A132" s="19" t="s">
        <v>0</v>
      </c>
      <c r="B132" s="31">
        <f>IntraRates!B79*Volumes!B79</f>
        <v>49855.71779465671</v>
      </c>
      <c r="C132" s="31">
        <f>IntraRates!C79*Volumes!C79</f>
        <v>425276.82338774763</v>
      </c>
      <c r="D132" s="31">
        <f>IntraRates!D79*Volumes!D79</f>
        <v>84140.2038218521</v>
      </c>
      <c r="E132" s="31">
        <f>IntraRates!E79*Volumes!E79</f>
        <v>8964.899955934397</v>
      </c>
      <c r="F132" s="31">
        <f>IntraRates!F79*Volumes!F79</f>
        <v>23553.57845330496</v>
      </c>
      <c r="G132" s="31">
        <f t="shared" si="1"/>
        <v>591791.2234134958</v>
      </c>
    </row>
    <row r="133" spans="1:7" ht="11.25">
      <c r="A133" s="19" t="s">
        <v>1</v>
      </c>
      <c r="B133" s="31">
        <f>IntraRates!B80*Volumes!B80</f>
        <v>54924.30476669859</v>
      </c>
      <c r="C133" s="31">
        <f>IntraRates!C80*Volumes!C80</f>
        <v>251800.6939693022</v>
      </c>
      <c r="D133" s="31">
        <f>IntraRates!D80*Volumes!D80</f>
        <v>10873.365549431981</v>
      </c>
      <c r="E133" s="31">
        <f>IntraRates!E80*Volumes!E80</f>
        <v>0</v>
      </c>
      <c r="F133" s="31">
        <f>IntraRates!F80*Volumes!F80</f>
        <v>0</v>
      </c>
      <c r="G133" s="31">
        <f t="shared" si="1"/>
        <v>317598.3642854328</v>
      </c>
    </row>
    <row r="134" spans="2:7" ht="11.25">
      <c r="B134" s="55">
        <f aca="true" t="shared" si="2" ref="B134:G134">SUM(B62:B133)</f>
        <v>6384422.774088945</v>
      </c>
      <c r="C134" s="55">
        <f t="shared" si="2"/>
        <v>66343211.43238619</v>
      </c>
      <c r="D134" s="55">
        <f t="shared" si="2"/>
        <v>13390946.790923474</v>
      </c>
      <c r="E134" s="55">
        <f t="shared" si="2"/>
        <v>2601679.7548195194</v>
      </c>
      <c r="F134" s="55">
        <f t="shared" si="2"/>
        <v>191316.9399601093</v>
      </c>
      <c r="G134" s="32">
        <f t="shared" si="2"/>
        <v>88911577.69217822</v>
      </c>
    </row>
  </sheetData>
  <printOptions/>
  <pageMargins left="0.75" right="0.75" top="1" bottom="1" header="0.5" footer="0.5"/>
  <pageSetup horizontalDpi="600" verticalDpi="600" orientation="portrait" scale="72" r:id="rId1"/>
  <rowBreaks count="1" manualBreakCount="1">
    <brk id="57" max="6" man="1"/>
  </rowBreaks>
</worksheet>
</file>

<file path=xl/worksheets/sheet9.xml><?xml version="1.0" encoding="utf-8"?>
<worksheet xmlns="http://schemas.openxmlformats.org/spreadsheetml/2006/main" xmlns:r="http://schemas.openxmlformats.org/officeDocument/2006/relationships">
  <dimension ref="A1:H86"/>
  <sheetViews>
    <sheetView workbookViewId="0" topLeftCell="J23">
      <selection activeCell="H1" sqref="H1"/>
    </sheetView>
  </sheetViews>
  <sheetFormatPr defaultColWidth="9.140625" defaultRowHeight="12.75"/>
  <cols>
    <col min="1" max="16384" width="9.140625" style="2" customWidth="1"/>
  </cols>
  <sheetData>
    <row r="1" spans="1:8" ht="18">
      <c r="A1" s="140" t="s">
        <v>97</v>
      </c>
      <c r="H1"/>
    </row>
    <row r="2" ht="11.25">
      <c r="A2" s="2" t="s">
        <v>98</v>
      </c>
    </row>
    <row r="3" ht="11.25">
      <c r="A3" s="2" t="s">
        <v>99</v>
      </c>
    </row>
    <row r="5" ht="11.25">
      <c r="A5" s="14"/>
    </row>
    <row r="6" ht="11.25">
      <c r="A6" s="14" t="s">
        <v>100</v>
      </c>
    </row>
    <row r="7" spans="4:7" ht="11.25">
      <c r="D7" s="15" t="s">
        <v>17</v>
      </c>
      <c r="E7" s="22"/>
      <c r="F7" s="22"/>
      <c r="G7" s="23"/>
    </row>
    <row r="8" spans="1:7" ht="11.25">
      <c r="A8" s="34" t="s">
        <v>9</v>
      </c>
      <c r="B8" s="35" t="s">
        <v>13</v>
      </c>
      <c r="C8" s="35" t="s">
        <v>14</v>
      </c>
      <c r="D8" s="34" t="s">
        <v>19</v>
      </c>
      <c r="E8" s="34" t="s">
        <v>3</v>
      </c>
      <c r="F8" s="34" t="s">
        <v>4</v>
      </c>
      <c r="G8" s="34" t="s">
        <v>5</v>
      </c>
    </row>
    <row r="9" spans="1:7" ht="11.25">
      <c r="A9" s="19">
        <v>1</v>
      </c>
      <c r="B9" s="20">
        <v>1.23</v>
      </c>
      <c r="C9" s="20">
        <v>1.53</v>
      </c>
      <c r="D9" s="20">
        <v>2.01</v>
      </c>
      <c r="E9" s="20">
        <v>2.26</v>
      </c>
      <c r="F9" s="20">
        <v>2.49</v>
      </c>
      <c r="G9" s="20">
        <v>3.09</v>
      </c>
    </row>
    <row r="10" spans="1:7" ht="11.25">
      <c r="A10" s="19">
        <v>2</v>
      </c>
      <c r="B10" s="20">
        <v>1.28</v>
      </c>
      <c r="C10" s="20">
        <v>1.71</v>
      </c>
      <c r="D10" s="20">
        <v>2.24</v>
      </c>
      <c r="E10" s="20">
        <v>2.76</v>
      </c>
      <c r="F10" s="20">
        <v>3.19</v>
      </c>
      <c r="G10" s="20">
        <v>3.69</v>
      </c>
    </row>
    <row r="11" spans="1:7" ht="11.25">
      <c r="A11" s="19">
        <v>3</v>
      </c>
      <c r="B11" s="20">
        <v>1.33</v>
      </c>
      <c r="C11" s="20">
        <v>1.85</v>
      </c>
      <c r="D11" s="20">
        <v>2.49</v>
      </c>
      <c r="E11" s="20">
        <v>3.27</v>
      </c>
      <c r="F11" s="20">
        <v>3.84</v>
      </c>
      <c r="G11" s="20">
        <v>4.28</v>
      </c>
    </row>
    <row r="12" spans="1:7" ht="11.25">
      <c r="A12" s="19">
        <v>4</v>
      </c>
      <c r="B12" s="20">
        <v>1.38</v>
      </c>
      <c r="C12" s="20">
        <v>1.99</v>
      </c>
      <c r="D12" s="20">
        <v>2.72</v>
      </c>
      <c r="E12" s="20">
        <v>3.75</v>
      </c>
      <c r="F12" s="20">
        <v>4.41</v>
      </c>
      <c r="G12" s="20">
        <v>4.81</v>
      </c>
    </row>
    <row r="13" spans="1:7" ht="11.25">
      <c r="A13" s="19">
        <v>5</v>
      </c>
      <c r="B13" s="20">
        <v>1.43</v>
      </c>
      <c r="C13" s="20">
        <v>2.12</v>
      </c>
      <c r="D13" s="20">
        <v>2.94</v>
      </c>
      <c r="E13" s="20">
        <v>4.2</v>
      </c>
      <c r="F13" s="20">
        <v>4.82</v>
      </c>
      <c r="G13" s="20">
        <v>5.3</v>
      </c>
    </row>
    <row r="14" spans="1:7" ht="11.25">
      <c r="A14" s="19">
        <v>6</v>
      </c>
      <c r="B14" s="20">
        <v>1.47</v>
      </c>
      <c r="C14" s="20">
        <v>2.24</v>
      </c>
      <c r="D14" s="20">
        <v>3.1458</v>
      </c>
      <c r="E14" s="20">
        <v>4.6</v>
      </c>
      <c r="F14" s="20">
        <v>5.16</v>
      </c>
      <c r="G14" s="20">
        <v>5.75</v>
      </c>
    </row>
    <row r="15" spans="1:7" ht="11.25">
      <c r="A15" s="19">
        <v>7</v>
      </c>
      <c r="B15" s="20">
        <v>1.51</v>
      </c>
      <c r="C15" s="20">
        <v>2.35</v>
      </c>
      <c r="D15" s="20">
        <v>3.34</v>
      </c>
      <c r="E15" s="20">
        <v>4.96</v>
      </c>
      <c r="F15" s="20">
        <v>5.47</v>
      </c>
      <c r="G15" s="20">
        <v>6.18</v>
      </c>
    </row>
    <row r="16" spans="1:7" ht="11.25">
      <c r="A16" s="19">
        <v>8</v>
      </c>
      <c r="B16" s="20">
        <v>1.55</v>
      </c>
      <c r="C16" s="20">
        <v>2.45</v>
      </c>
      <c r="D16" s="20">
        <v>3.528</v>
      </c>
      <c r="E16" s="20">
        <v>5.32</v>
      </c>
      <c r="F16" s="20">
        <v>5.76</v>
      </c>
      <c r="G16" s="20">
        <v>6.56</v>
      </c>
    </row>
    <row r="17" spans="1:7" ht="11.25">
      <c r="A17" s="19">
        <v>9</v>
      </c>
      <c r="B17" s="20">
        <v>1.58</v>
      </c>
      <c r="C17" s="20">
        <v>2.56</v>
      </c>
      <c r="D17" s="20">
        <v>3.71</v>
      </c>
      <c r="E17" s="20">
        <v>5.64</v>
      </c>
      <c r="F17" s="20">
        <v>6.05</v>
      </c>
      <c r="G17" s="20">
        <v>6.91</v>
      </c>
    </row>
    <row r="18" spans="1:7" ht="11.25">
      <c r="A18" s="19">
        <v>10</v>
      </c>
      <c r="B18" s="20">
        <v>1.62</v>
      </c>
      <c r="C18" s="20">
        <v>2.65</v>
      </c>
      <c r="D18" s="20">
        <v>3.88</v>
      </c>
      <c r="E18" s="20">
        <v>5.97</v>
      </c>
      <c r="F18" s="20">
        <v>6.71</v>
      </c>
      <c r="G18" s="20">
        <v>7.24</v>
      </c>
    </row>
    <row r="19" spans="1:7" ht="11.25">
      <c r="A19" s="19">
        <v>11</v>
      </c>
      <c r="B19" s="20">
        <v>1.65</v>
      </c>
      <c r="C19" s="20">
        <v>2.74</v>
      </c>
      <c r="D19" s="20">
        <v>4.04</v>
      </c>
      <c r="E19" s="20">
        <v>6.27</v>
      </c>
      <c r="F19" s="20">
        <v>6.96</v>
      </c>
      <c r="G19" s="20">
        <v>7.54</v>
      </c>
    </row>
    <row r="20" spans="1:7" ht="11.25">
      <c r="A20" s="19">
        <v>12</v>
      </c>
      <c r="B20" s="20">
        <v>1.68</v>
      </c>
      <c r="C20" s="20">
        <v>2.83</v>
      </c>
      <c r="D20" s="20">
        <v>4.2</v>
      </c>
      <c r="E20" s="20">
        <v>6.56</v>
      </c>
      <c r="F20" s="20">
        <v>7.22</v>
      </c>
      <c r="G20" s="20">
        <v>7.84</v>
      </c>
    </row>
    <row r="21" spans="1:7" ht="11.25">
      <c r="A21" s="19">
        <v>13</v>
      </c>
      <c r="B21" s="20">
        <v>1.71</v>
      </c>
      <c r="C21" s="20">
        <v>2.92</v>
      </c>
      <c r="D21" s="20">
        <v>4.35</v>
      </c>
      <c r="E21" s="20">
        <v>6.8</v>
      </c>
      <c r="F21" s="20">
        <v>7.46</v>
      </c>
      <c r="G21" s="20">
        <v>8.1</v>
      </c>
    </row>
    <row r="22" spans="1:7" ht="11.25">
      <c r="A22" s="19">
        <v>14</v>
      </c>
      <c r="B22" s="20">
        <v>1.74</v>
      </c>
      <c r="C22" s="20">
        <v>3</v>
      </c>
      <c r="D22" s="20">
        <v>4.5</v>
      </c>
      <c r="E22" s="20">
        <v>6.92</v>
      </c>
      <c r="F22" s="20">
        <v>7.71</v>
      </c>
      <c r="G22" s="20">
        <v>8.35</v>
      </c>
    </row>
    <row r="23" spans="1:7" ht="11.25">
      <c r="A23" s="19">
        <v>15</v>
      </c>
      <c r="B23" s="20">
        <v>1.77</v>
      </c>
      <c r="C23" s="20">
        <v>3.1</v>
      </c>
      <c r="D23" s="20">
        <v>4.64</v>
      </c>
      <c r="E23" s="20">
        <v>7.08</v>
      </c>
      <c r="F23" s="20">
        <v>7.92</v>
      </c>
      <c r="G23" s="20">
        <v>8.58</v>
      </c>
    </row>
    <row r="24" spans="1:7" ht="11.25">
      <c r="A24" s="19">
        <v>16</v>
      </c>
      <c r="B24" s="20">
        <v>1.79</v>
      </c>
      <c r="C24" s="20">
        <v>3.19</v>
      </c>
      <c r="D24" s="20">
        <v>4.77</v>
      </c>
      <c r="E24" s="20">
        <v>7.24</v>
      </c>
      <c r="F24" s="20">
        <v>8.13</v>
      </c>
      <c r="G24" s="20">
        <v>8.81</v>
      </c>
    </row>
    <row r="25" spans="1:7" ht="11.25">
      <c r="A25" s="19">
        <v>17</v>
      </c>
      <c r="B25" s="20">
        <v>1.82</v>
      </c>
      <c r="C25" s="20">
        <v>3.28</v>
      </c>
      <c r="D25" s="20">
        <v>4.91</v>
      </c>
      <c r="E25" s="20">
        <v>7.39</v>
      </c>
      <c r="F25" s="20">
        <v>8.35</v>
      </c>
      <c r="G25" s="20">
        <v>9.01</v>
      </c>
    </row>
    <row r="26" spans="1:7" ht="11.25">
      <c r="A26" s="19">
        <v>18</v>
      </c>
      <c r="B26" s="20">
        <v>1.85</v>
      </c>
      <c r="C26" s="20">
        <v>3.36</v>
      </c>
      <c r="D26" s="20">
        <v>5.03</v>
      </c>
      <c r="E26" s="20">
        <v>7.54</v>
      </c>
      <c r="F26" s="20">
        <v>8.53</v>
      </c>
      <c r="G26" s="20">
        <v>9.21</v>
      </c>
    </row>
    <row r="27" spans="1:7" ht="11.25">
      <c r="A27" s="19">
        <v>19</v>
      </c>
      <c r="B27" s="20">
        <v>1.87</v>
      </c>
      <c r="C27" s="20">
        <v>3.45</v>
      </c>
      <c r="D27" s="20">
        <v>5.16</v>
      </c>
      <c r="E27" s="20">
        <v>7.68</v>
      </c>
      <c r="F27" s="20">
        <v>8.72</v>
      </c>
      <c r="G27" s="20">
        <v>9.4</v>
      </c>
    </row>
    <row r="28" spans="1:7" ht="11.25">
      <c r="A28" s="19">
        <v>20</v>
      </c>
      <c r="B28" s="20">
        <v>1.89</v>
      </c>
      <c r="C28" s="20">
        <v>3.53</v>
      </c>
      <c r="D28" s="20">
        <v>5.28</v>
      </c>
      <c r="E28" s="20">
        <v>7.82</v>
      </c>
      <c r="F28" s="20">
        <v>8.88</v>
      </c>
      <c r="G28" s="20">
        <v>9.56</v>
      </c>
    </row>
    <row r="29" spans="1:7" ht="11.25">
      <c r="A29" s="19">
        <v>21</v>
      </c>
      <c r="B29" s="20">
        <v>1.92</v>
      </c>
      <c r="C29" s="20">
        <v>3.61</v>
      </c>
      <c r="D29" s="20">
        <v>5.4</v>
      </c>
      <c r="E29" s="20">
        <v>7.96</v>
      </c>
      <c r="F29" s="20">
        <v>9.02</v>
      </c>
      <c r="G29" s="20">
        <v>9.73</v>
      </c>
    </row>
    <row r="30" spans="1:7" ht="11.25">
      <c r="A30" s="19">
        <v>22</v>
      </c>
      <c r="B30" s="20">
        <v>1.94</v>
      </c>
      <c r="C30" s="20">
        <v>3.68</v>
      </c>
      <c r="D30" s="20">
        <v>5.51</v>
      </c>
      <c r="E30" s="20">
        <v>8.08</v>
      </c>
      <c r="F30" s="20">
        <v>9.17</v>
      </c>
      <c r="G30" s="20">
        <v>9.89</v>
      </c>
    </row>
    <row r="31" spans="1:7" ht="11.25">
      <c r="A31" s="19">
        <v>23</v>
      </c>
      <c r="B31" s="20">
        <v>1.96</v>
      </c>
      <c r="C31" s="20">
        <v>3.76</v>
      </c>
      <c r="D31" s="20">
        <v>5.62</v>
      </c>
      <c r="E31" s="20">
        <v>8.23</v>
      </c>
      <c r="F31" s="20">
        <v>9.31</v>
      </c>
      <c r="G31" s="20">
        <v>10.05</v>
      </c>
    </row>
    <row r="32" spans="1:7" ht="11.25">
      <c r="A32" s="19">
        <v>24</v>
      </c>
      <c r="B32" s="20">
        <v>1.98</v>
      </c>
      <c r="C32" s="20">
        <v>3.83</v>
      </c>
      <c r="D32" s="20">
        <v>5.73</v>
      </c>
      <c r="E32" s="20">
        <v>8.34</v>
      </c>
      <c r="F32" s="20">
        <v>9.43</v>
      </c>
      <c r="G32" s="20">
        <v>10.18</v>
      </c>
    </row>
    <row r="33" spans="1:7" ht="11.25">
      <c r="A33" s="19">
        <v>25</v>
      </c>
      <c r="B33" s="20">
        <v>2</v>
      </c>
      <c r="C33" s="20">
        <v>3.9</v>
      </c>
      <c r="D33" s="20">
        <v>5.84</v>
      </c>
      <c r="E33" s="20">
        <v>8.46</v>
      </c>
      <c r="F33" s="20">
        <v>9.55</v>
      </c>
      <c r="G33" s="20">
        <v>10.32</v>
      </c>
    </row>
    <row r="34" spans="1:7" ht="11.25">
      <c r="A34" s="19">
        <v>26</v>
      </c>
      <c r="B34" s="20">
        <v>2.02</v>
      </c>
      <c r="C34" s="20">
        <v>3.97</v>
      </c>
      <c r="D34" s="20">
        <v>5.94</v>
      </c>
      <c r="E34" s="20">
        <v>8.56</v>
      </c>
      <c r="F34" s="20">
        <v>9.67</v>
      </c>
      <c r="G34" s="20">
        <v>10.45</v>
      </c>
    </row>
    <row r="35" spans="1:7" ht="11.25">
      <c r="A35" s="19">
        <v>27</v>
      </c>
      <c r="B35" s="20">
        <v>2.04</v>
      </c>
      <c r="C35" s="20">
        <v>4.04</v>
      </c>
      <c r="D35" s="20">
        <v>6.05</v>
      </c>
      <c r="E35" s="20">
        <v>8.69</v>
      </c>
      <c r="F35" s="20">
        <v>9.78</v>
      </c>
      <c r="G35" s="20">
        <v>10.57</v>
      </c>
    </row>
    <row r="36" spans="1:7" ht="11.25">
      <c r="A36" s="19">
        <v>28</v>
      </c>
      <c r="B36" s="20">
        <v>2.06</v>
      </c>
      <c r="C36" s="20">
        <v>4.11</v>
      </c>
      <c r="D36" s="20">
        <v>6.14</v>
      </c>
      <c r="E36" s="20">
        <v>8.81</v>
      </c>
      <c r="F36" s="20">
        <v>9.88</v>
      </c>
      <c r="G36" s="20">
        <v>10.68</v>
      </c>
    </row>
    <row r="37" spans="1:7" ht="11.25">
      <c r="A37" s="19">
        <v>29</v>
      </c>
      <c r="B37" s="20">
        <v>2.07</v>
      </c>
      <c r="C37" s="20">
        <v>4.17</v>
      </c>
      <c r="D37" s="20">
        <v>6.24</v>
      </c>
      <c r="E37" s="20">
        <v>8.92</v>
      </c>
      <c r="F37" s="20">
        <v>10</v>
      </c>
      <c r="G37" s="20">
        <v>10.79</v>
      </c>
    </row>
    <row r="38" spans="1:7" ht="11.25">
      <c r="A38" s="19">
        <v>30</v>
      </c>
      <c r="B38" s="20">
        <v>2.09</v>
      </c>
      <c r="C38" s="20">
        <v>4.24</v>
      </c>
      <c r="D38" s="20">
        <v>6.34</v>
      </c>
      <c r="E38" s="20">
        <v>9.02</v>
      </c>
      <c r="F38" s="20">
        <v>10.09</v>
      </c>
      <c r="G38" s="20">
        <v>10.9</v>
      </c>
    </row>
    <row r="39" spans="1:7" ht="11.25">
      <c r="A39" s="19">
        <v>31</v>
      </c>
      <c r="B39" s="20">
        <v>2.1</v>
      </c>
      <c r="C39" s="20">
        <v>4.3</v>
      </c>
      <c r="D39" s="20">
        <v>6.43</v>
      </c>
      <c r="E39" s="20">
        <v>9.1</v>
      </c>
      <c r="F39" s="20">
        <v>10.17</v>
      </c>
      <c r="G39" s="20">
        <v>11.01</v>
      </c>
    </row>
    <row r="40" spans="1:7" ht="11.25">
      <c r="A40" s="19">
        <v>32</v>
      </c>
      <c r="B40" s="20">
        <v>2.11</v>
      </c>
      <c r="C40" s="20">
        <v>4.36</v>
      </c>
      <c r="D40" s="20">
        <v>6.52</v>
      </c>
      <c r="E40" s="20">
        <v>9.21</v>
      </c>
      <c r="F40" s="20">
        <v>10.27</v>
      </c>
      <c r="G40" s="20">
        <v>11.11</v>
      </c>
    </row>
    <row r="41" spans="1:7" ht="11.25">
      <c r="A41" s="19">
        <v>33</v>
      </c>
      <c r="B41" s="20">
        <v>2.12</v>
      </c>
      <c r="C41" s="20">
        <v>4.42</v>
      </c>
      <c r="D41" s="20">
        <v>6.61</v>
      </c>
      <c r="E41" s="20">
        <v>9.3</v>
      </c>
      <c r="F41" s="20">
        <v>10.36</v>
      </c>
      <c r="G41" s="20">
        <v>11.19</v>
      </c>
    </row>
    <row r="42" spans="1:7" ht="11.25">
      <c r="A42" s="19">
        <v>34</v>
      </c>
      <c r="B42" s="20">
        <v>2.13</v>
      </c>
      <c r="C42" s="20">
        <v>4.48</v>
      </c>
      <c r="D42" s="20">
        <v>6.7</v>
      </c>
      <c r="E42" s="20">
        <v>9.39</v>
      </c>
      <c r="F42" s="20">
        <v>10.43</v>
      </c>
      <c r="G42" s="20">
        <v>11.28</v>
      </c>
    </row>
    <row r="43" spans="1:7" ht="11.25">
      <c r="A43" s="19">
        <v>35</v>
      </c>
      <c r="B43" s="20">
        <v>2.14</v>
      </c>
      <c r="C43" s="20">
        <v>4.54</v>
      </c>
      <c r="D43" s="20">
        <v>6.78</v>
      </c>
      <c r="E43" s="20">
        <v>9.49</v>
      </c>
      <c r="F43" s="20">
        <v>10.52</v>
      </c>
      <c r="G43" s="20">
        <v>11.37</v>
      </c>
    </row>
    <row r="44" spans="1:7" ht="11.25">
      <c r="A44" s="19">
        <v>36</v>
      </c>
      <c r="B44" s="20">
        <v>2.15</v>
      </c>
      <c r="C44" s="20">
        <v>4.59</v>
      </c>
      <c r="D44" s="20">
        <v>6.87</v>
      </c>
      <c r="E44" s="20">
        <v>9.94</v>
      </c>
      <c r="F44" s="20">
        <v>10.6</v>
      </c>
      <c r="G44" s="20">
        <v>11.45</v>
      </c>
    </row>
    <row r="45" spans="1:7" ht="11.25">
      <c r="A45" s="19">
        <v>37</v>
      </c>
      <c r="B45" s="20">
        <v>2.16</v>
      </c>
      <c r="C45" s="20">
        <v>4.65</v>
      </c>
      <c r="D45" s="20">
        <v>6.95</v>
      </c>
      <c r="E45" s="20">
        <v>10.03</v>
      </c>
      <c r="F45" s="20">
        <v>10.66</v>
      </c>
      <c r="G45" s="20">
        <v>11.53</v>
      </c>
    </row>
    <row r="46" spans="1:7" ht="11.25">
      <c r="A46" s="19">
        <v>38</v>
      </c>
      <c r="B46" s="20">
        <v>2.17</v>
      </c>
      <c r="C46" s="20">
        <v>4.7</v>
      </c>
      <c r="D46" s="20">
        <v>7.03</v>
      </c>
      <c r="E46" s="20">
        <v>10.12</v>
      </c>
      <c r="F46" s="20">
        <v>10.74</v>
      </c>
      <c r="G46" s="20">
        <v>11.6</v>
      </c>
    </row>
    <row r="47" spans="1:7" ht="11.25">
      <c r="A47" s="19">
        <v>39</v>
      </c>
      <c r="B47" s="20">
        <v>2.18</v>
      </c>
      <c r="C47" s="20">
        <v>4.76</v>
      </c>
      <c r="D47" s="20">
        <v>7.11</v>
      </c>
      <c r="E47" s="20">
        <v>10.21</v>
      </c>
      <c r="F47" s="20">
        <v>10.8</v>
      </c>
      <c r="G47" s="20">
        <v>11.68</v>
      </c>
    </row>
    <row r="48" spans="1:7" ht="11.25">
      <c r="A48" s="19">
        <v>40</v>
      </c>
      <c r="B48" s="20">
        <v>2.19</v>
      </c>
      <c r="C48" s="20">
        <v>4.81</v>
      </c>
      <c r="D48" s="20">
        <v>7.19</v>
      </c>
      <c r="E48" s="20">
        <v>10.29</v>
      </c>
      <c r="F48" s="20">
        <v>10.86</v>
      </c>
      <c r="G48" s="20">
        <v>11.74</v>
      </c>
    </row>
    <row r="49" spans="1:7" ht="11.25">
      <c r="A49" s="19">
        <v>41</v>
      </c>
      <c r="B49" s="20">
        <v>2.2</v>
      </c>
      <c r="C49" s="20">
        <v>4.86</v>
      </c>
      <c r="D49" s="20">
        <v>7.27</v>
      </c>
      <c r="E49" s="20">
        <v>10.4</v>
      </c>
      <c r="F49" s="20">
        <v>10.92</v>
      </c>
      <c r="G49" s="20">
        <v>11.8</v>
      </c>
    </row>
    <row r="50" spans="1:7" ht="11.25">
      <c r="A50" s="19">
        <v>42</v>
      </c>
      <c r="B50" s="20">
        <v>2.21</v>
      </c>
      <c r="C50" s="20">
        <v>4.91</v>
      </c>
      <c r="D50" s="20">
        <v>7.34</v>
      </c>
      <c r="E50" s="20">
        <v>10.47</v>
      </c>
      <c r="F50" s="20">
        <v>10.99</v>
      </c>
      <c r="G50" s="20">
        <v>11.87</v>
      </c>
    </row>
    <row r="51" spans="1:7" ht="11.25">
      <c r="A51" s="19">
        <v>43</v>
      </c>
      <c r="B51" s="20">
        <v>2.22</v>
      </c>
      <c r="C51" s="20">
        <v>4.96</v>
      </c>
      <c r="D51" s="20">
        <v>7.42</v>
      </c>
      <c r="E51" s="20">
        <v>10.56</v>
      </c>
      <c r="F51" s="20">
        <v>11.05</v>
      </c>
      <c r="G51" s="20">
        <v>12.16</v>
      </c>
    </row>
    <row r="52" spans="1:7" ht="11.25">
      <c r="A52" s="19">
        <v>44</v>
      </c>
      <c r="B52" s="20">
        <v>2.23</v>
      </c>
      <c r="C52" s="20">
        <v>5.01</v>
      </c>
      <c r="D52" s="20">
        <v>7.49</v>
      </c>
      <c r="E52" s="20">
        <v>10.63</v>
      </c>
      <c r="F52" s="20">
        <v>11.11</v>
      </c>
      <c r="G52" s="20">
        <v>12.45</v>
      </c>
    </row>
    <row r="53" spans="1:7" ht="11.25">
      <c r="A53" s="19">
        <v>45</v>
      </c>
      <c r="B53" s="20">
        <v>2.24</v>
      </c>
      <c r="C53" s="20">
        <v>5.06</v>
      </c>
      <c r="D53" s="20">
        <v>7.56</v>
      </c>
      <c r="E53" s="20">
        <v>10.69</v>
      </c>
      <c r="F53" s="20">
        <v>11.26</v>
      </c>
      <c r="G53" s="20">
        <v>12.76</v>
      </c>
    </row>
    <row r="54" spans="1:7" ht="11.25">
      <c r="A54" s="19">
        <v>46</v>
      </c>
      <c r="B54" s="20">
        <v>2.25</v>
      </c>
      <c r="C54" s="20">
        <v>5.11</v>
      </c>
      <c r="D54" s="20">
        <v>7.63</v>
      </c>
      <c r="E54" s="20">
        <v>10.79</v>
      </c>
      <c r="F54" s="20">
        <v>11.31</v>
      </c>
      <c r="G54" s="20">
        <v>13.06</v>
      </c>
    </row>
    <row r="55" spans="1:7" ht="11.25">
      <c r="A55" s="19">
        <v>47</v>
      </c>
      <c r="B55" s="20">
        <v>2.26</v>
      </c>
      <c r="C55" s="20">
        <v>5.16</v>
      </c>
      <c r="D55" s="20">
        <v>7.7</v>
      </c>
      <c r="E55" s="20">
        <v>10.85</v>
      </c>
      <c r="F55" s="20">
        <v>11.36</v>
      </c>
      <c r="G55" s="20">
        <v>13.37</v>
      </c>
    </row>
    <row r="56" spans="1:7" ht="11.25">
      <c r="A56" s="19">
        <v>48</v>
      </c>
      <c r="B56" s="20">
        <v>2.27</v>
      </c>
      <c r="C56" s="20">
        <v>5.2</v>
      </c>
      <c r="D56" s="20">
        <v>7.77</v>
      </c>
      <c r="E56" s="20">
        <v>10.94</v>
      </c>
      <c r="F56" s="20">
        <v>11.41</v>
      </c>
      <c r="G56" s="20">
        <v>13.69</v>
      </c>
    </row>
    <row r="57" spans="1:7" ht="11.25">
      <c r="A57" s="19">
        <v>49</v>
      </c>
      <c r="B57" s="20">
        <v>2.28</v>
      </c>
      <c r="C57" s="20">
        <v>5.25</v>
      </c>
      <c r="D57" s="20">
        <v>7.84</v>
      </c>
      <c r="E57" s="20">
        <v>11.01</v>
      </c>
      <c r="F57" s="20">
        <v>11.46</v>
      </c>
      <c r="G57" s="20">
        <v>14.01</v>
      </c>
    </row>
    <row r="58" spans="1:7" ht="11.25">
      <c r="A58" s="19">
        <v>50</v>
      </c>
      <c r="B58" s="20">
        <v>2.29</v>
      </c>
      <c r="C58" s="20">
        <v>5.29</v>
      </c>
      <c r="D58" s="20">
        <v>7.91</v>
      </c>
      <c r="E58" s="20">
        <v>11.08</v>
      </c>
      <c r="F58" s="20">
        <v>11.5</v>
      </c>
      <c r="G58" s="20">
        <v>14.35</v>
      </c>
    </row>
    <row r="59" spans="1:8" ht="12.75">
      <c r="A59" s="19">
        <v>51</v>
      </c>
      <c r="B59" s="20">
        <v>2.3</v>
      </c>
      <c r="C59" s="20">
        <v>5.34</v>
      </c>
      <c r="D59" s="20">
        <v>7.97</v>
      </c>
      <c r="E59" s="20">
        <v>11.15</v>
      </c>
      <c r="F59" s="20">
        <v>11.55</v>
      </c>
      <c r="G59" s="20">
        <v>14.68</v>
      </c>
      <c r="H59"/>
    </row>
    <row r="60" spans="1:7" ht="11.25">
      <c r="A60" s="19">
        <v>52</v>
      </c>
      <c r="B60" s="20">
        <v>2.31</v>
      </c>
      <c r="C60" s="20">
        <v>5.38</v>
      </c>
      <c r="D60" s="20">
        <v>8.04</v>
      </c>
      <c r="E60" s="20">
        <v>11.23</v>
      </c>
      <c r="F60" s="20">
        <v>11.59</v>
      </c>
      <c r="G60" s="20">
        <v>15.02</v>
      </c>
    </row>
    <row r="61" spans="1:7" ht="11.25">
      <c r="A61" s="19">
        <v>53</v>
      </c>
      <c r="B61" s="20">
        <v>2.32</v>
      </c>
      <c r="C61" s="20">
        <v>5.42</v>
      </c>
      <c r="D61" s="20">
        <v>8.1</v>
      </c>
      <c r="E61" s="20">
        <v>11.28</v>
      </c>
      <c r="F61" s="20">
        <v>11.63</v>
      </c>
      <c r="G61" s="20">
        <v>15.38</v>
      </c>
    </row>
    <row r="62" spans="1:7" ht="11.25">
      <c r="A62" s="19">
        <v>54</v>
      </c>
      <c r="B62" s="20">
        <v>2.33</v>
      </c>
      <c r="C62" s="20">
        <v>5.46</v>
      </c>
      <c r="D62" s="20">
        <v>8.16</v>
      </c>
      <c r="E62" s="20">
        <v>11.33</v>
      </c>
      <c r="F62" s="20">
        <v>11.68</v>
      </c>
      <c r="G62" s="20">
        <v>15.74</v>
      </c>
    </row>
    <row r="63" spans="1:7" ht="11.25">
      <c r="A63" s="19">
        <v>55</v>
      </c>
      <c r="B63" s="20">
        <v>2.34</v>
      </c>
      <c r="C63" s="20">
        <v>5.51</v>
      </c>
      <c r="D63" s="20">
        <v>8.23</v>
      </c>
      <c r="E63" s="20">
        <v>11.37</v>
      </c>
      <c r="F63" s="20">
        <v>11.73</v>
      </c>
      <c r="G63" s="20">
        <v>15.89</v>
      </c>
    </row>
    <row r="64" spans="1:7" ht="11.25">
      <c r="A64" s="19">
        <v>56</v>
      </c>
      <c r="B64" s="20">
        <v>2.35</v>
      </c>
      <c r="C64" s="20">
        <v>5.55</v>
      </c>
      <c r="D64" s="20">
        <v>8.29</v>
      </c>
      <c r="E64" s="20">
        <v>11.4</v>
      </c>
      <c r="F64" s="20">
        <v>11.75</v>
      </c>
      <c r="G64" s="20">
        <v>15.96</v>
      </c>
    </row>
    <row r="65" spans="1:7" ht="11.25">
      <c r="A65" s="19">
        <v>57</v>
      </c>
      <c r="B65" s="20">
        <v>2.36</v>
      </c>
      <c r="C65" s="20">
        <v>5.59</v>
      </c>
      <c r="D65" s="20">
        <v>8.35</v>
      </c>
      <c r="E65" s="20">
        <v>11.43</v>
      </c>
      <c r="F65" s="20">
        <v>11.78</v>
      </c>
      <c r="G65" s="20">
        <v>16.06</v>
      </c>
    </row>
    <row r="66" spans="1:7" ht="11.25">
      <c r="A66" s="19">
        <v>58</v>
      </c>
      <c r="B66" s="20">
        <v>2.37</v>
      </c>
      <c r="C66" s="20">
        <v>5.63</v>
      </c>
      <c r="D66" s="20">
        <v>8.41</v>
      </c>
      <c r="E66" s="20">
        <v>11.47</v>
      </c>
      <c r="F66" s="20">
        <v>11.82</v>
      </c>
      <c r="G66" s="20">
        <v>16.14</v>
      </c>
    </row>
    <row r="67" spans="1:7" ht="11.25">
      <c r="A67" s="19">
        <v>59</v>
      </c>
      <c r="B67" s="20">
        <v>2.38</v>
      </c>
      <c r="C67" s="20">
        <v>5.67</v>
      </c>
      <c r="D67" s="20">
        <v>8.47</v>
      </c>
      <c r="E67" s="20">
        <v>11.5</v>
      </c>
      <c r="F67" s="20">
        <v>11.85</v>
      </c>
      <c r="G67" s="20">
        <v>16.21</v>
      </c>
    </row>
    <row r="68" spans="1:7" ht="11.25">
      <c r="A68" s="19">
        <v>60</v>
      </c>
      <c r="B68" s="20">
        <v>2.39</v>
      </c>
      <c r="C68" s="20">
        <v>5.71</v>
      </c>
      <c r="D68" s="20">
        <v>8.52</v>
      </c>
      <c r="E68" s="20">
        <v>11.53</v>
      </c>
      <c r="F68" s="20">
        <v>11.88</v>
      </c>
      <c r="G68" s="20">
        <v>16.3</v>
      </c>
    </row>
    <row r="69" spans="1:7" ht="11.25">
      <c r="A69" s="19">
        <v>61</v>
      </c>
      <c r="B69" s="20">
        <v>2.4</v>
      </c>
      <c r="C69" s="20">
        <v>5.74</v>
      </c>
      <c r="D69" s="20">
        <v>8.58</v>
      </c>
      <c r="E69" s="20">
        <v>11.56</v>
      </c>
      <c r="F69" s="20">
        <v>11.92</v>
      </c>
      <c r="G69" s="20">
        <v>16.38</v>
      </c>
    </row>
    <row r="70" spans="1:7" ht="11.25">
      <c r="A70" s="19">
        <v>62</v>
      </c>
      <c r="B70" s="20">
        <v>2.41</v>
      </c>
      <c r="C70" s="20">
        <v>5.78</v>
      </c>
      <c r="D70" s="20">
        <v>8.64</v>
      </c>
      <c r="E70" s="20">
        <v>11.59</v>
      </c>
      <c r="F70" s="20">
        <v>11.98</v>
      </c>
      <c r="G70" s="20">
        <v>16.44</v>
      </c>
    </row>
    <row r="71" spans="1:7" ht="11.25">
      <c r="A71" s="19">
        <v>63</v>
      </c>
      <c r="B71" s="20">
        <v>2.42</v>
      </c>
      <c r="C71" s="20">
        <v>5.82</v>
      </c>
      <c r="D71" s="20">
        <v>8.69</v>
      </c>
      <c r="E71" s="20">
        <v>11.61</v>
      </c>
      <c r="F71" s="20">
        <v>12.05</v>
      </c>
      <c r="G71" s="20">
        <v>16.52</v>
      </c>
    </row>
    <row r="72" spans="1:7" ht="11.25">
      <c r="A72" s="19">
        <v>64</v>
      </c>
      <c r="B72" s="20">
        <v>2.43</v>
      </c>
      <c r="C72" s="20">
        <v>5.86</v>
      </c>
      <c r="D72" s="20">
        <v>8.75</v>
      </c>
      <c r="E72" s="20">
        <v>11.64</v>
      </c>
      <c r="F72" s="20">
        <v>12.1</v>
      </c>
      <c r="G72" s="20">
        <v>16.59</v>
      </c>
    </row>
    <row r="73" spans="1:7" ht="11.25">
      <c r="A73" s="19">
        <v>65</v>
      </c>
      <c r="B73" s="20">
        <v>2.44</v>
      </c>
      <c r="C73" s="20">
        <v>5.89</v>
      </c>
      <c r="D73" s="20">
        <v>8.8</v>
      </c>
      <c r="E73" s="20">
        <v>11.67</v>
      </c>
      <c r="F73" s="20">
        <v>12.16</v>
      </c>
      <c r="G73" s="20">
        <v>16.65</v>
      </c>
    </row>
    <row r="74" spans="1:7" ht="11.25">
      <c r="A74" s="19">
        <v>66</v>
      </c>
      <c r="B74" s="20">
        <v>2.45</v>
      </c>
      <c r="C74" s="20">
        <v>5.93</v>
      </c>
      <c r="D74" s="20">
        <v>8.86</v>
      </c>
      <c r="E74" s="20">
        <v>11.7</v>
      </c>
      <c r="F74" s="20">
        <v>12.24</v>
      </c>
      <c r="G74" s="20">
        <v>16.74</v>
      </c>
    </row>
    <row r="75" spans="1:7" ht="11.25">
      <c r="A75" s="19">
        <v>67</v>
      </c>
      <c r="B75" s="20">
        <v>2.46</v>
      </c>
      <c r="C75" s="20">
        <v>5.97</v>
      </c>
      <c r="D75" s="20">
        <v>8.91</v>
      </c>
      <c r="E75" s="20">
        <v>11.72</v>
      </c>
      <c r="F75" s="20">
        <v>12.29</v>
      </c>
      <c r="G75" s="20">
        <v>16.79</v>
      </c>
    </row>
    <row r="76" spans="1:7" ht="11.25">
      <c r="A76" s="19">
        <v>68</v>
      </c>
      <c r="B76" s="20">
        <v>2.47</v>
      </c>
      <c r="C76" s="20">
        <v>6</v>
      </c>
      <c r="D76" s="20">
        <v>8.96</v>
      </c>
      <c r="E76" s="20">
        <v>11.73</v>
      </c>
      <c r="F76" s="20">
        <v>12.34</v>
      </c>
      <c r="G76" s="20">
        <v>16.86</v>
      </c>
    </row>
    <row r="77" spans="1:7" ht="11.25">
      <c r="A77" s="19">
        <v>69</v>
      </c>
      <c r="B77" s="20">
        <v>2.48</v>
      </c>
      <c r="C77" s="20">
        <v>6.04</v>
      </c>
      <c r="D77" s="20">
        <v>9.01</v>
      </c>
      <c r="E77" s="20">
        <v>11.75</v>
      </c>
      <c r="F77" s="20">
        <v>12.4</v>
      </c>
      <c r="G77" s="20">
        <v>16.93</v>
      </c>
    </row>
    <row r="78" spans="1:7" ht="11.25">
      <c r="A78" s="19">
        <v>70</v>
      </c>
      <c r="B78" s="20">
        <v>2.49</v>
      </c>
      <c r="C78" s="20">
        <v>6.07</v>
      </c>
      <c r="D78" s="20">
        <v>9.06</v>
      </c>
      <c r="E78" s="20">
        <v>11.77</v>
      </c>
      <c r="F78" s="20">
        <v>12.47</v>
      </c>
      <c r="G78" s="20">
        <v>16.99</v>
      </c>
    </row>
    <row r="79" spans="1:7" ht="11.25">
      <c r="A79" s="19" t="s">
        <v>0</v>
      </c>
      <c r="B79" s="20">
        <v>1.77</v>
      </c>
      <c r="C79" s="20">
        <v>3.1</v>
      </c>
      <c r="D79" s="20">
        <v>4.64</v>
      </c>
      <c r="E79" s="20">
        <v>7.08</v>
      </c>
      <c r="F79" s="20">
        <v>7.92</v>
      </c>
      <c r="G79" s="20">
        <v>8.58</v>
      </c>
    </row>
    <row r="80" spans="1:7" ht="11.25">
      <c r="A80" s="19" t="s">
        <v>1</v>
      </c>
      <c r="B80" s="20">
        <v>6.98</v>
      </c>
      <c r="C80" s="20">
        <v>11.95</v>
      </c>
      <c r="D80" s="20">
        <v>18.14</v>
      </c>
      <c r="E80" s="20">
        <v>24.33</v>
      </c>
      <c r="F80" s="20">
        <v>32.81</v>
      </c>
      <c r="G80" s="20">
        <v>34.1</v>
      </c>
    </row>
    <row r="84" spans="1:3" ht="11.25">
      <c r="A84" s="2" t="s">
        <v>60</v>
      </c>
      <c r="C84" s="2">
        <v>0.03</v>
      </c>
    </row>
    <row r="85" spans="1:3" ht="11.25">
      <c r="A85" s="2" t="s">
        <v>63</v>
      </c>
      <c r="C85" s="2">
        <v>1.45</v>
      </c>
    </row>
    <row r="86" spans="1:3" ht="11.25">
      <c r="A86" s="2" t="s">
        <v>64</v>
      </c>
      <c r="C86" s="2">
        <v>1.09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Postal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2002-03-21T22:29:03Z</cp:lastPrinted>
  <dcterms:created xsi:type="dcterms:W3CDTF">2001-12-18T15:37:46Z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