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90" windowWidth="12330" windowHeight="7080" activeTab="1"/>
  </bookViews>
  <sheets>
    <sheet name="Message" sheetId="1" r:id="rId1"/>
    <sheet name="SI" sheetId="2" r:id="rId2"/>
  </sheets>
  <definedNames>
    <definedName name="_xlnm.Print_Area" localSheetId="1">'SI'!$A$3:$K$69</definedName>
  </definedNames>
  <calcPr fullCalcOnLoad="1"/>
</workbook>
</file>

<file path=xl/sharedStrings.xml><?xml version="1.0" encoding="utf-8"?>
<sst xmlns="http://schemas.openxmlformats.org/spreadsheetml/2006/main" count="48" uniqueCount="41">
  <si>
    <t>Heavy Duty Non-Road Diesel Engine Confirmatory Testing - Engine Information</t>
  </si>
  <si>
    <t>Note:  Min. and Max. values are used to set alarm limits within the data acquisition system.</t>
  </si>
  <si>
    <t>Amps maximum current</t>
  </si>
  <si>
    <t>gallons</t>
  </si>
  <si>
    <t>SAE</t>
  </si>
  <si>
    <t>7XX.xxx</t>
  </si>
  <si>
    <t>All Speed</t>
  </si>
  <si>
    <t>The following parameters are set at rated engine speed and load:</t>
  </si>
  <si>
    <t>Additional Parameter Set Points:</t>
  </si>
  <si>
    <t>The following parameters are set at:</t>
  </si>
  <si>
    <t>analog VDC</t>
  </si>
  <si>
    <t>Please list any special equipment, settings and/or requirements not outlined in this document:</t>
  </si>
  <si>
    <t>The engine needs to arrive at NVFEL in the predetermined configuration with appropriate adapters</t>
  </si>
  <si>
    <t>and the correct interface.  Additional time needed to accommodate engine configuration differences</t>
  </si>
  <si>
    <t>and inappropriate adapters could cause a delay in engine testing and a possible need for</t>
  </si>
  <si>
    <t>rescheduling of the test date.</t>
  </si>
  <si>
    <t>cylinders</t>
  </si>
  <si>
    <t>Manufacturer Test Results</t>
  </si>
  <si>
    <t>Contact Information:</t>
  </si>
  <si>
    <t>SOD</t>
  </si>
  <si>
    <t>Sodoku</t>
  </si>
  <si>
    <t>Durango</t>
  </si>
  <si>
    <t>SD</t>
  </si>
  <si>
    <t>30W</t>
  </si>
  <si>
    <t>Big Tough Enginz LLC</t>
  </si>
  <si>
    <t>Master of the Universe</t>
  </si>
  <si>
    <t>734 214-4352</t>
  </si>
  <si>
    <t>Tmotu</t>
  </si>
  <si>
    <t>tmotu@ababsurdo.com</t>
  </si>
  <si>
    <t>PM</t>
  </si>
  <si>
    <t>NMHC</t>
  </si>
  <si>
    <t>CH4</t>
  </si>
  <si>
    <t>Office of Transportation and Air Quality</t>
  </si>
  <si>
    <t>December 2007</t>
  </si>
  <si>
    <t>NonRoadDieselConfTestEngInfo_071213.xls</t>
  </si>
  <si>
    <t>Page 1/2</t>
  </si>
  <si>
    <t>Date</t>
  </si>
  <si>
    <t>Please provide the most recent results from the</t>
  </si>
  <si>
    <t>actual test engine sent for confirmatory testing.</t>
  </si>
  <si>
    <t>Manufacturer will supply and deliver crankcase oil and MSDS prior to start of testing.</t>
  </si>
  <si>
    <t>Parameters will be set as close as possible to the setpoints provided but CFR requirements override manufacturer recommended setpoints.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</si>
</sst>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3">
    <font>
      <sz val="10"/>
      <name val="Arial"/>
      <family val="0"/>
    </font>
    <font>
      <b/>
      <sz val="18"/>
      <name val="Times New Roman"/>
      <family val="1"/>
    </font>
    <font>
      <sz val="10"/>
      <name val="Times New Roman"/>
      <family val="1"/>
    </font>
    <font>
      <sz val="12"/>
      <name val="Times New Roman"/>
      <family val="1"/>
    </font>
    <font>
      <sz val="6"/>
      <name val="Times New Roman"/>
      <family val="1"/>
    </font>
    <font>
      <sz val="11"/>
      <name val="Times New Roman"/>
      <family val="1"/>
    </font>
    <font>
      <b/>
      <sz val="12"/>
      <name val="Times New Roman"/>
      <family val="1"/>
    </font>
    <font>
      <b/>
      <sz val="10"/>
      <name val="Times New Roman"/>
      <family val="1"/>
    </font>
    <font>
      <u val="single"/>
      <sz val="10"/>
      <color indexed="12"/>
      <name val="Arial"/>
      <family val="0"/>
    </font>
    <font>
      <u val="single"/>
      <sz val="10"/>
      <color indexed="36"/>
      <name val="Arial"/>
      <family val="0"/>
    </font>
    <font>
      <b/>
      <sz val="14"/>
      <name val="Times New Roman"/>
      <family val="1"/>
    </font>
    <font>
      <sz val="14"/>
      <name val="Times New Roman"/>
      <family val="1"/>
    </font>
    <font>
      <b/>
      <sz val="16"/>
      <name val="Times New Roman"/>
      <family val="1"/>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2" borderId="0" xfId="0" applyFill="1" applyBorder="1" applyAlignment="1" applyProtection="1">
      <alignment/>
      <protection/>
    </xf>
    <xf numFmtId="0" fontId="1" fillId="2" borderId="0" xfId="0" applyFont="1" applyFill="1" applyAlignment="1" applyProtection="1">
      <alignment/>
      <protection/>
    </xf>
    <xf numFmtId="0" fontId="2" fillId="2" borderId="0" xfId="0" applyFont="1" applyFill="1" applyAlignment="1" applyProtection="1">
      <alignment/>
      <protection/>
    </xf>
    <xf numFmtId="0" fontId="0" fillId="2" borderId="0" xfId="0" applyFill="1" applyAlignment="1" applyProtection="1">
      <alignment/>
      <protection/>
    </xf>
    <xf numFmtId="0" fontId="3" fillId="2" borderId="0" xfId="0" applyFont="1" applyFill="1" applyAlignment="1" applyProtection="1">
      <alignment/>
      <protection/>
    </xf>
    <xf numFmtId="0" fontId="7" fillId="2" borderId="0" xfId="0" applyFont="1" applyFill="1" applyAlignment="1" applyProtection="1">
      <alignment/>
      <protection/>
    </xf>
    <xf numFmtId="0" fontId="6" fillId="2" borderId="0" xfId="0" applyFont="1" applyFill="1" applyAlignment="1" applyProtection="1">
      <alignment/>
      <protection/>
    </xf>
    <xf numFmtId="0" fontId="4" fillId="2" borderId="0" xfId="0" applyFont="1" applyFill="1" applyAlignment="1" applyProtection="1">
      <alignment/>
      <protection/>
    </xf>
    <xf numFmtId="0" fontId="5" fillId="2" borderId="0" xfId="0" applyFont="1" applyFill="1" applyAlignment="1" applyProtection="1">
      <alignment/>
      <protection/>
    </xf>
    <xf numFmtId="0" fontId="3" fillId="2" borderId="0" xfId="0" applyFont="1" applyFill="1" applyAlignment="1" applyProtection="1">
      <alignment horizontal="right"/>
      <protection/>
    </xf>
    <xf numFmtId="0" fontId="3" fillId="0" borderId="1" xfId="0" applyFont="1" applyFill="1" applyBorder="1" applyAlignment="1" applyProtection="1">
      <alignment/>
      <protection locked="0"/>
    </xf>
    <xf numFmtId="0" fontId="3" fillId="0" borderId="1" xfId="0" applyFont="1" applyFill="1" applyBorder="1" applyAlignment="1" applyProtection="1">
      <alignment horizontal="right"/>
      <protection locked="0"/>
    </xf>
    <xf numFmtId="0" fontId="3" fillId="0" borderId="1" xfId="0" applyFont="1" applyFill="1" applyBorder="1" applyAlignment="1" applyProtection="1">
      <alignment/>
      <protection locked="0"/>
    </xf>
    <xf numFmtId="0" fontId="10" fillId="0" borderId="0" xfId="0" applyFont="1" applyAlignment="1">
      <alignment/>
    </xf>
    <xf numFmtId="0" fontId="11" fillId="0" borderId="0" xfId="0" applyFont="1" applyAlignment="1">
      <alignment/>
    </xf>
    <xf numFmtId="0" fontId="12" fillId="2" borderId="0" xfId="0" applyFont="1" applyFill="1" applyAlignment="1" applyProtection="1">
      <alignment/>
      <protection/>
    </xf>
    <xf numFmtId="0" fontId="3" fillId="3" borderId="1" xfId="0" applyFont="1" applyFill="1" applyBorder="1" applyAlignment="1" applyProtection="1">
      <alignment horizontal="center"/>
      <protection locked="0"/>
    </xf>
    <xf numFmtId="0" fontId="3" fillId="2" borderId="0" xfId="0" applyFont="1" applyFill="1" applyAlignment="1" applyProtection="1">
      <alignment horizontal="left"/>
      <protection/>
    </xf>
    <xf numFmtId="0" fontId="3" fillId="2" borderId="0" xfId="0" applyFont="1" applyFill="1" applyAlignment="1" applyProtection="1">
      <alignment horizontal="center"/>
      <protection/>
    </xf>
    <xf numFmtId="0" fontId="3" fillId="3" borderId="2" xfId="0" applyFont="1" applyFill="1" applyBorder="1" applyAlignment="1" applyProtection="1">
      <alignment/>
      <protection locked="0"/>
    </xf>
    <xf numFmtId="0" fontId="3" fillId="3" borderId="3" xfId="0" applyFont="1" applyFill="1" applyBorder="1" applyAlignment="1" applyProtection="1">
      <alignment/>
      <protection locked="0"/>
    </xf>
    <xf numFmtId="0" fontId="0" fillId="0" borderId="0" xfId="0" applyAlignment="1" applyProtection="1">
      <alignment/>
      <protection/>
    </xf>
    <xf numFmtId="0" fontId="6" fillId="0" borderId="0" xfId="0" applyFont="1" applyAlignment="1" applyProtection="1">
      <alignment/>
      <protection/>
    </xf>
    <xf numFmtId="0" fontId="3" fillId="3" borderId="3" xfId="0" applyFont="1" applyFill="1" applyBorder="1" applyAlignment="1" applyProtection="1">
      <alignment/>
      <protection/>
    </xf>
    <xf numFmtId="0" fontId="3" fillId="3" borderId="4" xfId="0" applyFont="1" applyFill="1" applyBorder="1" applyAlignment="1" applyProtection="1">
      <alignment/>
      <protection/>
    </xf>
    <xf numFmtId="0" fontId="2" fillId="0" borderId="0" xfId="0" applyFont="1" applyAlignment="1" applyProtection="1">
      <alignment/>
      <protection/>
    </xf>
    <xf numFmtId="17" fontId="0" fillId="0" borderId="0" xfId="0" applyNumberFormat="1" applyAlignment="1" applyProtection="1">
      <alignment/>
      <protection/>
    </xf>
    <xf numFmtId="0" fontId="0" fillId="2" borderId="0" xfId="0" applyFill="1" applyAlignment="1" applyProtection="1">
      <alignment horizontal="right" vertical="center"/>
      <protection/>
    </xf>
    <xf numFmtId="17" fontId="0" fillId="2" borderId="0" xfId="0" applyNumberFormat="1" applyFill="1" applyAlignment="1" applyProtection="1" quotePrefix="1">
      <alignment horizontal="right" vertical="center"/>
      <protection/>
    </xf>
    <xf numFmtId="0" fontId="2" fillId="2" borderId="0" xfId="0" applyFont="1" applyFill="1" applyAlignment="1" applyProtection="1">
      <alignment vertical="center"/>
      <protection/>
    </xf>
    <xf numFmtId="0" fontId="2" fillId="2" borderId="0" xfId="0" applyFont="1" applyFill="1" applyAlignment="1" applyProtection="1">
      <alignment horizontal="right" vertical="center"/>
      <protection/>
    </xf>
    <xf numFmtId="14" fontId="3" fillId="3" borderId="1" xfId="0" applyNumberFormat="1" applyFont="1" applyFill="1" applyBorder="1" applyAlignment="1" applyProtection="1">
      <alignment horizontal="center"/>
      <protection locked="0"/>
    </xf>
    <xf numFmtId="0" fontId="2" fillId="2" borderId="0" xfId="0" applyFont="1" applyFill="1" applyAlignment="1" applyProtection="1">
      <alignment wrapText="1"/>
      <protection/>
    </xf>
    <xf numFmtId="0" fontId="2" fillId="2" borderId="0" xfId="0" applyFont="1" applyFill="1" applyAlignment="1" applyProtection="1">
      <alignment/>
      <protection/>
    </xf>
    <xf numFmtId="0" fontId="3" fillId="0" borderId="2" xfId="0" applyFont="1" applyBorder="1" applyAlignment="1">
      <alignment/>
    </xf>
    <xf numFmtId="0" fontId="3" fillId="0" borderId="4" xfId="0" applyFont="1" applyBorder="1" applyAlignment="1">
      <alignment/>
    </xf>
    <xf numFmtId="0" fontId="3" fillId="0" borderId="2" xfId="0" applyFont="1" applyBorder="1" applyAlignment="1" applyProtection="1">
      <alignment/>
      <protection locked="0"/>
    </xf>
    <xf numFmtId="0" fontId="3" fillId="0" borderId="3" xfId="0" applyFont="1" applyBorder="1" applyAlignment="1" applyProtection="1">
      <alignment/>
      <protection locked="0"/>
    </xf>
    <xf numFmtId="0" fontId="3" fillId="0" borderId="4" xfId="0" applyFont="1" applyBorder="1" applyAlignment="1" applyProtection="1">
      <alignment/>
      <protection locked="0"/>
    </xf>
    <xf numFmtId="0" fontId="3" fillId="0" borderId="2" xfId="0" applyFont="1" applyFill="1" applyBorder="1" applyAlignment="1" applyProtection="1">
      <alignment/>
      <protection locked="0"/>
    </xf>
    <xf numFmtId="0" fontId="3" fillId="0" borderId="4" xfId="0" applyFont="1" applyFill="1" applyBorder="1" applyAlignment="1" applyProtection="1">
      <alignment/>
      <protection locked="0"/>
    </xf>
    <xf numFmtId="0" fontId="3" fillId="0" borderId="3" xfId="0" applyFont="1" applyFill="1" applyBorder="1" applyAlignment="1" applyProtection="1">
      <alignment/>
      <protection locked="0"/>
    </xf>
    <xf numFmtId="14" fontId="3" fillId="0" borderId="2" xfId="0" applyNumberFormat="1"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0" fillId="0" borderId="4" xfId="0" applyBorder="1" applyAlignment="1" applyProtection="1">
      <alignment/>
      <protection locked="0"/>
    </xf>
    <xf numFmtId="0" fontId="3" fillId="0" borderId="1" xfId="0" applyFont="1" applyFill="1" applyBorder="1" applyAlignment="1" applyProtection="1">
      <alignment/>
      <protection locked="0"/>
    </xf>
    <xf numFmtId="0" fontId="3" fillId="0" borderId="1" xfId="0" applyFont="1" applyBorder="1" applyAlignment="1" applyProtection="1">
      <alignment/>
      <protection locked="0"/>
    </xf>
    <xf numFmtId="0" fontId="3" fillId="3" borderId="1" xfId="0"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0</xdr:col>
      <xdr:colOff>2619375</xdr:colOff>
      <xdr:row>1</xdr:row>
      <xdr:rowOff>152400</xdr:rowOff>
    </xdr:to>
    <xdr:pic>
      <xdr:nvPicPr>
        <xdr:cNvPr id="1" name="Picture 1"/>
        <xdr:cNvPicPr preferRelativeResize="1">
          <a:picLocks noChangeAspect="1"/>
        </xdr:cNvPicPr>
      </xdr:nvPicPr>
      <xdr:blipFill>
        <a:blip r:embed="rId1"/>
        <a:stretch>
          <a:fillRect/>
        </a:stretch>
      </xdr:blipFill>
      <xdr:spPr>
        <a:xfrm>
          <a:off x="9525" y="104775"/>
          <a:ext cx="26098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104775</xdr:rowOff>
    </xdr:from>
    <xdr:to>
      <xdr:col>2</xdr:col>
      <xdr:colOff>9525</xdr:colOff>
      <xdr:row>1</xdr:row>
      <xdr:rowOff>200025</xdr:rowOff>
    </xdr:to>
    <xdr:pic>
      <xdr:nvPicPr>
        <xdr:cNvPr id="1" name="Picture 484"/>
        <xdr:cNvPicPr preferRelativeResize="1">
          <a:picLocks noChangeAspect="1"/>
        </xdr:cNvPicPr>
      </xdr:nvPicPr>
      <xdr:blipFill>
        <a:blip r:embed="rId1"/>
        <a:stretch>
          <a:fillRect/>
        </a:stretch>
      </xdr:blipFill>
      <xdr:spPr>
        <a:xfrm>
          <a:off x="590550" y="104775"/>
          <a:ext cx="26098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
  <sheetViews>
    <sheetView zoomScale="75" zoomScaleNormal="75" workbookViewId="0" topLeftCell="A1">
      <selection activeCell="A2" sqref="A1:A2"/>
    </sheetView>
  </sheetViews>
  <sheetFormatPr defaultColWidth="9.140625" defaultRowHeight="12.75"/>
  <cols>
    <col min="1" max="1" width="120.7109375" style="15" bestFit="1" customWidth="1"/>
    <col min="2" max="2" width="1.28515625" style="0" customWidth="1"/>
  </cols>
  <sheetData>
    <row r="1" spans="1:2" ht="24.75" customHeight="1">
      <c r="A1" s="4"/>
      <c r="B1" s="28" t="s">
        <v>32</v>
      </c>
    </row>
    <row r="2" spans="1:2" ht="24.75" customHeight="1">
      <c r="A2" s="4"/>
      <c r="B2" s="29" t="s">
        <v>33</v>
      </c>
    </row>
    <row r="3" ht="18.75">
      <c r="A3" s="14" t="s">
        <v>12</v>
      </c>
    </row>
    <row r="4" ht="18.75">
      <c r="A4" s="14" t="s">
        <v>13</v>
      </c>
    </row>
    <row r="5" ht="18.75">
      <c r="A5" s="14" t="s">
        <v>14</v>
      </c>
    </row>
    <row r="6" ht="18.75">
      <c r="A6" s="14" t="s">
        <v>15</v>
      </c>
    </row>
    <row r="8" ht="18.75">
      <c r="A8" s="14" t="s">
        <v>39</v>
      </c>
    </row>
    <row r="9" ht="18.75">
      <c r="A9" s="14"/>
    </row>
    <row r="10" ht="18.75">
      <c r="A10" s="14"/>
    </row>
    <row r="12" ht="18.75">
      <c r="A12" s="14"/>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M77"/>
  <sheetViews>
    <sheetView tabSelected="1" zoomScale="75" zoomScaleNormal="75" workbookViewId="0" topLeftCell="A1">
      <selection activeCell="C6" sqref="C6"/>
    </sheetView>
  </sheetViews>
  <sheetFormatPr defaultColWidth="9.140625" defaultRowHeight="12.75"/>
  <cols>
    <col min="1" max="1" width="8.7109375" style="22" customWidth="1"/>
    <col min="2" max="2" width="39.140625" style="22" customWidth="1"/>
    <col min="3" max="3" width="18.28125" style="22" customWidth="1"/>
    <col min="4" max="7" width="10.7109375" style="22" customWidth="1"/>
    <col min="8" max="8" width="10.421875" style="22" bestFit="1" customWidth="1"/>
    <col min="9" max="10" width="9.140625" style="22" customWidth="1"/>
    <col min="11" max="11" width="8.7109375" style="22" customWidth="1"/>
    <col min="12" max="16384" width="9.140625" style="22" customWidth="1"/>
  </cols>
  <sheetData>
    <row r="1" spans="1:11" ht="20.25" customHeight="1">
      <c r="A1" s="4"/>
      <c r="B1" s="4"/>
      <c r="C1" s="4"/>
      <c r="D1" s="4"/>
      <c r="E1" s="4"/>
      <c r="F1" s="4"/>
      <c r="G1" s="4"/>
      <c r="H1" s="4"/>
      <c r="I1" s="4"/>
      <c r="J1" s="28" t="s">
        <v>32</v>
      </c>
      <c r="K1" s="4"/>
    </row>
    <row r="2" spans="1:11" ht="20.25" customHeight="1">
      <c r="A2" s="4"/>
      <c r="B2" s="4"/>
      <c r="C2" s="4"/>
      <c r="D2" s="4"/>
      <c r="E2" s="4"/>
      <c r="F2" s="4"/>
      <c r="G2" s="4"/>
      <c r="H2" s="4"/>
      <c r="I2" s="4"/>
      <c r="J2" s="29" t="s">
        <v>33</v>
      </c>
      <c r="K2" s="4"/>
    </row>
    <row r="3" spans="1:13" ht="22.5">
      <c r="A3" s="1"/>
      <c r="B3" s="2" t="s">
        <v>0</v>
      </c>
      <c r="C3" s="3"/>
      <c r="D3" s="3"/>
      <c r="E3" s="3"/>
      <c r="F3" s="3"/>
      <c r="G3" s="3"/>
      <c r="H3" s="3"/>
      <c r="I3" s="3"/>
      <c r="J3" s="3"/>
      <c r="K3" s="3"/>
      <c r="M3" s="27"/>
    </row>
    <row r="4" spans="1:11" ht="12.75" customHeight="1">
      <c r="A4" s="4"/>
      <c r="B4" s="2"/>
      <c r="C4" s="3"/>
      <c r="D4" s="3"/>
      <c r="E4" s="3"/>
      <c r="F4" s="3"/>
      <c r="G4" s="3"/>
      <c r="H4" s="3"/>
      <c r="I4" s="3"/>
      <c r="J4" s="3"/>
      <c r="K4" s="3"/>
    </row>
    <row r="5" spans="1:11" ht="15.75">
      <c r="A5" s="4"/>
      <c r="B5" s="5" t="str">
        <f>IF(TRIM(C5)="","*** ","")&amp;"EPA Engine Family"</f>
        <v>EPA Engine Family</v>
      </c>
      <c r="C5" s="11" t="s">
        <v>5</v>
      </c>
      <c r="D5" s="3"/>
      <c r="E5" s="5" t="str">
        <f>IF(TRIM(H5)="","*** ","")&amp;"Engine Model    "</f>
        <v>Engine Model    </v>
      </c>
      <c r="F5" s="3"/>
      <c r="G5" s="3"/>
      <c r="H5" s="48" t="s">
        <v>21</v>
      </c>
      <c r="I5" s="47"/>
      <c r="J5" s="3"/>
      <c r="K5" s="3"/>
    </row>
    <row r="6" spans="1:11" ht="15.75">
      <c r="A6" s="4"/>
      <c r="B6" s="5" t="str">
        <f>IF(TRIM(C6)="","*** ","")&amp;"Manufacturer Code"</f>
        <v>Manufacturer Code</v>
      </c>
      <c r="C6" s="13" t="s">
        <v>19</v>
      </c>
      <c r="D6" s="3"/>
      <c r="E6" s="5" t="str">
        <f>IF(TRIM(H6)="","*** ","")&amp;"Engine Serial Number"</f>
        <v>Engine Serial Number</v>
      </c>
      <c r="F6" s="3"/>
      <c r="G6" s="3"/>
      <c r="H6" s="40">
        <v>95</v>
      </c>
      <c r="I6" s="45"/>
      <c r="J6" s="3"/>
      <c r="K6" s="3"/>
    </row>
    <row r="7" spans="1:11" ht="15.75">
      <c r="A7" s="4"/>
      <c r="B7" s="5" t="str">
        <f>IF(TRIM(C7)="","*** ","")&amp;"Engine Manufacturer"</f>
        <v>Engine Manufacturer</v>
      </c>
      <c r="C7" s="11" t="s">
        <v>20</v>
      </c>
      <c r="D7" s="4"/>
      <c r="E7" s="5"/>
      <c r="F7" s="3"/>
      <c r="G7" s="7"/>
      <c r="H7" s="5"/>
      <c r="I7" s="3"/>
      <c r="J7" s="3"/>
      <c r="K7" s="3"/>
    </row>
    <row r="8" spans="1:11" ht="15.75">
      <c r="A8" s="1"/>
      <c r="B8" s="5" t="str">
        <f>IF(TRIM(C8)="","*** ","")&amp;IF(ISTEXT(C8),"*** Numeric***","")&amp;"Displacement"</f>
        <v>Displacement</v>
      </c>
      <c r="C8" s="11">
        <v>224</v>
      </c>
      <c r="D8" s="5" t="str">
        <f>IF(TRIM(C8)="","*** ","")&amp;IF(ISTEXT(C8),"*** Numeric***","")&amp;"liters"</f>
        <v>liters</v>
      </c>
      <c r="E8" s="5" t="str">
        <f>IF(TRIM(H8)="","*** ","")&amp;IF(ISTEXT(H8),"*** Numeric***","")&amp;"Number of Cylinders"</f>
        <v>Number of Cylinders</v>
      </c>
      <c r="F8" s="3"/>
      <c r="G8" s="5"/>
      <c r="H8" s="46">
        <v>2</v>
      </c>
      <c r="I8" s="47"/>
      <c r="J8" s="5" t="s">
        <v>16</v>
      </c>
      <c r="K8" s="3"/>
    </row>
    <row r="9" spans="1:11" ht="15.75">
      <c r="A9" s="1"/>
      <c r="B9" s="5"/>
      <c r="C9" s="5"/>
      <c r="D9" s="5"/>
      <c r="E9" s="5"/>
      <c r="F9" s="5"/>
      <c r="G9" s="5"/>
      <c r="H9" s="5"/>
      <c r="I9" s="5"/>
      <c r="J9" s="5"/>
      <c r="K9" s="3"/>
    </row>
    <row r="10" spans="1:11" ht="15.75">
      <c r="A10" s="4"/>
      <c r="B10" s="5"/>
      <c r="C10" s="5"/>
      <c r="D10" s="5"/>
      <c r="E10" s="5" t="str">
        <f>IF(TRIM(H10)="","*** ","")&amp;IF(ISTEXT(H10),"*** Numeric***","")&amp;"Minimum Engine Speed"</f>
        <v>Minimum Engine Speed</v>
      </c>
      <c r="F10" s="3"/>
      <c r="G10" s="3"/>
      <c r="H10" s="46">
        <v>250</v>
      </c>
      <c r="I10" s="47"/>
      <c r="J10" s="5" t="str">
        <f>IF(TRIM(H10)="","*** ","")&amp;IF(ISTEXT(H10),"*** Numeric***","")&amp;"rpm"</f>
        <v>rpm</v>
      </c>
      <c r="K10" s="3"/>
    </row>
    <row r="11" spans="1:11" ht="15.75">
      <c r="A11" s="4"/>
      <c r="B11" s="5" t="str">
        <f>IF(TRIM(C11)="","*** ","")&amp;IF(ISTEXT(C11),"*** Numeric***","")&amp;"Rotational Inertia of engine and flywheel"</f>
        <v>Rotational Inertia of engine and flywheel</v>
      </c>
      <c r="C11" s="11">
        <v>2</v>
      </c>
      <c r="D11" s="5" t="str">
        <f>IF(TRIM(C11)="","*** ","")&amp;IF(ISTEXT(C11),"*** Numeric***","")&amp;"kg·m2"</f>
        <v>kg·m2</v>
      </c>
      <c r="E11" s="5" t="str">
        <f>IF(TRIM(H11)="","*** ","")&amp;IF(ISTEXT(H11),"*** Numeric***","")&amp;"Low Idle Speed"</f>
        <v>Low Idle Speed</v>
      </c>
      <c r="F11" s="3"/>
      <c r="G11" s="3"/>
      <c r="H11" s="46">
        <v>800</v>
      </c>
      <c r="I11" s="47"/>
      <c r="J11" s="5" t="str">
        <f>IF(TRIM(H11)="","*** ","")&amp;IF(ISTEXT(H11),"*** Numeric***","")&amp;"rpm"</f>
        <v>rpm</v>
      </c>
      <c r="K11" s="3"/>
    </row>
    <row r="12" spans="1:11" ht="15.75">
      <c r="A12" s="4"/>
      <c r="B12" s="5" t="str">
        <f>IF(TRIM(C12)="","*** ","")&amp;"Governor Type"</f>
        <v>Governor Type</v>
      </c>
      <c r="C12" s="11" t="s">
        <v>6</v>
      </c>
      <c r="D12" s="3"/>
      <c r="E12" s="5" t="str">
        <f>IF(TRIM(H12)="","*** ","")&amp;IF(ISTEXT(H12),"*** Numeric***","")&amp;"Governed Speed"</f>
        <v>Governed Speed</v>
      </c>
      <c r="F12" s="3"/>
      <c r="G12" s="3"/>
      <c r="H12" s="47">
        <v>2800</v>
      </c>
      <c r="I12" s="47"/>
      <c r="J12" s="5" t="str">
        <f>IF(TRIM(H12)="","*** ","")&amp;IF(ISTEXT(H12),"*** Numeric***","")&amp;"rpm"</f>
        <v>rpm</v>
      </c>
      <c r="K12" s="3"/>
    </row>
    <row r="13" spans="1:11" ht="15.75">
      <c r="A13" s="4"/>
      <c r="B13" s="5" t="str">
        <f>IF(TRIM(C13)="","*** ","")&amp;IF(ISTEXT(C13),"*** Numeric***","")&amp;"Accumulated Engine Hours"</f>
        <v>Accumulated Engine Hours</v>
      </c>
      <c r="C13" s="11">
        <v>55</v>
      </c>
      <c r="D13" s="5" t="str">
        <f>IF(TRIM(C13)="","*** ","")&amp;IF(ISTEXT(C13),"*** Numeric***","")&amp;"hours"</f>
        <v>hours</v>
      </c>
      <c r="E13" s="5" t="str">
        <f>IF(TRIM(H13)="","*** ","")&amp;IF(ISTEXT(H13),"*** Numeric***","")&amp;"Engine over speed e-stop"</f>
        <v>Engine over speed e-stop</v>
      </c>
      <c r="F13" s="3"/>
      <c r="G13" s="3"/>
      <c r="H13" s="47">
        <v>3000</v>
      </c>
      <c r="I13" s="47"/>
      <c r="J13" s="5" t="str">
        <f>IF(TRIM(H13)="","*** ","")&amp;IF(ISTEXT(H13),"*** Numeric***","")&amp;"rpm"</f>
        <v>rpm</v>
      </c>
      <c r="K13" s="3"/>
    </row>
    <row r="14" spans="1:11" ht="15.75">
      <c r="A14" s="1"/>
      <c r="B14" s="5" t="str">
        <f>IF(TRIM(C14)="","*** ","")&amp;IF(ISTEXT(C14),"*** Numeric***","")&amp;"Rated Power - Speed and Torque"</f>
        <v>Rated Power - Speed and Torque</v>
      </c>
      <c r="C14" s="11">
        <v>1000</v>
      </c>
      <c r="D14" s="5" t="str">
        <f>IF(TRIM(C14)="","*** ","")&amp;IF(ISTEXT(C14),"*** Numeric***","")&amp;"rpm"</f>
        <v>rpm</v>
      </c>
      <c r="E14" s="11">
        <v>1000</v>
      </c>
      <c r="F14" s="5" t="str">
        <f>IF(TRIM(E14)="","*** ","")&amp;IF(ISTEXT(E14),"*** Numeric***","")&amp;"Nm"</f>
        <v>Nm</v>
      </c>
      <c r="G14" s="11">
        <v>3</v>
      </c>
      <c r="H14" s="5" t="str">
        <f>IF(TRIM(G14)="","*** ","")&amp;IF(ISTEXT(G14),"*** Numeric***","")&amp;"kW"</f>
        <v>kW</v>
      </c>
      <c r="I14" s="3"/>
      <c r="J14" s="3"/>
      <c r="K14" s="3"/>
    </row>
    <row r="15" spans="1:11" ht="15.75">
      <c r="A15" s="1"/>
      <c r="B15" s="5" t="str">
        <f>IF(TRIM(C15)="","*** ","")&amp;IF(ISTEXT(C15),"*** Numeric***","")&amp;"Intermediate Speed and Torque"</f>
        <v>Intermediate Speed and Torque</v>
      </c>
      <c r="C15" s="11">
        <v>1000</v>
      </c>
      <c r="D15" s="5" t="str">
        <f>IF(TRIM(C15)="","*** ","")&amp;IF(ISTEXT(C15),"*** Numeric***","")&amp;"rpm"</f>
        <v>rpm</v>
      </c>
      <c r="E15" s="11">
        <v>1500</v>
      </c>
      <c r="F15" s="5" t="str">
        <f>IF(TRIM(E15)="","*** ","")&amp;IF(ISTEXT(E15),"*** Numeric***","")&amp;"Nm"</f>
        <v>Nm</v>
      </c>
      <c r="G15" s="3"/>
      <c r="H15" s="3"/>
      <c r="I15" s="3"/>
      <c r="J15" s="3"/>
      <c r="K15" s="3"/>
    </row>
    <row r="16" spans="1:11" ht="15.75">
      <c r="A16" s="1"/>
      <c r="B16" s="5" t="str">
        <f>IF(TRIM(C16)="","*** ","")&amp;IF(ISTEXT(C16),"*** Numeric***","")&amp;"Maximum Power - Speed and Torque"</f>
        <v>Maximum Power - Speed and Torque</v>
      </c>
      <c r="C16" s="11">
        <v>1000</v>
      </c>
      <c r="D16" s="5" t="str">
        <f>IF(TRIM(C16)="","*** ","")&amp;IF(ISTEXT(C16),"*** Numeric***","")&amp;"rpm"</f>
        <v>rpm</v>
      </c>
      <c r="E16" s="11">
        <v>1000</v>
      </c>
      <c r="F16" s="5" t="str">
        <f>IF(TRIM(E16)="","*** ","")&amp;IF(ISTEXT(E16),"*** Numeric***","")&amp;"Nm"</f>
        <v>Nm</v>
      </c>
      <c r="G16" s="3"/>
      <c r="H16" s="3"/>
      <c r="I16" s="3"/>
      <c r="J16" s="3"/>
      <c r="K16" s="3"/>
    </row>
    <row r="17" spans="1:11" ht="15.75">
      <c r="A17" s="1"/>
      <c r="B17" s="5" t="str">
        <f>IF(TRIM(C17)="","*** ","")&amp;IF(ISTEXT(C17),"*** Numeric***","")&amp;"Maximum Torque - Speed and Torque"</f>
        <v>Maximum Torque - Speed and Torque</v>
      </c>
      <c r="C17" s="11">
        <v>1500</v>
      </c>
      <c r="D17" s="5" t="str">
        <f>IF(TRIM(C17)="","*** ","")&amp;IF(ISTEXT(C17),"*** Numeric***","")&amp;"rpm"</f>
        <v>rpm</v>
      </c>
      <c r="E17" s="11">
        <v>1500</v>
      </c>
      <c r="F17" s="5" t="str">
        <f>IF(TRIM(E17)="","*** ","")&amp;IF(ISTEXT(E17),"*** Numeric***","")&amp;"Nm"</f>
        <v>Nm</v>
      </c>
      <c r="G17" s="3"/>
      <c r="H17" s="3"/>
      <c r="I17" s="3"/>
      <c r="J17" s="3"/>
      <c r="K17" s="3"/>
    </row>
    <row r="18" spans="1:11" ht="15.75">
      <c r="A18" s="4"/>
      <c r="B18" s="5" t="str">
        <f>IF(TRIM(C18)="","*** ","")&amp;IF(ISTEXT(C18),"*** Numeric***","")&amp;"Fuel Consumption at Max Torque"</f>
        <v>Fuel Consumption at Max Torque</v>
      </c>
      <c r="C18" s="11">
        <v>30</v>
      </c>
      <c r="D18" s="5" t="str">
        <f>IF(TRIM(C18)="","*** ","")&amp;IF(ISTEXT(C18),"*** Numeric***","")&amp;"kg/h"</f>
        <v>kg/h</v>
      </c>
      <c r="E18" s="5"/>
      <c r="F18" s="5"/>
      <c r="G18" s="5"/>
      <c r="H18" s="5"/>
      <c r="I18" s="5"/>
      <c r="J18" s="3"/>
      <c r="K18" s="3"/>
    </row>
    <row r="19" spans="1:11" ht="15.75">
      <c r="A19" s="4"/>
      <c r="B19" s="5" t="str">
        <f>IF(TRIM(C19)="","*** ","")&amp;IF(ISTEXT(C19),"*** Numeric***","")&amp;"Fuel Consumption at Max Power"</f>
        <v>Fuel Consumption at Max Power</v>
      </c>
      <c r="C19" s="11">
        <v>40</v>
      </c>
      <c r="D19" s="5" t="str">
        <f>IF(TRIM(C19)="","*** ","")&amp;IF(ISTEXT(C19),"*** Numeric***","")&amp;"kg/h"</f>
        <v>kg/h</v>
      </c>
      <c r="E19" s="5"/>
      <c r="F19" s="3"/>
      <c r="G19" s="7"/>
      <c r="H19" s="5"/>
      <c r="I19" s="3"/>
      <c r="J19" s="3"/>
      <c r="K19" s="3"/>
    </row>
    <row r="20" spans="1:11" ht="15.75">
      <c r="A20" s="4"/>
      <c r="B20" s="8"/>
      <c r="C20" s="3"/>
      <c r="D20" s="3"/>
      <c r="E20" s="5"/>
      <c r="F20" s="3"/>
      <c r="G20" s="7"/>
      <c r="H20" s="5"/>
      <c r="I20" s="3"/>
      <c r="J20" s="3"/>
      <c r="K20" s="3"/>
    </row>
    <row r="21" spans="1:11" ht="15.75">
      <c r="A21" s="4"/>
      <c r="B21" s="5" t="str">
        <f>IF(TRIM(C21)="","*** ","")&amp;IF(ISTEXT(C21),"*** Numeric***","")&amp;"Maximum Air Flow"</f>
        <v>Maximum Air Flow</v>
      </c>
      <c r="C21" s="11">
        <v>970</v>
      </c>
      <c r="D21" s="5" t="str">
        <f>IF(TRIM(C21)="","*** ","")&amp;IF(ISTEXT(C21),"*** Numeric***","")&amp;"kg/h"</f>
        <v>kg/h</v>
      </c>
      <c r="E21" s="6" t="str">
        <f>IF(ISERROR(FIND("Numeric",B13&amp;B14&amp;B15&amp;B16&amp;B17&amp;B18&amp;B19&amp;B21&amp;B22&amp;B23&amp;F14&amp;F15&amp;F16&amp;F17&amp;H14&amp;J8&amp;J10&amp;J11&amp;J12&amp;J13&amp;D27&amp;F27&amp;D29&amp;D30&amp;E29&amp;E30&amp;G29&amp;G30&amp;D33&amp;D34&amp;E33&amp;E34&amp;G33&amp;G34&amp;D37&amp;E37&amp;G37&amp;D38&amp;D40&amp;E40&amp;G40&amp;D41&amp;E41&amp;G41&amp;D42&amp;E42&amp;G42&amp;D44&amp;D45&amp;F45&amp;D47&amp;F47&amp;D49&amp;D50&amp;F49&amp;D52&amp;D63&amp;E63&amp;F63&amp;G63&amp;H63&amp;I63&amp;J63)),"All required numeric values are numeric.","A non-numeric value was entered in a numeric field.")</f>
        <v>All required numeric values are numeric.</v>
      </c>
      <c r="F21" s="3"/>
      <c r="G21" s="3"/>
      <c r="H21" s="3"/>
      <c r="I21" s="3"/>
      <c r="J21" s="3"/>
      <c r="K21" s="3"/>
    </row>
    <row r="22" spans="1:11" ht="15.75">
      <c r="A22" s="4"/>
      <c r="B22" s="5" t="str">
        <f>IF(TRIM(C22)="","*** ","")&amp;IF(ISTEXT(C22),"*** Numeric***","")&amp;"Exhaust Pipe Diameter(s)"</f>
        <v>Exhaust Pipe Diameter(s)</v>
      </c>
      <c r="C22" s="11">
        <v>4</v>
      </c>
      <c r="D22" s="5" t="str">
        <f>IF(TRIM(C22)="","*** ","")&amp;IF(ISTEXT(C22),"*** Numeric***","")&amp;"in"</f>
        <v>in</v>
      </c>
      <c r="E22" s="6" t="str">
        <f>IF(ISERROR(FIND("***",B5&amp;B6&amp;B7&amp;B8&amp;B11&amp;B12&amp;E5&amp;E6&amp;E8&amp;E10&amp;E11&amp;E12&amp;E13&amp;F14&amp;F15&amp;F16&amp;F17&amp;J8&amp;J10&amp;J11&amp;J12&amp;J13&amp;B13&amp;B14&amp;B15&amp;B16&amp;B17&amp;B18&amp;B19&amp;B21&amp;B22&amp;B23&amp;D27&amp;F27&amp;D29&amp;E29&amp;G29&amp;D30&amp;E30&amp;G30&amp;D33&amp;E33&amp;G29&amp;D30&amp;E30&amp;G30&amp;D33&amp;E33&amp;G33&amp;D34&amp;E34&amp;G34&amp;D37&amp;E37&amp;G37&amp;D38&amp;D40&amp;E40&amp;G40&amp;D41&amp;E41&amp;G41&amp;D42&amp;E42&amp;G42&amp;D44&amp;D45&amp;F45&amp;B46&amp;D47&amp;F47&amp;D49&amp;F49&amp;D50&amp;G50&amp;B51&amp;G51&amp;D52&amp;C62&amp;D62&amp;E62&amp;F62&amp;G62&amp;H62&amp;I62&amp;J62&amp;B66&amp;B67&amp;A66&amp;A67&amp;D66&amp;D67&amp;D68&amp;H66)),"All mandatory values have been entered.","A mandatory entry was not provided - look for ***'s.")</f>
        <v>All mandatory values have been entered.</v>
      </c>
      <c r="F22" s="3"/>
      <c r="G22" s="3"/>
      <c r="H22" s="3"/>
      <c r="I22" s="3"/>
      <c r="J22" s="3"/>
      <c r="K22" s="3"/>
    </row>
    <row r="23" spans="1:11" ht="15.75">
      <c r="A23" s="4"/>
      <c r="B23" s="5" t="str">
        <f>IF(TRIM(C23)="","*** ","")&amp;IF(ISTEXT(C23),"*** Numeric***","")&amp;"Turbo to Intercooler to Engine pipe diameter"</f>
        <v>Turbo to Intercooler to Engine pipe diameter</v>
      </c>
      <c r="C23" s="11">
        <v>4</v>
      </c>
      <c r="D23" s="5" t="str">
        <f>IF(TRIM(C23)="","*** ","")&amp;IF(ISTEXT(C23),"*** Numeric***","")&amp;"in"</f>
        <v>in</v>
      </c>
      <c r="E23" s="3"/>
      <c r="F23" s="3"/>
      <c r="G23" s="7"/>
      <c r="H23" s="3"/>
      <c r="I23" s="3"/>
      <c r="J23" s="3"/>
      <c r="K23" s="3"/>
    </row>
    <row r="24" spans="1:11" ht="12.75">
      <c r="A24" s="4"/>
      <c r="B24" s="8"/>
      <c r="C24" s="3"/>
      <c r="D24" s="3"/>
      <c r="E24" s="3"/>
      <c r="F24" s="3"/>
      <c r="G24" s="3"/>
      <c r="H24" s="3"/>
      <c r="I24" s="3"/>
      <c r="J24" s="3"/>
      <c r="K24" s="3"/>
    </row>
    <row r="25" spans="1:11" ht="20.25">
      <c r="A25" s="4"/>
      <c r="B25" s="16" t="s">
        <v>9</v>
      </c>
      <c r="C25" s="3"/>
      <c r="D25" s="3"/>
      <c r="E25" s="3"/>
      <c r="F25" s="3"/>
      <c r="G25" s="3"/>
      <c r="H25" s="3"/>
      <c r="I25" s="3"/>
      <c r="J25" s="3"/>
      <c r="K25" s="3"/>
    </row>
    <row r="26" spans="1:11" ht="12.75">
      <c r="A26" s="4"/>
      <c r="B26" s="3" t="s">
        <v>40</v>
      </c>
      <c r="C26" s="3"/>
      <c r="D26" s="3"/>
      <c r="E26" s="3"/>
      <c r="F26" s="3"/>
      <c r="G26" s="3"/>
      <c r="H26" s="3"/>
      <c r="I26" s="3"/>
      <c r="J26" s="3"/>
      <c r="K26" s="3"/>
    </row>
    <row r="27" spans="1:11" ht="15.75">
      <c r="A27" s="1"/>
      <c r="B27" s="34"/>
      <c r="C27" s="11">
        <v>2500</v>
      </c>
      <c r="D27" s="5" t="str">
        <f>IF(TRIM(C27)="","*** ","")&amp;IF(ISTEXT(C27),"*** Numeric***","")&amp;"rpm"</f>
        <v>rpm</v>
      </c>
      <c r="E27" s="11">
        <v>1000</v>
      </c>
      <c r="F27" s="5" t="str">
        <f>IF(TRIM(E27)="","*** ","")&amp;IF(ISTEXT(E27),"*** Numeric***","")&amp;"Nm"</f>
        <v>Nm</v>
      </c>
      <c r="G27" s="3"/>
      <c r="H27" s="3"/>
      <c r="I27" s="3"/>
      <c r="J27" s="3"/>
      <c r="K27" s="3"/>
    </row>
    <row r="28" spans="1:11" ht="15">
      <c r="A28" s="4"/>
      <c r="B28" s="33"/>
      <c r="C28" s="9" t="s">
        <v>1</v>
      </c>
      <c r="D28" s="3"/>
      <c r="E28" s="3"/>
      <c r="F28" s="3"/>
      <c r="G28" s="3"/>
      <c r="H28" s="3"/>
      <c r="I28" s="3"/>
      <c r="J28" s="3"/>
      <c r="K28" s="3"/>
    </row>
    <row r="29" spans="1:11" ht="15.75">
      <c r="A29" s="4"/>
      <c r="B29" s="5" t="str">
        <f>IF(TRIM(C29)="","*** ","")&amp;IF(ISTEXT(C29),"*** Numeric***","")&amp;"Inlet Air Restriction             Set Point"</f>
        <v>Inlet Air Restriction             Set Point</v>
      </c>
      <c r="C29" s="11">
        <v>6</v>
      </c>
      <c r="D29" s="5" t="str">
        <f>IF(TRIM(C29)="","*** ","")&amp;IF(ISTEXT(C29),"*** Numeric***","")&amp;"kPa"</f>
        <v>kPa</v>
      </c>
      <c r="E29" s="10" t="str">
        <f>IF(TRIM(F29)="","*** ","")&amp;IF(ISTEXT(F29),"*** Numeric***","")&amp;"Min"</f>
        <v>Min</v>
      </c>
      <c r="F29" s="11">
        <v>3</v>
      </c>
      <c r="G29" s="10" t="str">
        <f>IF(TRIM(H29)="","*** ","")&amp;IF(ISTEXT(H29),"*** Numeric***","")&amp;"Max"</f>
        <v>Max</v>
      </c>
      <c r="H29" s="11">
        <v>9</v>
      </c>
      <c r="I29" s="5" t="str">
        <f>IF(TRIM(H29)="","*** ","")&amp;IF(ISTEXT(H29),"*** Numeric***","")&amp;"kPa"</f>
        <v>kPa</v>
      </c>
      <c r="J29" s="3"/>
      <c r="K29" s="3"/>
    </row>
    <row r="30" spans="1:11" ht="15.75">
      <c r="A30" s="4"/>
      <c r="B30" s="5" t="str">
        <f>IF(TRIM(C30)="","*** ","")&amp;IF(ISTEXT(C30),"*** Numeric***","")&amp;"Exhaust Restriction              Set Point"</f>
        <v>Exhaust Restriction              Set Point</v>
      </c>
      <c r="C30" s="11">
        <v>6</v>
      </c>
      <c r="D30" s="5" t="str">
        <f>IF(TRIM(C30)="","*** ","")&amp;IF(ISTEXT(C30),"*** Numeric***","")&amp;"kPa"</f>
        <v>kPa</v>
      </c>
      <c r="E30" s="10" t="str">
        <f>IF(TRIM(F30)="","*** ","")&amp;IF(ISTEXT(F30),"*** Numeric***","")&amp;"Min"</f>
        <v>Min</v>
      </c>
      <c r="F30" s="11">
        <v>3</v>
      </c>
      <c r="G30" s="10" t="str">
        <f>IF(TRIM(H30)="","*** ","")&amp;IF(ISTEXT(H30),"*** Numeric***","")&amp;"Max"</f>
        <v>Max</v>
      </c>
      <c r="H30" s="11">
        <v>9</v>
      </c>
      <c r="I30" s="5" t="str">
        <f>IF(TRIM(H30)="","*** ","")&amp;IF(ISTEXT(H30),"*** Numeric***","")&amp;"kPa"</f>
        <v>kPa</v>
      </c>
      <c r="J30" s="3"/>
      <c r="K30" s="3"/>
    </row>
    <row r="31" spans="1:11" ht="12.75">
      <c r="A31" s="4"/>
      <c r="B31" s="8"/>
      <c r="C31" s="3"/>
      <c r="D31" s="3"/>
      <c r="E31" s="3"/>
      <c r="F31" s="3"/>
      <c r="G31" s="3"/>
      <c r="H31" s="3"/>
      <c r="I31" s="3"/>
      <c r="J31" s="3"/>
      <c r="K31" s="3"/>
    </row>
    <row r="32" spans="1:11" ht="20.25">
      <c r="A32" s="4"/>
      <c r="B32" s="16" t="s">
        <v>7</v>
      </c>
      <c r="C32" s="3"/>
      <c r="D32" s="3"/>
      <c r="E32" s="3"/>
      <c r="F32" s="3"/>
      <c r="G32" s="3"/>
      <c r="H32" s="3"/>
      <c r="I32" s="3"/>
      <c r="J32" s="3"/>
      <c r="K32" s="3"/>
    </row>
    <row r="33" spans="1:11" ht="15.75">
      <c r="A33" s="4"/>
      <c r="B33" s="5" t="str">
        <f>IF(TRIM(C33)="","*** ","")&amp;IF(ISTEXT(C33),"*** Numeric***","")&amp;"Intercooler Restriction          ΔP Set Point"</f>
        <v>Intercooler Restriction          ΔP Set Point</v>
      </c>
      <c r="C33" s="11">
        <v>6</v>
      </c>
      <c r="D33" s="5" t="str">
        <f>IF(TRIM(C33)="","*** ","")&amp;IF(ISTEXT(C33),"*** Numeric***","")&amp;"kPa"</f>
        <v>kPa</v>
      </c>
      <c r="E33" s="10" t="str">
        <f>IF(TRIM(F33)="","*** ","")&amp;IF(ISTEXT(F33),"*** Numeric***","")&amp;"Min"</f>
        <v>Min</v>
      </c>
      <c r="F33" s="11">
        <v>3</v>
      </c>
      <c r="G33" s="10" t="str">
        <f>IF(TRIM(H33)="","*** ","")&amp;IF(ISTEXT(H33),"*** Numeric***","")&amp;"Max"</f>
        <v>Max</v>
      </c>
      <c r="H33" s="11">
        <v>9</v>
      </c>
      <c r="I33" s="5" t="str">
        <f>IF(TRIM(H33)="","*** ","")&amp;IF(ISTEXT(H33),"*** Numeric***","")&amp;"kPa"</f>
        <v>kPa</v>
      </c>
      <c r="J33" s="3"/>
      <c r="K33" s="3"/>
    </row>
    <row r="34" spans="1:11" ht="15.75">
      <c r="A34" s="1"/>
      <c r="B34" s="5" t="str">
        <f>IF(TRIM(C34)="","*** ","")&amp;IF(ISTEXT(C34),"*** Numeric***","")&amp;"Intake Manifold Temperature     Set Point "</f>
        <v>Intake Manifold Temperature     Set Point </v>
      </c>
      <c r="C34" s="11">
        <v>45</v>
      </c>
      <c r="D34" s="5" t="str">
        <f>IF(TRIM(C34)="","*** ","")&amp;IF(ISTEXT(C34),"*** Numeric***","")&amp;"ºC"</f>
        <v>ºC</v>
      </c>
      <c r="E34" s="10" t="str">
        <f>IF(TRIM(F34)="","*** ","")&amp;IF(ISTEXT(F34),"*** Numeric***","")&amp;"Min"</f>
        <v>Min</v>
      </c>
      <c r="F34" s="11">
        <v>20</v>
      </c>
      <c r="G34" s="10" t="str">
        <f>IF(TRIM(H34)="","*** ","")&amp;IF(ISTEXT(H34),"*** Numeric***","")&amp;"Max"</f>
        <v>Max</v>
      </c>
      <c r="H34" s="11">
        <v>60</v>
      </c>
      <c r="I34" s="5" t="str">
        <f>IF(TRIM(H34)="","*** ","")&amp;IF(ISTEXT(H34),"*** Numeric***","")&amp;"ºC"</f>
        <v>ºC</v>
      </c>
      <c r="J34" s="3"/>
      <c r="K34" s="3"/>
    </row>
    <row r="35" spans="1:11" ht="12.75">
      <c r="A35" s="4"/>
      <c r="B35" s="8"/>
      <c r="C35" s="3"/>
      <c r="D35" s="3"/>
      <c r="E35" s="3"/>
      <c r="F35" s="3"/>
      <c r="G35" s="3"/>
      <c r="H35" s="3"/>
      <c r="I35" s="3"/>
      <c r="J35" s="3"/>
      <c r="K35" s="3"/>
    </row>
    <row r="36" spans="1:12" ht="20.25">
      <c r="A36" s="4"/>
      <c r="B36" s="16" t="s">
        <v>8</v>
      </c>
      <c r="C36" s="3"/>
      <c r="D36" s="3"/>
      <c r="E36" s="3"/>
      <c r="F36" s="3"/>
      <c r="G36" s="3"/>
      <c r="H36" s="3"/>
      <c r="I36" s="3"/>
      <c r="J36" s="3"/>
      <c r="K36" s="3"/>
      <c r="L36" s="23" t="s">
        <v>12</v>
      </c>
    </row>
    <row r="37" spans="1:12" ht="15.75">
      <c r="A37" s="4"/>
      <c r="B37" s="5" t="str">
        <f>IF(TRIM(C37)="","*** ","")&amp;IF(ISTEXT(C37),"*** Numeric***","")&amp;"Coolant Supply Temperature     Set Point"</f>
        <v>Coolant Supply Temperature     Set Point</v>
      </c>
      <c r="C37" s="11">
        <v>80</v>
      </c>
      <c r="D37" s="5" t="str">
        <f>IF(TRIM(C37)="","*** ","")&amp;IF(ISTEXT(C37),"*** Numeric***","")&amp;"ºC"</f>
        <v>ºC</v>
      </c>
      <c r="E37" s="10" t="str">
        <f>IF(TRIM(F37)="","*** ","")&amp;IF(ISTEXT(F37),"*** Numeric***","")&amp;"Min"</f>
        <v>Min</v>
      </c>
      <c r="F37" s="11">
        <v>60</v>
      </c>
      <c r="G37" s="10" t="str">
        <f>IF(TRIM(H37)="","*** ","")&amp;IF(ISTEXT(H37),"*** Numeric***","")&amp;"Max"</f>
        <v>Max</v>
      </c>
      <c r="H37" s="11">
        <v>95</v>
      </c>
      <c r="I37" s="5" t="str">
        <f>IF(TRIM(H37)="","*** ","")&amp;IF(ISTEXT(H37),"*** Numeric***","")&amp;"ºC"</f>
        <v>ºC</v>
      </c>
      <c r="J37" s="3"/>
      <c r="K37" s="3"/>
      <c r="L37" s="23" t="s">
        <v>13</v>
      </c>
    </row>
    <row r="38" spans="1:12" ht="15.75">
      <c r="A38" s="4"/>
      <c r="B38" s="5" t="str">
        <f>IF(TRIM(C38)="","*** ","")&amp;IF(ISTEXT(C38),"*** Numeric***","")&amp;"Thermostat opening temperature"</f>
        <v>Thermostat opening temperature</v>
      </c>
      <c r="C38" s="11">
        <v>80</v>
      </c>
      <c r="D38" s="5" t="str">
        <f>IF(TRIM(C38)="","*** ","")&amp;IF(ISTEXT(C38),"*** Numeric***","")&amp;"ºC"</f>
        <v>ºC</v>
      </c>
      <c r="E38" s="3"/>
      <c r="F38" s="3"/>
      <c r="G38" s="3"/>
      <c r="H38" s="3"/>
      <c r="I38" s="3"/>
      <c r="J38" s="3"/>
      <c r="K38" s="3"/>
      <c r="L38" s="23" t="s">
        <v>14</v>
      </c>
    </row>
    <row r="39" spans="1:12" ht="15.75">
      <c r="A39" s="4"/>
      <c r="B39" s="8"/>
      <c r="C39" s="3"/>
      <c r="D39" s="3"/>
      <c r="E39" s="3"/>
      <c r="F39" s="3"/>
      <c r="G39" s="3"/>
      <c r="H39" s="3"/>
      <c r="I39" s="3"/>
      <c r="J39" s="3"/>
      <c r="K39" s="3"/>
      <c r="L39" s="23" t="s">
        <v>15</v>
      </c>
    </row>
    <row r="40" spans="1:11" ht="15.75">
      <c r="A40" s="4"/>
      <c r="B40" s="5" t="str">
        <f>IF(TRIM(C40)="","*** ","")&amp;IF(ISTEXT(C40),"*** Numeric***","")&amp;"Fuel Supply Temperature           Set Point"</f>
        <v>Fuel Supply Temperature           Set Point</v>
      </c>
      <c r="C40" s="11">
        <v>40</v>
      </c>
      <c r="D40" s="5" t="str">
        <f>IF(TRIM(C40)="","*** ","")&amp;IF(ISTEXT(C40),"*** Numeric***","")&amp;"ºC"</f>
        <v>ºC</v>
      </c>
      <c r="E40" s="10" t="str">
        <f>IF(TRIM(F40)="","*** ","")&amp;IF(ISTEXT(F40),"*** Numeric***","")&amp;"Min"</f>
        <v>Min</v>
      </c>
      <c r="F40" s="11">
        <v>30</v>
      </c>
      <c r="G40" s="10" t="str">
        <f>IF(TRIM(H40)="","*** ","")&amp;IF(ISTEXT(H40),"*** Numeric***","")&amp;"Max"</f>
        <v>Max</v>
      </c>
      <c r="H40" s="11">
        <v>43</v>
      </c>
      <c r="I40" s="5" t="str">
        <f>IF(TRIM(H40)="","*** ","")&amp;IF(ISTEXT(H40),"*** Numeric***","")&amp;"ºC"</f>
        <v>ºC</v>
      </c>
      <c r="J40" s="3"/>
      <c r="K40" s="3"/>
    </row>
    <row r="41" spans="1:11" ht="15.75">
      <c r="A41" s="4"/>
      <c r="B41" s="5" t="str">
        <f>IF(TRIM(C41)="","*** ","")&amp;IF(ISTEXT(C41),"*** Numeric***","")&amp;"Fuel Supply Pressure                  Set Point"</f>
        <v>Fuel Supply Pressure                  Set Point</v>
      </c>
      <c r="C41" s="11">
        <v>20</v>
      </c>
      <c r="D41" s="5" t="str">
        <f>IF(TRIM(C41)="","*** ","")&amp;IF(ISTEXT(C41),"*** Numeric***","")&amp;"kPa"</f>
        <v>kPa</v>
      </c>
      <c r="E41" s="10" t="str">
        <f>IF(TRIM(F41)="","*** ","")&amp;IF(ISTEXT(F41),"*** Numeric***","")&amp;"Min"</f>
        <v>Min</v>
      </c>
      <c r="F41" s="11">
        <v>10</v>
      </c>
      <c r="G41" s="10" t="str">
        <f>IF(TRIM(H41)="","*** ","")&amp;IF(ISTEXT(H41),"*** Numeric***","")&amp;"Max"</f>
        <v>Max</v>
      </c>
      <c r="H41" s="11">
        <v>40</v>
      </c>
      <c r="I41" s="5" t="str">
        <f>IF(TRIM(H41)="","*** ","")&amp;IF(ISTEXT(H41),"*** Numeric***","")&amp;"kPa"</f>
        <v>kPa</v>
      </c>
      <c r="J41" s="3"/>
      <c r="K41" s="3"/>
    </row>
    <row r="42" spans="1:11" ht="15.75">
      <c r="A42" s="4"/>
      <c r="B42" s="5" t="str">
        <f>IF(TRIM(C42)="","*** ","")&amp;IF(ISTEXT(C42),"*** Numeric***","")&amp;"Fuel Return Pressure                   Set Point"</f>
        <v>Fuel Return Pressure                   Set Point</v>
      </c>
      <c r="C42" s="11">
        <v>20</v>
      </c>
      <c r="D42" s="5" t="str">
        <f>IF(TRIM(C42)="","*** ","")&amp;IF(ISTEXT(C42),"*** Numeric***","")&amp;"kPa"</f>
        <v>kPa</v>
      </c>
      <c r="E42" s="10" t="str">
        <f>IF(TRIM(F42)="","*** ","")&amp;IF(ISTEXT(F42),"*** Numeric***","")&amp;"Min"</f>
        <v>Min</v>
      </c>
      <c r="F42" s="11">
        <v>10</v>
      </c>
      <c r="G42" s="10" t="str">
        <f>IF(TRIM(H42)="","*** ","")&amp;IF(ISTEXT(H42),"*** Numeric***","")&amp;"Max"</f>
        <v>Max</v>
      </c>
      <c r="H42" s="11">
        <v>40</v>
      </c>
      <c r="I42" s="5" t="str">
        <f>IF(TRIM(H42)="","*** ","")&amp;IF(ISTEXT(H42),"*** Numeric***","")&amp;"kPa"</f>
        <v>kPa</v>
      </c>
      <c r="J42" s="3"/>
      <c r="K42" s="3"/>
    </row>
    <row r="43" spans="1:11" ht="12.75">
      <c r="A43" s="4"/>
      <c r="B43" s="8"/>
      <c r="C43" s="3"/>
      <c r="D43" s="3"/>
      <c r="E43" s="3"/>
      <c r="F43" s="3"/>
      <c r="G43" s="3"/>
      <c r="H43" s="3"/>
      <c r="I43" s="3"/>
      <c r="J43" s="3"/>
      <c r="K43" s="3"/>
    </row>
    <row r="44" spans="1:11" ht="15.75">
      <c r="A44" s="4"/>
      <c r="B44" s="5" t="str">
        <f>IF(TRIM(C44)="","*** ","")&amp;IF(ISTEXT(C44),"*** Numeric***","")&amp;"Ignition Power Requirements"</f>
        <v>Ignition Power Requirements</v>
      </c>
      <c r="C44" s="11">
        <v>12</v>
      </c>
      <c r="D44" s="5" t="str">
        <f>IF(TRIM(C44)="","*** ","")&amp;IF(ISTEXT(C44),"*** Numeric***","")&amp;"VDC"</f>
        <v>VDC</v>
      </c>
      <c r="E44" s="3"/>
      <c r="F44" s="3"/>
      <c r="G44" s="3"/>
      <c r="H44" s="3"/>
      <c r="I44" s="3"/>
      <c r="J44" s="3"/>
      <c r="K44" s="3"/>
    </row>
    <row r="45" spans="1:11" ht="15.75">
      <c r="A45" s="4"/>
      <c r="B45" s="5" t="str">
        <f>IF(TRIM(C45)="","*** ","")&amp;IF(ISTEXT(C45),"*** Numeric***","")&amp;"ECM Power Requirements"</f>
        <v>ECM Power Requirements</v>
      </c>
      <c r="C45" s="11">
        <v>12</v>
      </c>
      <c r="D45" s="5" t="str">
        <f>IF(TRIM(C45)="","*** ","")&amp;IF(ISTEXT(C45),"*** Numeric***","")&amp;"VDC"</f>
        <v>VDC</v>
      </c>
      <c r="E45" s="11"/>
      <c r="F45" s="5" t="s">
        <v>2</v>
      </c>
      <c r="G45" s="3"/>
      <c r="H45" s="3"/>
      <c r="I45" s="3"/>
      <c r="J45" s="3"/>
      <c r="K45" s="3"/>
    </row>
    <row r="46" spans="1:11" ht="15.75">
      <c r="A46" s="4"/>
      <c r="B46" s="5" t="str">
        <f>IF(TRIM(C46)="","*** ","")&amp;"Throttle Signal Type"</f>
        <v>Throttle Signal Type</v>
      </c>
      <c r="C46" s="11" t="s">
        <v>10</v>
      </c>
      <c r="D46" s="3"/>
      <c r="E46" s="3"/>
      <c r="F46" s="5"/>
      <c r="G46" s="3"/>
      <c r="H46" s="3"/>
      <c r="I46" s="3"/>
      <c r="J46" s="3"/>
      <c r="K46" s="3"/>
    </row>
    <row r="47" spans="1:11" ht="15.75">
      <c r="A47" s="4"/>
      <c r="B47" s="5" t="str">
        <f>IF(TRIM(C47)="","*** ","")&amp;IF(ISTEXT(C47),"*** Numeric***","")&amp;"Throttle Signal Range"</f>
        <v>Throttle Signal Range</v>
      </c>
      <c r="C47" s="11">
        <v>0</v>
      </c>
      <c r="D47" s="5" t="str">
        <f>IF(TRIM(C47)="","*** ","")&amp;IF(ISTEXT(C47),"*** Numeric***","")&amp;"VDC   to "</f>
        <v>VDC   to </v>
      </c>
      <c r="E47" s="11">
        <v>5</v>
      </c>
      <c r="F47" s="5" t="str">
        <f>IF(TRIM(E47)="","*** ","")&amp;IF(ISTEXT(E47),"*** Numeric***","")&amp;"VDC"</f>
        <v>VDC</v>
      </c>
      <c r="G47" s="3"/>
      <c r="H47" s="3"/>
      <c r="I47" s="3"/>
      <c r="J47" s="3"/>
      <c r="K47" s="3"/>
    </row>
    <row r="48" spans="1:11" ht="12.75">
      <c r="A48" s="4"/>
      <c r="B48" s="6" t="s">
        <v>39</v>
      </c>
      <c r="C48" s="3"/>
      <c r="D48" s="3"/>
      <c r="E48" s="3"/>
      <c r="F48" s="3"/>
      <c r="G48" s="3"/>
      <c r="H48" s="3"/>
      <c r="I48" s="3"/>
      <c r="J48" s="3"/>
      <c r="K48" s="3"/>
    </row>
    <row r="49" spans="1:11" ht="15.75">
      <c r="A49" s="4"/>
      <c r="B49" s="18" t="str">
        <f>IF(TRIM(C49)="","*** ","")&amp;IF(ISTEXT(C49),"*** Numeric***","")&amp;"Oil Pressure, Normal Range"</f>
        <v>Oil Pressure, Normal Range</v>
      </c>
      <c r="C49" s="11">
        <v>50</v>
      </c>
      <c r="D49" s="5" t="str">
        <f>IF(TRIM(C49)="","*** ","")&amp;IF(ISTEXT(C49),"*** Numeric***","")&amp;"kPa to"</f>
        <v>kPa to</v>
      </c>
      <c r="E49" s="11">
        <v>450</v>
      </c>
      <c r="F49" s="5" t="str">
        <f>IF(TRIM(E49)="","*** ","")&amp;IF(ISTEXT(E49),"*** Numeric***","")&amp;"kPa"</f>
        <v>kPa</v>
      </c>
      <c r="G49" s="3"/>
      <c r="H49" s="3"/>
      <c r="I49" s="3"/>
      <c r="J49" s="3"/>
      <c r="K49" s="3"/>
    </row>
    <row r="50" spans="1:11" ht="15.75">
      <c r="A50" s="4"/>
      <c r="B50" s="5" t="str">
        <f>IF(TRIM(C50)="","*** ","")&amp;IF(ISTEXT(C50),"*** Numeric***","")&amp;"Oil Capacity"</f>
        <v>Oil Capacity</v>
      </c>
      <c r="C50" s="11">
        <v>8</v>
      </c>
      <c r="D50" s="5" t="s">
        <v>3</v>
      </c>
      <c r="E50" s="10"/>
      <c r="F50" s="10"/>
      <c r="G50" s="5"/>
      <c r="H50" s="10" t="str">
        <f>IF(TRIM(I50)="","*** ","")&amp;"API Oil Specification"</f>
        <v>API Oil Specification</v>
      </c>
      <c r="I50" s="11" t="s">
        <v>22</v>
      </c>
      <c r="J50" s="3"/>
      <c r="K50" s="3"/>
    </row>
    <row r="51" spans="1:11" ht="15.75">
      <c r="A51" s="4"/>
      <c r="B51" s="5" t="str">
        <f>IF(TRIM(C51)="","*** ","")&amp;"Type of oil supplied "</f>
        <v>Type of oil supplied </v>
      </c>
      <c r="C51" s="12" t="s">
        <v>4</v>
      </c>
      <c r="D51" s="3"/>
      <c r="E51" s="10"/>
      <c r="F51" s="10"/>
      <c r="G51" s="10"/>
      <c r="H51" s="10" t="str">
        <f>IF(TRIM(I51)="","*** ","")&amp;"SAE Oil Grade"</f>
        <v>SAE Oil Grade</v>
      </c>
      <c r="I51" s="11" t="s">
        <v>23</v>
      </c>
      <c r="J51" s="10"/>
      <c r="K51" s="3"/>
    </row>
    <row r="52" spans="1:11" ht="15.75">
      <c r="A52" s="4"/>
      <c r="B52" s="18" t="str">
        <f>IF(TRIM(C52)="","*** ","")&amp;"Amount of oil Supplied"</f>
        <v>Amount of oil Supplied</v>
      </c>
      <c r="C52" s="11">
        <v>3</v>
      </c>
      <c r="D52" s="5" t="str">
        <f>IF(TRIM(C52)="","*** ","")&amp;IF(ISTEXT(C52),"*** Numeric***","")&amp;"Quarts "&amp;IF(OR(ISTEXT(C46),ISBLANK(C46)),"","   * MSDS must accompany oil.")</f>
        <v>Quarts </v>
      </c>
      <c r="E52" s="4"/>
      <c r="F52" s="3"/>
      <c r="G52" s="3"/>
      <c r="H52" s="3"/>
      <c r="I52" s="3"/>
      <c r="J52" s="3"/>
      <c r="K52" s="3"/>
    </row>
    <row r="53" spans="1:11" ht="15.75">
      <c r="A53" s="4"/>
      <c r="B53" s="18"/>
      <c r="C53" s="3"/>
      <c r="D53" s="5"/>
      <c r="E53" s="4"/>
      <c r="F53" s="3"/>
      <c r="G53" s="3"/>
      <c r="H53" s="3"/>
      <c r="I53" s="3"/>
      <c r="J53" s="3"/>
      <c r="K53" s="3"/>
    </row>
    <row r="54" spans="1:11" ht="15.75">
      <c r="A54" s="4"/>
      <c r="B54" s="7" t="s">
        <v>11</v>
      </c>
      <c r="C54" s="3"/>
      <c r="D54" s="3"/>
      <c r="E54" s="3"/>
      <c r="F54" s="3"/>
      <c r="G54" s="3"/>
      <c r="H54" s="3"/>
      <c r="I54" s="3"/>
      <c r="J54" s="3"/>
      <c r="K54" s="3"/>
    </row>
    <row r="55" spans="1:11" ht="12.75" customHeight="1">
      <c r="A55" s="4"/>
      <c r="B55" s="40"/>
      <c r="C55" s="38"/>
      <c r="D55" s="38"/>
      <c r="E55" s="38"/>
      <c r="F55" s="38"/>
      <c r="G55" s="38"/>
      <c r="H55" s="38"/>
      <c r="I55" s="38"/>
      <c r="J55" s="39"/>
      <c r="K55" s="3"/>
    </row>
    <row r="56" spans="1:11" ht="15.75">
      <c r="A56" s="4"/>
      <c r="B56" s="40"/>
      <c r="C56" s="38"/>
      <c r="D56" s="38"/>
      <c r="E56" s="38"/>
      <c r="F56" s="38"/>
      <c r="G56" s="38"/>
      <c r="H56" s="38"/>
      <c r="I56" s="38"/>
      <c r="J56" s="39"/>
      <c r="K56" s="3"/>
    </row>
    <row r="57" spans="1:11" ht="15.75">
      <c r="A57" s="4"/>
      <c r="B57" s="40"/>
      <c r="C57" s="38"/>
      <c r="D57" s="38"/>
      <c r="E57" s="38"/>
      <c r="F57" s="38"/>
      <c r="G57" s="38"/>
      <c r="H57" s="38"/>
      <c r="I57" s="38"/>
      <c r="J57" s="39"/>
      <c r="K57" s="3"/>
    </row>
    <row r="58" spans="1:11" ht="15.75">
      <c r="A58" s="4"/>
      <c r="B58" s="40"/>
      <c r="C58" s="38"/>
      <c r="D58" s="38"/>
      <c r="E58" s="38"/>
      <c r="F58" s="38"/>
      <c r="G58" s="38"/>
      <c r="H58" s="38"/>
      <c r="I58" s="38"/>
      <c r="J58" s="39"/>
      <c r="K58" s="3"/>
    </row>
    <row r="59" spans="1:11" ht="15.75">
      <c r="A59" s="4"/>
      <c r="B59" s="40"/>
      <c r="C59" s="38"/>
      <c r="D59" s="38"/>
      <c r="E59" s="38"/>
      <c r="F59" s="38"/>
      <c r="G59" s="38"/>
      <c r="H59" s="38"/>
      <c r="I59" s="38"/>
      <c r="J59" s="39"/>
      <c r="K59" s="3"/>
    </row>
    <row r="60" spans="1:11" ht="15.75">
      <c r="A60" s="4"/>
      <c r="B60" s="40"/>
      <c r="C60" s="38"/>
      <c r="D60" s="38"/>
      <c r="E60" s="38"/>
      <c r="F60" s="38"/>
      <c r="G60" s="38"/>
      <c r="H60" s="38"/>
      <c r="I60" s="38"/>
      <c r="J60" s="39"/>
      <c r="K60" s="3"/>
    </row>
    <row r="61" spans="1:11" ht="12.75">
      <c r="A61" s="4"/>
      <c r="B61" s="4"/>
      <c r="C61" s="4"/>
      <c r="D61" s="4"/>
      <c r="E61" s="4"/>
      <c r="F61" s="4"/>
      <c r="G61" s="4"/>
      <c r="H61" s="4"/>
      <c r="I61" s="4"/>
      <c r="J61" s="4"/>
      <c r="K61" s="4"/>
    </row>
    <row r="62" spans="1:11" ht="20.25">
      <c r="A62" s="4"/>
      <c r="B62" s="16" t="s">
        <v>17</v>
      </c>
      <c r="C62" s="19" t="str">
        <f>IF(TRIM(C64)="","*** ","")&amp;"Test"</f>
        <v>Test</v>
      </c>
      <c r="D62" s="19" t="str">
        <f>IF(TRIM(D64)="","*** ","")&amp;"HC-FID"</f>
        <v>HC-FID</v>
      </c>
      <c r="E62" s="19" t="s">
        <v>30</v>
      </c>
      <c r="F62" s="19" t="s">
        <v>31</v>
      </c>
      <c r="G62" s="19" t="str">
        <f>IF(TRIM(G64)="","*** ","")&amp;"NOx"</f>
        <v>NOx</v>
      </c>
      <c r="H62" s="19" t="str">
        <f>IF(TRIM(H64)="","*** ","")&amp;"CO"</f>
        <v>CO</v>
      </c>
      <c r="I62" s="19" t="str">
        <f>IF(TRIM(I64)="","*** ","")&amp;"CO2"</f>
        <v>CO2</v>
      </c>
      <c r="J62" s="19" t="s">
        <v>29</v>
      </c>
      <c r="K62" s="3"/>
    </row>
    <row r="63" spans="1:11" ht="15.75">
      <c r="A63" s="4"/>
      <c r="B63" s="3" t="s">
        <v>37</v>
      </c>
      <c r="C63" s="19" t="s">
        <v>36</v>
      </c>
      <c r="D63" s="19" t="str">
        <f>IF(TRIM(D64)="","*** ","")&amp;IF(ISTEXT(D64),"*** Numeric***","")&amp;"g/kW-hr"</f>
        <v>g/kW-hr</v>
      </c>
      <c r="E63" s="19" t="str">
        <f aca="true" t="shared" si="0" ref="E63:J63">IF(TRIM(E64)="","*** ","")&amp;IF(ISTEXT(E64),"*** Numeric***","")&amp;"g/kW-hr"</f>
        <v>g/kW-hr</v>
      </c>
      <c r="F63" s="19" t="str">
        <f t="shared" si="0"/>
        <v>g/kW-hr</v>
      </c>
      <c r="G63" s="19" t="str">
        <f t="shared" si="0"/>
        <v>g/kW-hr</v>
      </c>
      <c r="H63" s="19" t="str">
        <f t="shared" si="0"/>
        <v>g/kW-hr</v>
      </c>
      <c r="I63" s="19" t="str">
        <f t="shared" si="0"/>
        <v>g/kW-hr</v>
      </c>
      <c r="J63" s="19" t="str">
        <f t="shared" si="0"/>
        <v>g/kW-hr</v>
      </c>
      <c r="K63" s="3"/>
    </row>
    <row r="64" spans="1:11" ht="15.75">
      <c r="A64" s="4"/>
      <c r="B64" s="3" t="s">
        <v>38</v>
      </c>
      <c r="C64" s="32">
        <v>39463</v>
      </c>
      <c r="D64" s="17">
        <v>0.62</v>
      </c>
      <c r="E64" s="17">
        <v>0.6</v>
      </c>
      <c r="F64" s="17">
        <v>0.02</v>
      </c>
      <c r="G64" s="17">
        <v>5.4</v>
      </c>
      <c r="H64" s="17">
        <v>8</v>
      </c>
      <c r="I64" s="17">
        <v>2345</v>
      </c>
      <c r="J64" s="17">
        <v>0.5</v>
      </c>
      <c r="K64" s="3"/>
    </row>
    <row r="65" spans="1:11" ht="20.25">
      <c r="A65" s="4"/>
      <c r="B65" s="16" t="s">
        <v>18</v>
      </c>
      <c r="C65" s="4"/>
      <c r="D65" s="4"/>
      <c r="E65" s="4"/>
      <c r="F65" s="4"/>
      <c r="G65" s="4"/>
      <c r="H65" s="4"/>
      <c r="I65" s="4"/>
      <c r="J65" s="4"/>
      <c r="K65" s="4"/>
    </row>
    <row r="66" spans="1:11" ht="15.75">
      <c r="A66" s="10" t="str">
        <f>IF(TRIM(B66)="","*** ","")&amp;"Name"</f>
        <v>Name</v>
      </c>
      <c r="B66" s="40" t="s">
        <v>27</v>
      </c>
      <c r="C66" s="41"/>
      <c r="D66" s="10" t="str">
        <f>IF(TRIM(E66)="","*** ","")&amp;"Title"</f>
        <v>Title</v>
      </c>
      <c r="E66" s="40" t="s">
        <v>25</v>
      </c>
      <c r="F66" s="42"/>
      <c r="G66" s="41"/>
      <c r="H66" s="10" t="str">
        <f>IF(TRIM(I66)="","*** ","")&amp;"Date"</f>
        <v>Date</v>
      </c>
      <c r="I66" s="43">
        <v>39426</v>
      </c>
      <c r="J66" s="44"/>
      <c r="K66" s="3"/>
    </row>
    <row r="67" spans="1:11" ht="15.75">
      <c r="A67" s="10" t="str">
        <f>IF(TRIM(B67)="","*** ","")&amp;IF(ISERROR(FIND("@",B67)),"*** Invalid email address***","")&amp;"E-Mail"</f>
        <v>E-Mail</v>
      </c>
      <c r="B67" s="35" t="s">
        <v>28</v>
      </c>
      <c r="C67" s="36"/>
      <c r="D67" s="10" t="str">
        <f>IF(TRIM(E67)="","*** ","")&amp;"Phone"</f>
        <v>Phone</v>
      </c>
      <c r="E67" s="37" t="s">
        <v>26</v>
      </c>
      <c r="F67" s="38"/>
      <c r="G67" s="39"/>
      <c r="H67" s="5"/>
      <c r="I67" s="5"/>
      <c r="J67" s="5"/>
      <c r="K67" s="3"/>
    </row>
    <row r="68" spans="1:11" ht="15.75">
      <c r="A68" s="4"/>
      <c r="B68" s="3"/>
      <c r="C68" s="3"/>
      <c r="D68" s="10" t="str">
        <f>IF(TRIM(E68)="","*** ","")&amp;"Company Name"</f>
        <v>Company Name</v>
      </c>
      <c r="E68" s="20" t="s">
        <v>24</v>
      </c>
      <c r="F68" s="21"/>
      <c r="G68" s="21"/>
      <c r="H68" s="24"/>
      <c r="I68" s="24"/>
      <c r="J68" s="25"/>
      <c r="K68" s="3"/>
    </row>
    <row r="69" spans="1:11" ht="12.75">
      <c r="A69" s="4"/>
      <c r="B69" s="3"/>
      <c r="C69" s="3"/>
      <c r="D69" s="3"/>
      <c r="E69" s="3"/>
      <c r="F69" s="3"/>
      <c r="G69" s="3"/>
      <c r="H69" s="3"/>
      <c r="I69" s="3"/>
      <c r="J69" s="3"/>
      <c r="K69" s="3"/>
    </row>
    <row r="70" spans="1:11" ht="36.75" customHeight="1">
      <c r="A70" s="4"/>
      <c r="B70" s="30" t="s">
        <v>34</v>
      </c>
      <c r="C70" s="30"/>
      <c r="D70" s="30"/>
      <c r="E70" s="30"/>
      <c r="F70" s="30"/>
      <c r="G70" s="30"/>
      <c r="H70" s="30"/>
      <c r="I70" s="30"/>
      <c r="J70" s="31" t="s">
        <v>35</v>
      </c>
      <c r="K70" s="3"/>
    </row>
    <row r="71" spans="2:11" ht="12.75">
      <c r="B71" s="26"/>
      <c r="C71" s="26"/>
      <c r="D71" s="26"/>
      <c r="E71" s="26"/>
      <c r="F71" s="26"/>
      <c r="G71" s="26"/>
      <c r="H71" s="26"/>
      <c r="I71" s="26"/>
      <c r="J71" s="26"/>
      <c r="K71" s="26"/>
    </row>
    <row r="72" spans="2:11" ht="12.75">
      <c r="B72" s="26"/>
      <c r="C72" s="26"/>
      <c r="D72" s="26"/>
      <c r="E72" s="26"/>
      <c r="F72" s="26"/>
      <c r="G72" s="26"/>
      <c r="H72" s="26"/>
      <c r="I72" s="26"/>
      <c r="J72" s="26"/>
      <c r="K72" s="26"/>
    </row>
    <row r="73" spans="2:11" ht="12.75">
      <c r="B73" s="26"/>
      <c r="C73" s="26"/>
      <c r="D73" s="26"/>
      <c r="E73" s="26"/>
      <c r="F73" s="26"/>
      <c r="G73" s="26"/>
      <c r="H73" s="26"/>
      <c r="I73" s="26"/>
      <c r="J73" s="26"/>
      <c r="K73" s="26"/>
    </row>
    <row r="74" spans="2:11" ht="12.75">
      <c r="B74" s="26"/>
      <c r="C74" s="26"/>
      <c r="D74" s="26"/>
      <c r="E74" s="26"/>
      <c r="F74" s="26"/>
      <c r="G74" s="26"/>
      <c r="H74" s="26"/>
      <c r="I74" s="26"/>
      <c r="J74" s="26"/>
      <c r="K74" s="26"/>
    </row>
    <row r="75" spans="2:11" ht="12.75">
      <c r="B75" s="26"/>
      <c r="C75" s="26"/>
      <c r="D75" s="26"/>
      <c r="E75" s="26"/>
      <c r="F75" s="26"/>
      <c r="G75" s="26"/>
      <c r="H75" s="26"/>
      <c r="I75" s="26"/>
      <c r="J75" s="26"/>
      <c r="K75" s="26"/>
    </row>
    <row r="76" spans="2:11" ht="12.75">
      <c r="B76" s="26"/>
      <c r="C76" s="26"/>
      <c r="D76" s="26"/>
      <c r="E76" s="26"/>
      <c r="F76" s="26"/>
      <c r="G76" s="26"/>
      <c r="H76" s="26"/>
      <c r="I76" s="26"/>
      <c r="J76" s="26"/>
      <c r="K76" s="26"/>
    </row>
    <row r="77" spans="2:11" ht="12.75">
      <c r="B77" s="26"/>
      <c r="C77" s="26"/>
      <c r="D77" s="26"/>
      <c r="E77" s="26"/>
      <c r="F77" s="26"/>
      <c r="G77" s="26"/>
      <c r="H77" s="26"/>
      <c r="I77" s="26"/>
      <c r="J77" s="26"/>
      <c r="K77" s="26"/>
    </row>
  </sheetData>
  <sheetProtection sheet="1" objects="1" scenarios="1" selectLockedCells="1"/>
  <mergeCells count="18">
    <mergeCell ref="B60:J60"/>
    <mergeCell ref="H6:I6"/>
    <mergeCell ref="H8:I8"/>
    <mergeCell ref="H5:I5"/>
    <mergeCell ref="H11:I11"/>
    <mergeCell ref="H10:I10"/>
    <mergeCell ref="H12:I12"/>
    <mergeCell ref="H13:I13"/>
    <mergeCell ref="B67:C67"/>
    <mergeCell ref="E67:G67"/>
    <mergeCell ref="B55:J55"/>
    <mergeCell ref="B56:J56"/>
    <mergeCell ref="B57:J57"/>
    <mergeCell ref="B66:C66"/>
    <mergeCell ref="E66:G66"/>
    <mergeCell ref="I66:J66"/>
    <mergeCell ref="B58:J58"/>
    <mergeCell ref="B59:J59"/>
  </mergeCells>
  <dataValidations count="67">
    <dataValidation errorStyle="warning" type="decimal" allowBlank="1" showInputMessage="1" showErrorMessage="1" promptTitle="Intake Manifold Alarm Max" prompt="Enter deg C value" errorTitle="Intake Manifold Alarm Max" error="Intake Manifold Alarm Maximum Temperature is typically within 20 to 90 degrees  Celsius." sqref="H34">
      <formula1>C34</formula1>
      <formula2>90</formula2>
    </dataValidation>
    <dataValidation errorStyle="warning" type="decimal" allowBlank="1" showInputMessage="1" showErrorMessage="1" promptTitle="Manufacturer HC-FID Emission" prompt="Enter manufacturer HC-FID test result, gm/kW.hr" errorTitle="HC-FID Mass Emission" error="Enter manufacturer HC-FID test result, gm/kW.hr.&#10;Typical values are below emission standards.&#10;" sqref="D64">
      <formula1>0</formula1>
      <formula2>100</formula2>
    </dataValidation>
    <dataValidation errorStyle="warning" type="decimal" allowBlank="1" showInputMessage="1" showErrorMessage="1" promptTitle="NOx Mass Emission" prompt="Enter manufacturer NOx test result, gm/kW.hr.&#10;" errorTitle="NOx Mass Emission" error="Enter manufacturer NOx test result, gm/kW.hr.&#10;Typical values are below emission standards.&#10;" sqref="G64">
      <formula1>0</formula1>
      <formula2>100</formula2>
    </dataValidation>
    <dataValidation errorStyle="warning" type="decimal" allowBlank="1" showInputMessage="1" showErrorMessage="1" promptTitle="CO Mass Emission" prompt="Enter manufacturer CO  test result, gm/kW.hr.&#10;" errorTitle="CO Mass Emission" error="Enter manufacturer CO test result, gm/kW.hr.&#10;Typical values are below emission standards.&#10;" sqref="H64">
      <formula1>0</formula1>
      <formula2>100</formula2>
    </dataValidation>
    <dataValidation errorStyle="warning" type="decimal" allowBlank="1" showInputMessage="1" showErrorMessage="1" promptTitle="CO2 Mass Emission" prompt="Enter manufacturer CO2 test result, gm/kW.hr." errorTitle="CO2  Mass Emission" error="Enter manufacturer CO2 test result, gm/kW.hr.&#10;Typical values are below emission standards.&#10;" sqref="I64">
      <formula1>0</formula1>
      <formula2>10000</formula2>
    </dataValidation>
    <dataValidation errorStyle="warning" type="decimal" allowBlank="1" showInputMessage="1" showErrorMessage="1" promptTitle="Oil Pressure Range Upper" prompt="Enter KPa value" errorTitle="Oil Pressure Range Upper" error="Oil Pressure Range Upper is typically within 50 to 600 kPa." sqref="E49">
      <formula1>50</formula1>
      <formula2>600</formula2>
    </dataValidation>
    <dataValidation errorStyle="warning" type="decimal" allowBlank="1" showInputMessage="1" showErrorMessage="1" promptTitle="Oil Pressure Range Lower" prompt="Enter KPa value" errorTitle="Oil Pressure Range Lower" error="Oil Pressure Range Lower is typically within 50 to 600 kPa." sqref="C49">
      <formula1>50</formula1>
      <formula2>600</formula2>
    </dataValidation>
    <dataValidation errorStyle="warning" type="decimal" allowBlank="1" showInputMessage="1" showErrorMessage="1" promptTitle="Oil Capacity" prompt="Enter gallons value" errorTitle="Oil Capacity" error="Oil Capacity is typically within 5 to 20 gallons." sqref="C50">
      <formula1>5</formula1>
      <formula2>20</formula2>
    </dataValidation>
    <dataValidation errorStyle="warning" type="decimal" allowBlank="1" showInputMessage="1" showErrorMessage="1" promptTitle="Rotational Inertia" prompt="Enter kg-m2 value" errorTitle="Rotational Inertia" error="Rotational Inertia is typically within 0.6 to 4 kg-m^2." sqref="C11">
      <formula1>0.6</formula1>
      <formula2>4</formula2>
    </dataValidation>
    <dataValidation errorStyle="warning" type="decimal" allowBlank="1" showInputMessage="1" showErrorMessage="1" promptTitle="Intake Manifold Alarm Min" prompt="Enter deg C value" errorTitle="Intake Manifold Alarm Min" error="Intake Manifold Alarm Minimum Temperature is typically within 20 to 60 degrees  Celsius." sqref="F34">
      <formula1>20</formula1>
      <formula2>60</formula2>
    </dataValidation>
    <dataValidation errorStyle="warning" type="decimal" allowBlank="1" showInputMessage="1" showErrorMessage="1" promptTitle="Coolant Supply Temp Alarm Max" prompt="Enter deg C value" errorTitle="Coolant Supply Temp Alarm Max" error="Coolant Supply Alarm Maximum Temperature is typically within 60 to 95 degrees  Celsius." sqref="H37">
      <formula1>60</formula1>
      <formula2>95</formula2>
    </dataValidation>
    <dataValidation errorStyle="warning" type="decimal" allowBlank="1" showInputMessage="1" showErrorMessage="1" promptTitle="Coolant Supply Temp Alarm Min" prompt="Enter deg C value" errorTitle="Coolant Supply Temp Alarm Min" error="Coolant Supply Alarm Minimum Temperature is typically within 60 to 95 degrees  Celsius." sqref="F37">
      <formula1>60</formula1>
      <formula2>95</formula2>
    </dataValidation>
    <dataValidation errorStyle="warning" type="decimal" allowBlank="1" showInputMessage="1" showErrorMessage="1" promptTitle="Fuel Supply Temp Alarm Min" prompt="Enter deg C value" errorTitle="Fuel Supply Temp Alarm Min" error="Fuel Supply Alarm Minimum Temperature is typically within 20 to 43 degrees  Celsius." sqref="F40">
      <formula1>20</formula1>
      <formula2>43</formula2>
    </dataValidation>
    <dataValidation errorStyle="warning" type="decimal" allowBlank="1" showInputMessage="1" showErrorMessage="1" promptTitle="Fuel Supply Temp Alarm Max" prompt="Enter deg C value" errorTitle="Fuel Supply Temp Alarm Max" error="Fuel Supply Alarm Maximum Temperature is typically within 20 to 43 degrees  Celsius." sqref="H40">
      <formula1>20</formula1>
      <formula2>43</formula2>
    </dataValidation>
    <dataValidation errorStyle="warning" type="decimal" allowBlank="1" showInputMessage="1" showErrorMessage="1" promptTitle="Inlet Air Restriction Set Point" prompt="Enter KPa value" errorTitle="Inlet Air Restriction Set Point" error="Inlet Air Restriction Set Point is typically within 1 to 30 kPa." sqref="C29">
      <formula1>1</formula1>
      <formula2>30</formula2>
    </dataValidation>
    <dataValidation errorStyle="warning" type="decimal" allowBlank="1" showInputMessage="1" showErrorMessage="1" promptTitle="Exhaust Restriction Set Point" prompt="Enter KPa value" errorTitle="Exhaust Restriction Set Point" error="Exhaust Restriction Set Point is typically within 1 to 30 kPa." sqref="C30">
      <formula1>1</formula1>
      <formula2>30</formula2>
    </dataValidation>
    <dataValidation errorStyle="warning" type="decimal" allowBlank="1" showInputMessage="1" showErrorMessage="1" promptTitle="Inlet Air Restriction Alarm Min" prompt="Enter KPa value" errorTitle="Inlet Air Restriction Alarm Min" error="Inlet Air Restriction Alarm Minimum is typically within 1 to 30 kPa." sqref="F29">
      <formula1>1</formula1>
      <formula2>30</formula2>
    </dataValidation>
    <dataValidation errorStyle="warning" type="decimal" allowBlank="1" showInputMessage="1" showErrorMessage="1" promptTitle="Exhaust Restriction Alarm Min" prompt="Enter KPa value" errorTitle="Exhaust Restriction Alarm Min" error="Exhaust Restriction Alarm Minimum is typically within 1 to 30 kPa." sqref="F30">
      <formula1>1</formula1>
      <formula2>30</formula2>
    </dataValidation>
    <dataValidation errorStyle="warning" type="decimal" allowBlank="1" showInputMessage="1" showErrorMessage="1" promptTitle="Inlet Air Restriction Alarm Max" prompt="Enter KPa value" errorTitle="Inlet Air Restriction Alarm Max" error="Inlet Air Restriction Alarm Maximum is typically within 1 to 30 kPa." sqref="H29">
      <formula1>1</formula1>
      <formula2>30</formula2>
    </dataValidation>
    <dataValidation errorStyle="warning" type="decimal" allowBlank="1" showInputMessage="1" showErrorMessage="1" promptTitle="Exhaust Restriction Alarm Max" prompt="Enter KPa value" errorTitle="Exhaust Restriction Alarm Max" error="Exhaust Restriction Alarm Maximum is typically within 1 to 30 kPa." sqref="H30">
      <formula1>1</formula1>
      <formula2>30</formula2>
    </dataValidation>
    <dataValidation errorStyle="warning" type="decimal" allowBlank="1" showInputMessage="1" showErrorMessage="1" promptTitle="Restriction Set Point RPMs" prompt="Restriction Set Point RPMs" errorTitle="Restriction Set Point RPMs" error="Restriction Set Point RPMs are typically within 1000 to 4000 RPMs." sqref="C27">
      <formula1>1000</formula1>
      <formula2>4000</formula2>
    </dataValidation>
    <dataValidation errorStyle="warning" type="decimal" allowBlank="1" showInputMessage="1" showErrorMessage="1" promptTitle="Ignition Power Requirements" prompt="Enter voltage value" errorTitle="Ignition Power Requirements" error="Ignition Power Voltage is typically within 9 to 29 Volts." sqref="C44">
      <formula1>9</formula1>
      <formula2>29</formula2>
    </dataValidation>
    <dataValidation errorStyle="warning" type="decimal" allowBlank="1" showInputMessage="1" showErrorMessage="1" promptTitle="Intake Manifold Temp Set Point" prompt="Enter deg C value" errorTitle="Intake Manifold Temp Set Point" error="Intake Manifold Temperature is typically within 20 to 60 deg C." sqref="C34">
      <formula1>20</formula1>
      <formula2>60</formula2>
    </dataValidation>
    <dataValidation errorStyle="warning" type="decimal" allowBlank="1" showInputMessage="1" showErrorMessage="1" promptTitle="Restriction Set Point Torque" prompt="Restriction Set Point Torque in Newton-Meters&#10;" errorTitle="Restriction Set Point Torque" error="Restriction Set Point Torque is typically within 500 to 2500 Newton-Meters." sqref="E27">
      <formula1>500</formula1>
      <formula2>2500</formula2>
    </dataValidation>
    <dataValidation errorStyle="warning" type="decimal" allowBlank="1" showInputMessage="1" showErrorMessage="1" promptTitle="Intercooler Restriction Set Pnt" prompt="Enter KPa value" errorTitle="Intercooler Restriction Set Pnt" error="Intercooler Restriction Set Point is typically within 1 to 30 kPa." sqref="C33">
      <formula1>1</formula1>
      <formula2>30</formula2>
    </dataValidation>
    <dataValidation errorStyle="warning" type="decimal" allowBlank="1" showInputMessage="1" showErrorMessage="1" promptTitle="Intercooler Restrictn Alarm Min" prompt="Enter KPa value" errorTitle="Intercooler Restrictn Alarm Min" error="Intercooler Restriction Alarm Minimum is typically within 1 to 30 kPa." sqref="F33">
      <formula1>1</formula1>
      <formula2>30</formula2>
    </dataValidation>
    <dataValidation errorStyle="warning" type="decimal" allowBlank="1" showInputMessage="1" showErrorMessage="1" promptTitle="Intercooler Restrictn Alarm Max" prompt="Enter KPa value" errorTitle="Intercooler Restrictn Alarm Max" error="Intercooler Restriction Alarm Maximum is typically within 1 to 30 kPa." sqref="H33">
      <formula1>1</formula1>
      <formula2>30</formula2>
    </dataValidation>
    <dataValidation errorStyle="warning" type="decimal" allowBlank="1" showInputMessage="1" showErrorMessage="1" promptTitle="Coolant Supply Temp Set Point" prompt="Enter deg C value" errorTitle="Coolant Supply Temp Set Point" error="Coolant Supply Temperature is typically within 60 to 95 degrees Centigrade." sqref="C37">
      <formula1>60</formula1>
      <formula2>95</formula2>
    </dataValidation>
    <dataValidation errorStyle="warning" type="decimal" allowBlank="1" showInputMessage="1" showErrorMessage="1" promptTitle="Thermostat Opening Temperature" prompt="Enter deg C value" errorTitle="Thermostat Opening Temperature" error="Thermostat Opening Temperature is typically within 60 to 95 degrees Centigrade." sqref="C38">
      <formula1>60</formula1>
      <formula2>95</formula2>
    </dataValidation>
    <dataValidation errorStyle="warning" type="decimal" allowBlank="1" showInputMessage="1" showErrorMessage="1" promptTitle="Fuel Supply Temp Set Point" prompt="Enter deg C value" errorTitle="Fuel Supply Temp Set Point" error="Fuel Supply Temperature is typically within 20 to 43 degrees Centigrade." sqref="C40">
      <formula1>20</formula1>
      <formula2>43</formula2>
    </dataValidation>
    <dataValidation errorStyle="warning" type="decimal" allowBlank="1" showInputMessage="1" showErrorMessage="1" promptTitle="Fuel Supply Pressure Set Point" prompt="Enter KPa value" errorTitle="Fuel Supply Pressure Set Point" error="Fuel Supply Pressure Set Point is typically within 10 to 100 kPa." sqref="C41">
      <formula1>0</formula1>
      <formula2>100</formula2>
    </dataValidation>
    <dataValidation errorStyle="warning" type="decimal" allowBlank="1" showInputMessage="1" showErrorMessage="1" promptTitle="Fuel Supply Pressure Alarm Min" prompt="Enter KPa value" errorTitle="Fuel Supply Pressure Alarm Min" error="Fuel Supply Pressure Alarm Minimum is typically within 0 to 100 kPa." sqref="F41">
      <formula1>0</formula1>
      <formula2>100</formula2>
    </dataValidation>
    <dataValidation errorStyle="warning" type="decimal" allowBlank="1" showInputMessage="1" showErrorMessage="1" promptTitle="Fuel Supply Pressure Alarm Max" prompt="Enter KPa value" errorTitle="Fuel Supply Pressure Alarm Max" error="Fuel Supply Pressure Alarm Maximum is typically within 0 to 100 kPa." sqref="H41">
      <formula1>0</formula1>
      <formula2>100</formula2>
    </dataValidation>
    <dataValidation errorStyle="warning" type="decimal" allowBlank="1" showInputMessage="1" showErrorMessage="1" promptTitle="Fuel Return Pressure Set Point" prompt="Enter KPa value" errorTitle="Fuel Return Pressure Set Point" error="Fuel Return Pressure Set Point is typically within 0 to 90 kPa." sqref="C42">
      <formula1>0</formula1>
      <formula2>90</formula2>
    </dataValidation>
    <dataValidation errorStyle="warning" type="decimal" allowBlank="1" showInputMessage="1" showErrorMessage="1" promptTitle="Fuel Return Pressure Alarm Min" prompt="Enter KPa value" errorTitle="Fuel Return Pressure Alarm Min" error="Fuel Return Pressure Alarm Minimum is typically within 0 to 90 kPa." sqref="F42">
      <formula1>0</formula1>
      <formula2>90</formula2>
    </dataValidation>
    <dataValidation errorStyle="warning" type="decimal" allowBlank="1" showInputMessage="1" showErrorMessage="1" promptTitle="Fuel Return Pressure Alarm Max" prompt="Enter KPa value" errorTitle="Fuel Return Pressure Alarm Max" error="Fuel Return Pressure Alarm Maximum is typically within 0 to 90 kPa." sqref="H42">
      <formula1>0</formula1>
      <formula2>90</formula2>
    </dataValidation>
    <dataValidation type="decimal" allowBlank="1" showInputMessage="1" showErrorMessage="1" promptTitle="ECM Power Requirements Volts" prompt="Enter voltage value" errorTitle="ECM Power Requirements Volts" error="ECM Power Voltage is typically within 9 to 29 Volts." sqref="C45">
      <formula1>9</formula1>
      <formula2>29</formula2>
    </dataValidation>
    <dataValidation type="decimal" allowBlank="1" showInputMessage="1" showErrorMessage="1" promptTitle="ECM Power Requirements Amps" prompt="Enter Amps value" errorTitle="ECM Power Requirements Amps" error="ECM Power Amperage is typically within 9 to 29 Volts." sqref="E45">
      <formula1>9</formula1>
      <formula2>29</formula2>
    </dataValidation>
    <dataValidation type="decimal" allowBlank="1" showInputMessage="1" showErrorMessage="1" promptTitle="Throttle Signal Range Lower VDC" prompt="Throttle Signal Range Lower VDC is typically within 0 to 5 Volts." errorTitle="Throttle Signal Range Lower VDC" error="Throttle Signal Range Lower VDC is typically within 0 to 5 Volts." sqref="C47">
      <formula1>0</formula1>
      <formula2>5</formula2>
    </dataValidation>
    <dataValidation type="decimal" allowBlank="1" showInputMessage="1" showErrorMessage="1" promptTitle="Throttle Signal Range Upper VDC" prompt="Throttle Signal Range Upper VDC is typically within 0 to 10 Volts." errorTitle="Throttle Signal Range Upper VDC" error="Throttle Signal Range Upper VDC is typically within 0 to 10 Volts." sqref="E47">
      <formula1>0</formula1>
      <formula2>10</formula2>
    </dataValidation>
    <dataValidation errorStyle="information" type="decimal" allowBlank="1" showInputMessage="1" showErrorMessage="1" promptTitle="Accumulated Engine Hours" prompt="Enter Accumulated Engine Hours" errorTitle="Accumulated Engine Hours" error="Accumulated Engine Hours must be less than 125 hours" sqref="C13">
      <formula1>0</formula1>
      <formula2>125</formula2>
    </dataValidation>
    <dataValidation errorStyle="warning" type="whole" allowBlank="1" showInputMessage="1" showErrorMessage="1" promptTitle="Number of Cylinders" prompt="1 to 8" errorTitle="Number of Cylinders" error="1 to 8&#10;" sqref="H8:I8">
      <formula1>1</formula1>
      <formula2>8</formula2>
    </dataValidation>
    <dataValidation errorStyle="warning" type="decimal" allowBlank="1" showInputMessage="1" showErrorMessage="1" promptTitle="Minimum Engine Speed" prompt="Enter Minimum Engine Speed in RPM" errorTitle="Minimum Engine Speed" error="Minimum Engine Speedis typically within 300 to 900 RPM's." sqref="H10:I10">
      <formula1>300</formula1>
      <formula2>900</formula2>
    </dataValidation>
    <dataValidation errorStyle="warning" type="decimal" allowBlank="1" showInputMessage="1" showErrorMessage="1" promptTitle="Low Idle Speed" prompt="Enter Low Idle Speed in RPM" errorTitle="Low Idle Speed" error="Low Idle Speed is typically within 500 to 1200 RPM's." sqref="H11:I11">
      <formula1>500</formula1>
      <formula2>1200</formula2>
    </dataValidation>
    <dataValidation errorStyle="warning" type="decimal" allowBlank="1" showInputMessage="1" showErrorMessage="1" promptTitle="Governed Speed" prompt="Power drops off very quickly at speed higher than the governed speed.  Enter Governed Speed in RPM" errorTitle="Governed Speed" error="Governed Speed is typically with 1000 to 4000 RPMs." sqref="H12:I12">
      <formula1>1000</formula1>
      <formula2>4000</formula2>
    </dataValidation>
    <dataValidation errorStyle="warning" type="decimal" allowBlank="1" showInputMessage="1" showErrorMessage="1" promptTitle="Eng Over-Speed Emergency Stop" prompt="Engine speed where dynamometer will force the engine to stop.  Enter Over-Speed Emergency Stop speed in RPM" errorTitle="Eng Over-speed alarm" error="Enging Over-Speed alarm point is normally with 1000 to 4000 RPMs." sqref="H13:I13">
      <formula1>1000</formula1>
      <formula2>4000</formula2>
    </dataValidation>
    <dataValidation errorStyle="warning" type="decimal" allowBlank="1" showInputMessage="1" showErrorMessage="1" promptTitle="Turbo to Intercooler Pipe Diam." prompt="Turbo to Intercooler Pipe Diameter in inches. " errorTitle="Turbo to Intercooler Pipe Diam." error="Turbo to Intercooler Pipe Diam. is typically within 3 to 8 inches. " sqref="C23">
      <formula1>3</formula1>
      <formula2>8</formula2>
    </dataValidation>
    <dataValidation errorStyle="warning" type="decimal" allowBlank="1" showInputMessage="1" showErrorMessage="1" promptTitle="Exhast Pipe Diameter" prompt="Exhast Pipe Diameter in inches." errorTitle="Exhast Pipe Diameter" error="Exhast Pipe Diameter is typically  within 3 to 8 inches." sqref="C22">
      <formula1>3</formula1>
      <formula2>8</formula2>
    </dataValidation>
    <dataValidation errorStyle="warning" type="decimal" allowBlank="1" showInputMessage="1" showErrorMessage="1" promptTitle="Maximum Air Flow" prompt="Enter kg/hr value " errorTitle="Maximum Air Flow" error="Maximum Air Flow is typically within 400 to 2400 Kg per hour." sqref="C21">
      <formula1>400</formula1>
      <formula2>2400</formula2>
    </dataValidation>
    <dataValidation errorStyle="warning" type="decimal" allowBlank="1" showInputMessage="1" showErrorMessage="1" promptTitle="Fuel Consumption @ Max Power" prompt="Enter kg/hr value " errorTitle="Fuel Consumption @ Max Power" error="Fuel Consumption @ Max Power is normally within 10 to 60 Kg per hour." sqref="C19">
      <formula1>10</formula1>
      <formula2>60</formula2>
    </dataValidation>
    <dataValidation errorStyle="warning" type="decimal" allowBlank="1" showInputMessage="1" showErrorMessage="1" promptTitle="Fuel Consumption @ Max Torque" prompt="Enter kg/hr value " errorTitle="Fuel Consumption @ Max Torque" error="Fuel Consumption @ Max Torque is normally within 10 to 60 Kg per hour." sqref="C18">
      <formula1>10</formula1>
      <formula2>60</formula2>
    </dataValidation>
    <dataValidation errorStyle="warning" type="decimal" allowBlank="1" showInputMessage="1" showErrorMessage="1" promptTitle="Rated Power - Speed" prompt="Rated Power -  Speed, means the speed at which the manufacturer specifies the maximum rated power of an engine." errorTitle="Rated Power - Speed" error="Rated Power - Speed values are usually within 1000 to 4000 RPMs." sqref="C14">
      <formula1>1000</formula1>
      <formula2>4000</formula2>
    </dataValidation>
    <dataValidation errorStyle="warning" type="decimal" allowBlank="1" showInputMessage="1" showErrorMessage="1" promptTitle="Rated Power - Torque" prompt="Torque at rated speed" errorTitle="Rated Power - Torque" error="Rated Power - Torque values are usually within 500 to 2500 Newton-Meters.&#10;" sqref="E14">
      <formula1>500</formula1>
      <formula2>2500</formula2>
    </dataValidation>
    <dataValidation errorStyle="warning" type="decimal" allowBlank="1" showInputMessage="1" showErrorMessage="1" promptTitle="Intermediate Speed" prompt="Intermediate speed means peak torque speed if peak torque speed occurs between 60 and 75 percent of rated speed." errorTitle="Intermediate Speed" error="Intermediate Speed values are usually within 1000 to 4000 RPMs." sqref="C15">
      <formula1>1000</formula1>
      <formula2>4000</formula2>
    </dataValidation>
    <dataValidation errorStyle="warning" type="decimal" allowBlank="1" showInputMessage="1" showErrorMessage="1" promptTitle="Torque at Intermediate" prompt="Torque at Intermediate Speed" errorTitle="Intermediate Torque" error="Intermediate Torque values are usually within 500 to 2500 Newton-Meters." sqref="E15">
      <formula1>500</formula1>
      <formula2>2500</formula2>
    </dataValidation>
    <dataValidation errorStyle="warning" type="decimal" allowBlank="1" showInputMessage="1" showErrorMessage="1" promptTitle="Max Power - Speed" prompt="Max Power -   Maximum power produced by an engine as stated by the manufacturer in the sales and service literature and the application for certification." errorTitle="Max Power -  Speed" error="Max Power - Speed values are usually within 1000 to 4000 RPMs." sqref="C16">
      <formula1>1000</formula1>
      <formula2>4000</formula2>
    </dataValidation>
    <dataValidation errorStyle="warning" type="decimal" allowBlank="1" showInputMessage="1" showErrorMessage="1" promptTitle="Max Power -  Torque" prompt="Torque at Maximum Power Speed" errorTitle="Max Power -  Torque" error="Max Power -  Torque values are usually within 500 to 2500 Newton-Meters." sqref="E16">
      <formula1>500</formula1>
      <formula2>2500</formula2>
    </dataValidation>
    <dataValidation errorStyle="warning" type="decimal" allowBlank="1" showInputMessage="1" showErrorMessage="1" promptTitle="Max Torque -  Speed" prompt="Max Torque -  Speed, speed where maximum torque occurs." errorTitle="Max Torque -  Speed" error="Max Torque -  Speed values are usually within 1000 to 4000 RPMs." sqref="C17">
      <formula1>1000</formula1>
      <formula2>4000</formula2>
    </dataValidation>
    <dataValidation errorStyle="warning" type="decimal" allowBlank="1" showInputMessage="1" showErrorMessage="1" promptTitle="Max Torque -  Torque" prompt="Torque at Maximum Torque Speed" errorTitle="Max Torque -  Torque" error="Max Torque - Torque values are usually within 500 to 2500 Newton-Meters" sqref="E17">
      <formula1>500</formula1>
      <formula2>2500</formula2>
    </dataValidation>
    <dataValidation errorStyle="warning" type="decimal" allowBlank="1" showInputMessage="1" showErrorMessage="1" promptTitle="Rated Power - kW" prompt="kW - Rated Power" errorTitle="Rated Power - kW" error="Rated Power - Rated Power values are non-zero within 0 to 19 kW.&#10;&#10;" sqref="G14">
      <formula1>0</formula1>
      <formula2>19</formula2>
    </dataValidation>
    <dataValidation errorStyle="warning" type="decimal" allowBlank="1" showInputMessage="1" showErrorMessage="1" promptTitle="Quantity of Oil Supplied" prompt="Enter Quantity of Oil to be Supplied to EPA, Quarts value." errorTitle="Quantity of Oil Supplied" error="Quantity of Oil Supplied to EPA NVFEL  is typically within 1 to 10 Quarts." sqref="C52">
      <formula1>0.5</formula1>
      <formula2>10</formula2>
    </dataValidation>
    <dataValidation allowBlank="1" showInputMessage="1" showErrorMessage="1" promptTitle="Engine Manufacturer" prompt="any person engaged in the manufacturing or assembling of new nonroad engines or the importing of such engines for resale, or who acts for and is under the control of any such person in connection with the distribution of such engines." sqref="C7"/>
    <dataValidation errorStyle="warning" type="whole" allowBlank="1" showInputMessage="1" showErrorMessage="1" promptTitle="Engine Displacement" prompt="Enter Engine Displacement value, Liters." errorTitle="Engine Displacement" error="Engine Displacement values are normally under 20 Liters." sqref="C8">
      <formula1>2</formula1>
      <formula2>20</formula2>
    </dataValidation>
    <dataValidation errorStyle="warning" type="decimal" allowBlank="1" showInputMessage="1" showErrorMessage="1" promptTitle="Manufacturer NMHC Emission" prompt="Enter manufacturer NMHC test result, gm/kW.hr" errorTitle="NMCH Mass Emission" error="Enter manufacturer NMHC test result, gm/kW.hr.&#10;Typical values are below emission standards.&#10;" sqref="E64">
      <formula1>0</formula1>
      <formula2>100</formula2>
    </dataValidation>
    <dataValidation errorStyle="warning" type="decimal" allowBlank="1" showInputMessage="1" showErrorMessage="1" promptTitle="Manufacturer CH4  Emission" prompt="Enter manufacturerCH4 test result, gm/kW.hr" errorTitle="CH4 Mass Emission" error="Enter manufacturer CH4 test result, gm/kW.hr.&#10;Typical values are below emission standards.&#10;" sqref="F64">
      <formula1>0</formula1>
      <formula2>100</formula2>
    </dataValidation>
    <dataValidation errorStyle="warning" type="decimal" allowBlank="1" showInputMessage="1" showErrorMessage="1" promptTitle="Particulate Mass Emission" prompt="Enter manufacturer Particulate test result, gm/kW.hr." errorTitle="Particulate  Mass Emission" error="Enter manufacturer Particulate test result, gm/kW.hr.&#10;Typical values are below emission standards.&#10;" sqref="J64">
      <formula1>0</formula1>
      <formula2>10</formula2>
    </dataValidation>
    <dataValidation errorStyle="warning" type="date" allowBlank="1" showInputMessage="1" showErrorMessage="1" promptTitle="Test Date" prompt="Enter a test date for the most recent results from the actual test engine sent for confirmatory testing." errorTitle="Test Date" error="Enter a test date for the most recent results from the actual test engine sent for confirmatory testing." sqref="C64">
      <formula1>39356</formula1>
      <formula2>40909</formula2>
    </dataValidation>
  </dataValidations>
  <printOptions/>
  <pageMargins left="0.55" right="0.25" top="0.75" bottom="0.75" header="0.5" footer="0.5"/>
  <pageSetup fitToHeight="1" fitToWidth="1" horizontalDpi="600" verticalDpi="600" orientation="portrait" scale="65" r:id="rId3"/>
  <headerFooter alignWithMargins="0">
    <oddHeader>&amp;L&amp;G&amp;ROffice of Transportation and Air Quality
December 2007</oddHeader>
    <oddFooter>&amp;L&amp;F&amp;R&amp;P/&amp;N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mmanners</dc:creator>
  <cp:keywords/>
  <dc:description/>
  <cp:lastModifiedBy>epa</cp:lastModifiedBy>
  <cp:lastPrinted>2007-12-18T17:19:54Z</cp:lastPrinted>
  <dcterms:created xsi:type="dcterms:W3CDTF">2007-02-06T15:41:36Z</dcterms:created>
  <dcterms:modified xsi:type="dcterms:W3CDTF">2008-01-01T01:06:08Z</dcterms:modified>
  <cp:category/>
  <cp:version/>
  <cp:contentType/>
  <cp:contentStatus/>
</cp:coreProperties>
</file>