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15" windowHeight="4905" firstSheet="1" activeTab="2"/>
  </bookViews>
  <sheets>
    <sheet name="30 Year &amp; Permanent Easements" sheetId="1" r:id="rId1"/>
    <sheet name="Narrative" sheetId="2" r:id="rId2"/>
    <sheet name="Cost Share Agreements" sheetId="3" r:id="rId3"/>
    <sheet name="Data Sheet" sheetId="4" r:id="rId4"/>
  </sheets>
  <definedNames>
    <definedName name="Z_30C3E28F_9FE8_45C2_B167_0DBA563D9FD1_.wvu.PrintArea" localSheetId="0" hidden="1">'30 Year &amp; Permanent Easements'!$B$1:$Q$636</definedName>
    <definedName name="Z_90F1D67E_A91E_46B1_BBB0_480A172D2A5B_.wvu.PrintArea" localSheetId="0" hidden="1">'30 Year &amp; Permanent Easements'!$B$1:$Q$636</definedName>
  </definedNames>
  <calcPr fullCalcOnLoad="1"/>
</workbook>
</file>

<file path=xl/sharedStrings.xml><?xml version="1.0" encoding="utf-8"?>
<sst xmlns="http://schemas.openxmlformats.org/spreadsheetml/2006/main" count="1519" uniqueCount="623">
  <si>
    <t>Deer, Columbian white-tailed ( Odocoileus virginianus leucurus)</t>
  </si>
  <si>
    <t>Plover, western snowy ( Charadrius alexandrinus nivosus)</t>
  </si>
  <si>
    <t>Albatross, short-tailed ( Phoebastria (Diomedea) albatrus)</t>
  </si>
  <si>
    <t>Caribou, woodland ( Rangifer tarandus caribou)</t>
  </si>
  <si>
    <t>Eagle, bald ( Haliaeetus leucocephalus)</t>
  </si>
  <si>
    <t>Lynx, Canada ( Lynx canadensis)</t>
  </si>
  <si>
    <t>Salmon, chinook spg upper Columbia R. ( Oncorhynchus (=Salmo) tshawytscha)</t>
  </si>
  <si>
    <t>Salmon, chinook spg/sum Snake R. ( Oncorhynchus (=Salmo) tshawytscha)</t>
  </si>
  <si>
    <t>Salmon, sockeye (Ozette Lake, WA) ( Oncorhynchus (=Salmo) nerka)</t>
  </si>
  <si>
    <t>Federally Listed Plants</t>
  </si>
  <si>
    <t>RANA PIPIENS</t>
  </si>
  <si>
    <t>Amphibian</t>
  </si>
  <si>
    <t>FCo</t>
  </si>
  <si>
    <t>RANA PRETIOSA</t>
  </si>
  <si>
    <t>FC</t>
  </si>
  <si>
    <t>AMERICAN WHITE PELICAN</t>
  </si>
  <si>
    <t>PELECANUS ERYTHRORHYNCHOS</t>
  </si>
  <si>
    <t>Bird</t>
  </si>
  <si>
    <t>none</t>
  </si>
  <si>
    <t>BROWN PELICAN</t>
  </si>
  <si>
    <t>PELECANUS OCCIDENTALIS</t>
  </si>
  <si>
    <t>FE</t>
  </si>
  <si>
    <t>SANDHILL CRANE</t>
  </si>
  <si>
    <t>GRUS CANADENSIS</t>
  </si>
  <si>
    <t>SNOWY PLOVER</t>
  </si>
  <si>
    <t>CHARADRIUS ALEXANDRINUS</t>
  </si>
  <si>
    <t>FT</t>
  </si>
  <si>
    <t>SPOTTED OWL</t>
  </si>
  <si>
    <t>STRIX OCCIDENTALIS</t>
  </si>
  <si>
    <t>UPLAND SANDPIPER</t>
  </si>
  <si>
    <t>BARTRAMIA LONGICAUDA</t>
  </si>
  <si>
    <t>MARDON SKIPPER</t>
  </si>
  <si>
    <t>POLITES MARDON</t>
  </si>
  <si>
    <t>Butterfly</t>
  </si>
  <si>
    <t>OREGON SILVERSPOT BUTTERFLY</t>
  </si>
  <si>
    <t>SPEYERIA ZERENE HIPPOLYTA</t>
  </si>
  <si>
    <t>BLACK RIGHT WHALE</t>
  </si>
  <si>
    <t>BALAENA GLACIALIS</t>
  </si>
  <si>
    <t>Mammal</t>
  </si>
  <si>
    <t>BLUE WHALE</t>
  </si>
  <si>
    <t>BALAENOPTERA MUSCULUS</t>
  </si>
  <si>
    <t>COLUMBIAN WHITE-TAILED DEER</t>
  </si>
  <si>
    <t>ODOCOILEUS VIRGINIANUS LEUCURUS</t>
  </si>
  <si>
    <t>FIN WHALE</t>
  </si>
  <si>
    <t>BALAENOPTERA PHYSALUS</t>
  </si>
  <si>
    <t>FISHER</t>
  </si>
  <si>
    <t>MARTES PENNANTI</t>
  </si>
  <si>
    <t>GRAY WOLF</t>
  </si>
  <si>
    <t>CANIS LUPUS</t>
  </si>
  <si>
    <t>GRIZZLY BEAR</t>
  </si>
  <si>
    <t>URSUS ARCTOS</t>
  </si>
  <si>
    <t>HUMPBACK WHALE</t>
  </si>
  <si>
    <t>MEGAPTERA NOVAEANGLIAE</t>
  </si>
  <si>
    <t>KILLER WHALE</t>
  </si>
  <si>
    <t>ORCINUS ORCA</t>
  </si>
  <si>
    <t>PYGMY RABBIT</t>
  </si>
  <si>
    <t>BRACHYLAGUS IDAHOENSIS</t>
  </si>
  <si>
    <t>SEA OTTER</t>
  </si>
  <si>
    <t>ENHYDRA LUTRIS</t>
  </si>
  <si>
    <t>ENHYDRA LUTRIS LUTRIS</t>
  </si>
  <si>
    <t>SEI WHALE</t>
  </si>
  <si>
    <t>BALAENOPTERA BOREALIS</t>
  </si>
  <si>
    <t>SPERM WHALE</t>
  </si>
  <si>
    <t>PHYSETER MACROCEPHALUS</t>
  </si>
  <si>
    <t>WOODLAND CARIBOU</t>
  </si>
  <si>
    <t>RANGIFER TARANDUS</t>
  </si>
  <si>
    <t>LEATHERBACK SEA TURTLE</t>
  </si>
  <si>
    <t>DERMOCHELYS CORIACEA</t>
  </si>
  <si>
    <t>Reptile</t>
  </si>
  <si>
    <t>WESTERN POND TURTLE</t>
  </si>
  <si>
    <t>CLEMMYS MARMORATA</t>
  </si>
  <si>
    <t xml:space="preserve">NORTHERN LEOPARD FROG </t>
  </si>
  <si>
    <t xml:space="preserve">OREGON SPOTTED FROG </t>
  </si>
  <si>
    <t>Project area not located on lands as stated above</t>
  </si>
  <si>
    <t xml:space="preserve">Subtotal for Project Cost Factor : </t>
  </si>
  <si>
    <t>Initial</t>
  </si>
  <si>
    <t>Acreage</t>
  </si>
  <si>
    <t>Planned</t>
  </si>
  <si>
    <t>Species:</t>
  </si>
  <si>
    <t>Species</t>
  </si>
  <si>
    <t>Essential Restoration Practices</t>
  </si>
  <si>
    <t xml:space="preserve">       Structural Wetland Restoration Practices</t>
  </si>
  <si>
    <t>A Cultural Resources Review Form must be completed for all "Undertakings"</t>
  </si>
  <si>
    <t>(Refer to GM Subpart D Appendices 401.40)</t>
  </si>
  <si>
    <t>Estimated</t>
  </si>
  <si>
    <t>Practice</t>
  </si>
  <si>
    <t>Cost</t>
  </si>
  <si>
    <t>Code</t>
  </si>
  <si>
    <t>Description</t>
  </si>
  <si>
    <t>Quantity</t>
  </si>
  <si>
    <t>Unit</t>
  </si>
  <si>
    <t>per Unit</t>
  </si>
  <si>
    <t>Vegetative Cover Establishment</t>
  </si>
  <si>
    <t>Complete WRP Ranking Packets will include:</t>
  </si>
  <si>
    <t>1. Appropriate ranking form</t>
  </si>
  <si>
    <t>2. Preliminary Restoration Plan</t>
  </si>
  <si>
    <t xml:space="preserve">     Preliminary plan map </t>
  </si>
  <si>
    <t xml:space="preserve">     List of practices with amounts and cost</t>
  </si>
  <si>
    <t>4. Cultural Resources Review Worksheet</t>
  </si>
  <si>
    <t>Acres of Eligible Riparian</t>
  </si>
  <si>
    <t>Riparian Areas</t>
  </si>
  <si>
    <t>Does this site ONLY contain one or more riparian zones that connect two protected wetlands?</t>
  </si>
  <si>
    <t>Max of 10 Points</t>
  </si>
  <si>
    <t>2 Points</t>
  </si>
  <si>
    <t>5 Points Possible</t>
  </si>
  <si>
    <t>3 points</t>
  </si>
  <si>
    <t>1 points</t>
  </si>
  <si>
    <t>Scoring Options:</t>
  </si>
  <si>
    <t xml:space="preserve">Subtotal for Ecological Considerations Factor: </t>
  </si>
  <si>
    <t>Category 4: Partnership contribution</t>
  </si>
  <si>
    <t>Max of 10</t>
  </si>
  <si>
    <t xml:space="preserve">     Soil map with areas presently determined</t>
  </si>
  <si>
    <t xml:space="preserve">     to have hydric soils highlighted plus</t>
  </si>
  <si>
    <t xml:space="preserve">     legend</t>
  </si>
  <si>
    <t>Does this project contain eligible degraded wetlands and a riparian area?</t>
  </si>
  <si>
    <t>H. Proximity to Other Protected Habitat</t>
  </si>
  <si>
    <t>Category 1: Restoration of Degraded Agricultural Wetlands</t>
  </si>
  <si>
    <t xml:space="preserve">Private or Tribal Agricultural </t>
  </si>
  <si>
    <t>O. Public Perception</t>
  </si>
  <si>
    <t>on greater than a 10-year cycle (i.e.: tillage or re-seeding)</t>
  </si>
  <si>
    <t>(i.e.: put boards in in fall and remove in spring)</t>
  </si>
  <si>
    <t>on a 5-10 year cycle (i.e.: occasional disking)</t>
  </si>
  <si>
    <t>Water control structure manipulation (multiple drawdowns per year)</t>
  </si>
  <si>
    <t>on less than a 5-year cycle (i.e.. Disking, mowing, fertilizer, etc)</t>
  </si>
  <si>
    <t>Note: If an organization is willing to sign an agreement to maintain a management system for the landowner and at no further cost to NRCS, the maximum number of points will be given regardless of the intensity of management required.</t>
  </si>
  <si>
    <t>Latitude:</t>
  </si>
  <si>
    <t>Longitude:</t>
  </si>
  <si>
    <t>Tile breaks</t>
  </si>
  <si>
    <t>Low berms (&lt;2 feet) without water control structures</t>
  </si>
  <si>
    <t xml:space="preserve">Tree planting </t>
  </si>
  <si>
    <t>Seeding</t>
  </si>
  <si>
    <t>Water control structure with no required annual manipulation</t>
  </si>
  <si>
    <t xml:space="preserve">Water control structure with two manipulations per year </t>
  </si>
  <si>
    <t>Replacement of rock riprap at culvert inlet/outlet after flood events</t>
  </si>
  <si>
    <t>Invasive weed control</t>
  </si>
  <si>
    <t>*</t>
  </si>
  <si>
    <t xml:space="preserve">      TOTAL ESTIMATED EASEMENT COST:</t>
  </si>
  <si>
    <t xml:space="preserve">Total </t>
  </si>
  <si>
    <t>10 Points Possible</t>
  </si>
  <si>
    <t>50 Points Possible</t>
  </si>
  <si>
    <t>8 pts</t>
  </si>
  <si>
    <t>30 pts</t>
  </si>
  <si>
    <t>J. What percentage of the offered acres meet the definition of prime farmland?</t>
  </si>
  <si>
    <t>L. Type of Ownership</t>
  </si>
  <si>
    <t>3 pts</t>
  </si>
  <si>
    <t>1 pts</t>
  </si>
  <si>
    <t>Category 2: Restoration Plan Complexity</t>
  </si>
  <si>
    <t>20 pts</t>
  </si>
  <si>
    <t>M. Cultural Resources Complexity</t>
  </si>
  <si>
    <t>N. Engineering Complexity</t>
  </si>
  <si>
    <t>of 50 possible points</t>
  </si>
  <si>
    <t>P. Per Unit Cost</t>
  </si>
  <si>
    <t>Category 2: Operation and Maintenance</t>
  </si>
  <si>
    <t>Q. Cost of Future O&amp;M</t>
  </si>
  <si>
    <t>Category 3: Structure Replacement Cost</t>
  </si>
  <si>
    <t>R. Anticipated future NRCS Financial Assistance Needs</t>
  </si>
  <si>
    <t>SUMMARY OF RANKING FACTORS</t>
  </si>
  <si>
    <t>FACTOR 1: ECOLOGICAL CONSIDERATIONS</t>
  </si>
  <si>
    <t>FACTOR 2: EASEMENT OFFER DYNAMICS</t>
  </si>
  <si>
    <t>FACTOR 3: PROJECT COST EFFECTIVENESS</t>
  </si>
  <si>
    <t>Score</t>
  </si>
  <si>
    <t>Maximum</t>
  </si>
  <si>
    <t>Landowner Point Credit:</t>
  </si>
  <si>
    <t>Easement Type:</t>
  </si>
  <si>
    <t>(for bids under the easement cap)</t>
  </si>
  <si>
    <t>General Comments</t>
  </si>
  <si>
    <t>FACTOR 2 - EASEMENT OFFER DYNAMICS</t>
  </si>
  <si>
    <t>YES</t>
  </si>
  <si>
    <t>All ratings are based on anticipated functions and values following installation of restoration practices and a sufficient period of time for plant communities to become established.</t>
  </si>
  <si>
    <t>Note: See Wetland Review Worksheet for assistance with determining the category(s) of the project's eligible acres.</t>
  </si>
  <si>
    <t xml:space="preserve">Early successional vegetation management that requires management </t>
  </si>
  <si>
    <t>Early successional vegetation management that requires management</t>
  </si>
  <si>
    <t>Category 3: Likelihood of Habitat Retention</t>
  </si>
  <si>
    <t>Eligible Acres in Proposed Restoration Agreement</t>
  </si>
  <si>
    <t xml:space="preserve">Other Adjacent  Acres Allowed (Up to 50% of Proposed Project Area) </t>
  </si>
  <si>
    <t>The following maps must be attached to this ranking worksheet to complete the Preliminary Plan.</t>
  </si>
  <si>
    <t>The restoration area boundaries must be delineated clearly on ALL maps.</t>
  </si>
  <si>
    <t xml:space="preserve">           - Restoration Project boundaries clearly identified.</t>
  </si>
  <si>
    <t>Planned Restoration</t>
  </si>
  <si>
    <t xml:space="preserve">             Certificate of Inspection &amp; Possession.</t>
  </si>
  <si>
    <t xml:space="preserve">          - Fields with location and type of planned restoration practices and vegetative cover type</t>
  </si>
  <si>
    <t xml:space="preserve">      3. NWI Map covering all of Proposed Restoration Area (show tract boundary)</t>
  </si>
  <si>
    <t xml:space="preserve">             identified. (show tract boundary and ingress and egress)</t>
  </si>
  <si>
    <r>
      <t xml:space="preserve">5. Hazardous Materials Checklist </t>
    </r>
    <r>
      <rPr>
        <b/>
        <sz val="11"/>
        <color indexed="10"/>
        <rFont val="Arial"/>
        <family val="2"/>
      </rPr>
      <t>(Easements only)</t>
    </r>
  </si>
  <si>
    <t>6. AD-1026 WC and HEL Compliance Form w/1026a</t>
  </si>
  <si>
    <t>7. CCC-526 Payment Eligibility Average Adjusted Income Certification</t>
  </si>
  <si>
    <t>8. Eligibility Letter from DC to State Conservationist</t>
  </si>
  <si>
    <r>
      <t xml:space="preserve">9. Preliminary Certificate of Inspection and Possession </t>
    </r>
    <r>
      <rPr>
        <b/>
        <sz val="11"/>
        <color indexed="10"/>
        <rFont val="Arial"/>
        <family val="2"/>
      </rPr>
      <t>(Easements only)</t>
    </r>
  </si>
  <si>
    <t>Easement Cost Instructions</t>
  </si>
  <si>
    <t>E. Direct habitat benefits are required to credit points for T &amp; E species and other priority species.  Document how this restoration project will aid in the recovery of these species.  We need to rely on our partners at WDFW and USFWS to get us T&amp;E data. WRP requires them to be a part of the ranking team, so our field staff needs to include our agency partners as part of the IDT.  The planner alerts WDFW and USFWS of the project location before they meet to rank it so the partners can bring along hard copy PHS maps. If maps are not available, they always have a pretty good idea of what is using the site or nearby properties so this section of the ranking form can be properly completed.</t>
  </si>
  <si>
    <t>Landowner point credit: For each $50 reduction from the easement cap, the landowner's ranking score will increase by 1 point.  If the landowner does not wish to commit to an easement payment less than the easement cap, the landowner will not receive any additional points.</t>
  </si>
  <si>
    <t>C. Consider habitat elements such as quality spawning gravel (1/2"-4" for most salmonids) with low sediment embeddedness, physical cover (overhanging banks, large wood, floating vegetation, etc.), riparian health (overhanging vegetation, mixture of species, age class, diameters, etc.), and off-channel refuge areas (sloughs, oxbows, side channels, floodplains, etc).</t>
  </si>
  <si>
    <r>
      <t xml:space="preserve">For cost share agreements, the partner contribution </t>
    </r>
    <r>
      <rPr>
        <b/>
        <i/>
        <sz val="10"/>
        <rFont val="Arial"/>
        <family val="2"/>
      </rPr>
      <t>must exceed</t>
    </r>
    <r>
      <rPr>
        <i/>
        <sz val="10"/>
        <rFont val="Arial"/>
        <family val="2"/>
      </rPr>
      <t xml:space="preserve"> 25% before points will be awarded. </t>
    </r>
  </si>
  <si>
    <t>PASSWORD:NARRATIVE</t>
  </si>
  <si>
    <t xml:space="preserve">1/  WC and HELC must be determined for program eligibility. AD-1026 must be completed to validate WRP eligible acres.  This information is used for eligibility determination not for ranking separation. </t>
  </si>
  <si>
    <t>2/ Describe in detail the values of adjacent uplands to WRP. Attach a separate page if more space is needed. Examples include:  wetland–dependent species require upland areas for nesting or protection from predators, the wetland basins could become degraded from agricultural activities on adjacent lands not in the easement area, failure to include adjacent uplands would create unmanageable easement boundaries, or  the land remaining outside of the easement area would create uneconomic remnant parcels to the landowner.</t>
  </si>
  <si>
    <t>Eligibility determination is the responsibility of field office staff. The District Conservationist will review the eligibility determination and concur with this determination by signing the AD-1153 application form before the application will be ranked. A letter to the State Conservationist will be developed and signed by the District Conservationist for all easements and cost share projects.</t>
  </si>
  <si>
    <t>National wetland inventory maps are beneficial in the determining of what type of habitat existed before the wetland was converted. In addition, they identify other wetlands that may be included in the larger wetland complex and aid in restoration planning. For example, if wetlands located within a 1/4 section are predominately forested, the planner may wish to promote biodiversity by including an emergent or scrub-shrub wetland community on the easement or project area.</t>
  </si>
  <si>
    <t>The Manual allows the STC to fund any project that involves only riparian (with protected wetlands on either end) to be a special project. The wetlands can be "protected" by the proposed WRP easement closing. These projects will initially compete with all other applications but may be funded as special projects as funding is available.</t>
  </si>
  <si>
    <t xml:space="preserve">D. Examples in this category include moose, mink, elk (grazing in estuary), etc. Habitats typically consist of emergent wetland species and other early sucessional vegetation. </t>
  </si>
  <si>
    <t>G2.  Score this element if the project contains ONLY riparian corridors connecting protected wetlands. The State Conservationist can issue a waiver to allow riparian buffers greater than 300 feet wide if planner can provide justification.</t>
  </si>
  <si>
    <t xml:space="preserve">H.  Protected Habitats must be have wetlands or wildlife as a primary objective of the property. Examples can include other WRP easements, USFWS refuges, WDFW wildlife areas, Land trust properties, TNC parcels, etc. </t>
  </si>
  <si>
    <t>L.  The WRP manual gives priority to private lands.</t>
  </si>
  <si>
    <t>M.  Obtain assistance from the Area Cultural Resources Specialist when scoring this element. Detailed cultural resources work would be completed outside the agency by a contractor.</t>
  </si>
  <si>
    <t>P.  To complete this element, a preliminary plan must be completed on page 11 of the ranking sheet. Utilize the NRCS cost list to estimate component costs. Consult NRCS Technicians or Engineering staff if you need assistance. The total estimated Government cost will automatically be entered under "Estimate based on Cost List". For "Projected Total Restoration Cost" enter a cost provided by a sponsor, if available. If none is available, consult a NRCS Engineer to obtain a site specific cost estimate.</t>
  </si>
  <si>
    <t>Q.  If the landowner or a partner organization is willing to sign an agreement to operate and manage a system at no further cost to NRCS, then the maximum number of points may be awarded regardless of the intensity of the management required. A compatible use agreement will need to be developed and authorized for any maintenance or management activity occurring on the easement.</t>
  </si>
  <si>
    <t>R. More points will be awarded if NRCS will not have to provide additional funds to the project in the future.</t>
  </si>
  <si>
    <t>WRP Ranking Narrative</t>
  </si>
  <si>
    <t>The maximum easement cap for W. WA is $2500/acre and $1500/acre in E. WA. Enter the appropriate figuse in the "Maximum Cap" block.  If a landowner wishes to sell the easement for less than the maximum cap, enter this figure in "Landowner Bid or Cap" block.  Obtain the landowners initials in the "Landowner Initials to Bid" block to document this commitment.  If the landowner wishes to keep their options open and wait for the agricultural appraisal to be completed, then enter the appropriate easement cap in this block.</t>
  </si>
  <si>
    <t>A.  Consideration must be given to the expected habitat conditions without maintenance. Long term shorebird habitat generally should be credited to tidal estuaries. Neotropical bird habitat is most valuable with mixed compositions of trees and shrubs. RCG impacts most shallow waterfowl and shorebird habitats. If long term maintenance of emergent wetland habitat can be ensured and a high score is awarded, document reasons.</t>
  </si>
  <si>
    <t>B.  Amphibian habitats are generally 18-24" in depth and have adjacent uplands in close proximity. These habitats should not be dissected by busy roads etc. Habitat components for amphibians should contain shallow water during the spring months, a variety of emergent plants, and provide adequate cover during the non-breeding season. The majority of reptiles found in Washington require brushy or rocky upland habitats with adequate exposure to the sun for thermoregulation. Amphibious mammals require healthy riparian areas and/or off channel and depressional wetlands that have emergent and shrub vegetation.</t>
  </si>
  <si>
    <t xml:space="preserve">G1.  Score this element if the project has eligible restorable wetlands. </t>
  </si>
  <si>
    <r>
      <t>Column A:</t>
    </r>
    <r>
      <rPr>
        <b/>
        <sz val="10"/>
        <rFont val="Arial"/>
        <family val="0"/>
      </rPr>
      <t xml:space="preserve"> What percentage of the offered acres will have restored hydrology? This includes ALL acres in offer or project area. Including upland acres in offer will have a negative impact on this column.</t>
    </r>
  </si>
  <si>
    <r>
      <t>Column B:</t>
    </r>
    <r>
      <rPr>
        <b/>
        <sz val="10"/>
        <rFont val="Arial"/>
        <family val="0"/>
      </rPr>
      <t xml:space="preserve"> On acres where hydrology will be restored, the Increment of hydrologic restoration will be scored on the difference between the current hydrology as a percent of "natural" and the planned final restored hydrology as a percent of "natural". Example 1: A tract is actively farmed; the drainage has been maintained; and you are able to restore hydrology completely (no active drainage easements, no dams limiting flood flows upstream, etc.), the project would score 20 points. Example 2: A tract has not been farmed in 20 years; drainage ditches have grown up in shrubs; the fields are saturated to the surface 7 months a year; and you are able to restore hydrology completely, the site would score 10 points.</t>
    </r>
  </si>
  <si>
    <r>
      <t>Column C:</t>
    </r>
    <r>
      <rPr>
        <b/>
        <sz val="10"/>
        <color indexed="10"/>
        <rFont val="Arial"/>
        <family val="2"/>
      </rPr>
      <t xml:space="preserve"> </t>
    </r>
    <r>
      <rPr>
        <b/>
        <sz val="10"/>
        <rFont val="Arial"/>
        <family val="0"/>
      </rPr>
      <t>What is the increment of final hydrologic restoration that will be achieved compared to the historical (pre-converted) condition?  Consider active drainage districts, water withdrawals, upstream dams that regualte flood flows, etc.</t>
    </r>
  </si>
  <si>
    <t>F.  List additional functions and detail how the restoration will provide these benefits.</t>
  </si>
  <si>
    <t>I.  It is a principal objective of WRP to restore converted wetlands on active cropland and pastureland. This issue is emphasized in the WRP manual.</t>
  </si>
  <si>
    <t>J.  Local farmers and governing bodies have expressed concern over WRP removing the most valuable croplands from production. Additionally, it is the goal of WRP to restore the most marginal farmland to functional wetland.</t>
  </si>
  <si>
    <t xml:space="preserve">K.  Consider only eligible restorable wetlands. Upland areas or natural wetlands do not count in total acreage. </t>
  </si>
  <si>
    <t>N.  Complex restoration plans drive up associated TA cost as well FA costs and require more time to implement.</t>
  </si>
  <si>
    <t>O.  Community reception of a WRP project is critical to timely implementation of a project. Extended negative public comment increases the amount of TA needed from NRCS to get the project implemented.</t>
  </si>
  <si>
    <t>S.  Applications that have significant partnership contributions may be considered for special projects, even if they don't rank particularly well. This element also provides a opportunity to identify special technical assistance that may be available from partner agencies and groups.</t>
  </si>
  <si>
    <t>If yes, complete the Restoration Agreement Ranking Criteria and include riparian practices in the Preliminary Plan.</t>
  </si>
  <si>
    <t xml:space="preserve">If Yes, complete cost share ranking criteria and submit a Preliminary Restoration Plan that outlines planned practices and costs.  The project will compete with other applications or may be considered for funding as a Special Project. </t>
  </si>
  <si>
    <t>0 - 10 Points</t>
  </si>
  <si>
    <t>0 - 5 Points</t>
  </si>
  <si>
    <t>C. Habitat quality for fish, such as spawning, rearing, refuge, etc.</t>
  </si>
  <si>
    <t xml:space="preserve">B. Habitat quality for other wildlife, such as amphibians, reptiles, and/or amphibious mammals </t>
  </si>
  <si>
    <t>including production and / or seasonal use.  (List Benefited Species &amp; Habitat Objectives)</t>
  </si>
  <si>
    <t>Are there any Federal or State Threatened or Endangered species located on or adjacent to the proposed restoration area?</t>
  </si>
  <si>
    <t>FACTOR 2 - RESTORATION OFFER DYNAMICS</t>
  </si>
  <si>
    <t xml:space="preserve">Subtotal for Restoration Offer Dynamics Factor: </t>
  </si>
  <si>
    <t>Category 1: Restoration Implementation Cost</t>
  </si>
  <si>
    <t>Ditch plugs</t>
  </si>
  <si>
    <t>Does this application qualify as a cooperative partnership agreement containing partners that are willing to provide implementation expertise and fund leveraging to the extent that an obvious increase in the ecological and cost efficiencies of the WRP effort would be achieved via such a partnership approach?</t>
  </si>
  <si>
    <t>Category 4: Partnership Contribution</t>
  </si>
  <si>
    <t>K. Acreage of Converted Wetland Offered for Restoration  (Points for combined acres of restorable wetlands in offer)</t>
  </si>
  <si>
    <t>R. Benefit from Cost Share Funds Expended.</t>
  </si>
  <si>
    <t>Landowner Bid or Cap:</t>
  </si>
  <si>
    <t>Applicant's Race:</t>
  </si>
  <si>
    <t>Landowner's Initials to Bid:</t>
  </si>
  <si>
    <t>Attach a separate statement of more space is needed.</t>
  </si>
  <si>
    <t xml:space="preserve">   The following maps must be attached to this ranking to complete the Preliminary Plan.</t>
  </si>
  <si>
    <t>make about the proposed project area.</t>
  </si>
  <si>
    <t>If yes, complete the Easement Ranking Criteria and include riparian practices in the Preliminary Plan.</t>
  </si>
  <si>
    <t xml:space="preserve">If Yes, complete easement ranking criteria and submit a Preliminary Restoratin Plan that outlines planned practices and costs.  The project will compete with other applications or may be considered for funding as a Special Project. </t>
  </si>
  <si>
    <t xml:space="preserve">For items A through I below, rate the restoration plan's anticipated effects for providing </t>
  </si>
  <si>
    <t>Restorable upland -</t>
  </si>
  <si>
    <t>acres to treat.</t>
  </si>
  <si>
    <t>Extent of adjacent upland acres included in offers should be minimized to the largest degree possible. Landowner should be encouraged to leave adjacent productive agricultural lands in production where practical. Acquisition and restoration of adjacent uplands substantially increases program costs.</t>
  </si>
  <si>
    <t>Applications that have significant ecological benefits may be considered for special projects, even if they don't rank particularly well. Examples could be a small addition to adjacent existing protected wetlands, an isolated freshwater wetland on an island surrounded by salt water, etc.</t>
  </si>
  <si>
    <t xml:space="preserve">For items A through I below, rate the restoration plans' anticipated effects for providing </t>
  </si>
  <si>
    <t>key wetland habitat objectives. Rank based on planned wetland community type after 10 years.</t>
  </si>
  <si>
    <t xml:space="preserve"> (List Benefited Species &amp; Habitat Objectives)</t>
  </si>
  <si>
    <t>(List Benefited Species &amp; Habitat Objectives)</t>
  </si>
  <si>
    <t xml:space="preserve">A. Habitat quality for waterfowl, shorebirds, neotropical migrants, and / or other migratory birds </t>
  </si>
  <si>
    <t>D. Habitat quality for wetland dependent terrestrial mammals.</t>
  </si>
  <si>
    <t>E. Habitat quality for declining species such as Threatened &amp; Endangered, proposed,</t>
  </si>
  <si>
    <t>5 Points</t>
  </si>
  <si>
    <t>See below for scoring choices.</t>
  </si>
  <si>
    <t>Category 1: Habitat</t>
  </si>
  <si>
    <t>Category 2: Water Quality/Physical Wetland Functions</t>
  </si>
  <si>
    <t>Category 3: Hydrology Restoration</t>
  </si>
  <si>
    <t>Contiguous with a permanently protected area</t>
  </si>
  <si>
    <t>Permanently protected area within 1 mile</t>
  </si>
  <si>
    <t>Permanently protected area within 5 miles</t>
  </si>
  <si>
    <t>5 points</t>
  </si>
  <si>
    <t>Category 4: Location Significance</t>
  </si>
  <si>
    <t xml:space="preserve">    </t>
  </si>
  <si>
    <t>Type of Protected Area</t>
  </si>
  <si>
    <t>5 pts</t>
  </si>
  <si>
    <t>0 pts</t>
  </si>
  <si>
    <t>Note: Refer to attached worksheet titled "Prime Farmland Review" for</t>
  </si>
  <si>
    <t>guidance on prime farmland determinations</t>
  </si>
  <si>
    <t>0%-5%</t>
  </si>
  <si>
    <t>21%-49%</t>
  </si>
  <si>
    <t>6%-20%</t>
  </si>
  <si>
    <t>15 pts</t>
  </si>
  <si>
    <t>10 pts</t>
  </si>
  <si>
    <t>Non-profit</t>
  </si>
  <si>
    <t>Unit of Government</t>
  </si>
  <si>
    <t>Does the preliminary cultural resources review indicate that detailed cultural resources surveys or construction monitoring be required?</t>
  </si>
  <si>
    <t>FACTOR 3 - PROJECT COST EFFECTIVENESS</t>
  </si>
  <si>
    <t>Landowner Name:</t>
  </si>
  <si>
    <t>County:</t>
  </si>
  <si>
    <t>Total Score:</t>
  </si>
  <si>
    <t>FIPS:</t>
  </si>
  <si>
    <t>Date:</t>
  </si>
  <si>
    <t>Farm Number:</t>
  </si>
  <si>
    <t>Address:</t>
  </si>
  <si>
    <t>Tract Number:</t>
  </si>
  <si>
    <t>City:</t>
  </si>
  <si>
    <t>State:</t>
  </si>
  <si>
    <t>Home Phone:</t>
  </si>
  <si>
    <t>ZIP Code:</t>
  </si>
  <si>
    <t>Work Phone:</t>
  </si>
  <si>
    <t>USGS Quadrangle:</t>
  </si>
  <si>
    <t>Planning Team Members</t>
  </si>
  <si>
    <t>Township:</t>
  </si>
  <si>
    <t>Name</t>
  </si>
  <si>
    <t>Agency</t>
  </si>
  <si>
    <t>Range:</t>
  </si>
  <si>
    <t>Section(s):</t>
  </si>
  <si>
    <t>Contract Number:</t>
  </si>
  <si>
    <t>Rank:</t>
  </si>
  <si>
    <t>For State Office use only</t>
  </si>
  <si>
    <t xml:space="preserve"> </t>
  </si>
  <si>
    <t xml:space="preserve">  Existing, functional riparian.</t>
  </si>
  <si>
    <r>
      <t xml:space="preserve">Existing wetland,    </t>
    </r>
    <r>
      <rPr>
        <b/>
        <sz val="8"/>
        <rFont val="Arial"/>
        <family val="0"/>
      </rPr>
      <t>W</t>
    </r>
  </si>
  <si>
    <t>(non-ag. land).</t>
  </si>
  <si>
    <t xml:space="preserve">  Existing, degraded riparian to restore.</t>
  </si>
  <si>
    <t>Protected upland -</t>
  </si>
  <si>
    <r>
      <t xml:space="preserve">  Prior converted cropland. </t>
    </r>
    <r>
      <rPr>
        <b/>
        <sz val="8"/>
        <rFont val="Arial"/>
        <family val="0"/>
      </rPr>
      <t xml:space="preserve"> PC</t>
    </r>
  </si>
  <si>
    <t>non-cropland.</t>
  </si>
  <si>
    <r>
      <t xml:space="preserve">  Farmed wetland.              </t>
    </r>
    <r>
      <rPr>
        <b/>
        <sz val="8"/>
        <rFont val="Arial"/>
        <family val="0"/>
      </rPr>
      <t xml:space="preserve"> FW</t>
    </r>
  </si>
  <si>
    <r>
      <t xml:space="preserve">  Lands altered by floods.  </t>
    </r>
    <r>
      <rPr>
        <b/>
        <sz val="8"/>
        <rFont val="Arial"/>
        <family val="0"/>
      </rPr>
      <t xml:space="preserve"> PW</t>
    </r>
  </si>
  <si>
    <r>
      <t>Converted wetlands.</t>
    </r>
    <r>
      <rPr>
        <b/>
        <sz val="8"/>
        <rFont val="Arial"/>
        <family val="0"/>
      </rPr>
      <t xml:space="preserve"> CW</t>
    </r>
  </si>
  <si>
    <t xml:space="preserve">  Wetland farmed under natural </t>
  </si>
  <si>
    <r>
      <t xml:space="preserve">  conditions.                       </t>
    </r>
    <r>
      <rPr>
        <b/>
        <sz val="8"/>
        <rFont val="Arial"/>
        <family val="0"/>
      </rPr>
      <t xml:space="preserve"> W</t>
    </r>
  </si>
  <si>
    <t>Other:</t>
  </si>
  <si>
    <r>
      <t xml:space="preserve">  Farmed wetland pasture.</t>
    </r>
    <r>
      <rPr>
        <b/>
        <sz val="8"/>
        <rFont val="Arial"/>
        <family val="0"/>
      </rPr>
      <t xml:space="preserve"> FWP</t>
    </r>
  </si>
  <si>
    <t>Justification:</t>
  </si>
  <si>
    <t xml:space="preserve">  Eligible CRP.</t>
  </si>
  <si>
    <t xml:space="preserve">  Commenced conversion wetlands.</t>
  </si>
  <si>
    <r>
      <t xml:space="preserve">  Degraded wetlands.      </t>
    </r>
    <r>
      <rPr>
        <b/>
        <sz val="8"/>
        <rFont val="Arial"/>
        <family val="0"/>
      </rPr>
      <t xml:space="preserve">  W</t>
    </r>
  </si>
  <si>
    <t xml:space="preserve">  Restored wetland with less than a</t>
  </si>
  <si>
    <t xml:space="preserve">  30 year easement.</t>
  </si>
  <si>
    <t xml:space="preserve">  Existing wetlands up to 10 %.</t>
  </si>
  <si>
    <t xml:space="preserve">   Total Eligible Acres:</t>
  </si>
  <si>
    <t>Total Other Acres Allowed:</t>
  </si>
  <si>
    <t xml:space="preserve">  Non-eligible acres offered by participant at no cost to the government.</t>
  </si>
  <si>
    <t xml:space="preserve">TOTAL SCORE FOR APPLICATION : </t>
  </si>
  <si>
    <t>candidate, species of concern, or State priority species.</t>
  </si>
  <si>
    <t>100% - 90%</t>
  </si>
  <si>
    <t>Points</t>
  </si>
  <si>
    <t>75% - 89%</t>
  </si>
  <si>
    <t>50% - 74%</t>
  </si>
  <si>
    <t>Points:</t>
  </si>
  <si>
    <t xml:space="preserve">  Wetland Classification for the Preliminary Plan</t>
  </si>
  <si>
    <t>(Use the Cowardin System and list the three dominant species.)</t>
  </si>
  <si>
    <t>Match the system letter with the site location on the plan map.</t>
  </si>
  <si>
    <t>System:</t>
  </si>
  <si>
    <t xml:space="preserve">           WRP Land Eligibility Determination </t>
  </si>
  <si>
    <t>PASSWORD:DATA</t>
  </si>
  <si>
    <t>FOR 10 - YEAR RESTORATION AGREEMENTS</t>
  </si>
  <si>
    <r>
      <t xml:space="preserve">Use this ranking form for 10-Year Restoration Agreements containing either eligible wetlands only or eligible wetlands plus a riparian zone. </t>
    </r>
    <r>
      <rPr>
        <b/>
        <i/>
        <sz val="11"/>
        <color indexed="10"/>
        <rFont val="Arial"/>
        <family val="0"/>
      </rPr>
      <t xml:space="preserve"> Do not use this form for potential easements. </t>
    </r>
    <r>
      <rPr>
        <b/>
        <i/>
        <sz val="11"/>
        <rFont val="Arial"/>
        <family val="2"/>
      </rPr>
      <t xml:space="preserve"> Fill in the green shaded boxes and upon completion of the form the yellow boxes will self populate.  To delete old data press the delete key, NOT the space bar.</t>
    </r>
  </si>
  <si>
    <t>Project is located on parcel that has a non-NRCS easement that will protect habitat from re-conversion to agriculture or urban development.</t>
  </si>
  <si>
    <t>Project is located on a parcel owned by a unit of government or non-profit group that currently manages the parcel for wildlife habitat.</t>
  </si>
  <si>
    <t>PASSWORD: COSTSHARE</t>
  </si>
  <si>
    <t>3 Points</t>
  </si>
  <si>
    <t>Max of 20 Points</t>
  </si>
  <si>
    <t>0-15 Points</t>
  </si>
  <si>
    <t>Yes</t>
  </si>
  <si>
    <t xml:space="preserve">   Total acres in easement area:</t>
  </si>
  <si>
    <t xml:space="preserve">   Maps</t>
  </si>
  <si>
    <t xml:space="preserve">   The easement area boundaries must be delineated clearly on ALL maps.</t>
  </si>
  <si>
    <t xml:space="preserve">Score: </t>
  </si>
  <si>
    <t xml:space="preserve">      Planned Restoration</t>
  </si>
  <si>
    <t>Comment Area: Use this space to make any comments you may have or need to</t>
  </si>
  <si>
    <t xml:space="preserve">                        make about the proposed project area.</t>
  </si>
  <si>
    <t>EXCEPTIONS TO RANKING CATEGORIES</t>
  </si>
  <si>
    <t>Yes / No</t>
  </si>
  <si>
    <t>Agency Contact Person</t>
  </si>
  <si>
    <t>Cost Share Total:</t>
  </si>
  <si>
    <t>No</t>
  </si>
  <si>
    <t>Does this property contain wetlands that are ecologically significant but whose</t>
  </si>
  <si>
    <t>values may not be captured through this quantitative ranking system?</t>
  </si>
  <si>
    <t>NO</t>
  </si>
  <si>
    <t>Distance in Miles</t>
  </si>
  <si>
    <t>If a site has eligible wetlands and riparian, we should be including the riparian improvement practices in the site's overall restoration plan.</t>
  </si>
  <si>
    <t xml:space="preserve">WASHINGTON STATE WRP RANKING CRITERIA </t>
  </si>
  <si>
    <t>FOR PERMANENT OR 30 - YEAR EASEMENTS</t>
  </si>
  <si>
    <t xml:space="preserve">      3. NWI Map covering all of offer</t>
  </si>
  <si>
    <t>30% - 49%</t>
  </si>
  <si>
    <t>0% - 29%</t>
  </si>
  <si>
    <t>Maximum Cap:</t>
  </si>
  <si>
    <t>Percent:</t>
  </si>
  <si>
    <t>20 Points</t>
  </si>
  <si>
    <t>15 Points</t>
  </si>
  <si>
    <t>10 Points</t>
  </si>
  <si>
    <t>0 Points</t>
  </si>
  <si>
    <t xml:space="preserve">         </t>
  </si>
  <si>
    <t>K. Acreage of Converted Wetland Offered for Easement  (Points for combined acres of restorable wetlands in offer)</t>
  </si>
  <si>
    <t>8 Points</t>
  </si>
  <si>
    <t>6 Points</t>
  </si>
  <si>
    <t>4 Points</t>
  </si>
  <si>
    <t>Column A</t>
  </si>
  <si>
    <t>Column B</t>
  </si>
  <si>
    <t>Column C</t>
  </si>
  <si>
    <t>of 100 Possible Points</t>
  </si>
  <si>
    <t>Revised December 2005</t>
  </si>
  <si>
    <t>Acres of Protected Wetland</t>
  </si>
  <si>
    <t>Average width</t>
  </si>
  <si>
    <t>(left side)</t>
  </si>
  <si>
    <t>300 feet</t>
  </si>
  <si>
    <t>250 feet</t>
  </si>
  <si>
    <t>150 feet</t>
  </si>
  <si>
    <t>100 feet</t>
  </si>
  <si>
    <t>50 feet</t>
  </si>
  <si>
    <t>&lt;50 feet</t>
  </si>
  <si>
    <t>(right side)</t>
  </si>
  <si>
    <t>Total Length</t>
  </si>
  <si>
    <t>4000 ft</t>
  </si>
  <si>
    <t>3000 ft</t>
  </si>
  <si>
    <t>2000 ft</t>
  </si>
  <si>
    <t>1000 ft</t>
  </si>
  <si>
    <t>F. Rate the site for other wetland functions, such as:</t>
  </si>
  <si>
    <t>Other :</t>
  </si>
  <si>
    <t>2 points per function benefited</t>
  </si>
  <si>
    <t>Please list and describe any additional functions below to justify the points awarded under section F.</t>
  </si>
  <si>
    <t>If Yes, explain why these wetlands are significant in the box below.</t>
  </si>
  <si>
    <t xml:space="preserve"> 49-20 Acres</t>
  </si>
  <si>
    <t>50 to 100 Acres</t>
  </si>
  <si>
    <t xml:space="preserve"> &gt; 100 Acres</t>
  </si>
  <si>
    <t>&lt; 20 Acres</t>
  </si>
  <si>
    <r>
      <t xml:space="preserve">Use this ranking form for Permanent &amp; 30 - Year Easements containing either eligible wetlands only or eligible wetlands plus a riparian zone. </t>
    </r>
    <r>
      <rPr>
        <b/>
        <i/>
        <sz val="11"/>
        <color indexed="10"/>
        <rFont val="Arial"/>
        <family val="0"/>
      </rPr>
      <t xml:space="preserve"> Do not use this form for cost share agreements. </t>
    </r>
    <r>
      <rPr>
        <b/>
        <i/>
        <sz val="11"/>
        <rFont val="Arial"/>
        <family val="2"/>
      </rPr>
      <t xml:space="preserve"> Fill in the green shaded boxes and upon completion of the form the yellow boxes will self populate.  To delete old data press the delete key, NOT the space bar.</t>
    </r>
  </si>
  <si>
    <t>TOTAL ESTIMATED RESTORATION COST * :</t>
  </si>
  <si>
    <t>* Use only numbers from the Cost List.</t>
  </si>
  <si>
    <t>PASSWORD: PERMANENT</t>
  </si>
  <si>
    <t>30% or more</t>
  </si>
  <si>
    <t xml:space="preserve">      G1. Eligible Degraded Wetlands</t>
  </si>
  <si>
    <t>I.  Documented evidence of crop or forage production within the past five years</t>
  </si>
  <si>
    <t xml:space="preserve">   on eligible degraded wetlands.</t>
  </si>
  <si>
    <t>Does the complexity of plan design require that extended engineering evaluation, outside the scope of "normal" NRCS activities, be completed? Examples include: water table studies,  complex hydrologic modeling, etc.</t>
  </si>
  <si>
    <t>Eligible Acres in Easement Restorable Acres 1/</t>
  </si>
  <si>
    <t>Other Adjacent  Acres Allowed (Up to 50% of Easement) 2/</t>
  </si>
  <si>
    <t>White Male Not Hispanic</t>
  </si>
  <si>
    <t>White Female Not Hispanic</t>
  </si>
  <si>
    <t>White Male Hispanic</t>
  </si>
  <si>
    <t>White Female Hispanic</t>
  </si>
  <si>
    <t>Black Male Not Hispanic</t>
  </si>
  <si>
    <t>Black Female Not Hispanic</t>
  </si>
  <si>
    <t>Black Male Hispanic</t>
  </si>
  <si>
    <t>Black Female Hispanic</t>
  </si>
  <si>
    <t>American Indian or Alaskan Native Male Not Hispanic</t>
  </si>
  <si>
    <t>American Indian or Alaskan Native Female Not Hispanic</t>
  </si>
  <si>
    <t>American Indian or Alaskan Native Male Hispanic</t>
  </si>
  <si>
    <t>American Indian or Alaskan Native Female Hispanic</t>
  </si>
  <si>
    <t>Asian or Pacific Islander Male Not Hispanic</t>
  </si>
  <si>
    <t>Asian or Pacific Islander Female Not Hispanic</t>
  </si>
  <si>
    <t>Asian or Pacific Islander Male Hispanic</t>
  </si>
  <si>
    <t>Asian or Pacific Islander Female Hispanic</t>
  </si>
  <si>
    <t>Other Male Not Hispanic</t>
  </si>
  <si>
    <t>Other Female Not Hispanic</t>
  </si>
  <si>
    <t>Other Male Hispanic</t>
  </si>
  <si>
    <t>Other Female Hispanic</t>
  </si>
  <si>
    <t>35 Points Possible</t>
  </si>
  <si>
    <t>Degree of Restoration</t>
  </si>
  <si>
    <t>Percent of Acreage with Hydrologic Restoration</t>
  </si>
  <si>
    <t>Increment of Hydrologic Restoration</t>
  </si>
  <si>
    <t>Final restored hydrology : % of "Natural"</t>
  </si>
  <si>
    <t>County Name</t>
  </si>
  <si>
    <t>Field Office</t>
  </si>
  <si>
    <t>FIPS Code</t>
  </si>
  <si>
    <t>Bid Cap</t>
  </si>
  <si>
    <t>Adams</t>
  </si>
  <si>
    <t>Ritzille</t>
  </si>
  <si>
    <t>Asotin</t>
  </si>
  <si>
    <t>Clarkston</t>
  </si>
  <si>
    <t>Benton</t>
  </si>
  <si>
    <t>Prosser</t>
  </si>
  <si>
    <t>Chelan</t>
  </si>
  <si>
    <t>Wenatches</t>
  </si>
  <si>
    <t>Clallam</t>
  </si>
  <si>
    <t>Port Angeles</t>
  </si>
  <si>
    <t>Clark</t>
  </si>
  <si>
    <t>Brush Prairie</t>
  </si>
  <si>
    <t>Columbia</t>
  </si>
  <si>
    <t>Dayton</t>
  </si>
  <si>
    <t>Cowlitz</t>
  </si>
  <si>
    <t>Longview</t>
  </si>
  <si>
    <t>Douglas</t>
  </si>
  <si>
    <t>Waterville</t>
  </si>
  <si>
    <t>Ferry</t>
  </si>
  <si>
    <t>Republic</t>
  </si>
  <si>
    <t>Franklin</t>
  </si>
  <si>
    <t>Pasco</t>
  </si>
  <si>
    <t>Garfield</t>
  </si>
  <si>
    <t>Pomeroy</t>
  </si>
  <si>
    <t>Grant</t>
  </si>
  <si>
    <t>Ephrata</t>
  </si>
  <si>
    <t>Grays Harbor</t>
  </si>
  <si>
    <t>Montesano</t>
  </si>
  <si>
    <t>Island</t>
  </si>
  <si>
    <t>Jefferson</t>
  </si>
  <si>
    <t>King</t>
  </si>
  <si>
    <t>Renton</t>
  </si>
  <si>
    <t>Kitsap</t>
  </si>
  <si>
    <t>Port Orchard</t>
  </si>
  <si>
    <t>Kittitas</t>
  </si>
  <si>
    <t>Ellensburg</t>
  </si>
  <si>
    <t>Klickitat</t>
  </si>
  <si>
    <t>Goldendale</t>
  </si>
  <si>
    <t>Lewis</t>
  </si>
  <si>
    <t>Chehalis</t>
  </si>
  <si>
    <t>Lincoln</t>
  </si>
  <si>
    <t>Davenport</t>
  </si>
  <si>
    <t>Mason</t>
  </si>
  <si>
    <t>Olympia</t>
  </si>
  <si>
    <t>Okanogan</t>
  </si>
  <si>
    <t>Pacific</t>
  </si>
  <si>
    <t>Pend Oreille</t>
  </si>
  <si>
    <t>Newport</t>
  </si>
  <si>
    <t>Pierce</t>
  </si>
  <si>
    <t>Puyallup</t>
  </si>
  <si>
    <t>San Juan</t>
  </si>
  <si>
    <t>Skagit</t>
  </si>
  <si>
    <t>Mount Vernon</t>
  </si>
  <si>
    <t>Skamania</t>
  </si>
  <si>
    <t>White Salmon</t>
  </si>
  <si>
    <t>Snohomish</t>
  </si>
  <si>
    <t>Everett</t>
  </si>
  <si>
    <t>Spokane</t>
  </si>
  <si>
    <t>Stevens</t>
  </si>
  <si>
    <t>Colville</t>
  </si>
  <si>
    <t>Thurston</t>
  </si>
  <si>
    <t>Lacy</t>
  </si>
  <si>
    <t>Wahkiakum</t>
  </si>
  <si>
    <t>Walla Walla</t>
  </si>
  <si>
    <t>Whatcom</t>
  </si>
  <si>
    <t>Lynden</t>
  </si>
  <si>
    <t>Whitman</t>
  </si>
  <si>
    <t>Colfax</t>
  </si>
  <si>
    <t>Yakima</t>
  </si>
  <si>
    <t>Zillah</t>
  </si>
  <si>
    <t>State Office</t>
  </si>
  <si>
    <t>Whitman (PMC)</t>
  </si>
  <si>
    <t>Pullman</t>
  </si>
  <si>
    <r>
      <t xml:space="preserve">FACTOR 1 - ECOLOGICAL CONSIDERATIONS      </t>
    </r>
    <r>
      <rPr>
        <sz val="12"/>
        <color indexed="50"/>
        <rFont val="Arial"/>
        <family val="0"/>
      </rPr>
      <t>100 Points Possible</t>
    </r>
  </si>
  <si>
    <t xml:space="preserve"> Present conditions</t>
  </si>
  <si>
    <t xml:space="preserve">           - Tract or property boundaries clearly identified.</t>
  </si>
  <si>
    <t xml:space="preserve">           - Easement boundaries clearly identified.</t>
  </si>
  <si>
    <t>TOTAL COST</t>
  </si>
  <si>
    <t>Estimated Easement Cost:</t>
  </si>
  <si>
    <t>Estimated Restoration Cost:</t>
  </si>
  <si>
    <t>50 Feet</t>
  </si>
  <si>
    <t>Will the construction of levees, removal of levees, channel excavation, water control structure installation, or instream activities invoke public controversy.</t>
  </si>
  <si>
    <t>(total width one side)</t>
  </si>
  <si>
    <t>12.5 pts</t>
  </si>
  <si>
    <t>11 pts</t>
  </si>
  <si>
    <t>6.5 pts</t>
  </si>
  <si>
    <t>5000 +</t>
  </si>
  <si>
    <t>400 ft</t>
  </si>
  <si>
    <t>2.5 pts</t>
  </si>
  <si>
    <t>7.5 pts</t>
  </si>
  <si>
    <t>Less than 400 ft</t>
  </si>
  <si>
    <t>(total length one side)</t>
  </si>
  <si>
    <t>State priority species outside identified concentration area list priority species.</t>
  </si>
  <si>
    <t>Concentration area for state priority species (elk, waterfowl, shorebirds, etc.) located on or adjacent to the site (list priority species).</t>
  </si>
  <si>
    <t>Example: Projected total restoration cost is $250,000.  The estimate based on the cost list is $180,000. The projected cost is 138% of the cost list estimate, therefore you would subtract 8 points.</t>
  </si>
  <si>
    <t>Estimate based on Cost List:</t>
  </si>
  <si>
    <t>Projected Total Restoration Cost:</t>
  </si>
  <si>
    <t>If overall restoration practice unit costs are estimated to be equal to the established WRP cost list unit costs, rate = 0 points. For each 5% greater than the established cost list, subtract 2 points. For each 5% less than the established cost list, add 2 points.</t>
  </si>
  <si>
    <t>Cost Reduction:</t>
  </si>
  <si>
    <r>
      <t xml:space="preserve">S. Allow 1 point for each 5% of restoration cost estimate where partners are willing to place funds under NRCS </t>
    </r>
    <r>
      <rPr>
        <b/>
        <sz val="10"/>
        <rFont val="Arial"/>
        <family val="2"/>
      </rPr>
      <t>"financial control".</t>
    </r>
    <r>
      <rPr>
        <sz val="10"/>
        <rFont val="Arial"/>
        <family val="0"/>
      </rPr>
      <t xml:space="preserve">  Credit at NTE rate where TechReg certified partners contribute technical assistance at no cost to NRCS.</t>
    </r>
  </si>
  <si>
    <t>Category 1: Restoration Implementation cost</t>
  </si>
  <si>
    <t xml:space="preserve">           - Access route clearly identified for (ingress and egress).</t>
  </si>
  <si>
    <t xml:space="preserve">           - Show drainage features including: streams, ditches, waterways, tile systems and outlets.</t>
  </si>
  <si>
    <t xml:space="preserve">           - Utilities, buildings, and land use if this map is also to be used for the Preliminary</t>
  </si>
  <si>
    <t xml:space="preserve">           -  Certificate of Inspection &amp; Possession.</t>
  </si>
  <si>
    <r>
      <t xml:space="preserve">  </t>
    </r>
    <r>
      <rPr>
        <b/>
        <sz val="11"/>
        <rFont val="Arial"/>
        <family val="2"/>
      </rPr>
      <t xml:space="preserve"> 2. Planning Map showing the present and planned conditions on site. </t>
    </r>
    <r>
      <rPr>
        <sz val="11"/>
        <rFont val="Arial"/>
        <family val="2"/>
      </rPr>
      <t xml:space="preserve"> Two maps may be needed, one for the present conditions and one for the planned restoration.  </t>
    </r>
    <r>
      <rPr>
        <i/>
        <sz val="11"/>
        <color indexed="10"/>
        <rFont val="Arial"/>
        <family val="2"/>
      </rPr>
      <t xml:space="preserve">This work must be done on high quality copies of aerial photographs or ArcGIS. </t>
    </r>
    <r>
      <rPr>
        <sz val="11"/>
        <rFont val="Arial"/>
        <family val="2"/>
      </rPr>
      <t xml:space="preserve"> The map must show :</t>
    </r>
  </si>
  <si>
    <r>
      <t xml:space="preserve">  </t>
    </r>
    <r>
      <rPr>
        <sz val="11"/>
        <rFont val="Arial"/>
        <family val="2"/>
      </rPr>
      <t xml:space="preserve"> </t>
    </r>
    <r>
      <rPr>
        <b/>
        <sz val="11"/>
        <rFont val="Arial"/>
        <family val="2"/>
      </rPr>
      <t>1. Soils Map</t>
    </r>
    <r>
      <rPr>
        <sz val="11"/>
        <rFont val="Arial"/>
        <family val="2"/>
      </rPr>
      <t xml:space="preserve"> with the areas presently determined to have hydric soils (verified by field investigations) highlighted.  </t>
    </r>
    <r>
      <rPr>
        <i/>
        <sz val="11"/>
        <color indexed="10"/>
        <rFont val="Arial"/>
        <family val="2"/>
      </rPr>
      <t>Attach a copy of the county hydric soils legend.</t>
    </r>
  </si>
  <si>
    <t>Are there any Federal or State Threatened or Endangered species located on or adjacent to the offered easement?</t>
  </si>
  <si>
    <t xml:space="preserve">       G2: Size of the Riparian Zone - For Riparian Only Projects</t>
  </si>
  <si>
    <r>
      <t xml:space="preserve">G. Amount of hydrologic restoration. </t>
    </r>
    <r>
      <rPr>
        <b/>
        <i/>
        <sz val="10"/>
        <rFont val="Arial"/>
        <family val="2"/>
      </rPr>
      <t>Score only one G1 or G2.</t>
    </r>
  </si>
  <si>
    <t xml:space="preserve"> 5 pts</t>
  </si>
  <si>
    <t>Permanent Easement</t>
  </si>
  <si>
    <t>30 Year Easement</t>
  </si>
  <si>
    <t>Status</t>
  </si>
  <si>
    <t>LOW: Minimal or no management required to maintain wetland conditions. Includes normal oversight, and clean-up and protection activities. Practices that may be in this category include:</t>
  </si>
  <si>
    <t>MEDIUM: Infrequent maintenance and operation required such as:</t>
  </si>
  <si>
    <t>HIGH: Long-term intensive management required such as:</t>
  </si>
  <si>
    <r>
      <t>0 Points</t>
    </r>
    <r>
      <rPr>
        <sz val="10"/>
        <rFont val="Arial"/>
        <family val="0"/>
      </rPr>
      <t xml:space="preserve"> - High likelihood of a need to repair or replace levees or other structures on less than a 10-year cycle</t>
    </r>
  </si>
  <si>
    <r>
      <t>3 Points</t>
    </r>
    <r>
      <rPr>
        <sz val="10"/>
        <rFont val="Arial"/>
        <family val="0"/>
      </rPr>
      <t xml:space="preserve"> - Structures will need to be replaced at NRCS cost in future</t>
    </r>
  </si>
  <si>
    <r>
      <t>5 Points</t>
    </r>
    <r>
      <rPr>
        <sz val="10"/>
        <rFont val="Arial"/>
        <family val="0"/>
      </rPr>
      <t xml:space="preserve"> - No structures on project or no need for future replacement</t>
    </r>
  </si>
  <si>
    <t>0-5 Points</t>
  </si>
  <si>
    <t>Cost Share Restoration</t>
  </si>
  <si>
    <t>Cost Share Easement</t>
  </si>
  <si>
    <t>A</t>
  </si>
  <si>
    <t>B</t>
  </si>
  <si>
    <t>C</t>
  </si>
  <si>
    <t>D</t>
  </si>
  <si>
    <t>E</t>
  </si>
  <si>
    <t>F</t>
  </si>
  <si>
    <t>0-50 Points</t>
  </si>
  <si>
    <t>0 to 10 Points</t>
  </si>
  <si>
    <t>0 or 5 Points</t>
  </si>
  <si>
    <t>0-10 Points</t>
  </si>
  <si>
    <t>1-10 Points</t>
  </si>
  <si>
    <t>1-5 Points</t>
  </si>
  <si>
    <t>Butterfly, Oregon silverspot ( Speyeria zerene hippolyta)</t>
  </si>
  <si>
    <t>Owl, northern spotted ( Strix occidentalis caurina)</t>
  </si>
  <si>
    <t>Salmon, chinook Puget Sound ( Oncorhynchus (=Salmo) tshawytscha)</t>
  </si>
  <si>
    <t>Salmon, chinook fall Snake R. ( Oncorhynchus (=Salmo) tshawytscha)</t>
  </si>
  <si>
    <t>Salmon, chinook lower Columbia R. ( Oncorhynchus (=Salmo) tshawytscha)</t>
  </si>
  <si>
    <t>Salmon, chum Columbia R. ( Oncorhynchus (=Salmo) keta)</t>
  </si>
  <si>
    <t>Salmon, chum summer-run Hood Canal ( Oncorhynchus (=Salmo) keta)</t>
  </si>
  <si>
    <t>Sea turtle, leatherback ( Dermochelys coriacea)</t>
  </si>
  <si>
    <t>Sea-lion, Steller eastern pop. ( Eumetopias jubatus)</t>
  </si>
  <si>
    <t>Steelhead Snake R. Basin ( Oncorhynchus (=Salmo) mykiss)</t>
  </si>
  <si>
    <t>Steelhead lower Columbia R. ( Oncorhynchus (=Salmo) mykiss)</t>
  </si>
  <si>
    <t>Steelhead upper Columbia R. Basin ( Oncorhynchus (=Salmo) mykiss)</t>
  </si>
  <si>
    <t>Steelhead upper Willamette R. ( Oncorhynchus (=Salmo) mykiss)</t>
  </si>
  <si>
    <t>Whale, humpback ( Megaptera novaeangliae)</t>
  </si>
  <si>
    <t xml:space="preserve">Catchfly, Spalding's ( Silene spaldingii) </t>
  </si>
  <si>
    <t xml:space="preserve">Checker-mallow, Nelson's ( Sidalcea nelsoniana) </t>
  </si>
  <si>
    <t xml:space="preserve">Checkermallow, Wenatchee Mountains ( Sidalcea oregana var. calva) </t>
  </si>
  <si>
    <t xml:space="preserve">Ladies'-tresses, Ute ( Spiranthes diluvialis) </t>
  </si>
  <si>
    <t xml:space="preserve">Desert-parsley, Bradshaw's ( Lomatium bradshawii) </t>
  </si>
  <si>
    <t xml:space="preserve">Howellia, water ( Howellia aquatilis) </t>
  </si>
  <si>
    <t xml:space="preserve">Lupine, Kincaid's ( Lupinus sulphureus (=oreganus) ssp. kincaidii (=var. kincaidii)) </t>
  </si>
  <si>
    <t xml:space="preserve">Paintbrush, golden ( Castilleja levisecta) </t>
  </si>
  <si>
    <t xml:space="preserve">Stickseed, showy ( Hackelia venusta) </t>
  </si>
  <si>
    <t>Threatened</t>
  </si>
  <si>
    <t>Endangered</t>
  </si>
  <si>
    <t>Wolf, gray ( Canis lupus)</t>
  </si>
  <si>
    <t>Trout, bull ( Salvelinus confluentus)</t>
  </si>
  <si>
    <t>Sea turtle, green ( Chelonia mydas)</t>
  </si>
  <si>
    <t>Murrelet, marbled ( Brachyramphus marmoratus marmoratus)</t>
  </si>
  <si>
    <t>Pelican, brown except ( Pelecanus occidentalis)</t>
  </si>
  <si>
    <t>Bear, grizzly ( Ursus arctos horribilis)</t>
  </si>
  <si>
    <t>Salmon, sockeye (Snake River) ( Oncorhynchus (=Salmo) nerka)</t>
  </si>
  <si>
    <t>Rabbit, pygmy ( Brachylagus idahoensis)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</si>
</sst>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0.0000"/>
    <numFmt numFmtId="167" formatCode="dd\-mmm\-yy"/>
    <numFmt numFmtId="168" formatCode="mmmm\ d\,\ yyyy"/>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quot;$&quot;#,##0"/>
    <numFmt numFmtId="175" formatCode="&quot;$&quot;#,##0.0_);[Red]\(&quot;$&quot;#,##0.0\)"/>
    <numFmt numFmtId="176" formatCode="[$-409]dddd\,\ mmmm\ dd\,\ yyyy"/>
    <numFmt numFmtId="177" formatCode="[$-409]mmmm\ d\,\ yyyy;@"/>
  </numFmts>
  <fonts count="47">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b/>
      <i/>
      <sz val="9"/>
      <name val="Arial"/>
      <family val="0"/>
    </font>
    <font>
      <b/>
      <sz val="11"/>
      <name val="Arial"/>
      <family val="0"/>
    </font>
    <font>
      <b/>
      <sz val="8"/>
      <name val="Arial"/>
      <family val="2"/>
    </font>
    <font>
      <b/>
      <sz val="9"/>
      <name val="Arial"/>
      <family val="2"/>
    </font>
    <font>
      <b/>
      <sz val="12"/>
      <name val="Arial"/>
      <family val="0"/>
    </font>
    <font>
      <sz val="10"/>
      <color indexed="10"/>
      <name val="Arial"/>
      <family val="2"/>
    </font>
    <font>
      <sz val="8"/>
      <color indexed="10"/>
      <name val="Arial"/>
      <family val="2"/>
    </font>
    <font>
      <b/>
      <sz val="10"/>
      <color indexed="10"/>
      <name val="Arial"/>
      <family val="2"/>
    </font>
    <font>
      <sz val="10"/>
      <color indexed="12"/>
      <name val="Arial"/>
      <family val="2"/>
    </font>
    <font>
      <sz val="10"/>
      <color indexed="17"/>
      <name val="Arial"/>
      <family val="2"/>
    </font>
    <font>
      <b/>
      <sz val="10"/>
      <color indexed="12"/>
      <name val="Arial"/>
      <family val="2"/>
    </font>
    <font>
      <u val="single"/>
      <sz val="10"/>
      <color indexed="12"/>
      <name val="Arial"/>
      <family val="0"/>
    </font>
    <font>
      <u val="single"/>
      <sz val="10"/>
      <color indexed="36"/>
      <name val="Arial"/>
      <family val="0"/>
    </font>
    <font>
      <u val="single"/>
      <sz val="10"/>
      <name val="Arial"/>
      <family val="0"/>
    </font>
    <font>
      <sz val="11"/>
      <color indexed="12"/>
      <name val="Arial"/>
      <family val="2"/>
    </font>
    <font>
      <i/>
      <sz val="8"/>
      <name val="Arial"/>
      <family val="2"/>
    </font>
    <font>
      <b/>
      <sz val="14"/>
      <name val="Arial"/>
      <family val="2"/>
    </font>
    <font>
      <b/>
      <sz val="14"/>
      <color indexed="10"/>
      <name val="Arial"/>
      <family val="2"/>
    </font>
    <font>
      <strike/>
      <sz val="10"/>
      <name val="Arial"/>
      <family val="0"/>
    </font>
    <font>
      <i/>
      <sz val="8"/>
      <color indexed="10"/>
      <name val="Arial"/>
      <family val="0"/>
    </font>
    <font>
      <i/>
      <sz val="10"/>
      <color indexed="10"/>
      <name val="Arial"/>
      <family val="0"/>
    </font>
    <font>
      <b/>
      <sz val="14"/>
      <color indexed="50"/>
      <name val="Arial"/>
      <family val="2"/>
    </font>
    <font>
      <b/>
      <sz val="12"/>
      <color indexed="50"/>
      <name val="Arial"/>
      <family val="0"/>
    </font>
    <font>
      <sz val="12"/>
      <color indexed="50"/>
      <name val="Arial"/>
      <family val="0"/>
    </font>
    <font>
      <b/>
      <i/>
      <sz val="11"/>
      <name val="Arial"/>
      <family val="0"/>
    </font>
    <font>
      <sz val="11"/>
      <name val="Arial"/>
      <family val="2"/>
    </font>
    <font>
      <i/>
      <sz val="11"/>
      <color indexed="10"/>
      <name val="Arial"/>
      <family val="2"/>
    </font>
    <font>
      <sz val="7.5"/>
      <name val="Arial"/>
      <family val="2"/>
    </font>
    <font>
      <i/>
      <sz val="7.5"/>
      <name val="Arial"/>
      <family val="2"/>
    </font>
    <font>
      <b/>
      <sz val="10"/>
      <color indexed="56"/>
      <name val="Arial"/>
      <family val="2"/>
    </font>
    <font>
      <sz val="10"/>
      <color indexed="56"/>
      <name val="Arial"/>
      <family val="2"/>
    </font>
    <font>
      <sz val="10"/>
      <color indexed="50"/>
      <name val="Arial"/>
      <family val="0"/>
    </font>
    <font>
      <b/>
      <sz val="8"/>
      <color indexed="56"/>
      <name val="Arial"/>
      <family val="2"/>
    </font>
    <font>
      <b/>
      <i/>
      <sz val="11"/>
      <color indexed="10"/>
      <name val="Arial"/>
      <family val="0"/>
    </font>
    <font>
      <sz val="14"/>
      <name val="Arial"/>
      <family val="0"/>
    </font>
    <font>
      <b/>
      <i/>
      <sz val="10"/>
      <color indexed="10"/>
      <name val="Arial"/>
      <family val="2"/>
    </font>
    <font>
      <b/>
      <i/>
      <sz val="14"/>
      <name val="Arial"/>
      <family val="0"/>
    </font>
    <font>
      <b/>
      <u val="single"/>
      <sz val="11"/>
      <name val="Arial"/>
      <family val="0"/>
    </font>
    <font>
      <b/>
      <sz val="11"/>
      <color indexed="10"/>
      <name val="Arial"/>
      <family val="2"/>
    </font>
    <font>
      <sz val="16"/>
      <name val="Arial"/>
      <family val="0"/>
    </font>
    <font>
      <b/>
      <u val="single"/>
      <sz val="10"/>
      <name val="Arial"/>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52">
    <border>
      <left/>
      <right/>
      <top/>
      <bottom/>
      <diagonal/>
    </border>
    <border>
      <left>
        <color indexed="63"/>
      </left>
      <right style="medium"/>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double"/>
      <right style="double"/>
      <top style="double"/>
      <bottom style="double"/>
    </border>
    <border>
      <left style="thin"/>
      <right>
        <color indexed="63"/>
      </right>
      <top style="double"/>
      <bottom style="double"/>
    </border>
    <border>
      <left>
        <color indexed="63"/>
      </left>
      <right style="double"/>
      <top style="double"/>
      <bottom style="double"/>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double"/>
      <right style="thin"/>
      <top style="double"/>
      <bottom style="thin"/>
    </border>
    <border>
      <left style="double"/>
      <right style="thin"/>
      <top style="thin"/>
      <bottom style="double"/>
    </border>
    <border>
      <left style="thin"/>
      <right style="thin"/>
      <top style="thin"/>
      <bottom>
        <color indexed="63"/>
      </bottom>
    </border>
    <border>
      <left>
        <color indexed="63"/>
      </left>
      <right>
        <color indexed="63"/>
      </right>
      <top style="double"/>
      <bottom style="double"/>
    </border>
    <border>
      <left>
        <color indexed="63"/>
      </left>
      <right style="thin"/>
      <top style="double"/>
      <bottom style="double"/>
    </border>
    <border>
      <left style="double"/>
      <right>
        <color indexed="63"/>
      </right>
      <top style="double"/>
      <bottom style="double"/>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double"/>
      <bottom style="thin"/>
    </border>
    <border>
      <left style="thin"/>
      <right style="thin"/>
      <top style="thin"/>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double"/>
      <bottom style="thin"/>
    </border>
    <border>
      <left>
        <color indexed="63"/>
      </left>
      <right style="double"/>
      <top style="thin"/>
      <bottom style="thin"/>
    </border>
    <border>
      <left>
        <color indexed="63"/>
      </left>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645">
    <xf numFmtId="0" fontId="0" fillId="0" borderId="0" xfId="0" applyAlignment="1">
      <alignment/>
    </xf>
    <xf numFmtId="0" fontId="0" fillId="0" borderId="0" xfId="0" applyBorder="1" applyAlignment="1">
      <alignment/>
    </xf>
    <xf numFmtId="0" fontId="0" fillId="2" borderId="0" xfId="0" applyFill="1" applyBorder="1" applyAlignment="1">
      <alignment horizontal="centerContinuous"/>
    </xf>
    <xf numFmtId="0" fontId="0" fillId="2" borderId="1" xfId="0" applyFill="1" applyBorder="1" applyAlignment="1">
      <alignment horizontal="centerContinuous"/>
    </xf>
    <xf numFmtId="0" fontId="0" fillId="2" borderId="0" xfId="0" applyFill="1" applyBorder="1" applyAlignment="1">
      <alignment/>
    </xf>
    <xf numFmtId="0" fontId="0" fillId="2" borderId="0" xfId="0" applyFill="1" applyBorder="1" applyAlignment="1">
      <alignment horizontal="right"/>
    </xf>
    <xf numFmtId="0" fontId="0" fillId="2" borderId="2" xfId="0" applyFill="1" applyBorder="1" applyAlignment="1">
      <alignment/>
    </xf>
    <xf numFmtId="0" fontId="1" fillId="2" borderId="0" xfId="0" applyFont="1" applyFill="1" applyBorder="1" applyAlignment="1">
      <alignment/>
    </xf>
    <xf numFmtId="15" fontId="0" fillId="2" borderId="0" xfId="0" applyNumberFormat="1" applyFill="1" applyBorder="1" applyAlignment="1">
      <alignment/>
    </xf>
    <xf numFmtId="0" fontId="4" fillId="2" borderId="0" xfId="0" applyFont="1" applyFill="1" applyBorder="1" applyAlignment="1">
      <alignment/>
    </xf>
    <xf numFmtId="164" fontId="0" fillId="2" borderId="0" xfId="0" applyNumberFormat="1" applyFill="1" applyBorder="1" applyAlignment="1">
      <alignment/>
    </xf>
    <xf numFmtId="0" fontId="0" fillId="2" borderId="3" xfId="0" applyFill="1" applyBorder="1" applyAlignment="1" applyProtection="1">
      <alignment/>
      <protection/>
    </xf>
    <xf numFmtId="165" fontId="0" fillId="2" borderId="0" xfId="0" applyNumberFormat="1" applyFill="1" applyBorder="1" applyAlignment="1">
      <alignment/>
    </xf>
    <xf numFmtId="0" fontId="4" fillId="2" borderId="4" xfId="0" applyFont="1" applyFill="1" applyBorder="1" applyAlignment="1">
      <alignment horizontal="right"/>
    </xf>
    <xf numFmtId="0" fontId="4" fillId="2" borderId="0" xfId="0" applyFont="1" applyFill="1" applyBorder="1" applyAlignment="1">
      <alignment horizontal="right"/>
    </xf>
    <xf numFmtId="0" fontId="0" fillId="2" borderId="3" xfId="0" applyFill="1" applyBorder="1" applyAlignment="1">
      <alignment/>
    </xf>
    <xf numFmtId="0" fontId="5" fillId="2" borderId="0" xfId="0" applyFont="1" applyFill="1" applyBorder="1"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Border="1" applyAlignment="1">
      <alignment horizontal="right"/>
    </xf>
    <xf numFmtId="0" fontId="0" fillId="2" borderId="0" xfId="0" applyFill="1" applyBorder="1" applyAlignment="1">
      <alignment/>
    </xf>
    <xf numFmtId="0" fontId="0" fillId="2" borderId="0" xfId="0" applyFill="1" applyBorder="1" applyAlignment="1">
      <alignment horizontal="center"/>
    </xf>
    <xf numFmtId="0" fontId="2" fillId="2" borderId="0" xfId="0" applyFont="1" applyFill="1" applyBorder="1" applyAlignment="1">
      <alignment horizontal="centerContinuous"/>
    </xf>
    <xf numFmtId="0" fontId="2" fillId="2" borderId="1" xfId="0" applyFont="1" applyFill="1" applyBorder="1" applyAlignment="1">
      <alignment horizontal="centerContinuous"/>
    </xf>
    <xf numFmtId="0" fontId="0" fillId="2" borderId="0" xfId="0" applyFill="1" applyBorder="1" applyAlignment="1" applyProtection="1">
      <alignment/>
      <protection locked="0"/>
    </xf>
    <xf numFmtId="165" fontId="0" fillId="2" borderId="0" xfId="0" applyNumberFormat="1" applyFill="1" applyBorder="1" applyAlignment="1">
      <alignment horizontal="center"/>
    </xf>
    <xf numFmtId="165" fontId="0" fillId="2" borderId="0" xfId="0" applyNumberFormat="1" applyFill="1" applyBorder="1" applyAlignment="1" applyProtection="1">
      <alignment/>
      <protection/>
    </xf>
    <xf numFmtId="0" fontId="0" fillId="2" borderId="0" xfId="0" applyFill="1" applyBorder="1" applyAlignment="1" applyProtection="1">
      <alignment/>
      <protection/>
    </xf>
    <xf numFmtId="0" fontId="1" fillId="2" borderId="0" xfId="0" applyFont="1" applyFill="1" applyBorder="1" applyAlignment="1">
      <alignment horizontal="center"/>
    </xf>
    <xf numFmtId="0" fontId="8" fillId="2" borderId="0" xfId="0" applyFont="1" applyFill="1" applyBorder="1" applyAlignment="1">
      <alignment/>
    </xf>
    <xf numFmtId="0" fontId="5" fillId="2" borderId="0" xfId="0" applyFont="1" applyFill="1" applyBorder="1" applyAlignment="1">
      <alignment horizontal="center"/>
    </xf>
    <xf numFmtId="0" fontId="0" fillId="2" borderId="0" xfId="0" applyFill="1" applyBorder="1" applyAlignment="1">
      <alignment horizontal="left"/>
    </xf>
    <xf numFmtId="0" fontId="1" fillId="2" borderId="0" xfId="0" applyFont="1" applyFill="1" applyBorder="1" applyAlignment="1">
      <alignment/>
    </xf>
    <xf numFmtId="164" fontId="0" fillId="2" borderId="0" xfId="0" applyNumberFormat="1" applyFill="1" applyBorder="1" applyAlignment="1">
      <alignment horizontal="right"/>
    </xf>
    <xf numFmtId="0" fontId="11" fillId="2" borderId="0" xfId="0" applyFont="1" applyFill="1" applyBorder="1" applyAlignment="1" applyProtection="1">
      <alignment horizontal="center"/>
      <protection locked="0"/>
    </xf>
    <xf numFmtId="164" fontId="14" fillId="2" borderId="0" xfId="0" applyNumberFormat="1" applyFont="1" applyFill="1" applyBorder="1" applyAlignment="1">
      <alignment horizontal="center"/>
    </xf>
    <xf numFmtId="0" fontId="14" fillId="2" borderId="0" xfId="0" applyFont="1" applyFill="1" applyBorder="1" applyAlignment="1">
      <alignment horizontal="center"/>
    </xf>
    <xf numFmtId="0" fontId="1" fillId="0" borderId="0" xfId="0" applyFont="1" applyAlignment="1">
      <alignment/>
    </xf>
    <xf numFmtId="0" fontId="0" fillId="0" borderId="0" xfId="0" applyAlignment="1">
      <alignment horizontal="left" vertical="top" wrapText="1"/>
    </xf>
    <xf numFmtId="0" fontId="9"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9" fillId="0" borderId="0" xfId="0" applyFont="1" applyFill="1" applyAlignment="1">
      <alignment/>
    </xf>
    <xf numFmtId="0" fontId="0" fillId="0" borderId="0" xfId="0" applyFill="1" applyBorder="1" applyAlignment="1">
      <alignment/>
    </xf>
    <xf numFmtId="0" fontId="0" fillId="0" borderId="0" xfId="0" applyFill="1" applyBorder="1" applyAlignment="1">
      <alignment horizontal="right"/>
    </xf>
    <xf numFmtId="0" fontId="0" fillId="2" borderId="0" xfId="0" applyFill="1" applyBorder="1" applyAlignment="1">
      <alignment horizontal="left" vertical="top" wrapText="1"/>
    </xf>
    <xf numFmtId="0" fontId="1" fillId="2" borderId="0" xfId="0" applyFont="1" applyFill="1" applyBorder="1" applyAlignment="1">
      <alignment horizontal="left" vertical="top" wrapText="1"/>
    </xf>
    <xf numFmtId="0" fontId="0" fillId="0" borderId="3" xfId="0" applyBorder="1" applyAlignment="1">
      <alignment/>
    </xf>
    <xf numFmtId="0" fontId="0" fillId="2" borderId="0" xfId="0" applyFont="1" applyFill="1" applyBorder="1" applyAlignment="1">
      <alignment/>
    </xf>
    <xf numFmtId="0" fontId="0" fillId="2" borderId="0" xfId="0" applyFill="1" applyBorder="1" applyAlignment="1">
      <alignment vertical="top" wrapText="1"/>
    </xf>
    <xf numFmtId="0" fontId="0" fillId="0" borderId="0" xfId="0" applyFont="1" applyFill="1" applyBorder="1" applyAlignment="1">
      <alignment/>
    </xf>
    <xf numFmtId="0" fontId="0" fillId="0" borderId="0" xfId="0" applyBorder="1" applyAlignment="1">
      <alignment horizontal="center"/>
    </xf>
    <xf numFmtId="0" fontId="1" fillId="0" borderId="0" xfId="0" applyFont="1" applyBorder="1" applyAlignment="1">
      <alignment/>
    </xf>
    <xf numFmtId="0" fontId="1" fillId="2" borderId="0" xfId="0" applyFont="1" applyFill="1" applyBorder="1" applyAlignment="1">
      <alignment horizontal="left"/>
    </xf>
    <xf numFmtId="0" fontId="0" fillId="2" borderId="0" xfId="0" applyFon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xf>
    <xf numFmtId="0" fontId="11" fillId="2" borderId="0" xfId="0" applyFont="1" applyFill="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Fill="1" applyBorder="1" applyAlignment="1">
      <alignment/>
    </xf>
    <xf numFmtId="0" fontId="13" fillId="0" borderId="0" xfId="0" applyFont="1" applyFill="1" applyBorder="1" applyAlignment="1">
      <alignment/>
    </xf>
    <xf numFmtId="0" fontId="0" fillId="2" borderId="0" xfId="0" applyFill="1" applyAlignment="1">
      <alignment horizontal="right"/>
    </xf>
    <xf numFmtId="0" fontId="11" fillId="2" borderId="0" xfId="0" applyFont="1" applyFill="1" applyBorder="1" applyAlignment="1" applyProtection="1">
      <alignment/>
      <protection/>
    </xf>
    <xf numFmtId="0" fontId="19" fillId="2" borderId="0" xfId="0" applyFont="1" applyFill="1" applyBorder="1" applyAlignment="1">
      <alignment/>
    </xf>
    <xf numFmtId="0" fontId="17" fillId="2" borderId="0" xfId="20" applyFill="1" applyBorder="1" applyAlignment="1">
      <alignment vertical="center"/>
    </xf>
    <xf numFmtId="0" fontId="7" fillId="2" borderId="0" xfId="0" applyFont="1" applyFill="1" applyBorder="1" applyAlignment="1">
      <alignment/>
    </xf>
    <xf numFmtId="0" fontId="6" fillId="2" borderId="0" xfId="0" applyFont="1" applyFill="1" applyBorder="1" applyAlignment="1">
      <alignment/>
    </xf>
    <xf numFmtId="0" fontId="1" fillId="2" borderId="0" xfId="0" applyFont="1" applyFill="1" applyBorder="1" applyAlignment="1">
      <alignment/>
    </xf>
    <xf numFmtId="0" fontId="7" fillId="2" borderId="0" xfId="0" applyFont="1" applyFill="1" applyBorder="1" applyAlignment="1">
      <alignment horizontal="centerContinuous"/>
    </xf>
    <xf numFmtId="0" fontId="14" fillId="2" borderId="0" xfId="0" applyFont="1" applyFill="1" applyBorder="1" applyAlignment="1">
      <alignment horizontal="left"/>
    </xf>
    <xf numFmtId="0" fontId="0" fillId="0" borderId="0" xfId="0" applyFill="1" applyBorder="1" applyAlignment="1">
      <alignment horizontal="center"/>
    </xf>
    <xf numFmtId="0" fontId="11" fillId="2" borderId="0" xfId="0" applyFont="1" applyFill="1" applyBorder="1" applyAlignment="1" applyProtection="1">
      <alignment/>
      <protection locked="0"/>
    </xf>
    <xf numFmtId="0" fontId="27" fillId="2" borderId="0" xfId="0" applyFont="1" applyFill="1" applyBorder="1" applyAlignment="1">
      <alignment horizontal="center"/>
    </xf>
    <xf numFmtId="0" fontId="16" fillId="3" borderId="5" xfId="0" applyFont="1" applyFill="1" applyBorder="1" applyAlignment="1">
      <alignment/>
    </xf>
    <xf numFmtId="0" fontId="16" fillId="3" borderId="6" xfId="0" applyFont="1" applyFill="1" applyBorder="1" applyAlignment="1">
      <alignment/>
    </xf>
    <xf numFmtId="0" fontId="14" fillId="3" borderId="6" xfId="0" applyFont="1" applyFill="1" applyBorder="1" applyAlignment="1">
      <alignment/>
    </xf>
    <xf numFmtId="0" fontId="14" fillId="3" borderId="5" xfId="0" applyFont="1" applyFill="1" applyBorder="1" applyAlignment="1">
      <alignment/>
    </xf>
    <xf numFmtId="0" fontId="14" fillId="3" borderId="2" xfId="0" applyFont="1" applyFill="1" applyBorder="1" applyAlignment="1">
      <alignment/>
    </xf>
    <xf numFmtId="0" fontId="22" fillId="2" borderId="0" xfId="0" applyFont="1" applyFill="1" applyBorder="1" applyAlignment="1">
      <alignment/>
    </xf>
    <xf numFmtId="0" fontId="30" fillId="2" borderId="0" xfId="0" applyFont="1" applyFill="1" applyBorder="1" applyAlignment="1">
      <alignment/>
    </xf>
    <xf numFmtId="0" fontId="7" fillId="0" borderId="0" xfId="0" applyFont="1" applyFill="1" applyBorder="1" applyAlignment="1">
      <alignment/>
    </xf>
    <xf numFmtId="0" fontId="31" fillId="2" borderId="0" xfId="0" applyFont="1" applyFill="1" applyBorder="1" applyAlignment="1">
      <alignment/>
    </xf>
    <xf numFmtId="0" fontId="31" fillId="2" borderId="0" xfId="0" applyFont="1" applyFill="1" applyBorder="1" applyAlignment="1">
      <alignment/>
    </xf>
    <xf numFmtId="0" fontId="31" fillId="0" borderId="0" xfId="0" applyFont="1" applyFill="1" applyBorder="1" applyAlignment="1">
      <alignment/>
    </xf>
    <xf numFmtId="0" fontId="31" fillId="0" borderId="0" xfId="0" applyFont="1" applyAlignment="1">
      <alignment horizontal="left" vertical="top" wrapText="1"/>
    </xf>
    <xf numFmtId="0" fontId="4" fillId="0" borderId="0" xfId="0" applyFont="1" applyAlignment="1">
      <alignment vertical="top" wrapText="1"/>
    </xf>
    <xf numFmtId="0" fontId="0" fillId="0" borderId="0" xfId="20" applyFont="1" applyAlignment="1">
      <alignment wrapText="1"/>
    </xf>
    <xf numFmtId="0" fontId="0" fillId="0" borderId="0" xfId="0" applyFont="1" applyAlignment="1">
      <alignment/>
    </xf>
    <xf numFmtId="0" fontId="33" fillId="0" borderId="0" xfId="0" applyFont="1" applyFill="1" applyAlignment="1">
      <alignment horizontal="left" vertical="top" wrapText="1"/>
    </xf>
    <xf numFmtId="0" fontId="34" fillId="0" borderId="0" xfId="0" applyFont="1" applyFill="1" applyAlignment="1">
      <alignment horizontal="left" vertical="top" wrapText="1"/>
    </xf>
    <xf numFmtId="0" fontId="33" fillId="0" borderId="0" xfId="0" applyFont="1" applyFill="1" applyAlignment="1">
      <alignment horizontal="center" vertical="top" wrapText="1"/>
    </xf>
    <xf numFmtId="0" fontId="35" fillId="4" borderId="5" xfId="0" applyFont="1" applyFill="1" applyBorder="1" applyAlignment="1">
      <alignment/>
    </xf>
    <xf numFmtId="0" fontId="36" fillId="4" borderId="6" xfId="0" applyFont="1" applyFill="1" applyBorder="1" applyAlignment="1">
      <alignment/>
    </xf>
    <xf numFmtId="0" fontId="36" fillId="4" borderId="2" xfId="0" applyFont="1" applyFill="1" applyBorder="1" applyAlignment="1">
      <alignment/>
    </xf>
    <xf numFmtId="0" fontId="36" fillId="4" borderId="5" xfId="0" applyFont="1" applyFill="1" applyBorder="1" applyAlignment="1">
      <alignment/>
    </xf>
    <xf numFmtId="0" fontId="0" fillId="2" borderId="0" xfId="0" applyFill="1" applyAlignment="1">
      <alignment/>
    </xf>
    <xf numFmtId="0" fontId="3" fillId="2" borderId="0" xfId="0" applyFont="1" applyFill="1" applyBorder="1" applyAlignment="1">
      <alignment horizontal="left" vertical="top" wrapText="1"/>
    </xf>
    <xf numFmtId="0" fontId="2" fillId="2" borderId="0" xfId="0" applyFont="1" applyFill="1" applyBorder="1" applyAlignment="1">
      <alignment horizontal="right"/>
    </xf>
    <xf numFmtId="165" fontId="11" fillId="0" borderId="0" xfId="0" applyNumberFormat="1" applyFont="1" applyFill="1" applyBorder="1" applyAlignment="1" applyProtection="1">
      <alignment horizontal="center"/>
      <protection/>
    </xf>
    <xf numFmtId="2" fontId="0" fillId="0" borderId="0" xfId="0" applyNumberFormat="1" applyFill="1" applyBorder="1" applyAlignment="1">
      <alignment/>
    </xf>
    <xf numFmtId="165" fontId="0" fillId="0" borderId="0" xfId="0" applyNumberFormat="1" applyBorder="1" applyAlignment="1">
      <alignment horizontal="center"/>
    </xf>
    <xf numFmtId="0" fontId="11" fillId="0" borderId="0" xfId="0" applyFont="1" applyBorder="1" applyAlignment="1">
      <alignment horizontal="center"/>
    </xf>
    <xf numFmtId="0" fontId="3" fillId="2" borderId="0" xfId="0" applyFont="1" applyFill="1" applyBorder="1" applyAlignment="1">
      <alignment/>
    </xf>
    <xf numFmtId="0" fontId="0" fillId="0" borderId="0" xfId="0" applyFont="1" applyAlignment="1">
      <alignment/>
    </xf>
    <xf numFmtId="0" fontId="16" fillId="2" borderId="0" xfId="0" applyFont="1" applyFill="1" applyBorder="1" applyAlignment="1" applyProtection="1">
      <alignment horizontal="center"/>
      <protection/>
    </xf>
    <xf numFmtId="0" fontId="31" fillId="2" borderId="0" xfId="0" applyFont="1" applyFill="1" applyBorder="1" applyAlignment="1">
      <alignment vertical="top" wrapText="1"/>
    </xf>
    <xf numFmtId="169" fontId="36" fillId="2" borderId="0" xfId="0" applyNumberFormat="1" applyFont="1" applyFill="1" applyBorder="1" applyAlignment="1">
      <alignment horizontal="right"/>
    </xf>
    <xf numFmtId="0" fontId="36" fillId="2" borderId="0" xfId="0" applyFont="1" applyFill="1" applyBorder="1" applyAlignment="1">
      <alignment horizontal="right"/>
    </xf>
    <xf numFmtId="0" fontId="1" fillId="2" borderId="0" xfId="0" applyFont="1" applyFill="1" applyAlignment="1">
      <alignment/>
    </xf>
    <xf numFmtId="0" fontId="0" fillId="2" borderId="0" xfId="0" applyFill="1" applyAlignment="1">
      <alignment horizontal="left" vertical="top"/>
    </xf>
    <xf numFmtId="0" fontId="0" fillId="2" borderId="0" xfId="0" applyFill="1" applyAlignment="1">
      <alignment/>
    </xf>
    <xf numFmtId="0" fontId="1" fillId="2" borderId="0" xfId="0" applyFont="1" applyFill="1" applyAlignment="1">
      <alignment/>
    </xf>
    <xf numFmtId="0" fontId="0" fillId="2" borderId="0" xfId="0" applyFill="1" applyAlignment="1">
      <alignment horizontal="left" vertical="top" wrapText="1"/>
    </xf>
    <xf numFmtId="0" fontId="0" fillId="2" borderId="0" xfId="0" applyFill="1" applyAlignment="1">
      <alignment vertical="top" wrapText="1"/>
    </xf>
    <xf numFmtId="0" fontId="9" fillId="2" borderId="0" xfId="0" applyFont="1" applyFill="1" applyBorder="1" applyAlignment="1">
      <alignment/>
    </xf>
    <xf numFmtId="0" fontId="1" fillId="2" borderId="0" xfId="0" applyFont="1" applyFill="1" applyBorder="1" applyAlignment="1">
      <alignment vertical="top" wrapText="1"/>
    </xf>
    <xf numFmtId="0" fontId="1" fillId="2" borderId="0" xfId="0" applyFont="1" applyFill="1" applyAlignment="1">
      <alignment vertical="top" wrapText="1"/>
    </xf>
    <xf numFmtId="0" fontId="0" fillId="2" borderId="0" xfId="0" applyFont="1" applyFill="1" applyBorder="1" applyAlignment="1">
      <alignment wrapText="1"/>
    </xf>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7" fillId="2" borderId="0" xfId="0" applyFont="1" applyFill="1" applyAlignment="1">
      <alignment/>
    </xf>
    <xf numFmtId="0" fontId="31" fillId="2" borderId="0" xfId="0" applyFont="1" applyFill="1" applyAlignment="1">
      <alignment/>
    </xf>
    <xf numFmtId="0" fontId="7" fillId="2" borderId="0" xfId="0" applyFont="1" applyFill="1" applyBorder="1" applyAlignment="1">
      <alignment horizontal="left" vertical="top" wrapText="1"/>
    </xf>
    <xf numFmtId="0" fontId="7" fillId="2" borderId="0" xfId="0" applyFont="1" applyFill="1" applyAlignment="1">
      <alignment horizontal="left"/>
    </xf>
    <xf numFmtId="0" fontId="22" fillId="2" borderId="0" xfId="0" applyFont="1" applyFill="1" applyAlignment="1">
      <alignment/>
    </xf>
    <xf numFmtId="0" fontId="40" fillId="2" borderId="0" xfId="0" applyFont="1" applyFill="1" applyAlignment="1">
      <alignment/>
    </xf>
    <xf numFmtId="0" fontId="11" fillId="5" borderId="2" xfId="0" applyFont="1" applyFill="1" applyBorder="1" applyAlignment="1" applyProtection="1">
      <alignment horizontal="center"/>
      <protection locked="0"/>
    </xf>
    <xf numFmtId="0" fontId="11" fillId="3" borderId="7" xfId="0" applyFont="1" applyFill="1" applyBorder="1" applyAlignment="1" applyProtection="1">
      <alignment horizontal="center"/>
      <protection/>
    </xf>
    <xf numFmtId="0" fontId="14" fillId="3" borderId="7" xfId="0" applyFont="1" applyFill="1" applyBorder="1" applyAlignment="1">
      <alignment horizontal="center"/>
    </xf>
    <xf numFmtId="174" fontId="14" fillId="3" borderId="7" xfId="0" applyNumberFormat="1" applyFont="1" applyFill="1" applyBorder="1" applyAlignment="1">
      <alignment horizontal="center"/>
    </xf>
    <xf numFmtId="164" fontId="14" fillId="3" borderId="7" xfId="0" applyNumberFormat="1" applyFont="1" applyFill="1" applyBorder="1" applyAlignment="1">
      <alignment horizontal="center"/>
    </xf>
    <xf numFmtId="0" fontId="0" fillId="5" borderId="7" xfId="0" applyFill="1" applyBorder="1" applyAlignment="1">
      <alignment/>
    </xf>
    <xf numFmtId="10" fontId="14" fillId="3" borderId="7" xfId="0" applyNumberFormat="1" applyFont="1" applyFill="1" applyBorder="1" applyAlignment="1">
      <alignment horizontal="center"/>
    </xf>
    <xf numFmtId="0" fontId="15" fillId="3" borderId="7" xfId="0" applyFont="1" applyFill="1" applyBorder="1" applyAlignment="1" applyProtection="1">
      <alignment/>
      <protection locked="0"/>
    </xf>
    <xf numFmtId="0" fontId="11" fillId="5" borderId="8" xfId="0" applyFont="1" applyFill="1" applyBorder="1" applyAlignment="1" applyProtection="1">
      <alignment horizontal="center"/>
      <protection locked="0"/>
    </xf>
    <xf numFmtId="0" fontId="11" fillId="5" borderId="7" xfId="0" applyFont="1" applyFill="1" applyBorder="1" applyAlignment="1" applyProtection="1">
      <alignment horizontal="left"/>
      <protection locked="0"/>
    </xf>
    <xf numFmtId="0" fontId="11" fillId="5" borderId="7" xfId="0" applyFont="1" applyFill="1" applyBorder="1" applyAlignment="1" applyProtection="1">
      <alignment horizontal="center"/>
      <protection locked="0"/>
    </xf>
    <xf numFmtId="0" fontId="11" fillId="0" borderId="0" xfId="0" applyFont="1" applyFill="1" applyBorder="1" applyAlignment="1" applyProtection="1">
      <alignment horizontal="center"/>
      <protection/>
    </xf>
    <xf numFmtId="0" fontId="41" fillId="0" borderId="0" xfId="0" applyFont="1" applyFill="1" applyBorder="1" applyAlignment="1" applyProtection="1">
      <alignment vertical="top" wrapText="1"/>
      <protection/>
    </xf>
    <xf numFmtId="164" fontId="0" fillId="3" borderId="7" xfId="0" applyNumberFormat="1" applyFill="1" applyBorder="1" applyAlignment="1" applyProtection="1">
      <alignment horizontal="center"/>
      <protection/>
    </xf>
    <xf numFmtId="164" fontId="11" fillId="5" borderId="7" xfId="0" applyNumberFormat="1" applyFont="1" applyFill="1" applyBorder="1" applyAlignment="1" applyProtection="1">
      <alignment/>
      <protection locked="0"/>
    </xf>
    <xf numFmtId="164" fontId="14" fillId="3" borderId="7" xfId="0" applyNumberFormat="1" applyFont="1" applyFill="1" applyBorder="1" applyAlignment="1">
      <alignment/>
    </xf>
    <xf numFmtId="0" fontId="36" fillId="5" borderId="7" xfId="0" applyFont="1" applyFill="1" applyBorder="1" applyAlignment="1" applyProtection="1">
      <alignment horizontal="center"/>
      <protection locked="0"/>
    </xf>
    <xf numFmtId="164" fontId="11" fillId="3" borderId="7" xfId="0" applyNumberFormat="1" applyFont="1" applyFill="1" applyBorder="1" applyAlignment="1" applyProtection="1">
      <alignment horizontal="center"/>
      <protection/>
    </xf>
    <xf numFmtId="0" fontId="11" fillId="5" borderId="9" xfId="0" applyFont="1" applyFill="1" applyBorder="1" applyAlignment="1" applyProtection="1">
      <alignment horizontal="center"/>
      <protection locked="0"/>
    </xf>
    <xf numFmtId="9" fontId="11" fillId="5" borderId="7" xfId="0" applyNumberFormat="1" applyFont="1" applyFill="1" applyBorder="1" applyAlignment="1" applyProtection="1">
      <alignment horizontal="center"/>
      <protection locked="0"/>
    </xf>
    <xf numFmtId="0" fontId="11" fillId="5" borderId="7" xfId="0" applyFont="1" applyFill="1" applyBorder="1" applyAlignment="1" applyProtection="1">
      <alignment horizontal="right"/>
      <protection locked="0"/>
    </xf>
    <xf numFmtId="169" fontId="11" fillId="5" borderId="7" xfId="0" applyNumberFormat="1" applyFont="1" applyFill="1" applyBorder="1" applyAlignment="1" applyProtection="1">
      <alignment/>
      <protection locked="0"/>
    </xf>
    <xf numFmtId="169" fontId="36" fillId="3" borderId="7" xfId="0" applyNumberFormat="1" applyFont="1" applyFill="1" applyBorder="1" applyAlignment="1" applyProtection="1">
      <alignment/>
      <protection/>
    </xf>
    <xf numFmtId="169" fontId="36" fillId="3" borderId="7" xfId="0" applyNumberFormat="1" applyFont="1" applyFill="1" applyBorder="1" applyAlignment="1" applyProtection="1">
      <alignment/>
      <protection/>
    </xf>
    <xf numFmtId="169" fontId="36" fillId="3" borderId="7" xfId="0" applyNumberFormat="1" applyFont="1" applyFill="1" applyBorder="1" applyAlignment="1" applyProtection="1">
      <alignment horizontal="right"/>
      <protection/>
    </xf>
    <xf numFmtId="169" fontId="11" fillId="5" borderId="7" xfId="0" applyNumberFormat="1" applyFont="1" applyFill="1" applyBorder="1" applyAlignment="1" applyProtection="1">
      <alignment horizontal="right"/>
      <protection locked="0"/>
    </xf>
    <xf numFmtId="0" fontId="26" fillId="2" borderId="0" xfId="0" applyFont="1" applyFill="1" applyBorder="1" applyAlignment="1">
      <alignment horizontal="center"/>
    </xf>
    <xf numFmtId="0" fontId="11" fillId="3" borderId="7" xfId="0" applyFont="1" applyFill="1" applyBorder="1" applyAlignment="1">
      <alignment horizontal="center"/>
    </xf>
    <xf numFmtId="165" fontId="0" fillId="0" borderId="0" xfId="0" applyNumberFormat="1" applyBorder="1" applyAlignment="1">
      <alignment/>
    </xf>
    <xf numFmtId="165" fontId="0" fillId="2" borderId="0" xfId="0" applyNumberFormat="1" applyFill="1" applyBorder="1" applyAlignment="1" applyProtection="1">
      <alignment/>
      <protection locked="0"/>
    </xf>
    <xf numFmtId="6" fontId="11" fillId="5" borderId="7" xfId="0" applyNumberFormat="1" applyFont="1" applyFill="1" applyBorder="1" applyAlignment="1" applyProtection="1">
      <alignment horizontal="center"/>
      <protection locked="0"/>
    </xf>
    <xf numFmtId="169" fontId="0" fillId="5" borderId="7" xfId="0" applyNumberFormat="1" applyFill="1" applyBorder="1" applyAlignment="1" applyProtection="1">
      <alignment/>
      <protection locked="0"/>
    </xf>
    <xf numFmtId="165" fontId="0" fillId="2" borderId="0" xfId="0" applyNumberFormat="1" applyFill="1" applyBorder="1" applyAlignment="1">
      <alignment horizontal="right"/>
    </xf>
    <xf numFmtId="0" fontId="11" fillId="2" borderId="0" xfId="0" applyFont="1" applyFill="1" applyBorder="1" applyAlignment="1" applyProtection="1">
      <alignment horizontal="center"/>
      <protection/>
    </xf>
    <xf numFmtId="165" fontId="0" fillId="2" borderId="0" xfId="0" applyNumberFormat="1" applyFill="1" applyBorder="1" applyAlignment="1" applyProtection="1">
      <alignment horizontal="center"/>
      <protection/>
    </xf>
    <xf numFmtId="6" fontId="14" fillId="2" borderId="0" xfId="0" applyNumberFormat="1" applyFont="1" applyFill="1" applyBorder="1" applyAlignment="1" applyProtection="1">
      <alignment horizontal="center"/>
      <protection/>
    </xf>
    <xf numFmtId="6" fontId="11" fillId="2" borderId="0" xfId="0" applyNumberFormat="1" applyFont="1" applyFill="1" applyBorder="1" applyAlignment="1" applyProtection="1">
      <alignment horizontal="center"/>
      <protection/>
    </xf>
    <xf numFmtId="164" fontId="14" fillId="2" borderId="0" xfId="0" applyNumberFormat="1" applyFont="1" applyFill="1" applyBorder="1" applyAlignment="1" applyProtection="1">
      <alignment horizontal="center"/>
      <protection/>
    </xf>
    <xf numFmtId="0" fontId="4" fillId="2" borderId="0" xfId="0" applyFont="1" applyFill="1" applyBorder="1" applyAlignment="1" applyProtection="1">
      <alignment/>
      <protection/>
    </xf>
    <xf numFmtId="164" fontId="11" fillId="2" borderId="0" xfId="0" applyNumberFormat="1" applyFont="1" applyFill="1" applyBorder="1" applyAlignment="1" applyProtection="1">
      <alignment/>
      <protection/>
    </xf>
    <xf numFmtId="164" fontId="0" fillId="2" borderId="0" xfId="0" applyNumberFormat="1" applyFill="1" applyBorder="1" applyAlignment="1" applyProtection="1">
      <alignment/>
      <protection/>
    </xf>
    <xf numFmtId="164" fontId="14" fillId="2" borderId="0" xfId="0" applyNumberFormat="1" applyFont="1" applyFill="1" applyBorder="1" applyAlignment="1" applyProtection="1">
      <alignment/>
      <protection/>
    </xf>
    <xf numFmtId="0" fontId="5" fillId="2" borderId="0" xfId="0" applyFont="1" applyFill="1" applyBorder="1" applyAlignment="1" applyProtection="1">
      <alignment/>
      <protection/>
    </xf>
    <xf numFmtId="0" fontId="0" fillId="0" borderId="0" xfId="0" applyBorder="1" applyAlignment="1" applyProtection="1">
      <alignment vertical="top" wrapText="1"/>
      <protection/>
    </xf>
    <xf numFmtId="0" fontId="5" fillId="0" borderId="0" xfId="0" applyFont="1" applyFill="1" applyBorder="1" applyAlignment="1" applyProtection="1">
      <alignment/>
      <protection/>
    </xf>
    <xf numFmtId="0" fontId="9" fillId="0" borderId="0" xfId="0" applyFont="1" applyFill="1" applyBorder="1" applyAlignment="1" applyProtection="1">
      <alignment/>
      <protection/>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horizontal="right"/>
      <protection/>
    </xf>
    <xf numFmtId="0" fontId="0" fillId="2" borderId="0" xfId="0" applyFont="1" applyFill="1" applyBorder="1" applyAlignment="1" applyProtection="1">
      <alignment/>
      <protection/>
    </xf>
    <xf numFmtId="0" fontId="0" fillId="0" borderId="0" xfId="0" applyFont="1" applyBorder="1" applyAlignment="1" applyProtection="1">
      <alignment wrapText="1"/>
      <protection/>
    </xf>
    <xf numFmtId="0" fontId="0" fillId="0" borderId="0" xfId="0" applyBorder="1" applyAlignment="1" applyProtection="1">
      <alignment horizontal="center"/>
      <protection/>
    </xf>
    <xf numFmtId="0" fontId="0" fillId="0" borderId="0" xfId="0" applyBorder="1" applyAlignment="1" applyProtection="1">
      <alignment horizontal="left" vertical="top" wrapText="1"/>
      <protection/>
    </xf>
    <xf numFmtId="0" fontId="0" fillId="0" borderId="0" xfId="0" applyBorder="1" applyAlignment="1" applyProtection="1">
      <alignment wrapText="1"/>
      <protection/>
    </xf>
    <xf numFmtId="0" fontId="0" fillId="2" borderId="0" xfId="0" applyFill="1" applyBorder="1" applyAlignment="1" applyProtection="1">
      <alignment horizontal="center"/>
      <protection/>
    </xf>
    <xf numFmtId="0" fontId="0" fillId="2" borderId="0" xfId="0" applyFill="1" applyBorder="1" applyAlignment="1" applyProtection="1">
      <alignment horizontal="right"/>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wrapText="1"/>
      <protection/>
    </xf>
    <xf numFmtId="0" fontId="0" fillId="0" borderId="0" xfId="0" applyFont="1" applyBorder="1" applyAlignment="1" applyProtection="1">
      <alignment horizontal="right" vertical="top" wrapText="1"/>
      <protection/>
    </xf>
    <xf numFmtId="0" fontId="0" fillId="2" borderId="0" xfId="0" applyFont="1" applyFill="1" applyBorder="1" applyAlignment="1" applyProtection="1">
      <alignment vertical="top" wrapText="1"/>
      <protection/>
    </xf>
    <xf numFmtId="0" fontId="0" fillId="2" borderId="0" xfId="0" applyFont="1" applyFill="1" applyBorder="1" applyAlignment="1" applyProtection="1">
      <alignment horizontal="left" vertical="top" wrapText="1"/>
      <protection/>
    </xf>
    <xf numFmtId="0" fontId="0" fillId="2" borderId="0" xfId="0" applyFill="1" applyBorder="1" applyAlignment="1" applyProtection="1">
      <alignment vertical="top" wrapText="1"/>
      <protection/>
    </xf>
    <xf numFmtId="0" fontId="0" fillId="0" borderId="0" xfId="0" applyAlignment="1" applyProtection="1">
      <alignment/>
      <protection/>
    </xf>
    <xf numFmtId="0" fontId="0" fillId="0" borderId="0" xfId="0" applyFill="1" applyBorder="1" applyAlignment="1" applyProtection="1">
      <alignment vertical="top" wrapText="1"/>
      <protection/>
    </xf>
    <xf numFmtId="0" fontId="1" fillId="0" borderId="0" xfId="0" applyFont="1" applyBorder="1" applyAlignment="1" applyProtection="1">
      <alignment vertical="top" wrapText="1"/>
      <protection/>
    </xf>
    <xf numFmtId="0" fontId="24" fillId="0" borderId="0" xfId="0" applyFont="1" applyBorder="1" applyAlignment="1" applyProtection="1">
      <alignment/>
      <protection/>
    </xf>
    <xf numFmtId="0" fontId="4" fillId="2" borderId="0" xfId="0" applyFont="1" applyFill="1" applyBorder="1" applyAlignment="1" applyProtection="1">
      <alignment horizontal="center"/>
      <protection/>
    </xf>
    <xf numFmtId="9" fontId="11" fillId="2" borderId="0" xfId="0" applyNumberFormat="1" applyFont="1" applyFill="1" applyBorder="1" applyAlignment="1" applyProtection="1">
      <alignment horizontal="center"/>
      <protection/>
    </xf>
    <xf numFmtId="9" fontId="14" fillId="2" borderId="0" xfId="0" applyNumberFormat="1" applyFont="1" applyFill="1" applyBorder="1" applyAlignment="1" applyProtection="1">
      <alignment horizontal="center"/>
      <protection/>
    </xf>
    <xf numFmtId="0" fontId="0" fillId="0" borderId="0" xfId="0" applyBorder="1" applyAlignment="1" applyProtection="1">
      <alignment horizontal="left"/>
      <protection/>
    </xf>
    <xf numFmtId="164" fontId="20" fillId="2" borderId="0" xfId="0" applyNumberFormat="1" applyFont="1" applyFill="1" applyBorder="1" applyAlignment="1" applyProtection="1">
      <alignment horizontal="center"/>
      <protection/>
    </xf>
    <xf numFmtId="0" fontId="0" fillId="2" borderId="0" xfId="0" applyFill="1" applyBorder="1" applyAlignment="1" applyProtection="1">
      <alignment horizontal="centerContinuous"/>
      <protection/>
    </xf>
    <xf numFmtId="0" fontId="2" fillId="2" borderId="0" xfId="0" applyFont="1" applyFill="1" applyBorder="1" applyAlignment="1" applyProtection="1">
      <alignment horizontal="centerContinuous"/>
      <protection/>
    </xf>
    <xf numFmtId="0" fontId="5" fillId="2" borderId="0" xfId="0" applyFont="1" applyFill="1" applyBorder="1" applyAlignment="1" applyProtection="1">
      <alignment horizontal="center"/>
      <protection/>
    </xf>
    <xf numFmtId="8" fontId="12" fillId="2" borderId="0" xfId="0" applyNumberFormat="1" applyFont="1" applyFill="1" applyBorder="1" applyAlignment="1" applyProtection="1">
      <alignment/>
      <protection/>
    </xf>
    <xf numFmtId="0" fontId="12" fillId="2" borderId="0" xfId="0" applyFont="1" applyFill="1" applyBorder="1" applyAlignment="1" applyProtection="1">
      <alignment/>
      <protection/>
    </xf>
    <xf numFmtId="0" fontId="22" fillId="2" borderId="0" xfId="0" applyFont="1" applyFill="1" applyBorder="1" applyAlignment="1" applyProtection="1">
      <alignment/>
      <protection/>
    </xf>
    <xf numFmtId="0" fontId="23" fillId="2" borderId="0" xfId="0" applyFont="1" applyFill="1" applyBorder="1" applyAlignment="1" applyProtection="1">
      <alignment/>
      <protection/>
    </xf>
    <xf numFmtId="0" fontId="11" fillId="2" borderId="0" xfId="0" applyFont="1" applyFill="1" applyBorder="1" applyAlignment="1" applyProtection="1">
      <alignment/>
      <protection/>
    </xf>
    <xf numFmtId="47" fontId="11" fillId="2" borderId="0" xfId="0" applyNumberFormat="1" applyFont="1" applyFill="1" applyBorder="1" applyAlignment="1" applyProtection="1">
      <alignment horizontal="center"/>
      <protection/>
    </xf>
    <xf numFmtId="0" fontId="11" fillId="5" borderId="7" xfId="0" applyFont="1" applyFill="1" applyBorder="1" applyAlignment="1" applyProtection="1">
      <alignment horizontal="center"/>
      <protection locked="0"/>
    </xf>
    <xf numFmtId="0" fontId="13" fillId="2" borderId="0" xfId="0" applyFont="1" applyFill="1" applyBorder="1" applyAlignment="1" applyProtection="1">
      <alignment horizontal="center"/>
      <protection/>
    </xf>
    <xf numFmtId="0" fontId="35" fillId="4" borderId="5" xfId="0" applyFont="1" applyFill="1" applyBorder="1" applyAlignment="1" applyProtection="1">
      <alignment/>
      <protection/>
    </xf>
    <xf numFmtId="0" fontId="35" fillId="4" borderId="6" xfId="0" applyFont="1" applyFill="1" applyBorder="1" applyAlignment="1" applyProtection="1">
      <alignment/>
      <protection/>
    </xf>
    <xf numFmtId="0" fontId="36" fillId="4" borderId="6" xfId="0" applyFont="1" applyFill="1" applyBorder="1" applyAlignment="1" applyProtection="1">
      <alignment/>
      <protection/>
    </xf>
    <xf numFmtId="0" fontId="36" fillId="4" borderId="2" xfId="0" applyFont="1" applyFill="1" applyBorder="1" applyAlignment="1" applyProtection="1">
      <alignment/>
      <protection/>
    </xf>
    <xf numFmtId="0" fontId="36" fillId="4" borderId="5" xfId="0" applyFont="1" applyFill="1" applyBorder="1" applyAlignment="1" applyProtection="1">
      <alignment/>
      <protection/>
    </xf>
    <xf numFmtId="0" fontId="0" fillId="0" borderId="0" xfId="0" applyAlignment="1" applyProtection="1">
      <alignment/>
      <protection locked="0"/>
    </xf>
    <xf numFmtId="165" fontId="0" fillId="0" borderId="0" xfId="0" applyNumberFormat="1" applyAlignment="1" applyProtection="1">
      <alignment/>
      <protection locked="0"/>
    </xf>
    <xf numFmtId="165" fontId="26" fillId="2" borderId="0" xfId="0" applyNumberFormat="1" applyFont="1" applyFill="1" applyBorder="1" applyAlignment="1" applyProtection="1">
      <alignment/>
      <protection locked="0"/>
    </xf>
    <xf numFmtId="165" fontId="0" fillId="2" borderId="0" xfId="0" applyNumberFormat="1" applyFont="1" applyFill="1" applyBorder="1" applyAlignment="1" applyProtection="1">
      <alignment/>
      <protection locked="0"/>
    </xf>
    <xf numFmtId="165" fontId="0" fillId="0" borderId="0" xfId="0" applyNumberFormat="1" applyAlignment="1" applyProtection="1">
      <alignment horizontal="left"/>
      <protection locked="0"/>
    </xf>
    <xf numFmtId="0" fontId="11" fillId="0" borderId="1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2"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2" fontId="0" fillId="0" borderId="0" xfId="0" applyNumberFormat="1" applyFill="1" applyBorder="1" applyAlignment="1" applyProtection="1">
      <alignment/>
      <protection/>
    </xf>
    <xf numFmtId="164" fontId="36" fillId="3" borderId="7" xfId="0" applyNumberFormat="1" applyFont="1" applyFill="1" applyBorder="1" applyAlignment="1" applyProtection="1">
      <alignment horizontal="center"/>
      <protection/>
    </xf>
    <xf numFmtId="0" fontId="0" fillId="2" borderId="0" xfId="0" applyFill="1" applyBorder="1" applyAlignment="1" applyProtection="1">
      <alignment horizontal="left" vertical="top" wrapText="1"/>
      <protection/>
    </xf>
    <xf numFmtId="0" fontId="0" fillId="2" borderId="3" xfId="0" applyFill="1" applyBorder="1" applyAlignment="1" applyProtection="1">
      <alignment/>
      <protection locked="0"/>
    </xf>
    <xf numFmtId="0" fontId="0" fillId="2" borderId="6" xfId="0" applyFill="1" applyBorder="1" applyAlignment="1" applyProtection="1">
      <alignment/>
      <protection locked="0"/>
    </xf>
    <xf numFmtId="0" fontId="0" fillId="0" borderId="3" xfId="0" applyFont="1" applyFill="1" applyBorder="1" applyAlignment="1" applyProtection="1">
      <alignment horizontal="center"/>
      <protection/>
    </xf>
    <xf numFmtId="0" fontId="36" fillId="2" borderId="0" xfId="0" applyFont="1" applyFill="1" applyBorder="1" applyAlignment="1" applyProtection="1">
      <alignment/>
      <protection/>
    </xf>
    <xf numFmtId="0" fontId="0" fillId="2" borderId="0" xfId="0" applyFill="1" applyAlignment="1" applyProtection="1">
      <alignment/>
      <protection/>
    </xf>
    <xf numFmtId="0" fontId="1" fillId="2" borderId="0" xfId="0" applyFont="1" applyFill="1" applyBorder="1" applyAlignment="1" applyProtection="1">
      <alignment horizontal="left"/>
      <protection/>
    </xf>
    <xf numFmtId="0" fontId="1" fillId="2" borderId="0" xfId="0" applyFont="1" applyFill="1" applyBorder="1" applyAlignment="1" applyProtection="1">
      <alignment horizontal="right"/>
      <protection/>
    </xf>
    <xf numFmtId="164" fontId="11" fillId="3" borderId="11" xfId="0" applyNumberFormat="1" applyFont="1" applyFill="1" applyBorder="1" applyAlignment="1" applyProtection="1">
      <alignment horizontal="center"/>
      <protection/>
    </xf>
    <xf numFmtId="0" fontId="37" fillId="6" borderId="12" xfId="0" applyFont="1" applyFill="1" applyBorder="1" applyAlignment="1" applyProtection="1">
      <alignment/>
      <protection/>
    </xf>
    <xf numFmtId="0" fontId="0" fillId="6" borderId="13" xfId="0" applyFill="1" applyBorder="1" applyAlignment="1" applyProtection="1">
      <alignment/>
      <protection/>
    </xf>
    <xf numFmtId="0" fontId="37" fillId="2" borderId="0" xfId="0" applyFont="1" applyFill="1" applyBorder="1" applyAlignment="1" applyProtection="1">
      <alignment/>
      <protection/>
    </xf>
    <xf numFmtId="0" fontId="35" fillId="3" borderId="5" xfId="0" applyFont="1" applyFill="1" applyBorder="1" applyAlignment="1" applyProtection="1">
      <alignment/>
      <protection/>
    </xf>
    <xf numFmtId="0" fontId="35" fillId="3" borderId="6" xfId="0" applyFont="1" applyFill="1" applyBorder="1" applyAlignment="1" applyProtection="1">
      <alignment/>
      <protection/>
    </xf>
    <xf numFmtId="0" fontId="35" fillId="3" borderId="6" xfId="0" applyFont="1" applyFill="1" applyBorder="1" applyAlignment="1" applyProtection="1">
      <alignment horizontal="center"/>
      <protection/>
    </xf>
    <xf numFmtId="0" fontId="36" fillId="3" borderId="5" xfId="0" applyFont="1" applyFill="1" applyBorder="1" applyAlignment="1" applyProtection="1">
      <alignment horizontal="left"/>
      <protection/>
    </xf>
    <xf numFmtId="0" fontId="36" fillId="3" borderId="7" xfId="0" applyFont="1" applyFill="1" applyBorder="1" applyAlignment="1" applyProtection="1">
      <alignment horizontal="right"/>
      <protection/>
    </xf>
    <xf numFmtId="0" fontId="1" fillId="0" borderId="0" xfId="0" applyFont="1" applyBorder="1" applyAlignment="1" applyProtection="1">
      <alignment/>
      <protection/>
    </xf>
    <xf numFmtId="0" fontId="0" fillId="0" borderId="0" xfId="0" applyFont="1" applyBorder="1" applyAlignment="1" applyProtection="1">
      <alignment horizontal="center"/>
      <protection/>
    </xf>
    <xf numFmtId="0" fontId="4" fillId="2" borderId="0" xfId="0" applyFont="1" applyFill="1" applyBorder="1" applyAlignment="1" applyProtection="1">
      <alignment horizontal="right"/>
      <protection/>
    </xf>
    <xf numFmtId="0" fontId="30" fillId="0" borderId="0" xfId="0" applyFont="1" applyBorder="1" applyAlignment="1" applyProtection="1">
      <alignment/>
      <protection/>
    </xf>
    <xf numFmtId="0" fontId="30" fillId="2" borderId="0" xfId="0" applyFont="1" applyFill="1" applyBorder="1" applyAlignment="1" applyProtection="1">
      <alignment/>
      <protection/>
    </xf>
    <xf numFmtId="0" fontId="30" fillId="2" borderId="0" xfId="0" applyFont="1" applyFill="1" applyBorder="1" applyAlignment="1" applyProtection="1">
      <alignment horizontal="right"/>
      <protection/>
    </xf>
    <xf numFmtId="0" fontId="30" fillId="0" borderId="0" xfId="0" applyFont="1" applyBorder="1" applyAlignment="1" applyProtection="1">
      <alignment/>
      <protection/>
    </xf>
    <xf numFmtId="0" fontId="30" fillId="2" borderId="0" xfId="0" applyFont="1" applyFill="1" applyBorder="1" applyAlignment="1" applyProtection="1">
      <alignment horizontal="left" vertical="top" wrapText="1"/>
      <protection/>
    </xf>
    <xf numFmtId="0" fontId="30" fillId="0" borderId="0" xfId="0" applyFont="1" applyBorder="1" applyAlignment="1" applyProtection="1">
      <alignment wrapText="1"/>
      <protection/>
    </xf>
    <xf numFmtId="0" fontId="2" fillId="0" borderId="0" xfId="0" applyFont="1" applyBorder="1" applyAlignment="1" applyProtection="1">
      <alignment/>
      <protection/>
    </xf>
    <xf numFmtId="0" fontId="2" fillId="2" borderId="0" xfId="0" applyFont="1" applyFill="1" applyBorder="1" applyAlignment="1" applyProtection="1">
      <alignment horizontal="left" vertical="top" wrapText="1"/>
      <protection/>
    </xf>
    <xf numFmtId="0" fontId="2" fillId="0" borderId="0" xfId="0" applyFont="1" applyBorder="1" applyAlignment="1" applyProtection="1">
      <alignment wrapText="1"/>
      <protection/>
    </xf>
    <xf numFmtId="0" fontId="21" fillId="2" borderId="0" xfId="0" applyFont="1" applyFill="1" applyBorder="1" applyAlignment="1" applyProtection="1">
      <alignment horizontal="right"/>
      <protection/>
    </xf>
    <xf numFmtId="0" fontId="0" fillId="2" borderId="0" xfId="0" applyFont="1" applyFill="1" applyBorder="1" applyAlignment="1" applyProtection="1">
      <alignment horizontal="center"/>
      <protection/>
    </xf>
    <xf numFmtId="0" fontId="14" fillId="2" borderId="0" xfId="0" applyFont="1" applyFill="1" applyBorder="1" applyAlignment="1" applyProtection="1">
      <alignment horizontal="center"/>
      <protection/>
    </xf>
    <xf numFmtId="0" fontId="0" fillId="0" borderId="0" xfId="0" applyFont="1" applyBorder="1" applyAlignment="1" applyProtection="1">
      <alignment horizontal="left"/>
      <protection/>
    </xf>
    <xf numFmtId="0" fontId="0" fillId="2" borderId="0" xfId="0" applyFont="1" applyFill="1" applyBorder="1" applyAlignment="1" applyProtection="1">
      <alignment horizontal="right" vertical="top" wrapText="1"/>
      <protection/>
    </xf>
    <xf numFmtId="0" fontId="0" fillId="2" borderId="14" xfId="0" applyFill="1" applyBorder="1" applyAlignment="1" applyProtection="1">
      <alignment horizontal="right"/>
      <protection/>
    </xf>
    <xf numFmtId="0" fontId="0" fillId="0" borderId="15" xfId="0" applyBorder="1" applyAlignment="1" applyProtection="1">
      <alignment/>
      <protection/>
    </xf>
    <xf numFmtId="0" fontId="0" fillId="2" borderId="7" xfId="0" applyFill="1" applyBorder="1" applyAlignment="1" applyProtection="1">
      <alignment horizontal="right"/>
      <protection/>
    </xf>
    <xf numFmtId="0" fontId="0" fillId="2" borderId="16" xfId="0" applyFill="1" applyBorder="1" applyAlignment="1" applyProtection="1">
      <alignment horizontal="right"/>
      <protection/>
    </xf>
    <xf numFmtId="164" fontId="0" fillId="2" borderId="0" xfId="0" applyNumberFormat="1" applyFont="1" applyFill="1" applyBorder="1" applyAlignment="1" applyProtection="1">
      <alignment horizontal="center"/>
      <protection/>
    </xf>
    <xf numFmtId="0" fontId="0" fillId="2" borderId="17" xfId="0" applyFill="1" applyBorder="1" applyAlignment="1" applyProtection="1">
      <alignment horizontal="right"/>
      <protection/>
    </xf>
    <xf numFmtId="0" fontId="0" fillId="2" borderId="0" xfId="0" applyFill="1" applyBorder="1" applyAlignment="1" applyProtection="1">
      <alignment/>
      <protection/>
    </xf>
    <xf numFmtId="164" fontId="11" fillId="2" borderId="0" xfId="0" applyNumberFormat="1" applyFont="1" applyFill="1" applyBorder="1" applyAlignment="1" applyProtection="1">
      <alignment horizontal="center"/>
      <protection/>
    </xf>
    <xf numFmtId="0" fontId="8" fillId="2" borderId="0" xfId="0" applyFont="1" applyFill="1" applyBorder="1" applyAlignment="1" applyProtection="1">
      <alignment/>
      <protection/>
    </xf>
    <xf numFmtId="0" fontId="1" fillId="2" borderId="0" xfId="0" applyFont="1" applyFill="1" applyBorder="1" applyAlignment="1" applyProtection="1">
      <alignment/>
      <protection/>
    </xf>
    <xf numFmtId="0" fontId="1" fillId="2" borderId="0" xfId="0" applyFont="1" applyFill="1" applyBorder="1" applyAlignment="1" applyProtection="1">
      <alignment horizontal="right"/>
      <protection/>
    </xf>
    <xf numFmtId="0" fontId="1" fillId="2" borderId="0" xfId="0" applyFont="1" applyFill="1" applyBorder="1" applyAlignment="1" applyProtection="1">
      <alignment horizontal="left" vertical="top" wrapText="1"/>
      <protection/>
    </xf>
    <xf numFmtId="0" fontId="4" fillId="0" borderId="0" xfId="0" applyFont="1" applyFill="1" applyBorder="1" applyAlignment="1" applyProtection="1">
      <alignment/>
      <protection/>
    </xf>
    <xf numFmtId="0" fontId="0" fillId="2" borderId="14" xfId="0" applyFill="1" applyBorder="1" applyAlignment="1" applyProtection="1">
      <alignment vertical="top" wrapText="1"/>
      <protection/>
    </xf>
    <xf numFmtId="0" fontId="0" fillId="2" borderId="16" xfId="0" applyFill="1" applyBorder="1" applyAlignment="1" applyProtection="1">
      <alignment vertical="top" wrapText="1"/>
      <protection/>
    </xf>
    <xf numFmtId="0" fontId="0" fillId="2" borderId="17" xfId="0" applyFill="1" applyBorder="1" applyAlignment="1" applyProtection="1">
      <alignment vertical="top" wrapText="1"/>
      <protection/>
    </xf>
    <xf numFmtId="0" fontId="1" fillId="0" borderId="0" xfId="0" applyFont="1" applyFill="1" applyBorder="1" applyAlignment="1" applyProtection="1">
      <alignment/>
      <protection/>
    </xf>
    <xf numFmtId="0" fontId="36" fillId="3" borderId="6" xfId="0" applyFont="1" applyFill="1" applyBorder="1" applyAlignment="1" applyProtection="1">
      <alignment/>
      <protection/>
    </xf>
    <xf numFmtId="0" fontId="36" fillId="3" borderId="7" xfId="0" applyFont="1" applyFill="1" applyBorder="1" applyAlignment="1" applyProtection="1">
      <alignment/>
      <protection/>
    </xf>
    <xf numFmtId="0" fontId="35" fillId="2" borderId="0" xfId="0" applyFont="1" applyFill="1" applyBorder="1" applyAlignment="1" applyProtection="1">
      <alignment/>
      <protection/>
    </xf>
    <xf numFmtId="0" fontId="36" fillId="2" borderId="0" xfId="0" applyFont="1" applyFill="1" applyBorder="1" applyAlignment="1" applyProtection="1">
      <alignment/>
      <protection/>
    </xf>
    <xf numFmtId="0" fontId="1" fillId="2" borderId="0" xfId="0" applyFont="1" applyFill="1" applyBorder="1" applyAlignment="1" applyProtection="1">
      <alignment/>
      <protection/>
    </xf>
    <xf numFmtId="1" fontId="11" fillId="3" borderId="7" xfId="0" applyNumberFormat="1" applyFont="1" applyFill="1" applyBorder="1" applyAlignment="1" applyProtection="1">
      <alignment horizontal="center"/>
      <protection/>
    </xf>
    <xf numFmtId="0" fontId="35" fillId="3" borderId="5" xfId="0" applyFont="1" applyFill="1" applyBorder="1" applyAlignment="1" applyProtection="1">
      <alignment/>
      <protection/>
    </xf>
    <xf numFmtId="0" fontId="35" fillId="3" borderId="6" xfId="0" applyFont="1" applyFill="1" applyBorder="1" applyAlignment="1" applyProtection="1">
      <alignment horizontal="left" vertical="top" wrapText="1"/>
      <protection/>
    </xf>
    <xf numFmtId="0" fontId="35" fillId="3" borderId="6" xfId="0" applyFont="1" applyFill="1" applyBorder="1" applyAlignment="1" applyProtection="1">
      <alignment/>
      <protection/>
    </xf>
    <xf numFmtId="0" fontId="36" fillId="3" borderId="7" xfId="0" applyFont="1" applyFill="1" applyBorder="1" applyAlignment="1" applyProtection="1">
      <alignment/>
      <protection/>
    </xf>
    <xf numFmtId="0" fontId="35" fillId="2" borderId="0" xfId="0" applyFont="1" applyFill="1" applyBorder="1" applyAlignment="1" applyProtection="1">
      <alignment/>
      <protection/>
    </xf>
    <xf numFmtId="0" fontId="35" fillId="2" borderId="0" xfId="0" applyFont="1" applyFill="1" applyBorder="1" applyAlignment="1" applyProtection="1">
      <alignment horizontal="left" vertical="top" wrapText="1"/>
      <protection/>
    </xf>
    <xf numFmtId="0" fontId="36" fillId="2" borderId="0" xfId="0" applyFont="1" applyFill="1" applyBorder="1" applyAlignment="1" applyProtection="1">
      <alignment/>
      <protection/>
    </xf>
    <xf numFmtId="169" fontId="0" fillId="3" borderId="7" xfId="0" applyNumberFormat="1" applyFill="1" applyBorder="1" applyAlignment="1" applyProtection="1">
      <alignment/>
      <protection/>
    </xf>
    <xf numFmtId="164" fontId="11" fillId="3" borderId="7" xfId="0" applyNumberFormat="1" applyFont="1" applyFill="1" applyBorder="1" applyAlignment="1" applyProtection="1">
      <alignment horizontal="center"/>
      <protection/>
    </xf>
    <xf numFmtId="0" fontId="0" fillId="2" borderId="0" xfId="0" applyFill="1" applyBorder="1" applyAlignment="1" applyProtection="1">
      <alignment horizontal="left"/>
      <protection/>
    </xf>
    <xf numFmtId="1" fontId="11" fillId="5" borderId="7" xfId="0" applyNumberFormat="1" applyFont="1" applyFill="1" applyBorder="1" applyAlignment="1" applyProtection="1">
      <alignment horizontal="center"/>
      <protection locked="0"/>
    </xf>
    <xf numFmtId="0" fontId="0" fillId="3" borderId="2" xfId="0" applyFill="1" applyBorder="1" applyAlignment="1" applyProtection="1">
      <alignment/>
      <protection/>
    </xf>
    <xf numFmtId="0" fontId="36" fillId="3" borderId="7" xfId="0" applyFont="1" applyFill="1" applyBorder="1" applyAlignment="1" applyProtection="1">
      <alignment vertical="top" wrapText="1"/>
      <protection/>
    </xf>
    <xf numFmtId="0" fontId="1" fillId="2" borderId="0" xfId="0" applyFont="1" applyFill="1" applyBorder="1" applyAlignment="1" applyProtection="1">
      <alignment horizontal="center" vertical="top" wrapText="1"/>
      <protection/>
    </xf>
    <xf numFmtId="0" fontId="1" fillId="0" borderId="0" xfId="0" applyFont="1" applyBorder="1" applyAlignment="1" applyProtection="1">
      <alignment wrapText="1"/>
      <protection/>
    </xf>
    <xf numFmtId="0" fontId="1" fillId="0" borderId="0" xfId="0" applyFont="1" applyBorder="1" applyAlignment="1" applyProtection="1">
      <alignment/>
      <protection/>
    </xf>
    <xf numFmtId="0" fontId="38" fillId="3" borderId="6" xfId="0" applyFont="1" applyFill="1" applyBorder="1" applyAlignment="1" applyProtection="1">
      <alignment/>
      <protection/>
    </xf>
    <xf numFmtId="0" fontId="5" fillId="2" borderId="0" xfId="0" applyFont="1" applyFill="1" applyBorder="1" applyAlignment="1" applyProtection="1">
      <alignment horizontal="centerContinuous"/>
      <protection/>
    </xf>
    <xf numFmtId="9" fontId="14" fillId="3" borderId="7" xfId="0" applyNumberFormat="1" applyFont="1" applyFill="1" applyBorder="1" applyAlignment="1" applyProtection="1">
      <alignment horizontal="center"/>
      <protection/>
    </xf>
    <xf numFmtId="9" fontId="11" fillId="3" borderId="7" xfId="0" applyNumberFormat="1" applyFont="1" applyFill="1" applyBorder="1" applyAlignment="1" applyProtection="1">
      <alignment horizontal="center"/>
      <protection/>
    </xf>
    <xf numFmtId="164" fontId="1" fillId="3" borderId="7" xfId="0" applyNumberFormat="1" applyFont="1" applyFill="1" applyBorder="1" applyAlignment="1" applyProtection="1">
      <alignment horizontal="right"/>
      <protection/>
    </xf>
    <xf numFmtId="0" fontId="0" fillId="7" borderId="18" xfId="0" applyFill="1" applyBorder="1" applyAlignment="1" applyProtection="1">
      <alignment/>
      <protection/>
    </xf>
    <xf numFmtId="0" fontId="0" fillId="7" borderId="19" xfId="0" applyFill="1" applyBorder="1" applyAlignment="1" applyProtection="1">
      <alignment/>
      <protection/>
    </xf>
    <xf numFmtId="165" fontId="0" fillId="7" borderId="20" xfId="0" applyNumberFormat="1" applyFill="1" applyBorder="1" applyAlignment="1" applyProtection="1">
      <alignment/>
      <protection/>
    </xf>
    <xf numFmtId="0" fontId="0" fillId="7" borderId="21" xfId="0" applyFill="1" applyBorder="1" applyAlignment="1" applyProtection="1">
      <alignment/>
      <protection/>
    </xf>
    <xf numFmtId="0" fontId="0" fillId="7" borderId="0" xfId="0" applyFill="1" applyBorder="1" applyAlignment="1" applyProtection="1">
      <alignment/>
      <protection/>
    </xf>
    <xf numFmtId="0" fontId="10" fillId="7" borderId="0" xfId="0" applyFont="1" applyFill="1" applyBorder="1" applyAlignment="1" applyProtection="1">
      <alignment/>
      <protection/>
    </xf>
    <xf numFmtId="165" fontId="0" fillId="7" borderId="22" xfId="0" applyNumberFormat="1" applyFill="1" applyBorder="1" applyAlignment="1" applyProtection="1">
      <alignment/>
      <protection/>
    </xf>
    <xf numFmtId="0" fontId="0" fillId="7" borderId="0" xfId="0" applyFill="1" applyBorder="1" applyAlignment="1" applyProtection="1">
      <alignment horizontal="right"/>
      <protection/>
    </xf>
    <xf numFmtId="0" fontId="0" fillId="7" borderId="0" xfId="0" applyFill="1" applyBorder="1" applyAlignment="1" applyProtection="1">
      <alignment horizontal="center"/>
      <protection/>
    </xf>
    <xf numFmtId="164" fontId="0" fillId="3" borderId="7" xfId="0" applyNumberFormat="1" applyFill="1" applyBorder="1" applyAlignment="1" applyProtection="1">
      <alignment/>
      <protection/>
    </xf>
    <xf numFmtId="0" fontId="0" fillId="7" borderId="23" xfId="0" applyFill="1" applyBorder="1" applyAlignment="1" applyProtection="1">
      <alignment/>
      <protection/>
    </xf>
    <xf numFmtId="0" fontId="0" fillId="7" borderId="24" xfId="0" applyFill="1" applyBorder="1" applyAlignment="1" applyProtection="1">
      <alignment/>
      <protection/>
    </xf>
    <xf numFmtId="165" fontId="0" fillId="7" borderId="25" xfId="0" applyNumberFormat="1" applyFill="1" applyBorder="1" applyAlignment="1" applyProtection="1">
      <alignment/>
      <protection/>
    </xf>
    <xf numFmtId="0" fontId="10" fillId="2" borderId="0" xfId="0" applyFont="1" applyFill="1" applyBorder="1" applyAlignment="1" applyProtection="1">
      <alignment/>
      <protection/>
    </xf>
    <xf numFmtId="0" fontId="10" fillId="2" borderId="0" xfId="0" applyFont="1" applyFill="1" applyBorder="1" applyAlignment="1" applyProtection="1">
      <alignment horizontal="right"/>
      <protection/>
    </xf>
    <xf numFmtId="0" fontId="10" fillId="0" borderId="0" xfId="0" applyFont="1" applyBorder="1" applyAlignment="1" applyProtection="1">
      <alignment/>
      <protection/>
    </xf>
    <xf numFmtId="0" fontId="2" fillId="2" borderId="0" xfId="0" applyFont="1" applyFill="1" applyBorder="1" applyAlignment="1" applyProtection="1">
      <alignment horizontal="right"/>
      <protection/>
    </xf>
    <xf numFmtId="0" fontId="12"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3" fillId="2" borderId="0" xfId="0" applyFont="1" applyFill="1" applyBorder="1" applyAlignment="1" applyProtection="1">
      <alignment/>
      <protection/>
    </xf>
    <xf numFmtId="0" fontId="17" fillId="2" borderId="0" xfId="20" applyFill="1" applyBorder="1" applyAlignment="1" applyProtection="1">
      <alignment horizontal="center"/>
      <protection/>
    </xf>
    <xf numFmtId="0" fontId="0" fillId="2" borderId="0" xfId="0" applyFont="1" applyFill="1" applyBorder="1" applyAlignment="1" applyProtection="1">
      <alignment horizontal="center"/>
      <protection/>
    </xf>
    <xf numFmtId="8" fontId="0" fillId="2" borderId="0" xfId="0" applyNumberFormat="1" applyFont="1" applyFill="1" applyBorder="1" applyAlignment="1" applyProtection="1">
      <alignment horizontal="center"/>
      <protection/>
    </xf>
    <xf numFmtId="0" fontId="0" fillId="2" borderId="3" xfId="0" applyFill="1" applyBorder="1" applyAlignment="1" applyProtection="1">
      <alignment/>
      <protection/>
    </xf>
    <xf numFmtId="4" fontId="11" fillId="2" borderId="0" xfId="0" applyNumberFormat="1" applyFont="1" applyFill="1" applyBorder="1" applyAlignment="1" applyProtection="1">
      <alignment/>
      <protection/>
    </xf>
    <xf numFmtId="4" fontId="12" fillId="2" borderId="0" xfId="0" applyNumberFormat="1" applyFont="1" applyFill="1" applyBorder="1" applyAlignment="1" applyProtection="1">
      <alignment/>
      <protection/>
    </xf>
    <xf numFmtId="0" fontId="0" fillId="2" borderId="0" xfId="0" applyFont="1" applyFill="1" applyBorder="1" applyAlignment="1" applyProtection="1">
      <alignment horizontal="right"/>
      <protection/>
    </xf>
    <xf numFmtId="0" fontId="14" fillId="2" borderId="0" xfId="0" applyFont="1" applyFill="1" applyBorder="1" applyAlignment="1" applyProtection="1">
      <alignment horizontal="left"/>
      <protection/>
    </xf>
    <xf numFmtId="0" fontId="22" fillId="2" borderId="0" xfId="0" applyFont="1" applyFill="1" applyBorder="1" applyAlignment="1" applyProtection="1">
      <alignment horizontal="left"/>
      <protection/>
    </xf>
    <xf numFmtId="0" fontId="22" fillId="2" borderId="0" xfId="0" applyFont="1" applyFill="1" applyBorder="1" applyAlignment="1" applyProtection="1">
      <alignment/>
      <protection/>
    </xf>
    <xf numFmtId="0" fontId="22" fillId="2" borderId="26" xfId="0" applyFont="1" applyFill="1" applyBorder="1" applyAlignment="1" applyProtection="1">
      <alignment/>
      <protection/>
    </xf>
    <xf numFmtId="0" fontId="0" fillId="0" borderId="26" xfId="0" applyBorder="1" applyAlignment="1" applyProtection="1">
      <alignment/>
      <protection/>
    </xf>
    <xf numFmtId="0" fontId="26" fillId="0" borderId="0" xfId="0" applyFont="1" applyAlignment="1" applyProtection="1">
      <alignment/>
      <protection/>
    </xf>
    <xf numFmtId="0" fontId="0" fillId="0" borderId="0" xfId="0" applyAlignment="1" applyProtection="1">
      <alignment horizontal="left" vertical="top"/>
      <protection/>
    </xf>
    <xf numFmtId="0" fontId="0" fillId="2" borderId="6" xfId="0" applyFill="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right" vertical="top" wrapText="1"/>
      <protection/>
    </xf>
    <xf numFmtId="16" fontId="0" fillId="0" borderId="0" xfId="0" applyNumberFormat="1" applyFont="1" applyFill="1" applyBorder="1" applyAlignment="1" applyProtection="1">
      <alignment horizontal="left"/>
      <protection/>
    </xf>
    <xf numFmtId="165" fontId="0" fillId="2" borderId="0" xfId="0" applyNumberFormat="1" applyFill="1" applyAlignment="1">
      <alignment horizontal="right"/>
    </xf>
    <xf numFmtId="0" fontId="7" fillId="2" borderId="0" xfId="0" applyFont="1" applyFill="1" applyBorder="1" applyAlignment="1">
      <alignment/>
    </xf>
    <xf numFmtId="0" fontId="9" fillId="2" borderId="0" xfId="0" applyFont="1" applyFill="1" applyBorder="1" applyAlignment="1" applyProtection="1">
      <alignment/>
      <protection/>
    </xf>
    <xf numFmtId="0" fontId="11" fillId="2" borderId="0" xfId="0" applyFont="1" applyFill="1" applyAlignment="1">
      <alignment/>
    </xf>
    <xf numFmtId="165" fontId="0" fillId="2" borderId="0" xfId="0" applyNumberFormat="1" applyFill="1" applyAlignment="1" applyProtection="1">
      <alignment/>
      <protection locked="0"/>
    </xf>
    <xf numFmtId="0" fontId="13" fillId="2" borderId="0" xfId="0" applyFont="1" applyFill="1" applyBorder="1" applyAlignment="1">
      <alignment/>
    </xf>
    <xf numFmtId="0" fontId="11" fillId="2" borderId="10" xfId="0" applyFont="1" applyFill="1" applyBorder="1" applyAlignment="1" applyProtection="1">
      <alignment horizontal="center"/>
      <protection/>
    </xf>
    <xf numFmtId="0" fontId="0" fillId="2" borderId="0" xfId="0" applyFont="1" applyFill="1" applyAlignment="1" applyProtection="1">
      <alignment/>
      <protection/>
    </xf>
    <xf numFmtId="165" fontId="11" fillId="2" borderId="0" xfId="0" applyNumberFormat="1" applyFont="1" applyFill="1" applyBorder="1" applyAlignment="1" applyProtection="1">
      <alignment horizontal="center"/>
      <protection/>
    </xf>
    <xf numFmtId="2" fontId="0" fillId="2" borderId="0" xfId="0" applyNumberFormat="1" applyFill="1" applyBorder="1" applyAlignment="1" applyProtection="1">
      <alignment/>
      <protection/>
    </xf>
    <xf numFmtId="2" fontId="0" fillId="2" borderId="0" xfId="0" applyNumberFormat="1" applyFill="1" applyBorder="1" applyAlignment="1">
      <alignment/>
    </xf>
    <xf numFmtId="0" fontId="0" fillId="2" borderId="3" xfId="0" applyFont="1" applyFill="1" applyBorder="1" applyAlignment="1" applyProtection="1">
      <alignment horizontal="center"/>
      <protection/>
    </xf>
    <xf numFmtId="0" fontId="0" fillId="2" borderId="0" xfId="0" applyFont="1" applyFill="1" applyBorder="1" applyAlignment="1" applyProtection="1">
      <alignment horizontal="right"/>
      <protection/>
    </xf>
    <xf numFmtId="0" fontId="0" fillId="2" borderId="0" xfId="0" applyFill="1" applyBorder="1" applyAlignment="1" applyProtection="1">
      <alignment wrapText="1"/>
      <protection/>
    </xf>
    <xf numFmtId="0" fontId="2" fillId="2" borderId="0" xfId="0" applyFont="1" applyFill="1" applyBorder="1" applyAlignment="1" applyProtection="1">
      <alignment wrapText="1"/>
      <protection/>
    </xf>
    <xf numFmtId="0" fontId="0" fillId="2" borderId="0" xfId="0" applyFont="1" applyFill="1" applyBorder="1" applyAlignment="1" applyProtection="1">
      <alignment wrapText="1"/>
      <protection/>
    </xf>
    <xf numFmtId="0" fontId="30" fillId="2" borderId="0" xfId="0" applyFont="1" applyFill="1" applyBorder="1" applyAlignment="1" applyProtection="1">
      <alignment/>
      <protection/>
    </xf>
    <xf numFmtId="0" fontId="2" fillId="2" borderId="0" xfId="0" applyFont="1" applyFill="1" applyBorder="1" applyAlignment="1" applyProtection="1">
      <alignment/>
      <protection/>
    </xf>
    <xf numFmtId="0" fontId="0" fillId="2" borderId="0" xfId="0" applyFont="1" applyFill="1" applyBorder="1" applyAlignment="1" applyProtection="1">
      <alignment horizontal="left"/>
      <protection/>
    </xf>
    <xf numFmtId="0" fontId="0" fillId="2" borderId="0" xfId="0" applyFont="1" applyFill="1" applyBorder="1" applyAlignment="1" applyProtection="1">
      <alignment wrapText="1"/>
      <protection/>
    </xf>
    <xf numFmtId="0" fontId="11" fillId="2" borderId="0" xfId="0" applyFont="1" applyFill="1" applyBorder="1" applyAlignment="1" applyProtection="1">
      <alignment horizontal="left" vertical="top" wrapText="1"/>
      <protection/>
    </xf>
    <xf numFmtId="0" fontId="11" fillId="2" borderId="0" xfId="0" applyFont="1" applyFill="1" applyBorder="1" applyAlignment="1" applyProtection="1">
      <alignment wrapText="1"/>
      <protection/>
    </xf>
    <xf numFmtId="0" fontId="10" fillId="2" borderId="0" xfId="0" applyFont="1" applyFill="1" applyBorder="1" applyAlignment="1" applyProtection="1">
      <alignment horizontal="left" vertical="top" wrapText="1"/>
      <protection/>
    </xf>
    <xf numFmtId="0" fontId="1" fillId="2" borderId="0" xfId="0" applyFont="1" applyFill="1" applyBorder="1" applyAlignment="1" applyProtection="1">
      <alignment vertical="top" wrapText="1"/>
      <protection/>
    </xf>
    <xf numFmtId="0" fontId="1" fillId="2" borderId="0" xfId="0" applyFont="1" applyFill="1" applyBorder="1" applyAlignment="1" applyProtection="1">
      <alignment wrapText="1"/>
      <protection/>
    </xf>
    <xf numFmtId="0" fontId="24" fillId="2" borderId="0" xfId="0" applyFont="1" applyFill="1" applyBorder="1" applyAlignment="1" applyProtection="1">
      <alignment/>
      <protection/>
    </xf>
    <xf numFmtId="0" fontId="26" fillId="2" borderId="0" xfId="0" applyFont="1" applyFill="1" applyAlignment="1" applyProtection="1">
      <alignment/>
      <protection/>
    </xf>
    <xf numFmtId="0" fontId="0" fillId="2" borderId="0" xfId="0" applyFill="1" applyAlignment="1" applyProtection="1">
      <alignment horizontal="left" vertical="top"/>
      <protection/>
    </xf>
    <xf numFmtId="0" fontId="0" fillId="2" borderId="14" xfId="0" applyFont="1" applyFill="1" applyBorder="1" applyAlignment="1" applyProtection="1">
      <alignment horizontal="right" vertical="top" wrapText="1"/>
      <protection/>
    </xf>
    <xf numFmtId="0" fontId="0" fillId="2" borderId="16" xfId="0" applyFont="1" applyFill="1" applyBorder="1" applyAlignment="1" applyProtection="1">
      <alignment horizontal="right" vertical="top" wrapText="1"/>
      <protection/>
    </xf>
    <xf numFmtId="0" fontId="0" fillId="2" borderId="17" xfId="0" applyFont="1" applyFill="1" applyBorder="1" applyAlignment="1" applyProtection="1">
      <alignment horizontal="right" vertical="top" wrapText="1"/>
      <protection/>
    </xf>
    <xf numFmtId="0" fontId="0" fillId="2" borderId="0" xfId="0" applyFill="1" applyAlignment="1" applyProtection="1">
      <alignment/>
      <protection/>
    </xf>
    <xf numFmtId="174" fontId="14" fillId="2" borderId="0" xfId="0" applyNumberFormat="1" applyFont="1" applyFill="1" applyBorder="1" applyAlignment="1">
      <alignment horizontal="center"/>
    </xf>
    <xf numFmtId="165" fontId="0" fillId="2" borderId="0" xfId="0" applyNumberFormat="1" applyFill="1" applyAlignment="1" applyProtection="1">
      <alignment/>
      <protection/>
    </xf>
    <xf numFmtId="165" fontId="26" fillId="2" borderId="0" xfId="0" applyNumberFormat="1" applyFont="1" applyFill="1" applyBorder="1" applyAlignment="1" applyProtection="1">
      <alignment/>
      <protection/>
    </xf>
    <xf numFmtId="165" fontId="0" fillId="2" borderId="0" xfId="0" applyNumberFormat="1" applyFill="1" applyAlignment="1" applyProtection="1">
      <alignment horizontal="left"/>
      <protection/>
    </xf>
    <xf numFmtId="0" fontId="11" fillId="3" borderId="7" xfId="0" applyFont="1" applyFill="1" applyBorder="1" applyAlignment="1" applyProtection="1">
      <alignment horizontal="center"/>
      <protection/>
    </xf>
    <xf numFmtId="0" fontId="0" fillId="0" borderId="27" xfId="0" applyFont="1" applyBorder="1" applyAlignment="1" applyProtection="1">
      <alignment horizontal="left"/>
      <protection/>
    </xf>
    <xf numFmtId="16" fontId="0" fillId="0" borderId="15" xfId="0" applyNumberFormat="1" applyFont="1" applyBorder="1" applyAlignment="1" applyProtection="1">
      <alignment horizontal="left"/>
      <protection/>
    </xf>
    <xf numFmtId="0" fontId="0" fillId="0" borderId="15" xfId="0" applyFont="1" applyFill="1" applyBorder="1" applyAlignment="1" applyProtection="1">
      <alignment horizontal="left"/>
      <protection/>
    </xf>
    <xf numFmtId="0" fontId="0" fillId="0" borderId="28" xfId="0" applyFont="1" applyBorder="1" applyAlignment="1" applyProtection="1">
      <alignment horizontal="left"/>
      <protection/>
    </xf>
    <xf numFmtId="0" fontId="7" fillId="2" borderId="0" xfId="0" applyFont="1" applyFill="1" applyBorder="1" applyAlignment="1">
      <alignment horizontal="left"/>
    </xf>
    <xf numFmtId="0" fontId="0" fillId="2" borderId="0" xfId="0" applyFill="1" applyBorder="1" applyAlignment="1" applyProtection="1">
      <alignment vertical="top" wrapText="1"/>
      <protection locked="0"/>
    </xf>
    <xf numFmtId="0" fontId="11" fillId="2" borderId="0" xfId="0" applyFont="1" applyFill="1" applyBorder="1" applyAlignment="1" applyProtection="1">
      <alignment horizontal="center"/>
      <protection locked="0"/>
    </xf>
    <xf numFmtId="0" fontId="0" fillId="2" borderId="0" xfId="0" applyFont="1" applyFill="1" applyBorder="1" applyAlignment="1" applyProtection="1">
      <alignment horizontal="right" vertical="top" wrapText="1"/>
      <protection/>
    </xf>
    <xf numFmtId="0" fontId="0" fillId="2" borderId="0" xfId="0" applyFont="1" applyFill="1" applyBorder="1" applyAlignment="1" applyProtection="1">
      <alignment horizontal="left"/>
      <protection/>
    </xf>
    <xf numFmtId="0" fontId="36" fillId="3" borderId="7" xfId="0" applyFont="1" applyFill="1" applyBorder="1" applyAlignment="1">
      <alignment vertical="top" wrapText="1"/>
    </xf>
    <xf numFmtId="0" fontId="1" fillId="2" borderId="0" xfId="0" applyFont="1" applyFill="1" applyBorder="1" applyAlignment="1" applyProtection="1">
      <alignment/>
      <protection/>
    </xf>
    <xf numFmtId="0" fontId="11" fillId="2" borderId="0" xfId="0" applyFont="1" applyFill="1" applyBorder="1" applyAlignment="1" applyProtection="1">
      <alignment horizontal="center"/>
      <protection/>
    </xf>
    <xf numFmtId="0" fontId="0" fillId="2" borderId="3" xfId="0" applyFill="1" applyBorder="1" applyAlignment="1" applyProtection="1">
      <alignment horizontal="left"/>
      <protection locked="0"/>
    </xf>
    <xf numFmtId="0" fontId="3" fillId="2" borderId="0" xfId="0" applyFont="1" applyFill="1" applyBorder="1" applyAlignment="1">
      <alignment vertical="top" wrapText="1"/>
    </xf>
    <xf numFmtId="0" fontId="0" fillId="2" borderId="0" xfId="0" applyFont="1" applyFill="1" applyBorder="1" applyAlignment="1" applyProtection="1">
      <alignment vertical="top" wrapText="1"/>
      <protection/>
    </xf>
    <xf numFmtId="0" fontId="28" fillId="2" borderId="0" xfId="0" applyFont="1" applyFill="1" applyBorder="1" applyAlignment="1" applyProtection="1">
      <alignment horizontal="left" vertical="top" wrapText="1"/>
      <protection/>
    </xf>
    <xf numFmtId="0" fontId="37" fillId="2" borderId="0" xfId="0" applyFont="1" applyFill="1" applyBorder="1" applyAlignment="1" applyProtection="1">
      <alignment horizontal="right" vertical="top" wrapText="1"/>
      <protection/>
    </xf>
    <xf numFmtId="0" fontId="11" fillId="5" borderId="7" xfId="0" applyFont="1" applyFill="1" applyBorder="1" applyAlignment="1" applyProtection="1">
      <alignment horizontal="right"/>
      <protection locked="0"/>
    </xf>
    <xf numFmtId="0" fontId="1" fillId="2" borderId="0" xfId="0" applyFont="1" applyFill="1" applyBorder="1" applyAlignment="1">
      <alignment horizontal="left" vertical="top" wrapText="1"/>
    </xf>
    <xf numFmtId="0" fontId="13"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ont="1" applyFill="1" applyAlignment="1">
      <alignment/>
    </xf>
    <xf numFmtId="0" fontId="46" fillId="2" borderId="0" xfId="0" applyFont="1" applyFill="1" applyAlignment="1">
      <alignment horizontal="left" vertical="top"/>
    </xf>
    <xf numFmtId="0" fontId="0" fillId="2" borderId="0" xfId="0" applyFont="1" applyFill="1" applyAlignment="1">
      <alignment vertical="top" wrapText="1"/>
    </xf>
    <xf numFmtId="0" fontId="0" fillId="2" borderId="0" xfId="0" applyFont="1" applyFill="1" applyAlignment="1">
      <alignment/>
    </xf>
    <xf numFmtId="0" fontId="13" fillId="2" borderId="0" xfId="0" applyFont="1" applyFill="1" applyBorder="1" applyAlignment="1">
      <alignment vertical="top" wrapText="1"/>
    </xf>
    <xf numFmtId="0" fontId="35" fillId="2" borderId="0" xfId="0" applyFont="1" applyFill="1" applyBorder="1" applyAlignment="1">
      <alignment horizontal="left" vertical="top" wrapText="1"/>
    </xf>
    <xf numFmtId="0" fontId="0" fillId="2" borderId="0" xfId="0" applyFont="1" applyFill="1" applyAlignment="1">
      <alignment horizontal="left" vertical="top"/>
    </xf>
    <xf numFmtId="0" fontId="1" fillId="2" borderId="0" xfId="0" applyFont="1" applyFill="1" applyBorder="1" applyAlignment="1">
      <alignment vertical="top" wrapText="1"/>
    </xf>
    <xf numFmtId="0" fontId="11" fillId="5" borderId="5" xfId="0" applyFont="1" applyFill="1" applyBorder="1" applyAlignment="1" applyProtection="1">
      <alignment/>
      <protection locked="0"/>
    </xf>
    <xf numFmtId="0" fontId="11" fillId="5" borderId="6" xfId="0" applyFont="1" applyFill="1" applyBorder="1" applyAlignment="1" applyProtection="1">
      <alignment/>
      <protection locked="0"/>
    </xf>
    <xf numFmtId="0" fontId="11" fillId="5" borderId="2" xfId="0" applyFont="1" applyFill="1" applyBorder="1" applyAlignment="1" applyProtection="1">
      <alignment/>
      <protection locked="0"/>
    </xf>
    <xf numFmtId="0" fontId="0" fillId="2" borderId="0" xfId="0" applyFill="1" applyBorder="1" applyAlignment="1">
      <alignment horizontal="left" vertical="top" wrapText="1"/>
    </xf>
    <xf numFmtId="0" fontId="0" fillId="2" borderId="5" xfId="0" applyFill="1" applyBorder="1" applyAlignment="1">
      <alignment horizontal="left"/>
    </xf>
    <xf numFmtId="0" fontId="0" fillId="2" borderId="6" xfId="0" applyFill="1" applyBorder="1" applyAlignment="1">
      <alignment horizontal="left"/>
    </xf>
    <xf numFmtId="0" fontId="22" fillId="2" borderId="0" xfId="0" applyFont="1" applyFill="1" applyBorder="1" applyAlignment="1">
      <alignment horizontal="center"/>
    </xf>
    <xf numFmtId="0" fontId="10" fillId="2" borderId="0" xfId="0" applyFont="1" applyFill="1" applyBorder="1" applyAlignment="1">
      <alignment horizontal="center"/>
    </xf>
    <xf numFmtId="0" fontId="7" fillId="2" borderId="0" xfId="0" applyFont="1" applyFill="1" applyBorder="1" applyAlignment="1">
      <alignment horizontal="center"/>
    </xf>
    <xf numFmtId="0" fontId="4" fillId="2" borderId="29" xfId="0" applyFont="1" applyFill="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11" fillId="5" borderId="6" xfId="0" applyFont="1" applyFill="1" applyBorder="1" applyAlignment="1" applyProtection="1">
      <alignment/>
      <protection locked="0"/>
    </xf>
    <xf numFmtId="0" fontId="11" fillId="5" borderId="2" xfId="0" applyFont="1" applyFill="1" applyBorder="1" applyAlignment="1" applyProtection="1">
      <alignment/>
      <protection locked="0"/>
    </xf>
    <xf numFmtId="169" fontId="23" fillId="3" borderId="5" xfId="0" applyNumberFormat="1" applyFont="1" applyFill="1" applyBorder="1" applyAlignment="1" applyProtection="1">
      <alignment horizontal="center"/>
      <protection/>
    </xf>
    <xf numFmtId="0" fontId="23" fillId="3" borderId="2" xfId="0" applyFont="1" applyFill="1" applyBorder="1" applyAlignment="1" applyProtection="1">
      <alignment horizontal="center"/>
      <protection/>
    </xf>
    <xf numFmtId="0" fontId="14" fillId="3" borderId="2" xfId="0" applyFont="1" applyFill="1" applyBorder="1" applyAlignment="1" applyProtection="1">
      <alignment horizontal="left"/>
      <protection/>
    </xf>
    <xf numFmtId="169" fontId="22" fillId="3" borderId="5" xfId="0" applyNumberFormat="1" applyFont="1" applyFill="1" applyBorder="1" applyAlignment="1" applyProtection="1">
      <alignment horizontal="center"/>
      <protection/>
    </xf>
    <xf numFmtId="169" fontId="22" fillId="3" borderId="2" xfId="0" applyNumberFormat="1" applyFont="1" applyFill="1" applyBorder="1" applyAlignment="1" applyProtection="1">
      <alignment horizontal="center"/>
      <protection/>
    </xf>
    <xf numFmtId="169" fontId="12" fillId="2" borderId="0" xfId="0" applyNumberFormat="1" applyFont="1" applyFill="1" applyBorder="1" applyAlignment="1" applyProtection="1">
      <alignment horizontal="center"/>
      <protection/>
    </xf>
    <xf numFmtId="0" fontId="7" fillId="3" borderId="5" xfId="0" applyFont="1" applyFill="1" applyBorder="1" applyAlignment="1" applyProtection="1">
      <alignment horizontal="right"/>
      <protection/>
    </xf>
    <xf numFmtId="0" fontId="7" fillId="3" borderId="6" xfId="0" applyFont="1" applyFill="1" applyBorder="1" applyAlignment="1" applyProtection="1">
      <alignment horizontal="right"/>
      <protection/>
    </xf>
    <xf numFmtId="0" fontId="7" fillId="3" borderId="2" xfId="0" applyFont="1" applyFill="1" applyBorder="1" applyAlignment="1" applyProtection="1">
      <alignment horizontal="right"/>
      <protection/>
    </xf>
    <xf numFmtId="0" fontId="11" fillId="5" borderId="5" xfId="0" applyFont="1" applyFill="1" applyBorder="1" applyAlignment="1" applyProtection="1">
      <alignment/>
      <protection locked="0"/>
    </xf>
    <xf numFmtId="0" fontId="28" fillId="6" borderId="30" xfId="0" applyFont="1" applyFill="1" applyBorder="1" applyAlignment="1" applyProtection="1">
      <alignment horizontal="left" vertical="top" wrapText="1"/>
      <protection/>
    </xf>
    <xf numFmtId="0" fontId="28" fillId="6" borderId="31" xfId="0" applyFont="1" applyFill="1" applyBorder="1" applyAlignment="1" applyProtection="1">
      <alignment horizontal="left" vertical="top" wrapText="1"/>
      <protection/>
    </xf>
    <xf numFmtId="0" fontId="11" fillId="5" borderId="7" xfId="0" applyFont="1" applyFill="1" applyBorder="1" applyAlignment="1" applyProtection="1">
      <alignment horizontal="center"/>
      <protection locked="0"/>
    </xf>
    <xf numFmtId="0" fontId="14" fillId="3" borderId="5" xfId="0" applyFont="1" applyFill="1" applyBorder="1" applyAlignment="1" applyProtection="1">
      <alignment horizontal="left"/>
      <protection/>
    </xf>
    <xf numFmtId="0" fontId="14" fillId="3" borderId="6" xfId="0" applyFont="1" applyFill="1" applyBorder="1" applyAlignment="1" applyProtection="1">
      <alignment horizontal="left"/>
      <protection/>
    </xf>
    <xf numFmtId="0" fontId="11" fillId="5" borderId="5" xfId="0" applyFont="1" applyFill="1" applyBorder="1" applyAlignment="1" applyProtection="1">
      <alignment horizontal="left"/>
      <protection locked="0"/>
    </xf>
    <xf numFmtId="0" fontId="11" fillId="5" borderId="6" xfId="0" applyFont="1" applyFill="1" applyBorder="1" applyAlignment="1" applyProtection="1">
      <alignment horizontal="left"/>
      <protection locked="0"/>
    </xf>
    <xf numFmtId="0" fontId="11" fillId="5" borderId="2" xfId="0" applyFont="1" applyFill="1" applyBorder="1" applyAlignment="1" applyProtection="1">
      <alignment horizontal="left"/>
      <protection locked="0"/>
    </xf>
    <xf numFmtId="0" fontId="12" fillId="5" borderId="5" xfId="0" applyFont="1" applyFill="1" applyBorder="1" applyAlignment="1" applyProtection="1">
      <alignment horizontal="center"/>
      <protection locked="0"/>
    </xf>
    <xf numFmtId="0" fontId="12" fillId="5" borderId="2" xfId="0" applyFont="1" applyFill="1" applyBorder="1" applyAlignment="1" applyProtection="1">
      <alignment horizontal="center"/>
      <protection locked="0"/>
    </xf>
    <xf numFmtId="0" fontId="0" fillId="2" borderId="0" xfId="0" applyFill="1" applyBorder="1" applyAlignment="1" applyProtection="1">
      <alignment horizontal="left" vertical="top" wrapText="1"/>
      <protection/>
    </xf>
    <xf numFmtId="0" fontId="28" fillId="6" borderId="32" xfId="0" applyFont="1" applyFill="1" applyBorder="1" applyAlignment="1" applyProtection="1">
      <alignment horizontal="left" vertical="top" wrapText="1"/>
      <protection/>
    </xf>
    <xf numFmtId="0" fontId="0" fillId="2" borderId="2" xfId="0" applyFill="1" applyBorder="1" applyAlignment="1">
      <alignment horizontal="left"/>
    </xf>
    <xf numFmtId="0" fontId="0" fillId="0" borderId="0" xfId="0" applyAlignment="1">
      <alignment horizontal="center" vertical="top" wrapText="1"/>
    </xf>
    <xf numFmtId="0" fontId="14" fillId="3" borderId="5" xfId="0" applyFont="1" applyFill="1" applyBorder="1" applyAlignment="1">
      <alignment horizontal="left"/>
    </xf>
    <xf numFmtId="0" fontId="14" fillId="3" borderId="6" xfId="0" applyFont="1" applyFill="1" applyBorder="1" applyAlignment="1">
      <alignment horizontal="left"/>
    </xf>
    <xf numFmtId="0" fontId="14" fillId="3" borderId="2" xfId="0" applyFont="1" applyFill="1" applyBorder="1" applyAlignment="1">
      <alignment horizontal="left"/>
    </xf>
    <xf numFmtId="0" fontId="0" fillId="5" borderId="5" xfId="0" applyFill="1" applyBorder="1" applyAlignment="1" applyProtection="1">
      <alignment horizontal="left"/>
      <protection locked="0"/>
    </xf>
    <xf numFmtId="0" fontId="0" fillId="5" borderId="6" xfId="0" applyFill="1" applyBorder="1" applyAlignment="1" applyProtection="1">
      <alignment horizontal="left"/>
      <protection locked="0"/>
    </xf>
    <xf numFmtId="0" fontId="0" fillId="5" borderId="2" xfId="0" applyFill="1" applyBorder="1" applyAlignment="1" applyProtection="1">
      <alignment horizontal="left"/>
      <protection locked="0"/>
    </xf>
    <xf numFmtId="169" fontId="36" fillId="3" borderId="5" xfId="0" applyNumberFormat="1" applyFont="1" applyFill="1" applyBorder="1" applyAlignment="1">
      <alignment horizontal="right"/>
    </xf>
    <xf numFmtId="0" fontId="36" fillId="3" borderId="2" xfId="0" applyFont="1" applyFill="1" applyBorder="1" applyAlignment="1">
      <alignment horizontal="right"/>
    </xf>
    <xf numFmtId="0" fontId="15" fillId="3" borderId="5"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0" fillId="0" borderId="0" xfId="0" applyFill="1" applyBorder="1" applyAlignment="1">
      <alignment horizontal="center"/>
    </xf>
    <xf numFmtId="0" fontId="11" fillId="2" borderId="0"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37" fillId="6" borderId="12" xfId="0" applyFont="1" applyFill="1" applyBorder="1" applyAlignment="1" applyProtection="1">
      <alignment horizontal="left" wrapText="1"/>
      <protection/>
    </xf>
    <xf numFmtId="0" fontId="37" fillId="6" borderId="13"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2" borderId="0" xfId="0" applyFont="1" applyFill="1" applyBorder="1" applyAlignment="1" applyProtection="1">
      <alignment horizontal="left" vertical="top" wrapText="1"/>
      <protection/>
    </xf>
    <xf numFmtId="177" fontId="11" fillId="5" borderId="5" xfId="0" applyNumberFormat="1" applyFont="1" applyFill="1" applyBorder="1" applyAlignment="1" applyProtection="1">
      <alignment horizontal="left"/>
      <protection locked="0"/>
    </xf>
    <xf numFmtId="177" fontId="11" fillId="5" borderId="6" xfId="0" applyNumberFormat="1" applyFont="1" applyFill="1" applyBorder="1" applyAlignment="1" applyProtection="1" quotePrefix="1">
      <alignment horizontal="left"/>
      <protection locked="0"/>
    </xf>
    <xf numFmtId="177" fontId="11" fillId="5" borderId="2" xfId="0" applyNumberFormat="1" applyFont="1" applyFill="1" applyBorder="1" applyAlignment="1" applyProtection="1" quotePrefix="1">
      <alignment horizontal="left"/>
      <protection locked="0"/>
    </xf>
    <xf numFmtId="47" fontId="11" fillId="5" borderId="5" xfId="0" applyNumberFormat="1" applyFont="1" applyFill="1" applyBorder="1" applyAlignment="1" applyProtection="1">
      <alignment horizontal="center"/>
      <protection locked="0"/>
    </xf>
    <xf numFmtId="0" fontId="11" fillId="5" borderId="2"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25" fillId="2" borderId="10" xfId="0" applyFont="1" applyFill="1" applyBorder="1" applyAlignment="1">
      <alignment horizontal="center"/>
    </xf>
    <xf numFmtId="0" fontId="12" fillId="2" borderId="0" xfId="0" applyFont="1" applyFill="1" applyBorder="1" applyAlignment="1" applyProtection="1">
      <alignment horizontal="center"/>
      <protection/>
    </xf>
    <xf numFmtId="0" fontId="0" fillId="0" borderId="0" xfId="0" applyFont="1" applyBorder="1" applyAlignment="1" applyProtection="1">
      <alignment horizontal="left" wrapText="1"/>
      <protection/>
    </xf>
    <xf numFmtId="0" fontId="1" fillId="0" borderId="0" xfId="0" applyFont="1" applyFill="1" applyBorder="1" applyAlignment="1" applyProtection="1">
      <alignment horizontal="left" vertical="top" wrapText="1"/>
      <protection/>
    </xf>
    <xf numFmtId="0" fontId="11" fillId="5" borderId="5"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0" fillId="2" borderId="0" xfId="0" applyFill="1" applyBorder="1" applyAlignment="1" applyProtection="1">
      <alignment horizontal="right"/>
      <protection/>
    </xf>
    <xf numFmtId="0" fontId="0" fillId="2" borderId="33" xfId="0" applyFill="1" applyBorder="1" applyAlignment="1" applyProtection="1">
      <alignment horizontal="right"/>
      <protection/>
    </xf>
    <xf numFmtId="0" fontId="41" fillId="0" borderId="0" xfId="0" applyFont="1" applyFill="1" applyBorder="1" applyAlignment="1" applyProtection="1">
      <alignment horizontal="left" vertical="top" wrapText="1"/>
      <protection/>
    </xf>
    <xf numFmtId="0" fontId="0" fillId="2"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34" xfId="0" applyBorder="1" applyAlignment="1" applyProtection="1">
      <alignment horizontal="left"/>
      <protection/>
    </xf>
    <xf numFmtId="0" fontId="0" fillId="0" borderId="35" xfId="0" applyBorder="1" applyAlignment="1" applyProtection="1">
      <alignment horizontal="left"/>
      <protection/>
    </xf>
    <xf numFmtId="0" fontId="0" fillId="0" borderId="36" xfId="0" applyBorder="1" applyAlignment="1" applyProtection="1">
      <alignment horizontal="left"/>
      <protection/>
    </xf>
    <xf numFmtId="0" fontId="0" fillId="5" borderId="7" xfId="0" applyFill="1" applyBorder="1" applyAlignment="1" applyProtection="1">
      <alignment horizontal="left"/>
      <protection locked="0"/>
    </xf>
    <xf numFmtId="0" fontId="11" fillId="2" borderId="37" xfId="0" applyFont="1" applyFill="1" applyBorder="1" applyAlignment="1" applyProtection="1">
      <alignment horizontal="left" vertical="top" wrapText="1"/>
      <protection locked="0"/>
    </xf>
    <xf numFmtId="0" fontId="0" fillId="2" borderId="38" xfId="0" applyFill="1" applyBorder="1" applyAlignment="1">
      <alignment horizontal="left" vertical="top" wrapText="1"/>
    </xf>
    <xf numFmtId="0" fontId="0" fillId="2" borderId="39"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horizontal="left" vertical="top" wrapText="1"/>
    </xf>
    <xf numFmtId="0" fontId="0" fillId="2" borderId="40" xfId="0" applyFill="1" applyBorder="1" applyAlignment="1">
      <alignment horizontal="left" vertical="top" wrapText="1"/>
    </xf>
    <xf numFmtId="0" fontId="0" fillId="2" borderId="26" xfId="0" applyFill="1" applyBorder="1" applyAlignment="1">
      <alignment horizontal="left" vertical="top" wrapText="1"/>
    </xf>
    <xf numFmtId="0" fontId="0" fillId="2" borderId="41" xfId="0" applyFill="1" applyBorder="1" applyAlignment="1">
      <alignment horizontal="left" vertical="top" wrapText="1"/>
    </xf>
    <xf numFmtId="0" fontId="0" fillId="0" borderId="0" xfId="0" applyFill="1" applyBorder="1" applyAlignment="1">
      <alignment horizontal="center" vertical="top" wrapText="1"/>
    </xf>
    <xf numFmtId="0" fontId="0" fillId="0" borderId="0" xfId="0" applyAlignment="1">
      <alignment horizontal="left" vertical="top" wrapText="1"/>
    </xf>
    <xf numFmtId="0" fontId="2" fillId="2" borderId="0" xfId="0" applyFont="1" applyFill="1" applyBorder="1" applyAlignment="1">
      <alignment horizontal="left" vertical="top" wrapText="1"/>
    </xf>
    <xf numFmtId="0" fontId="41" fillId="0" borderId="0" xfId="0" applyFont="1" applyFill="1" applyBorder="1" applyAlignment="1" applyProtection="1">
      <alignment horizontal="center" vertical="top" wrapText="1"/>
      <protection/>
    </xf>
    <xf numFmtId="164" fontId="14" fillId="3" borderId="29" xfId="0" applyNumberFormat="1" applyFont="1" applyFill="1" applyBorder="1" applyAlignment="1">
      <alignment horizontal="center" vertical="top" wrapText="1"/>
    </xf>
    <xf numFmtId="0" fontId="0" fillId="3" borderId="42" xfId="0" applyFill="1" applyBorder="1" applyAlignment="1">
      <alignment horizontal="center" vertical="top" wrapText="1"/>
    </xf>
    <xf numFmtId="0" fontId="0" fillId="3" borderId="9" xfId="0" applyFill="1" applyBorder="1" applyAlignment="1">
      <alignment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40"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16" fillId="5" borderId="5" xfId="0" applyFont="1" applyFill="1" applyBorder="1" applyAlignment="1" applyProtection="1">
      <alignment horizontal="center"/>
      <protection locked="0"/>
    </xf>
    <xf numFmtId="0" fontId="16" fillId="5" borderId="2" xfId="0" applyFont="1" applyFill="1" applyBorder="1" applyAlignment="1" applyProtection="1">
      <alignment horizontal="center"/>
      <protection locked="0"/>
    </xf>
    <xf numFmtId="0" fontId="0" fillId="2" borderId="10" xfId="0" applyFill="1" applyBorder="1" applyAlignment="1">
      <alignment horizontal="left" vertical="top" wrapText="1"/>
    </xf>
    <xf numFmtId="0" fontId="25" fillId="2" borderId="0" xfId="0" applyFont="1" applyFill="1" applyBorder="1" applyAlignment="1">
      <alignment horizontal="center"/>
    </xf>
    <xf numFmtId="0" fontId="12" fillId="2" borderId="3" xfId="0" applyFont="1" applyFill="1" applyBorder="1" applyAlignment="1" applyProtection="1">
      <alignment horizontal="left"/>
      <protection locked="0"/>
    </xf>
    <xf numFmtId="0" fontId="0" fillId="2" borderId="18" xfId="0"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2" borderId="0" xfId="0" applyFont="1" applyFill="1" applyBorder="1" applyAlignment="1">
      <alignment horizontal="center"/>
    </xf>
    <xf numFmtId="0" fontId="31" fillId="2" borderId="0" xfId="0" applyFont="1" applyFill="1" applyBorder="1" applyAlignment="1">
      <alignment horizontal="center"/>
    </xf>
    <xf numFmtId="0" fontId="0" fillId="2" borderId="37" xfId="0" applyFill="1" applyBorder="1" applyAlignment="1">
      <alignment horizontal="left" vertical="top" wrapText="1"/>
    </xf>
    <xf numFmtId="0" fontId="0" fillId="0" borderId="10" xfId="0" applyBorder="1" applyAlignment="1">
      <alignment horizontal="center"/>
    </xf>
    <xf numFmtId="0" fontId="28" fillId="6" borderId="32" xfId="0" applyFont="1" applyFill="1" applyBorder="1" applyAlignment="1">
      <alignment horizontal="left"/>
    </xf>
    <xf numFmtId="0" fontId="28" fillId="6" borderId="30" xfId="0" applyFont="1" applyFill="1" applyBorder="1" applyAlignment="1">
      <alignment horizontal="left"/>
    </xf>
    <xf numFmtId="0" fontId="28" fillId="6" borderId="13" xfId="0" applyFont="1" applyFill="1" applyBorder="1" applyAlignment="1">
      <alignment horizontal="left"/>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3" fillId="2" borderId="0" xfId="0" applyFont="1" applyFill="1" applyBorder="1" applyAlignment="1">
      <alignment horizontal="left" vertical="top" wrapText="1"/>
    </xf>
    <xf numFmtId="0" fontId="0" fillId="2" borderId="0" xfId="0" applyFill="1" applyBorder="1" applyAlignment="1">
      <alignment horizontal="center"/>
    </xf>
    <xf numFmtId="0" fontId="4" fillId="2" borderId="3" xfId="0" applyFont="1" applyFill="1" applyBorder="1" applyAlignment="1">
      <alignment horizontal="center"/>
    </xf>
    <xf numFmtId="0" fontId="27" fillId="6" borderId="32" xfId="0" applyFont="1" applyFill="1" applyBorder="1" applyAlignment="1">
      <alignment horizontal="center"/>
    </xf>
    <xf numFmtId="0" fontId="27" fillId="6" borderId="30" xfId="0" applyFont="1" applyFill="1" applyBorder="1" applyAlignment="1">
      <alignment horizontal="center"/>
    </xf>
    <xf numFmtId="0" fontId="27" fillId="6" borderId="13" xfId="0" applyFont="1" applyFill="1" applyBorder="1" applyAlignment="1">
      <alignment horizontal="center"/>
    </xf>
    <xf numFmtId="0" fontId="5" fillId="2" borderId="0" xfId="0" applyFont="1" applyFill="1" applyBorder="1" applyAlignment="1">
      <alignment horizontal="left" vertical="top" wrapText="1"/>
    </xf>
    <xf numFmtId="0" fontId="31"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pplyProtection="1">
      <alignment horizontal="left" vertical="top" wrapText="1"/>
      <protection locked="0"/>
    </xf>
    <xf numFmtId="0" fontId="35" fillId="3" borderId="5" xfId="0" applyFont="1" applyFill="1" applyBorder="1" applyAlignment="1" applyProtection="1">
      <alignment horizontal="left" vertical="top" wrapText="1"/>
      <protection/>
    </xf>
    <xf numFmtId="0" fontId="35" fillId="3" borderId="6" xfId="0" applyFont="1" applyFill="1" applyBorder="1" applyAlignment="1" applyProtection="1">
      <alignment horizontal="left" vertical="top" wrapText="1"/>
      <protection/>
    </xf>
    <xf numFmtId="0" fontId="35" fillId="3" borderId="2" xfId="0" applyFont="1" applyFill="1" applyBorder="1" applyAlignment="1" applyProtection="1">
      <alignment horizontal="left" vertical="top" wrapText="1"/>
      <protection/>
    </xf>
    <xf numFmtId="0" fontId="36" fillId="3" borderId="5" xfId="0" applyFont="1" applyFill="1" applyBorder="1" applyAlignment="1" applyProtection="1">
      <alignment horizontal="center"/>
      <protection/>
    </xf>
    <xf numFmtId="0" fontId="36" fillId="3" borderId="2" xfId="0" applyFont="1" applyFill="1" applyBorder="1" applyAlignment="1" applyProtection="1">
      <alignment horizontal="center"/>
      <protection/>
    </xf>
    <xf numFmtId="0" fontId="35" fillId="3" borderId="5" xfId="0" applyFont="1" applyFill="1" applyBorder="1" applyAlignment="1" applyProtection="1">
      <alignment horizontal="left"/>
      <protection/>
    </xf>
    <xf numFmtId="0" fontId="35" fillId="3" borderId="6" xfId="0" applyFont="1" applyFill="1" applyBorder="1" applyAlignment="1" applyProtection="1">
      <alignment horizontal="left"/>
      <protection/>
    </xf>
    <xf numFmtId="0" fontId="35" fillId="3" borderId="2" xfId="0" applyFont="1" applyFill="1" applyBorder="1" applyAlignment="1" applyProtection="1">
      <alignment horizontal="left"/>
      <protection/>
    </xf>
    <xf numFmtId="0" fontId="0" fillId="2" borderId="6" xfId="0" applyFill="1" applyBorder="1" applyAlignment="1" applyProtection="1">
      <alignment horizontal="left"/>
      <protection locked="0"/>
    </xf>
    <xf numFmtId="0" fontId="2" fillId="0" borderId="0" xfId="0" applyFont="1" applyFill="1" applyBorder="1" applyAlignment="1" applyProtection="1">
      <alignment horizontal="left" vertical="top" wrapText="1"/>
      <protection/>
    </xf>
    <xf numFmtId="0" fontId="0" fillId="2" borderId="0" xfId="0" applyFont="1" applyFill="1" applyBorder="1" applyAlignment="1" applyProtection="1">
      <alignment horizontal="left" wrapText="1"/>
      <protection/>
    </xf>
    <xf numFmtId="0" fontId="0" fillId="0" borderId="0" xfId="0" applyBorder="1" applyAlignment="1" applyProtection="1">
      <alignment horizontal="left" vertical="top" wrapText="1"/>
      <protection/>
    </xf>
    <xf numFmtId="0" fontId="0" fillId="0" borderId="0" xfId="0" applyBorder="1" applyAlignment="1" applyProtection="1">
      <alignment wrapText="1"/>
      <protection/>
    </xf>
    <xf numFmtId="0" fontId="31" fillId="2" borderId="0" xfId="0" applyFont="1" applyFill="1" applyBorder="1" applyAlignment="1">
      <alignment horizontal="left" vertical="top" wrapText="1"/>
    </xf>
    <xf numFmtId="0" fontId="3" fillId="2" borderId="0" xfId="0" applyFont="1" applyFill="1" applyBorder="1" applyAlignment="1">
      <alignment horizontal="left"/>
    </xf>
    <xf numFmtId="0" fontId="0" fillId="5" borderId="5" xfId="0" applyFill="1" applyBorder="1" applyAlignment="1" applyProtection="1">
      <alignment/>
      <protection locked="0"/>
    </xf>
    <xf numFmtId="0" fontId="0" fillId="5" borderId="6" xfId="0" applyFill="1" applyBorder="1" applyAlignment="1" applyProtection="1">
      <alignment/>
      <protection locked="0"/>
    </xf>
    <xf numFmtId="0" fontId="0" fillId="5" borderId="2" xfId="0" applyFill="1" applyBorder="1" applyAlignment="1" applyProtection="1">
      <alignment/>
      <protection locked="0"/>
    </xf>
    <xf numFmtId="0" fontId="0" fillId="2" borderId="27" xfId="0" applyFill="1" applyBorder="1" applyAlignment="1" applyProtection="1">
      <alignment horizontal="right"/>
      <protection/>
    </xf>
    <xf numFmtId="0" fontId="0" fillId="2" borderId="43" xfId="0" applyFill="1" applyBorder="1" applyAlignment="1" applyProtection="1">
      <alignment horizontal="right"/>
      <protection/>
    </xf>
    <xf numFmtId="0" fontId="0" fillId="2" borderId="15" xfId="0" applyFill="1" applyBorder="1" applyAlignment="1" applyProtection="1">
      <alignment horizontal="right"/>
      <protection/>
    </xf>
    <xf numFmtId="0" fontId="0" fillId="2" borderId="7" xfId="0" applyFill="1" applyBorder="1" applyAlignment="1" applyProtection="1">
      <alignment horizontal="right"/>
      <protection/>
    </xf>
    <xf numFmtId="0" fontId="0" fillId="2" borderId="28" xfId="0" applyFill="1" applyBorder="1" applyAlignment="1" applyProtection="1">
      <alignment horizontal="right"/>
      <protection/>
    </xf>
    <xf numFmtId="0" fontId="0" fillId="2" borderId="44" xfId="0" applyFill="1" applyBorder="1" applyAlignment="1" applyProtection="1">
      <alignment horizontal="right"/>
      <protection/>
    </xf>
    <xf numFmtId="0" fontId="0" fillId="0" borderId="45" xfId="0" applyBorder="1" applyAlignment="1" applyProtection="1">
      <alignment horizontal="left"/>
      <protection/>
    </xf>
    <xf numFmtId="0" fontId="0" fillId="0" borderId="6" xfId="0" applyBorder="1" applyAlignment="1" applyProtection="1">
      <alignment horizontal="left"/>
      <protection/>
    </xf>
    <xf numFmtId="0" fontId="0" fillId="0" borderId="2" xfId="0" applyBorder="1" applyAlignment="1" applyProtection="1">
      <alignment horizontal="left"/>
      <protection/>
    </xf>
    <xf numFmtId="0" fontId="0" fillId="0" borderId="46" xfId="0" applyFill="1" applyBorder="1" applyAlignment="1" applyProtection="1">
      <alignment horizontal="left"/>
      <protection/>
    </xf>
    <xf numFmtId="0" fontId="0" fillId="0" borderId="47" xfId="0" applyFill="1" applyBorder="1" applyAlignment="1" applyProtection="1">
      <alignment horizontal="left"/>
      <protection/>
    </xf>
    <xf numFmtId="0" fontId="0" fillId="0" borderId="48" xfId="0" applyFill="1" applyBorder="1" applyAlignment="1" applyProtection="1">
      <alignment horizontal="left"/>
      <protection/>
    </xf>
    <xf numFmtId="0" fontId="2" fillId="2" borderId="3" xfId="0" applyFont="1" applyFill="1" applyBorder="1" applyAlignment="1" applyProtection="1">
      <alignment horizontal="left"/>
      <protection locked="0"/>
    </xf>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35" fillId="2" borderId="0" xfId="0" applyFont="1" applyFill="1" applyBorder="1" applyAlignment="1">
      <alignment horizontal="left" vertical="top" wrapText="1"/>
    </xf>
    <xf numFmtId="0" fontId="43"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45" fillId="2" borderId="0" xfId="0" applyFont="1" applyFill="1" applyAlignment="1">
      <alignment horizontal="center"/>
    </xf>
    <xf numFmtId="0" fontId="1" fillId="2"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35" fillId="3" borderId="6" xfId="0" applyFont="1" applyFill="1" applyBorder="1" applyAlignment="1">
      <alignment horizontal="left" vertical="top" wrapText="1"/>
    </xf>
    <xf numFmtId="0" fontId="35" fillId="3" borderId="2" xfId="0" applyFont="1" applyFill="1" applyBorder="1" applyAlignment="1">
      <alignment horizontal="left" vertical="top" wrapText="1"/>
    </xf>
    <xf numFmtId="0" fontId="2" fillId="2" borderId="0" xfId="0" applyFont="1" applyFill="1" applyBorder="1" applyAlignment="1" applyProtection="1">
      <alignment horizontal="left" vertical="top" wrapText="1"/>
      <protection/>
    </xf>
    <xf numFmtId="0" fontId="37" fillId="6" borderId="12" xfId="0" applyFont="1" applyFill="1" applyBorder="1" applyAlignment="1" applyProtection="1">
      <alignment horizontal="right" vertical="top" wrapText="1"/>
      <protection/>
    </xf>
    <xf numFmtId="0" fontId="37" fillId="6" borderId="13" xfId="0" applyFont="1" applyFill="1" applyBorder="1" applyAlignment="1" applyProtection="1">
      <alignment horizontal="right" vertical="top" wrapText="1"/>
      <protection/>
    </xf>
    <xf numFmtId="0" fontId="0" fillId="2" borderId="45" xfId="0" applyFill="1" applyBorder="1" applyAlignment="1" applyProtection="1">
      <alignment horizontal="left"/>
      <protection/>
    </xf>
    <xf numFmtId="0" fontId="0" fillId="2" borderId="6" xfId="0" applyFill="1" applyBorder="1" applyAlignment="1" applyProtection="1">
      <alignment horizontal="left"/>
      <protection/>
    </xf>
    <xf numFmtId="0" fontId="0" fillId="2" borderId="2" xfId="0" applyFill="1" applyBorder="1" applyAlignment="1" applyProtection="1">
      <alignment horizontal="left"/>
      <protection/>
    </xf>
    <xf numFmtId="0" fontId="0" fillId="2" borderId="46" xfId="0" applyFill="1" applyBorder="1" applyAlignment="1" applyProtection="1">
      <alignment horizontal="left"/>
      <protection/>
    </xf>
    <xf numFmtId="0" fontId="0" fillId="2" borderId="47" xfId="0" applyFill="1" applyBorder="1" applyAlignment="1" applyProtection="1">
      <alignment horizontal="left"/>
      <protection/>
    </xf>
    <xf numFmtId="0" fontId="0" fillId="2" borderId="48" xfId="0" applyFill="1" applyBorder="1" applyAlignment="1" applyProtection="1">
      <alignment horizontal="left"/>
      <protection/>
    </xf>
    <xf numFmtId="0" fontId="0" fillId="2" borderId="34" xfId="0" applyFill="1" applyBorder="1" applyAlignment="1" applyProtection="1">
      <alignment horizontal="left"/>
      <protection/>
    </xf>
    <xf numFmtId="0" fontId="0" fillId="2" borderId="35" xfId="0" applyFill="1" applyBorder="1" applyAlignment="1" applyProtection="1">
      <alignment horizontal="left"/>
      <protection/>
    </xf>
    <xf numFmtId="0" fontId="0" fillId="2" borderId="36" xfId="0" applyFill="1" applyBorder="1" applyAlignment="1" applyProtection="1">
      <alignment horizontal="left"/>
      <protection/>
    </xf>
    <xf numFmtId="0" fontId="0" fillId="2" borderId="34" xfId="0" applyFont="1" applyFill="1" applyBorder="1" applyAlignment="1" applyProtection="1">
      <alignment horizontal="left"/>
      <protection/>
    </xf>
    <xf numFmtId="0" fontId="0" fillId="2" borderId="49" xfId="0" applyFont="1" applyFill="1" applyBorder="1" applyAlignment="1" applyProtection="1">
      <alignment horizontal="left"/>
      <protection/>
    </xf>
    <xf numFmtId="16" fontId="0" fillId="2" borderId="45" xfId="0" applyNumberFormat="1" applyFont="1" applyFill="1" applyBorder="1" applyAlignment="1" applyProtection="1">
      <alignment horizontal="left"/>
      <protection/>
    </xf>
    <xf numFmtId="16" fontId="0" fillId="2" borderId="50" xfId="0" applyNumberFormat="1" applyFont="1" applyFill="1" applyBorder="1" applyAlignment="1" applyProtection="1">
      <alignment horizontal="left"/>
      <protection/>
    </xf>
    <xf numFmtId="0" fontId="0" fillId="2" borderId="45" xfId="0" applyFont="1" applyFill="1" applyBorder="1" applyAlignment="1" applyProtection="1">
      <alignment horizontal="left"/>
      <protection/>
    </xf>
    <xf numFmtId="0" fontId="0" fillId="2" borderId="50" xfId="0" applyFont="1" applyFill="1" applyBorder="1" applyAlignment="1" applyProtection="1">
      <alignment horizontal="left"/>
      <protection/>
    </xf>
    <xf numFmtId="0" fontId="0" fillId="2" borderId="46" xfId="0" applyFont="1" applyFill="1" applyBorder="1" applyAlignment="1" applyProtection="1">
      <alignment horizontal="left"/>
      <protection/>
    </xf>
    <xf numFmtId="0" fontId="0" fillId="2" borderId="51" xfId="0" applyFont="1" applyFill="1" applyBorder="1" applyAlignment="1" applyProtection="1">
      <alignment horizontal="left"/>
      <protection/>
    </xf>
    <xf numFmtId="0" fontId="41" fillId="2" borderId="0" xfId="0" applyFont="1" applyFill="1" applyBorder="1" applyAlignment="1" applyProtection="1">
      <alignment horizontal="left" vertical="top" wrapText="1"/>
      <protection/>
    </xf>
    <xf numFmtId="0" fontId="0" fillId="2" borderId="0" xfId="0" applyFill="1" applyAlignment="1">
      <alignment horizontal="left" vertical="top" wrapText="1"/>
    </xf>
    <xf numFmtId="0" fontId="0" fillId="2" borderId="0" xfId="0" applyFill="1" applyBorder="1" applyAlignment="1">
      <alignment horizontal="center" vertical="top" wrapText="1"/>
    </xf>
    <xf numFmtId="0" fontId="0" fillId="2" borderId="0" xfId="0" applyFill="1" applyAlignment="1">
      <alignment horizontal="center" vertical="top" wrapText="1"/>
    </xf>
    <xf numFmtId="0" fontId="41" fillId="2" borderId="0" xfId="0" applyFont="1" applyFill="1" applyBorder="1" applyAlignment="1" applyProtection="1">
      <alignment horizontal="center" vertical="top" wrapText="1"/>
      <protection/>
    </xf>
    <xf numFmtId="0" fontId="0" fillId="2" borderId="38" xfId="0" applyFill="1" applyBorder="1" applyAlignment="1" applyProtection="1">
      <alignment horizontal="left" vertical="top" wrapText="1"/>
      <protection locked="0"/>
    </xf>
    <xf numFmtId="0" fontId="0" fillId="2" borderId="39"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41" xfId="0" applyFill="1" applyBorder="1" applyAlignment="1" applyProtection="1">
      <alignment horizontal="left" vertical="top" wrapText="1"/>
      <protection locked="0"/>
    </xf>
    <xf numFmtId="0" fontId="11" fillId="2" borderId="38" xfId="0" applyFont="1" applyFill="1" applyBorder="1" applyAlignment="1" applyProtection="1">
      <alignment horizontal="left" vertical="top" wrapText="1"/>
      <protection locked="0"/>
    </xf>
    <xf numFmtId="0" fontId="11" fillId="2" borderId="39"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40"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1" fillId="2" borderId="41" xfId="0" applyFont="1" applyFill="1" applyBorder="1" applyAlignment="1" applyProtection="1">
      <alignment horizontal="left" vertical="top" wrapText="1"/>
      <protection locked="0"/>
    </xf>
    <xf numFmtId="0" fontId="0" fillId="2" borderId="10" xfId="0" applyFill="1" applyBorder="1" applyAlignment="1">
      <alignment horizontal="center"/>
    </xf>
    <xf numFmtId="0" fontId="30" fillId="2" borderId="0" xfId="0" applyFont="1" applyFill="1" applyBorder="1" applyAlignment="1">
      <alignment horizontal="left" vertical="top"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169" fontId="36" fillId="2" borderId="0" xfId="0" applyNumberFormat="1" applyFont="1" applyFill="1" applyBorder="1" applyAlignment="1">
      <alignment horizontal="right"/>
    </xf>
    <xf numFmtId="0" fontId="36" fillId="2" borderId="0" xfId="0" applyFont="1" applyFill="1" applyBorder="1" applyAlignment="1">
      <alignment horizontal="right"/>
    </xf>
    <xf numFmtId="0" fontId="42" fillId="2" borderId="0" xfId="0" applyFont="1" applyFill="1" applyBorder="1" applyAlignment="1" applyProtection="1">
      <alignment horizontal="center"/>
      <protection/>
    </xf>
    <xf numFmtId="0" fontId="1" fillId="2" borderId="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3333CC"/>
      </font>
      <fill>
        <patternFill>
          <bgColor rgb="FFE3E3E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0.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15.emf" /><Relationship Id="rId6" Type="http://schemas.openxmlformats.org/officeDocument/2006/relationships/image" Target="../media/image11.emf" /><Relationship Id="rId7" Type="http://schemas.openxmlformats.org/officeDocument/2006/relationships/image" Target="../media/image26.emf" /><Relationship Id="rId8" Type="http://schemas.openxmlformats.org/officeDocument/2006/relationships/image" Target="../media/image29.emf" /><Relationship Id="rId9" Type="http://schemas.openxmlformats.org/officeDocument/2006/relationships/image" Target="../media/image3.emf" /><Relationship Id="rId10" Type="http://schemas.openxmlformats.org/officeDocument/2006/relationships/image" Target="../media/image28.emf" /><Relationship Id="rId11" Type="http://schemas.openxmlformats.org/officeDocument/2006/relationships/image" Target="../media/image17.emf" /><Relationship Id="rId12" Type="http://schemas.openxmlformats.org/officeDocument/2006/relationships/image" Target="../media/image14.emf" /><Relationship Id="rId13" Type="http://schemas.openxmlformats.org/officeDocument/2006/relationships/image" Target="../media/image6.emf" /><Relationship Id="rId14" Type="http://schemas.openxmlformats.org/officeDocument/2006/relationships/image" Target="../media/image12.emf" /><Relationship Id="rId15" Type="http://schemas.openxmlformats.org/officeDocument/2006/relationships/image" Target="../media/image30.emf" /><Relationship Id="rId16"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6.emf" /><Relationship Id="rId3" Type="http://schemas.openxmlformats.org/officeDocument/2006/relationships/image" Target="../media/image20.emf" /><Relationship Id="rId4" Type="http://schemas.openxmlformats.org/officeDocument/2006/relationships/image" Target="../media/image24.emf" /><Relationship Id="rId5" Type="http://schemas.openxmlformats.org/officeDocument/2006/relationships/image" Target="../media/image23.emf" /><Relationship Id="rId6" Type="http://schemas.openxmlformats.org/officeDocument/2006/relationships/image" Target="../media/image25.emf" /><Relationship Id="rId7" Type="http://schemas.openxmlformats.org/officeDocument/2006/relationships/image" Target="../media/image21.emf" /><Relationship Id="rId8" Type="http://schemas.openxmlformats.org/officeDocument/2006/relationships/image" Target="../media/image4.emf" /><Relationship Id="rId9" Type="http://schemas.openxmlformats.org/officeDocument/2006/relationships/image" Target="../media/image27.emf" /><Relationship Id="rId10" Type="http://schemas.openxmlformats.org/officeDocument/2006/relationships/image" Target="../media/image31.emf" /><Relationship Id="rId11" Type="http://schemas.openxmlformats.org/officeDocument/2006/relationships/image" Target="../media/image2.emf" /><Relationship Id="rId12" Type="http://schemas.openxmlformats.org/officeDocument/2006/relationships/image" Target="../media/image13.emf" /><Relationship Id="rId13" Type="http://schemas.openxmlformats.org/officeDocument/2006/relationships/image" Target="../media/image9.emf" /><Relationship Id="rId14" Type="http://schemas.openxmlformats.org/officeDocument/2006/relationships/image" Target="../media/image8.emf" /><Relationship Id="rId15"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14</xdr:row>
      <xdr:rowOff>133350</xdr:rowOff>
    </xdr:from>
    <xdr:to>
      <xdr:col>9</xdr:col>
      <xdr:colOff>361950</xdr:colOff>
      <xdr:row>16</xdr:row>
      <xdr:rowOff>47625</xdr:rowOff>
    </xdr:to>
    <xdr:pic>
      <xdr:nvPicPr>
        <xdr:cNvPr id="1" name="ComboBox1"/>
        <xdr:cNvPicPr preferRelativeResize="1">
          <a:picLocks noChangeAspect="1"/>
        </xdr:cNvPicPr>
      </xdr:nvPicPr>
      <xdr:blipFill>
        <a:blip r:embed="rId1"/>
        <a:stretch>
          <a:fillRect/>
        </a:stretch>
      </xdr:blipFill>
      <xdr:spPr>
        <a:xfrm>
          <a:off x="4829175" y="2724150"/>
          <a:ext cx="1200150" cy="247650"/>
        </a:xfrm>
        <a:prstGeom prst="rect">
          <a:avLst/>
        </a:prstGeom>
        <a:noFill/>
        <a:ln w="9525" cmpd="sng">
          <a:noFill/>
        </a:ln>
      </xdr:spPr>
    </xdr:pic>
    <xdr:clientData fLocksWithSheet="0"/>
  </xdr:twoCellAnchor>
  <xdr:twoCellAnchor editAs="oneCell">
    <xdr:from>
      <xdr:col>4</xdr:col>
      <xdr:colOff>0</xdr:colOff>
      <xdr:row>42</xdr:row>
      <xdr:rowOff>0</xdr:rowOff>
    </xdr:from>
    <xdr:to>
      <xdr:col>6</xdr:col>
      <xdr:colOff>161925</xdr:colOff>
      <xdr:row>43</xdr:row>
      <xdr:rowOff>38100</xdr:rowOff>
    </xdr:to>
    <xdr:pic>
      <xdr:nvPicPr>
        <xdr:cNvPr id="2" name="ComboBox3"/>
        <xdr:cNvPicPr preferRelativeResize="1">
          <a:picLocks noChangeAspect="1"/>
        </xdr:cNvPicPr>
      </xdr:nvPicPr>
      <xdr:blipFill>
        <a:blip r:embed="rId2"/>
        <a:stretch>
          <a:fillRect/>
        </a:stretch>
      </xdr:blipFill>
      <xdr:spPr>
        <a:xfrm>
          <a:off x="1771650" y="6505575"/>
          <a:ext cx="1590675" cy="200025"/>
        </a:xfrm>
        <a:prstGeom prst="rect">
          <a:avLst/>
        </a:prstGeom>
        <a:noFill/>
        <a:ln w="9525" cmpd="sng">
          <a:noFill/>
        </a:ln>
      </xdr:spPr>
    </xdr:pic>
    <xdr:clientData/>
  </xdr:twoCellAnchor>
  <xdr:twoCellAnchor editAs="oneCell">
    <xdr:from>
      <xdr:col>1</xdr:col>
      <xdr:colOff>704850</xdr:colOff>
      <xdr:row>155</xdr:row>
      <xdr:rowOff>28575</xdr:rowOff>
    </xdr:from>
    <xdr:to>
      <xdr:col>4</xdr:col>
      <xdr:colOff>257175</xdr:colOff>
      <xdr:row>157</xdr:row>
      <xdr:rowOff>9525</xdr:rowOff>
    </xdr:to>
    <xdr:pic>
      <xdr:nvPicPr>
        <xdr:cNvPr id="3" name="ComboBox4"/>
        <xdr:cNvPicPr preferRelativeResize="1">
          <a:picLocks noChangeAspect="1"/>
        </xdr:cNvPicPr>
      </xdr:nvPicPr>
      <xdr:blipFill>
        <a:blip r:embed="rId3"/>
        <a:stretch>
          <a:fillRect/>
        </a:stretch>
      </xdr:blipFill>
      <xdr:spPr>
        <a:xfrm>
          <a:off x="1123950" y="26565225"/>
          <a:ext cx="904875" cy="219075"/>
        </a:xfrm>
        <a:prstGeom prst="rect">
          <a:avLst/>
        </a:prstGeom>
        <a:noFill/>
        <a:ln w="9525" cmpd="sng">
          <a:noFill/>
        </a:ln>
      </xdr:spPr>
    </xdr:pic>
    <xdr:clientData/>
  </xdr:twoCellAnchor>
  <xdr:twoCellAnchor editAs="oneCell">
    <xdr:from>
      <xdr:col>8</xdr:col>
      <xdr:colOff>476250</xdr:colOff>
      <xdr:row>148</xdr:row>
      <xdr:rowOff>57150</xdr:rowOff>
    </xdr:from>
    <xdr:to>
      <xdr:col>9</xdr:col>
      <xdr:colOff>476250</xdr:colOff>
      <xdr:row>150</xdr:row>
      <xdr:rowOff>38100</xdr:rowOff>
    </xdr:to>
    <xdr:pic>
      <xdr:nvPicPr>
        <xdr:cNvPr id="4" name="ComboBox5"/>
        <xdr:cNvPicPr preferRelativeResize="1">
          <a:picLocks noChangeAspect="1"/>
        </xdr:cNvPicPr>
      </xdr:nvPicPr>
      <xdr:blipFill>
        <a:blip r:embed="rId4"/>
        <a:stretch>
          <a:fillRect/>
        </a:stretch>
      </xdr:blipFill>
      <xdr:spPr>
        <a:xfrm>
          <a:off x="5305425" y="25584150"/>
          <a:ext cx="838200" cy="219075"/>
        </a:xfrm>
        <a:prstGeom prst="rect">
          <a:avLst/>
        </a:prstGeom>
        <a:noFill/>
        <a:ln w="9525" cmpd="sng">
          <a:noFill/>
        </a:ln>
      </xdr:spPr>
    </xdr:pic>
    <xdr:clientData/>
  </xdr:twoCellAnchor>
  <xdr:twoCellAnchor editAs="oneCell">
    <xdr:from>
      <xdr:col>8</xdr:col>
      <xdr:colOff>28575</xdr:colOff>
      <xdr:row>168</xdr:row>
      <xdr:rowOff>76200</xdr:rowOff>
    </xdr:from>
    <xdr:to>
      <xdr:col>9</xdr:col>
      <xdr:colOff>95250</xdr:colOff>
      <xdr:row>169</xdr:row>
      <xdr:rowOff>133350</xdr:rowOff>
    </xdr:to>
    <xdr:pic>
      <xdr:nvPicPr>
        <xdr:cNvPr id="5" name="ComboBox6"/>
        <xdr:cNvPicPr preferRelativeResize="1">
          <a:picLocks noChangeAspect="1"/>
        </xdr:cNvPicPr>
      </xdr:nvPicPr>
      <xdr:blipFill>
        <a:blip r:embed="rId5"/>
        <a:stretch>
          <a:fillRect/>
        </a:stretch>
      </xdr:blipFill>
      <xdr:spPr>
        <a:xfrm>
          <a:off x="4857750" y="29308425"/>
          <a:ext cx="904875" cy="219075"/>
        </a:xfrm>
        <a:prstGeom prst="rect">
          <a:avLst/>
        </a:prstGeom>
        <a:noFill/>
        <a:ln w="9525" cmpd="sng">
          <a:noFill/>
        </a:ln>
      </xdr:spPr>
    </xdr:pic>
    <xdr:clientData/>
  </xdr:twoCellAnchor>
  <xdr:twoCellAnchor editAs="oneCell">
    <xdr:from>
      <xdr:col>8</xdr:col>
      <xdr:colOff>95250</xdr:colOff>
      <xdr:row>457</xdr:row>
      <xdr:rowOff>85725</xdr:rowOff>
    </xdr:from>
    <xdr:to>
      <xdr:col>9</xdr:col>
      <xdr:colOff>161925</xdr:colOff>
      <xdr:row>458</xdr:row>
      <xdr:rowOff>142875</xdr:rowOff>
    </xdr:to>
    <xdr:pic>
      <xdr:nvPicPr>
        <xdr:cNvPr id="6" name="ComboBox2"/>
        <xdr:cNvPicPr preferRelativeResize="1">
          <a:picLocks noChangeAspect="1"/>
        </xdr:cNvPicPr>
      </xdr:nvPicPr>
      <xdr:blipFill>
        <a:blip r:embed="rId6"/>
        <a:stretch>
          <a:fillRect/>
        </a:stretch>
      </xdr:blipFill>
      <xdr:spPr>
        <a:xfrm>
          <a:off x="4924425" y="74809350"/>
          <a:ext cx="904875" cy="219075"/>
        </a:xfrm>
        <a:prstGeom prst="rect">
          <a:avLst/>
        </a:prstGeom>
        <a:noFill/>
        <a:ln w="9525" cmpd="sng">
          <a:noFill/>
        </a:ln>
      </xdr:spPr>
    </xdr:pic>
    <xdr:clientData/>
  </xdr:twoCellAnchor>
  <xdr:twoCellAnchor editAs="oneCell">
    <xdr:from>
      <xdr:col>4</xdr:col>
      <xdr:colOff>9525</xdr:colOff>
      <xdr:row>49</xdr:row>
      <xdr:rowOff>285750</xdr:rowOff>
    </xdr:from>
    <xdr:to>
      <xdr:col>8</xdr:col>
      <xdr:colOff>514350</xdr:colOff>
      <xdr:row>51</xdr:row>
      <xdr:rowOff>47625</xdr:rowOff>
    </xdr:to>
    <xdr:pic>
      <xdr:nvPicPr>
        <xdr:cNvPr id="7" name="ComboBox7"/>
        <xdr:cNvPicPr preferRelativeResize="1">
          <a:picLocks noChangeAspect="1"/>
        </xdr:cNvPicPr>
      </xdr:nvPicPr>
      <xdr:blipFill>
        <a:blip r:embed="rId7"/>
        <a:stretch>
          <a:fillRect/>
        </a:stretch>
      </xdr:blipFill>
      <xdr:spPr>
        <a:xfrm>
          <a:off x="1781175" y="7743825"/>
          <a:ext cx="3562350" cy="228600"/>
        </a:xfrm>
        <a:prstGeom prst="rect">
          <a:avLst/>
        </a:prstGeom>
        <a:noFill/>
        <a:ln w="9525" cmpd="sng">
          <a:noFill/>
        </a:ln>
      </xdr:spPr>
    </xdr:pic>
    <xdr:clientData/>
  </xdr:twoCellAnchor>
  <xdr:twoCellAnchor editAs="oneCell">
    <xdr:from>
      <xdr:col>1</xdr:col>
      <xdr:colOff>390525</xdr:colOff>
      <xdr:row>250</xdr:row>
      <xdr:rowOff>85725</xdr:rowOff>
    </xdr:from>
    <xdr:to>
      <xdr:col>4</xdr:col>
      <xdr:colOff>647700</xdr:colOff>
      <xdr:row>252</xdr:row>
      <xdr:rowOff>76200</xdr:rowOff>
    </xdr:to>
    <xdr:pic>
      <xdr:nvPicPr>
        <xdr:cNvPr id="8" name="CheckBox1"/>
        <xdr:cNvPicPr preferRelativeResize="1">
          <a:picLocks noChangeAspect="1"/>
        </xdr:cNvPicPr>
      </xdr:nvPicPr>
      <xdr:blipFill>
        <a:blip r:embed="rId8"/>
        <a:stretch>
          <a:fillRect/>
        </a:stretch>
      </xdr:blipFill>
      <xdr:spPr>
        <a:xfrm>
          <a:off x="809625" y="43100625"/>
          <a:ext cx="1609725" cy="314325"/>
        </a:xfrm>
        <a:prstGeom prst="rect">
          <a:avLst/>
        </a:prstGeom>
        <a:noFill/>
        <a:ln w="9525" cmpd="sng">
          <a:noFill/>
        </a:ln>
      </xdr:spPr>
    </xdr:pic>
    <xdr:clientData/>
  </xdr:twoCellAnchor>
  <xdr:twoCellAnchor editAs="oneCell">
    <xdr:from>
      <xdr:col>1</xdr:col>
      <xdr:colOff>390525</xdr:colOff>
      <xdr:row>252</xdr:row>
      <xdr:rowOff>95250</xdr:rowOff>
    </xdr:from>
    <xdr:to>
      <xdr:col>5</xdr:col>
      <xdr:colOff>104775</xdr:colOff>
      <xdr:row>254</xdr:row>
      <xdr:rowOff>114300</xdr:rowOff>
    </xdr:to>
    <xdr:pic>
      <xdr:nvPicPr>
        <xdr:cNvPr id="9" name="CheckBox2"/>
        <xdr:cNvPicPr preferRelativeResize="1">
          <a:picLocks noChangeAspect="1"/>
        </xdr:cNvPicPr>
      </xdr:nvPicPr>
      <xdr:blipFill>
        <a:blip r:embed="rId9"/>
        <a:stretch>
          <a:fillRect/>
        </a:stretch>
      </xdr:blipFill>
      <xdr:spPr>
        <a:xfrm>
          <a:off x="809625" y="43434000"/>
          <a:ext cx="1885950" cy="342900"/>
        </a:xfrm>
        <a:prstGeom prst="rect">
          <a:avLst/>
        </a:prstGeom>
        <a:noFill/>
        <a:ln w="9525" cmpd="sng">
          <a:noFill/>
        </a:ln>
      </xdr:spPr>
    </xdr:pic>
    <xdr:clientData/>
  </xdr:twoCellAnchor>
  <xdr:twoCellAnchor editAs="oneCell">
    <xdr:from>
      <xdr:col>1</xdr:col>
      <xdr:colOff>390525</xdr:colOff>
      <xdr:row>254</xdr:row>
      <xdr:rowOff>114300</xdr:rowOff>
    </xdr:from>
    <xdr:to>
      <xdr:col>1</xdr:col>
      <xdr:colOff>581025</xdr:colOff>
      <xdr:row>256</xdr:row>
      <xdr:rowOff>38100</xdr:rowOff>
    </xdr:to>
    <xdr:pic>
      <xdr:nvPicPr>
        <xdr:cNvPr id="10" name="CheckBox3"/>
        <xdr:cNvPicPr preferRelativeResize="1">
          <a:picLocks noChangeAspect="1"/>
        </xdr:cNvPicPr>
      </xdr:nvPicPr>
      <xdr:blipFill>
        <a:blip r:embed="rId10"/>
        <a:stretch>
          <a:fillRect/>
        </a:stretch>
      </xdr:blipFill>
      <xdr:spPr>
        <a:xfrm>
          <a:off x="809625" y="43776900"/>
          <a:ext cx="190500" cy="247650"/>
        </a:xfrm>
        <a:prstGeom prst="rect">
          <a:avLst/>
        </a:prstGeom>
        <a:noFill/>
        <a:ln w="9525" cmpd="sng">
          <a:noFill/>
        </a:ln>
      </xdr:spPr>
    </xdr:pic>
    <xdr:clientData/>
  </xdr:twoCellAnchor>
  <xdr:twoCellAnchor editAs="oneCell">
    <xdr:from>
      <xdr:col>5</xdr:col>
      <xdr:colOff>314325</xdr:colOff>
      <xdr:row>250</xdr:row>
      <xdr:rowOff>123825</xdr:rowOff>
    </xdr:from>
    <xdr:to>
      <xdr:col>8</xdr:col>
      <xdr:colOff>66675</xdr:colOff>
      <xdr:row>252</xdr:row>
      <xdr:rowOff>76200</xdr:rowOff>
    </xdr:to>
    <xdr:pic>
      <xdr:nvPicPr>
        <xdr:cNvPr id="11" name="CheckBox4"/>
        <xdr:cNvPicPr preferRelativeResize="1">
          <a:picLocks noChangeAspect="1"/>
        </xdr:cNvPicPr>
      </xdr:nvPicPr>
      <xdr:blipFill>
        <a:blip r:embed="rId11"/>
        <a:stretch>
          <a:fillRect/>
        </a:stretch>
      </xdr:blipFill>
      <xdr:spPr>
        <a:xfrm>
          <a:off x="2905125" y="43138725"/>
          <a:ext cx="1990725" cy="276225"/>
        </a:xfrm>
        <a:prstGeom prst="rect">
          <a:avLst/>
        </a:prstGeom>
        <a:noFill/>
        <a:ln w="9525" cmpd="sng">
          <a:noFill/>
        </a:ln>
      </xdr:spPr>
    </xdr:pic>
    <xdr:clientData/>
  </xdr:twoCellAnchor>
  <xdr:twoCellAnchor editAs="oneCell">
    <xdr:from>
      <xdr:col>5</xdr:col>
      <xdr:colOff>314325</xdr:colOff>
      <xdr:row>253</xdr:row>
      <xdr:rowOff>0</xdr:rowOff>
    </xdr:from>
    <xdr:to>
      <xdr:col>7</xdr:col>
      <xdr:colOff>142875</xdr:colOff>
      <xdr:row>254</xdr:row>
      <xdr:rowOff>85725</xdr:rowOff>
    </xdr:to>
    <xdr:pic>
      <xdr:nvPicPr>
        <xdr:cNvPr id="12" name="CheckBox5"/>
        <xdr:cNvPicPr preferRelativeResize="1">
          <a:picLocks noChangeAspect="1"/>
        </xdr:cNvPicPr>
      </xdr:nvPicPr>
      <xdr:blipFill>
        <a:blip r:embed="rId12"/>
        <a:stretch>
          <a:fillRect/>
        </a:stretch>
      </xdr:blipFill>
      <xdr:spPr>
        <a:xfrm>
          <a:off x="2905125" y="43500675"/>
          <a:ext cx="1295400" cy="247650"/>
        </a:xfrm>
        <a:prstGeom prst="rect">
          <a:avLst/>
        </a:prstGeom>
        <a:noFill/>
        <a:ln w="9525" cmpd="sng">
          <a:noFill/>
        </a:ln>
      </xdr:spPr>
    </xdr:pic>
    <xdr:clientData/>
  </xdr:twoCellAnchor>
  <xdr:twoCellAnchor editAs="oneCell">
    <xdr:from>
      <xdr:col>3</xdr:col>
      <xdr:colOff>304800</xdr:colOff>
      <xdr:row>332</xdr:row>
      <xdr:rowOff>95250</xdr:rowOff>
    </xdr:from>
    <xdr:to>
      <xdr:col>5</xdr:col>
      <xdr:colOff>66675</xdr:colOff>
      <xdr:row>333</xdr:row>
      <xdr:rowOff>152400</xdr:rowOff>
    </xdr:to>
    <xdr:pic>
      <xdr:nvPicPr>
        <xdr:cNvPr id="13" name="ComboBox8"/>
        <xdr:cNvPicPr preferRelativeResize="1">
          <a:picLocks noChangeAspect="1"/>
        </xdr:cNvPicPr>
      </xdr:nvPicPr>
      <xdr:blipFill>
        <a:blip r:embed="rId13"/>
        <a:stretch>
          <a:fillRect/>
        </a:stretch>
      </xdr:blipFill>
      <xdr:spPr>
        <a:xfrm>
          <a:off x="1752600" y="55102125"/>
          <a:ext cx="904875" cy="219075"/>
        </a:xfrm>
        <a:prstGeom prst="rect">
          <a:avLst/>
        </a:prstGeom>
        <a:noFill/>
        <a:ln w="9525" cmpd="sng">
          <a:noFill/>
        </a:ln>
      </xdr:spPr>
    </xdr:pic>
    <xdr:clientData/>
  </xdr:twoCellAnchor>
  <xdr:twoCellAnchor editAs="oneCell">
    <xdr:from>
      <xdr:col>6</xdr:col>
      <xdr:colOff>9525</xdr:colOff>
      <xdr:row>370</xdr:row>
      <xdr:rowOff>114300</xdr:rowOff>
    </xdr:from>
    <xdr:to>
      <xdr:col>7</xdr:col>
      <xdr:colOff>57150</xdr:colOff>
      <xdr:row>372</xdr:row>
      <xdr:rowOff>9525</xdr:rowOff>
    </xdr:to>
    <xdr:pic>
      <xdr:nvPicPr>
        <xdr:cNvPr id="14" name="ComboBox9"/>
        <xdr:cNvPicPr preferRelativeResize="1">
          <a:picLocks noChangeAspect="1"/>
        </xdr:cNvPicPr>
      </xdr:nvPicPr>
      <xdr:blipFill>
        <a:blip r:embed="rId14"/>
        <a:stretch>
          <a:fillRect/>
        </a:stretch>
      </xdr:blipFill>
      <xdr:spPr>
        <a:xfrm>
          <a:off x="3209925" y="60902850"/>
          <a:ext cx="904875" cy="219075"/>
        </a:xfrm>
        <a:prstGeom prst="rect">
          <a:avLst/>
        </a:prstGeom>
        <a:noFill/>
        <a:ln w="9525" cmpd="sng">
          <a:noFill/>
        </a:ln>
      </xdr:spPr>
    </xdr:pic>
    <xdr:clientData/>
  </xdr:twoCellAnchor>
  <xdr:twoCellAnchor editAs="oneCell">
    <xdr:from>
      <xdr:col>5</xdr:col>
      <xdr:colOff>600075</xdr:colOff>
      <xdr:row>378</xdr:row>
      <xdr:rowOff>28575</xdr:rowOff>
    </xdr:from>
    <xdr:to>
      <xdr:col>7</xdr:col>
      <xdr:colOff>38100</xdr:colOff>
      <xdr:row>380</xdr:row>
      <xdr:rowOff>9525</xdr:rowOff>
    </xdr:to>
    <xdr:pic>
      <xdr:nvPicPr>
        <xdr:cNvPr id="15" name="ComboBox10"/>
        <xdr:cNvPicPr preferRelativeResize="1">
          <a:picLocks noChangeAspect="1"/>
        </xdr:cNvPicPr>
      </xdr:nvPicPr>
      <xdr:blipFill>
        <a:blip r:embed="rId15"/>
        <a:stretch>
          <a:fillRect/>
        </a:stretch>
      </xdr:blipFill>
      <xdr:spPr>
        <a:xfrm>
          <a:off x="3190875" y="62026800"/>
          <a:ext cx="904875" cy="219075"/>
        </a:xfrm>
        <a:prstGeom prst="rect">
          <a:avLst/>
        </a:prstGeom>
        <a:noFill/>
        <a:ln w="9525" cmpd="sng">
          <a:noFill/>
        </a:ln>
      </xdr:spPr>
    </xdr:pic>
    <xdr:clientData/>
  </xdr:twoCellAnchor>
  <xdr:twoCellAnchor editAs="oneCell">
    <xdr:from>
      <xdr:col>5</xdr:col>
      <xdr:colOff>600075</xdr:colOff>
      <xdr:row>385</xdr:row>
      <xdr:rowOff>95250</xdr:rowOff>
    </xdr:from>
    <xdr:to>
      <xdr:col>7</xdr:col>
      <xdr:colOff>38100</xdr:colOff>
      <xdr:row>386</xdr:row>
      <xdr:rowOff>152400</xdr:rowOff>
    </xdr:to>
    <xdr:pic>
      <xdr:nvPicPr>
        <xdr:cNvPr id="16" name="ComboBox11"/>
        <xdr:cNvPicPr preferRelativeResize="1">
          <a:picLocks noChangeAspect="1"/>
        </xdr:cNvPicPr>
      </xdr:nvPicPr>
      <xdr:blipFill>
        <a:blip r:embed="rId16"/>
        <a:stretch>
          <a:fillRect/>
        </a:stretch>
      </xdr:blipFill>
      <xdr:spPr>
        <a:xfrm>
          <a:off x="3190875" y="63055500"/>
          <a:ext cx="9048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14</xdr:row>
      <xdr:rowOff>133350</xdr:rowOff>
    </xdr:from>
    <xdr:to>
      <xdr:col>9</xdr:col>
      <xdr:colOff>352425</xdr:colOff>
      <xdr:row>16</xdr:row>
      <xdr:rowOff>57150</xdr:rowOff>
    </xdr:to>
    <xdr:pic>
      <xdr:nvPicPr>
        <xdr:cNvPr id="1" name="ComboBox1"/>
        <xdr:cNvPicPr preferRelativeResize="1">
          <a:picLocks noChangeAspect="1"/>
        </xdr:cNvPicPr>
      </xdr:nvPicPr>
      <xdr:blipFill>
        <a:blip r:embed="rId1"/>
        <a:stretch>
          <a:fillRect/>
        </a:stretch>
      </xdr:blipFill>
      <xdr:spPr>
        <a:xfrm>
          <a:off x="4867275" y="2609850"/>
          <a:ext cx="1152525" cy="247650"/>
        </a:xfrm>
        <a:prstGeom prst="rect">
          <a:avLst/>
        </a:prstGeom>
        <a:noFill/>
        <a:ln w="9525" cmpd="sng">
          <a:noFill/>
        </a:ln>
      </xdr:spPr>
    </xdr:pic>
    <xdr:clientData/>
  </xdr:twoCellAnchor>
  <xdr:twoCellAnchor editAs="oneCell">
    <xdr:from>
      <xdr:col>4</xdr:col>
      <xdr:colOff>57150</xdr:colOff>
      <xdr:row>50</xdr:row>
      <xdr:rowOff>0</xdr:rowOff>
    </xdr:from>
    <xdr:to>
      <xdr:col>8</xdr:col>
      <xdr:colOff>819150</xdr:colOff>
      <xdr:row>51</xdr:row>
      <xdr:rowOff>57150</xdr:rowOff>
    </xdr:to>
    <xdr:pic>
      <xdr:nvPicPr>
        <xdr:cNvPr id="2" name="ComboBox2"/>
        <xdr:cNvPicPr preferRelativeResize="1">
          <a:picLocks noChangeAspect="1"/>
        </xdr:cNvPicPr>
      </xdr:nvPicPr>
      <xdr:blipFill>
        <a:blip r:embed="rId2"/>
        <a:stretch>
          <a:fillRect/>
        </a:stretch>
      </xdr:blipFill>
      <xdr:spPr>
        <a:xfrm>
          <a:off x="1828800" y="7620000"/>
          <a:ext cx="3819525" cy="219075"/>
        </a:xfrm>
        <a:prstGeom prst="rect">
          <a:avLst/>
        </a:prstGeom>
        <a:noFill/>
        <a:ln w="9525" cmpd="sng">
          <a:noFill/>
        </a:ln>
      </xdr:spPr>
    </xdr:pic>
    <xdr:clientData/>
  </xdr:twoCellAnchor>
  <xdr:twoCellAnchor editAs="oneCell">
    <xdr:from>
      <xdr:col>8</xdr:col>
      <xdr:colOff>495300</xdr:colOff>
      <xdr:row>148</xdr:row>
      <xdr:rowOff>200025</xdr:rowOff>
    </xdr:from>
    <xdr:to>
      <xdr:col>9</xdr:col>
      <xdr:colOff>457200</xdr:colOff>
      <xdr:row>150</xdr:row>
      <xdr:rowOff>9525</xdr:rowOff>
    </xdr:to>
    <xdr:pic>
      <xdr:nvPicPr>
        <xdr:cNvPr id="3" name="ComboBox3"/>
        <xdr:cNvPicPr preferRelativeResize="1">
          <a:picLocks noChangeAspect="1"/>
        </xdr:cNvPicPr>
      </xdr:nvPicPr>
      <xdr:blipFill>
        <a:blip r:embed="rId3"/>
        <a:stretch>
          <a:fillRect/>
        </a:stretch>
      </xdr:blipFill>
      <xdr:spPr>
        <a:xfrm>
          <a:off x="5324475" y="26469975"/>
          <a:ext cx="800100" cy="209550"/>
        </a:xfrm>
        <a:prstGeom prst="rect">
          <a:avLst/>
        </a:prstGeom>
        <a:noFill/>
        <a:ln w="9525" cmpd="sng">
          <a:noFill/>
        </a:ln>
      </xdr:spPr>
    </xdr:pic>
    <xdr:clientData/>
  </xdr:twoCellAnchor>
  <xdr:twoCellAnchor editAs="oneCell">
    <xdr:from>
      <xdr:col>1</xdr:col>
      <xdr:colOff>685800</xdr:colOff>
      <xdr:row>155</xdr:row>
      <xdr:rowOff>28575</xdr:rowOff>
    </xdr:from>
    <xdr:to>
      <xdr:col>4</xdr:col>
      <xdr:colOff>133350</xdr:colOff>
      <xdr:row>157</xdr:row>
      <xdr:rowOff>0</xdr:rowOff>
    </xdr:to>
    <xdr:pic>
      <xdr:nvPicPr>
        <xdr:cNvPr id="4" name="ComboBox4"/>
        <xdr:cNvPicPr preferRelativeResize="1">
          <a:picLocks noChangeAspect="1"/>
        </xdr:cNvPicPr>
      </xdr:nvPicPr>
      <xdr:blipFill>
        <a:blip r:embed="rId4"/>
        <a:stretch>
          <a:fillRect/>
        </a:stretch>
      </xdr:blipFill>
      <xdr:spPr>
        <a:xfrm>
          <a:off x="1104900" y="27422475"/>
          <a:ext cx="800100" cy="209550"/>
        </a:xfrm>
        <a:prstGeom prst="rect">
          <a:avLst/>
        </a:prstGeom>
        <a:noFill/>
        <a:ln w="9525" cmpd="sng">
          <a:noFill/>
        </a:ln>
      </xdr:spPr>
    </xdr:pic>
    <xdr:clientData/>
  </xdr:twoCellAnchor>
  <xdr:twoCellAnchor editAs="oneCell">
    <xdr:from>
      <xdr:col>8</xdr:col>
      <xdr:colOff>66675</xdr:colOff>
      <xdr:row>168</xdr:row>
      <xdr:rowOff>95250</xdr:rowOff>
    </xdr:from>
    <xdr:to>
      <xdr:col>9</xdr:col>
      <xdr:colOff>28575</xdr:colOff>
      <xdr:row>169</xdr:row>
      <xdr:rowOff>142875</xdr:rowOff>
    </xdr:to>
    <xdr:pic>
      <xdr:nvPicPr>
        <xdr:cNvPr id="5" name="ComboBox5"/>
        <xdr:cNvPicPr preferRelativeResize="1">
          <a:picLocks noChangeAspect="1"/>
        </xdr:cNvPicPr>
      </xdr:nvPicPr>
      <xdr:blipFill>
        <a:blip r:embed="rId5"/>
        <a:stretch>
          <a:fillRect/>
        </a:stretch>
      </xdr:blipFill>
      <xdr:spPr>
        <a:xfrm>
          <a:off x="4895850" y="29498925"/>
          <a:ext cx="800100" cy="209550"/>
        </a:xfrm>
        <a:prstGeom prst="rect">
          <a:avLst/>
        </a:prstGeom>
        <a:noFill/>
        <a:ln w="9525" cmpd="sng">
          <a:noFill/>
        </a:ln>
      </xdr:spPr>
    </xdr:pic>
    <xdr:clientData/>
  </xdr:twoCellAnchor>
  <xdr:twoCellAnchor editAs="oneCell">
    <xdr:from>
      <xdr:col>1</xdr:col>
      <xdr:colOff>428625</xdr:colOff>
      <xdr:row>250</xdr:row>
      <xdr:rowOff>123825</xdr:rowOff>
    </xdr:from>
    <xdr:to>
      <xdr:col>5</xdr:col>
      <xdr:colOff>104775</xdr:colOff>
      <xdr:row>252</xdr:row>
      <xdr:rowOff>9525</xdr:rowOff>
    </xdr:to>
    <xdr:pic>
      <xdr:nvPicPr>
        <xdr:cNvPr id="6" name="CheckBox1"/>
        <xdr:cNvPicPr preferRelativeResize="1">
          <a:picLocks noChangeAspect="1"/>
        </xdr:cNvPicPr>
      </xdr:nvPicPr>
      <xdr:blipFill>
        <a:blip r:embed="rId6"/>
        <a:stretch>
          <a:fillRect/>
        </a:stretch>
      </xdr:blipFill>
      <xdr:spPr>
        <a:xfrm>
          <a:off x="847725" y="43357800"/>
          <a:ext cx="1847850" cy="209550"/>
        </a:xfrm>
        <a:prstGeom prst="rect">
          <a:avLst/>
        </a:prstGeom>
        <a:noFill/>
        <a:ln w="9525" cmpd="sng">
          <a:noFill/>
        </a:ln>
      </xdr:spPr>
    </xdr:pic>
    <xdr:clientData/>
  </xdr:twoCellAnchor>
  <xdr:twoCellAnchor editAs="oneCell">
    <xdr:from>
      <xdr:col>5</xdr:col>
      <xdr:colOff>428625</xdr:colOff>
      <xdr:row>250</xdr:row>
      <xdr:rowOff>114300</xdr:rowOff>
    </xdr:from>
    <xdr:to>
      <xdr:col>8</xdr:col>
      <xdr:colOff>285750</xdr:colOff>
      <xdr:row>251</xdr:row>
      <xdr:rowOff>152400</xdr:rowOff>
    </xdr:to>
    <xdr:pic>
      <xdr:nvPicPr>
        <xdr:cNvPr id="7" name="CheckBox2"/>
        <xdr:cNvPicPr preferRelativeResize="1">
          <a:picLocks noChangeAspect="1"/>
        </xdr:cNvPicPr>
      </xdr:nvPicPr>
      <xdr:blipFill>
        <a:blip r:embed="rId7"/>
        <a:stretch>
          <a:fillRect/>
        </a:stretch>
      </xdr:blipFill>
      <xdr:spPr>
        <a:xfrm>
          <a:off x="3019425" y="43348275"/>
          <a:ext cx="2095500" cy="200025"/>
        </a:xfrm>
        <a:prstGeom prst="rect">
          <a:avLst/>
        </a:prstGeom>
        <a:noFill/>
        <a:ln w="9525" cmpd="sng">
          <a:noFill/>
        </a:ln>
      </xdr:spPr>
    </xdr:pic>
    <xdr:clientData/>
  </xdr:twoCellAnchor>
  <xdr:twoCellAnchor editAs="oneCell">
    <xdr:from>
      <xdr:col>1</xdr:col>
      <xdr:colOff>428625</xdr:colOff>
      <xdr:row>252</xdr:row>
      <xdr:rowOff>95250</xdr:rowOff>
    </xdr:from>
    <xdr:to>
      <xdr:col>5</xdr:col>
      <xdr:colOff>561975</xdr:colOff>
      <xdr:row>254</xdr:row>
      <xdr:rowOff>0</xdr:rowOff>
    </xdr:to>
    <xdr:pic>
      <xdr:nvPicPr>
        <xdr:cNvPr id="8" name="CheckBox3"/>
        <xdr:cNvPicPr preferRelativeResize="1">
          <a:picLocks noChangeAspect="1"/>
        </xdr:cNvPicPr>
      </xdr:nvPicPr>
      <xdr:blipFill>
        <a:blip r:embed="rId8"/>
        <a:stretch>
          <a:fillRect/>
        </a:stretch>
      </xdr:blipFill>
      <xdr:spPr>
        <a:xfrm>
          <a:off x="847725" y="43653075"/>
          <a:ext cx="2305050" cy="228600"/>
        </a:xfrm>
        <a:prstGeom prst="rect">
          <a:avLst/>
        </a:prstGeom>
        <a:noFill/>
        <a:ln w="9525" cmpd="sng">
          <a:noFill/>
        </a:ln>
      </xdr:spPr>
    </xdr:pic>
    <xdr:clientData/>
  </xdr:twoCellAnchor>
  <xdr:twoCellAnchor editAs="oneCell">
    <xdr:from>
      <xdr:col>5</xdr:col>
      <xdr:colOff>447675</xdr:colOff>
      <xdr:row>252</xdr:row>
      <xdr:rowOff>114300</xdr:rowOff>
    </xdr:from>
    <xdr:to>
      <xdr:col>7</xdr:col>
      <xdr:colOff>695325</xdr:colOff>
      <xdr:row>254</xdr:row>
      <xdr:rowOff>19050</xdr:rowOff>
    </xdr:to>
    <xdr:pic>
      <xdr:nvPicPr>
        <xdr:cNvPr id="9" name="CheckBox4"/>
        <xdr:cNvPicPr preferRelativeResize="1">
          <a:picLocks noChangeAspect="1"/>
        </xdr:cNvPicPr>
      </xdr:nvPicPr>
      <xdr:blipFill>
        <a:blip r:embed="rId9"/>
        <a:stretch>
          <a:fillRect/>
        </a:stretch>
      </xdr:blipFill>
      <xdr:spPr>
        <a:xfrm>
          <a:off x="3038475" y="43672125"/>
          <a:ext cx="1714500" cy="228600"/>
        </a:xfrm>
        <a:prstGeom prst="rect">
          <a:avLst/>
        </a:prstGeom>
        <a:noFill/>
        <a:ln w="9525" cmpd="sng">
          <a:noFill/>
        </a:ln>
      </xdr:spPr>
    </xdr:pic>
    <xdr:clientData/>
  </xdr:twoCellAnchor>
  <xdr:twoCellAnchor editAs="oneCell">
    <xdr:from>
      <xdr:col>1</xdr:col>
      <xdr:colOff>438150</xdr:colOff>
      <xdr:row>255</xdr:row>
      <xdr:rowOff>28575</xdr:rowOff>
    </xdr:from>
    <xdr:to>
      <xdr:col>1</xdr:col>
      <xdr:colOff>600075</xdr:colOff>
      <xdr:row>256</xdr:row>
      <xdr:rowOff>19050</xdr:rowOff>
    </xdr:to>
    <xdr:pic>
      <xdr:nvPicPr>
        <xdr:cNvPr id="10" name="CheckBox5"/>
        <xdr:cNvPicPr preferRelativeResize="1">
          <a:picLocks noChangeAspect="1"/>
        </xdr:cNvPicPr>
      </xdr:nvPicPr>
      <xdr:blipFill>
        <a:blip r:embed="rId10"/>
        <a:stretch>
          <a:fillRect/>
        </a:stretch>
      </xdr:blipFill>
      <xdr:spPr>
        <a:xfrm>
          <a:off x="857250" y="44072175"/>
          <a:ext cx="161925" cy="152400"/>
        </a:xfrm>
        <a:prstGeom prst="rect">
          <a:avLst/>
        </a:prstGeom>
        <a:noFill/>
        <a:ln w="9525" cmpd="sng">
          <a:noFill/>
        </a:ln>
      </xdr:spPr>
    </xdr:pic>
    <xdr:clientData/>
  </xdr:twoCellAnchor>
  <xdr:twoCellAnchor editAs="oneCell">
    <xdr:from>
      <xdr:col>3</xdr:col>
      <xdr:colOff>257175</xdr:colOff>
      <xdr:row>332</xdr:row>
      <xdr:rowOff>114300</xdr:rowOff>
    </xdr:from>
    <xdr:to>
      <xdr:col>4</xdr:col>
      <xdr:colOff>733425</xdr:colOff>
      <xdr:row>334</xdr:row>
      <xdr:rowOff>0</xdr:rowOff>
    </xdr:to>
    <xdr:pic>
      <xdr:nvPicPr>
        <xdr:cNvPr id="11" name="ComboBox6"/>
        <xdr:cNvPicPr preferRelativeResize="1">
          <a:picLocks noChangeAspect="1"/>
        </xdr:cNvPicPr>
      </xdr:nvPicPr>
      <xdr:blipFill>
        <a:blip r:embed="rId11"/>
        <a:stretch>
          <a:fillRect/>
        </a:stretch>
      </xdr:blipFill>
      <xdr:spPr>
        <a:xfrm>
          <a:off x="1704975" y="55549800"/>
          <a:ext cx="800100" cy="209550"/>
        </a:xfrm>
        <a:prstGeom prst="rect">
          <a:avLst/>
        </a:prstGeom>
        <a:noFill/>
        <a:ln w="9525" cmpd="sng">
          <a:noFill/>
        </a:ln>
      </xdr:spPr>
    </xdr:pic>
    <xdr:clientData/>
  </xdr:twoCellAnchor>
  <xdr:twoCellAnchor editAs="oneCell">
    <xdr:from>
      <xdr:col>5</xdr:col>
      <xdr:colOff>600075</xdr:colOff>
      <xdr:row>369</xdr:row>
      <xdr:rowOff>57150</xdr:rowOff>
    </xdr:from>
    <xdr:to>
      <xdr:col>6</xdr:col>
      <xdr:colOff>790575</xdr:colOff>
      <xdr:row>371</xdr:row>
      <xdr:rowOff>28575</xdr:rowOff>
    </xdr:to>
    <xdr:pic>
      <xdr:nvPicPr>
        <xdr:cNvPr id="12" name="ComboBox7"/>
        <xdr:cNvPicPr preferRelativeResize="1">
          <a:picLocks noChangeAspect="1"/>
        </xdr:cNvPicPr>
      </xdr:nvPicPr>
      <xdr:blipFill>
        <a:blip r:embed="rId12"/>
        <a:stretch>
          <a:fillRect/>
        </a:stretch>
      </xdr:blipFill>
      <xdr:spPr>
        <a:xfrm>
          <a:off x="3190875" y="61379100"/>
          <a:ext cx="800100" cy="209550"/>
        </a:xfrm>
        <a:prstGeom prst="rect">
          <a:avLst/>
        </a:prstGeom>
        <a:noFill/>
        <a:ln w="9525" cmpd="sng">
          <a:noFill/>
        </a:ln>
      </xdr:spPr>
    </xdr:pic>
    <xdr:clientData/>
  </xdr:twoCellAnchor>
  <xdr:twoCellAnchor editAs="oneCell">
    <xdr:from>
      <xdr:col>5</xdr:col>
      <xdr:colOff>590550</xdr:colOff>
      <xdr:row>377</xdr:row>
      <xdr:rowOff>28575</xdr:rowOff>
    </xdr:from>
    <xdr:to>
      <xdr:col>6</xdr:col>
      <xdr:colOff>781050</xdr:colOff>
      <xdr:row>379</xdr:row>
      <xdr:rowOff>0</xdr:rowOff>
    </xdr:to>
    <xdr:pic>
      <xdr:nvPicPr>
        <xdr:cNvPr id="13" name="ComboBox8"/>
        <xdr:cNvPicPr preferRelativeResize="1">
          <a:picLocks noChangeAspect="1"/>
        </xdr:cNvPicPr>
      </xdr:nvPicPr>
      <xdr:blipFill>
        <a:blip r:embed="rId13"/>
        <a:stretch>
          <a:fillRect/>
        </a:stretch>
      </xdr:blipFill>
      <xdr:spPr>
        <a:xfrm>
          <a:off x="3181350" y="62474475"/>
          <a:ext cx="800100" cy="209550"/>
        </a:xfrm>
        <a:prstGeom prst="rect">
          <a:avLst/>
        </a:prstGeom>
        <a:noFill/>
        <a:ln w="9525" cmpd="sng">
          <a:noFill/>
        </a:ln>
      </xdr:spPr>
    </xdr:pic>
    <xdr:clientData/>
  </xdr:twoCellAnchor>
  <xdr:twoCellAnchor editAs="oneCell">
    <xdr:from>
      <xdr:col>5</xdr:col>
      <xdr:colOff>590550</xdr:colOff>
      <xdr:row>384</xdr:row>
      <xdr:rowOff>47625</xdr:rowOff>
    </xdr:from>
    <xdr:to>
      <xdr:col>6</xdr:col>
      <xdr:colOff>781050</xdr:colOff>
      <xdr:row>386</xdr:row>
      <xdr:rowOff>19050</xdr:rowOff>
    </xdr:to>
    <xdr:pic>
      <xdr:nvPicPr>
        <xdr:cNvPr id="14" name="ComboBox9"/>
        <xdr:cNvPicPr preferRelativeResize="1">
          <a:picLocks noChangeAspect="1"/>
        </xdr:cNvPicPr>
      </xdr:nvPicPr>
      <xdr:blipFill>
        <a:blip r:embed="rId14"/>
        <a:stretch>
          <a:fillRect/>
        </a:stretch>
      </xdr:blipFill>
      <xdr:spPr>
        <a:xfrm>
          <a:off x="3181350" y="63541275"/>
          <a:ext cx="800100" cy="209550"/>
        </a:xfrm>
        <a:prstGeom prst="rect">
          <a:avLst/>
        </a:prstGeom>
        <a:noFill/>
        <a:ln w="9525" cmpd="sng">
          <a:noFill/>
        </a:ln>
      </xdr:spPr>
    </xdr:pic>
    <xdr:clientData/>
  </xdr:twoCellAnchor>
  <xdr:twoCellAnchor editAs="oneCell">
    <xdr:from>
      <xdr:col>8</xdr:col>
      <xdr:colOff>104775</xdr:colOff>
      <xdr:row>461</xdr:row>
      <xdr:rowOff>38100</xdr:rowOff>
    </xdr:from>
    <xdr:to>
      <xdr:col>9</xdr:col>
      <xdr:colOff>66675</xdr:colOff>
      <xdr:row>463</xdr:row>
      <xdr:rowOff>9525</xdr:rowOff>
    </xdr:to>
    <xdr:pic>
      <xdr:nvPicPr>
        <xdr:cNvPr id="15" name="ComboBox10"/>
        <xdr:cNvPicPr preferRelativeResize="1">
          <a:picLocks noChangeAspect="1"/>
        </xdr:cNvPicPr>
      </xdr:nvPicPr>
      <xdr:blipFill>
        <a:blip r:embed="rId15"/>
        <a:stretch>
          <a:fillRect/>
        </a:stretch>
      </xdr:blipFill>
      <xdr:spPr>
        <a:xfrm>
          <a:off x="4933950" y="75657075"/>
          <a:ext cx="8001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41"/>
  </sheetPr>
  <dimension ref="A1:CH1967"/>
  <sheetViews>
    <sheetView showGridLines="0" zoomScaleSheetLayoutView="100" workbookViewId="0" topLeftCell="A144">
      <selection activeCell="K326" sqref="K326"/>
    </sheetView>
  </sheetViews>
  <sheetFormatPr defaultColWidth="9.140625" defaultRowHeight="12.75"/>
  <cols>
    <col min="1" max="1" width="6.28125" style="0" customWidth="1"/>
    <col min="2" max="2" width="11.00390625" style="0" customWidth="1"/>
    <col min="3" max="3" width="4.421875" style="0" customWidth="1"/>
    <col min="4" max="4" width="4.8515625" style="0" customWidth="1"/>
    <col min="5" max="5" width="12.28125" style="0" customWidth="1"/>
    <col min="7" max="7" width="12.8515625" style="0" customWidth="1"/>
    <col min="8" max="8" width="11.57421875" style="0" customWidth="1"/>
    <col min="9" max="9" width="12.57421875" style="0" customWidth="1"/>
    <col min="10" max="10" width="10.28125" style="0" customWidth="1"/>
    <col min="11" max="11" width="6.28125" style="0" customWidth="1"/>
    <col min="13" max="13" width="13.28125" style="37" customWidth="1"/>
    <col min="21" max="22" width="15.7109375" style="0" customWidth="1"/>
    <col min="23" max="23" width="10.7109375" style="0" customWidth="1"/>
  </cols>
  <sheetData>
    <row r="1" spans="1:13" ht="12.75">
      <c r="A1" s="4"/>
      <c r="B1" s="12"/>
      <c r="C1" s="12"/>
      <c r="D1" s="4"/>
      <c r="E1" s="4"/>
      <c r="F1" s="4"/>
      <c r="G1" s="4"/>
      <c r="H1" s="4"/>
      <c r="I1" s="4"/>
      <c r="J1" s="4"/>
      <c r="K1" s="159" t="s">
        <v>418</v>
      </c>
      <c r="M1"/>
    </row>
    <row r="2" spans="1:13" ht="18">
      <c r="A2" s="422" t="s">
        <v>370</v>
      </c>
      <c r="B2" s="422"/>
      <c r="C2" s="422"/>
      <c r="D2" s="422"/>
      <c r="E2" s="422"/>
      <c r="F2" s="422"/>
      <c r="G2" s="422"/>
      <c r="H2" s="422"/>
      <c r="I2" s="422"/>
      <c r="J2" s="422"/>
      <c r="K2" s="422"/>
      <c r="M2"/>
    </row>
    <row r="3" spans="1:13" ht="18.75" customHeight="1">
      <c r="A3" s="423" t="s">
        <v>371</v>
      </c>
      <c r="B3" s="423"/>
      <c r="C3" s="423"/>
      <c r="D3" s="423"/>
      <c r="E3" s="423"/>
      <c r="F3" s="423"/>
      <c r="G3" s="423"/>
      <c r="H3" s="423"/>
      <c r="I3" s="423"/>
      <c r="J3" s="423"/>
      <c r="K3" s="423"/>
      <c r="M3"/>
    </row>
    <row r="4" spans="1:13" ht="14.25" customHeight="1">
      <c r="A4" s="424" t="s">
        <v>390</v>
      </c>
      <c r="B4" s="424"/>
      <c r="C4" s="424"/>
      <c r="D4" s="424"/>
      <c r="E4" s="424"/>
      <c r="F4" s="424"/>
      <c r="G4" s="424"/>
      <c r="H4" s="424"/>
      <c r="I4" s="424"/>
      <c r="J4" s="424"/>
      <c r="K4" s="424"/>
      <c r="M4"/>
    </row>
    <row r="5" spans="2:13" ht="13.5" customHeight="1">
      <c r="B5" s="28"/>
      <c r="C5" s="28"/>
      <c r="D5" s="28"/>
      <c r="E5" s="28"/>
      <c r="F5" s="28"/>
      <c r="G5" s="1"/>
      <c r="H5" s="28"/>
      <c r="I5" s="28"/>
      <c r="J5" s="28"/>
      <c r="K5" s="28"/>
      <c r="M5"/>
    </row>
    <row r="6" spans="2:13" ht="14.25" customHeight="1">
      <c r="B6" s="65"/>
      <c r="C6" s="65"/>
      <c r="D6" s="65"/>
      <c r="E6" s="65"/>
      <c r="F6" s="65"/>
      <c r="G6" s="65"/>
      <c r="H6" s="65"/>
      <c r="I6" s="65"/>
      <c r="J6" s="65"/>
      <c r="K6" s="65"/>
      <c r="M6"/>
    </row>
    <row r="7" spans="2:13" ht="13.5" customHeight="1">
      <c r="B7" s="564" t="s">
        <v>415</v>
      </c>
      <c r="C7" s="564"/>
      <c r="D7" s="564"/>
      <c r="E7" s="564"/>
      <c r="F7" s="564"/>
      <c r="G7" s="564"/>
      <c r="H7" s="564"/>
      <c r="I7" s="564"/>
      <c r="J7" s="564"/>
      <c r="K7" s="4"/>
      <c r="M7"/>
    </row>
    <row r="8" spans="2:13" ht="12.75" customHeight="1">
      <c r="B8" s="564"/>
      <c r="C8" s="564"/>
      <c r="D8" s="564"/>
      <c r="E8" s="564"/>
      <c r="F8" s="564"/>
      <c r="G8" s="564"/>
      <c r="H8" s="564"/>
      <c r="I8" s="564"/>
      <c r="J8" s="564"/>
      <c r="K8" s="106"/>
      <c r="M8"/>
    </row>
    <row r="9" spans="2:13" ht="18.75" customHeight="1">
      <c r="B9" s="564"/>
      <c r="C9" s="564"/>
      <c r="D9" s="564"/>
      <c r="E9" s="564"/>
      <c r="F9" s="564"/>
      <c r="G9" s="564"/>
      <c r="H9" s="564"/>
      <c r="I9" s="564"/>
      <c r="J9" s="564"/>
      <c r="K9" s="106"/>
      <c r="M9"/>
    </row>
    <row r="10" spans="2:13" ht="12.75" customHeight="1">
      <c r="B10" s="564"/>
      <c r="C10" s="564"/>
      <c r="D10" s="564"/>
      <c r="E10" s="564"/>
      <c r="F10" s="564"/>
      <c r="G10" s="564"/>
      <c r="H10" s="564"/>
      <c r="I10" s="564"/>
      <c r="J10" s="564"/>
      <c r="K10" s="106"/>
      <c r="M10"/>
    </row>
    <row r="11" spans="2:13" ht="15" customHeight="1">
      <c r="B11" s="106"/>
      <c r="C11" s="106"/>
      <c r="D11" s="106"/>
      <c r="E11" s="106"/>
      <c r="F11" s="106"/>
      <c r="G11" s="106"/>
      <c r="H11" s="106"/>
      <c r="I11" s="106"/>
      <c r="J11" s="106"/>
      <c r="K11" s="106"/>
      <c r="M11"/>
    </row>
    <row r="12" spans="2:13" ht="14.25" customHeight="1">
      <c r="B12" s="419" t="s">
        <v>168</v>
      </c>
      <c r="C12" s="419"/>
      <c r="D12" s="419"/>
      <c r="E12" s="419"/>
      <c r="F12" s="419"/>
      <c r="G12" s="419"/>
      <c r="H12" s="419"/>
      <c r="I12" s="419"/>
      <c r="J12" s="419"/>
      <c r="K12" s="4"/>
      <c r="M12"/>
    </row>
    <row r="13" spans="2:13" ht="12.75" customHeight="1">
      <c r="B13" s="419"/>
      <c r="C13" s="419"/>
      <c r="D13" s="419"/>
      <c r="E13" s="419"/>
      <c r="F13" s="419"/>
      <c r="G13" s="419"/>
      <c r="H13" s="419"/>
      <c r="I13" s="419"/>
      <c r="J13" s="419"/>
      <c r="K13" s="4"/>
      <c r="M13"/>
    </row>
    <row r="14" spans="2:13" ht="12.75">
      <c r="B14" s="4"/>
      <c r="C14" s="4"/>
      <c r="D14" s="4"/>
      <c r="E14" s="4"/>
      <c r="F14" s="4"/>
      <c r="G14" s="4"/>
      <c r="H14" s="4"/>
      <c r="I14" s="4"/>
      <c r="J14" s="4"/>
      <c r="K14" s="4"/>
      <c r="M14"/>
    </row>
    <row r="15" spans="2:13" ht="13.5" customHeight="1">
      <c r="B15" s="4"/>
      <c r="C15" s="4"/>
      <c r="D15" s="4"/>
      <c r="E15" s="4"/>
      <c r="F15" s="4"/>
      <c r="G15" s="4"/>
      <c r="H15" s="4"/>
      <c r="I15" s="4"/>
      <c r="J15" s="4"/>
      <c r="K15" s="4"/>
      <c r="M15"/>
    </row>
    <row r="16" spans="2:13" ht="12.75">
      <c r="B16" s="4"/>
      <c r="C16" s="4"/>
      <c r="D16" s="5" t="s">
        <v>283</v>
      </c>
      <c r="E16" s="444"/>
      <c r="F16" s="445"/>
      <c r="G16" s="446"/>
      <c r="H16" s="5" t="s">
        <v>284</v>
      </c>
      <c r="I16" s="72" t="s">
        <v>306</v>
      </c>
      <c r="J16" s="208"/>
      <c r="K16" s="160"/>
      <c r="M16"/>
    </row>
    <row r="17" spans="2:13" ht="12.75">
      <c r="B17" s="4"/>
      <c r="C17" s="4"/>
      <c r="D17" s="4"/>
      <c r="E17" s="4"/>
      <c r="F17" s="4"/>
      <c r="G17" s="4"/>
      <c r="H17" s="4"/>
      <c r="I17" s="4"/>
      <c r="J17" s="4"/>
      <c r="K17" s="27"/>
      <c r="M17"/>
    </row>
    <row r="18" spans="2:13" ht="12.75">
      <c r="B18" s="4"/>
      <c r="C18" s="4"/>
      <c r="D18" s="5" t="s">
        <v>285</v>
      </c>
      <c r="E18" s="131">
        <f>$I$492</f>
        <v>0</v>
      </c>
      <c r="F18" s="33" t="s">
        <v>376</v>
      </c>
      <c r="G18" s="133">
        <f>IF($I$492=" "," ",$I$492/200)</f>
        <v>0</v>
      </c>
      <c r="H18" s="5" t="s">
        <v>286</v>
      </c>
      <c r="I18" s="129" t="str">
        <f>VLOOKUP($I$16,'Data Sheet'!$H$2:$K$44,3,FALSE)</f>
        <v> </v>
      </c>
      <c r="J18" s="4"/>
      <c r="K18" s="27"/>
      <c r="M18"/>
    </row>
    <row r="19" spans="2:13" ht="4.5" customHeight="1">
      <c r="B19" s="4"/>
      <c r="C19" s="4"/>
      <c r="D19" s="4"/>
      <c r="E19" s="4"/>
      <c r="F19" s="4"/>
      <c r="G19" s="4"/>
      <c r="H19" s="4"/>
      <c r="I19" s="4"/>
      <c r="J19" s="4"/>
      <c r="K19" s="27"/>
      <c r="M19"/>
    </row>
    <row r="20" spans="2:13" ht="12.75">
      <c r="B20" s="5"/>
      <c r="C20" s="5" t="s">
        <v>287</v>
      </c>
      <c r="D20" s="470"/>
      <c r="E20" s="471"/>
      <c r="F20" s="472"/>
      <c r="G20" s="4"/>
      <c r="H20" s="5" t="s">
        <v>288</v>
      </c>
      <c r="I20" s="136" t="s">
        <v>306</v>
      </c>
      <c r="J20" s="31"/>
      <c r="K20" s="27"/>
      <c r="M20"/>
    </row>
    <row r="21" spans="2:13" ht="4.5" customHeight="1">
      <c r="B21" s="4"/>
      <c r="C21" s="5"/>
      <c r="D21" s="4"/>
      <c r="E21" s="4"/>
      <c r="F21" s="4"/>
      <c r="G21" s="4"/>
      <c r="H21" s="4"/>
      <c r="I21" s="31"/>
      <c r="J21" s="31"/>
      <c r="K21" s="27"/>
      <c r="M21"/>
    </row>
    <row r="22" spans="2:13" ht="12.75">
      <c r="B22" s="4"/>
      <c r="C22" s="5" t="s">
        <v>289</v>
      </c>
      <c r="D22" s="444"/>
      <c r="E22" s="445"/>
      <c r="F22" s="446"/>
      <c r="G22" s="4"/>
      <c r="H22" s="5" t="s">
        <v>290</v>
      </c>
      <c r="I22" s="136" t="s">
        <v>306</v>
      </c>
      <c r="J22" s="31"/>
      <c r="K22" s="27"/>
      <c r="M22"/>
    </row>
    <row r="23" spans="2:13" ht="4.5" customHeight="1">
      <c r="B23" s="4"/>
      <c r="C23" s="5"/>
      <c r="D23" s="4"/>
      <c r="E23" s="4"/>
      <c r="F23" s="4"/>
      <c r="G23" s="4"/>
      <c r="H23" s="4"/>
      <c r="I23" s="31"/>
      <c r="J23" s="31"/>
      <c r="K23" s="27"/>
      <c r="M23"/>
    </row>
    <row r="24" spans="2:13" ht="12.75">
      <c r="B24" s="5"/>
      <c r="C24" s="5" t="s">
        <v>291</v>
      </c>
      <c r="D24" s="444"/>
      <c r="E24" s="445"/>
      <c r="F24" s="446"/>
      <c r="G24" s="4"/>
      <c r="H24" s="5" t="s">
        <v>292</v>
      </c>
      <c r="I24" s="136"/>
      <c r="J24" s="31"/>
      <c r="K24" s="27"/>
      <c r="M24"/>
    </row>
    <row r="25" spans="2:13" ht="4.5" customHeight="1">
      <c r="B25" s="4"/>
      <c r="C25" s="4"/>
      <c r="D25" s="4"/>
      <c r="E25" s="4"/>
      <c r="F25" s="4"/>
      <c r="G25" s="4"/>
      <c r="H25" s="4"/>
      <c r="I25" s="31"/>
      <c r="J25" s="31"/>
      <c r="K25" s="27"/>
      <c r="M25"/>
    </row>
    <row r="26" spans="2:13" ht="12.75">
      <c r="B26" s="4"/>
      <c r="C26" s="4"/>
      <c r="D26" s="5" t="s">
        <v>293</v>
      </c>
      <c r="E26" s="444"/>
      <c r="F26" s="446"/>
      <c r="G26" s="4"/>
      <c r="H26" s="5" t="s">
        <v>294</v>
      </c>
      <c r="I26" s="444"/>
      <c r="J26" s="446"/>
      <c r="K26" s="160"/>
      <c r="M26"/>
    </row>
    <row r="27" spans="2:13" ht="4.5" customHeight="1">
      <c r="B27" s="4"/>
      <c r="C27" s="4"/>
      <c r="D27" s="4"/>
      <c r="E27" s="4"/>
      <c r="F27" s="4"/>
      <c r="G27" s="4"/>
      <c r="H27" s="4"/>
      <c r="I27" s="31"/>
      <c r="J27" s="31"/>
      <c r="K27" s="27"/>
      <c r="M27"/>
    </row>
    <row r="28" spans="2:13" ht="12.75">
      <c r="B28" s="4"/>
      <c r="C28" s="4"/>
      <c r="D28" s="5" t="s">
        <v>295</v>
      </c>
      <c r="E28" s="444"/>
      <c r="F28" s="446"/>
      <c r="G28" s="4"/>
      <c r="H28" s="5" t="s">
        <v>296</v>
      </c>
      <c r="I28" s="444"/>
      <c r="J28" s="446"/>
      <c r="K28" s="160"/>
      <c r="M28"/>
    </row>
    <row r="29" spans="2:13" ht="4.5" customHeight="1">
      <c r="B29" s="4"/>
      <c r="C29" s="4"/>
      <c r="D29" s="4"/>
      <c r="E29" s="4"/>
      <c r="F29" s="4"/>
      <c r="G29" s="4"/>
      <c r="H29" s="4"/>
      <c r="I29" s="31"/>
      <c r="J29" s="31"/>
      <c r="K29" s="27"/>
      <c r="M29"/>
    </row>
    <row r="30" spans="2:13" ht="12.75">
      <c r="B30" s="4"/>
      <c r="C30" s="4"/>
      <c r="D30" s="4" t="s">
        <v>297</v>
      </c>
      <c r="E30" s="4"/>
      <c r="F30" s="4"/>
      <c r="G30" s="4"/>
      <c r="H30" s="4" t="s">
        <v>298</v>
      </c>
      <c r="I30" s="444"/>
      <c r="J30" s="446"/>
      <c r="K30" s="160"/>
      <c r="M30"/>
    </row>
    <row r="31" spans="2:13" ht="12.75">
      <c r="B31" s="4"/>
      <c r="C31" s="4"/>
      <c r="D31" s="4"/>
      <c r="E31" s="4"/>
      <c r="F31" s="4"/>
      <c r="G31" s="4"/>
      <c r="H31" s="4"/>
      <c r="I31" s="31"/>
      <c r="J31" s="31"/>
      <c r="K31" s="27"/>
      <c r="M31"/>
    </row>
    <row r="32" spans="2:13" ht="12.75">
      <c r="B32" s="4"/>
      <c r="C32" s="420" t="s">
        <v>299</v>
      </c>
      <c r="D32" s="421"/>
      <c r="E32" s="451"/>
      <c r="F32" s="6" t="s">
        <v>300</v>
      </c>
      <c r="G32" s="4"/>
      <c r="H32" s="5" t="s">
        <v>301</v>
      </c>
      <c r="I32" s="444"/>
      <c r="J32" s="446"/>
      <c r="K32" s="160"/>
      <c r="M32"/>
    </row>
    <row r="33" spans="2:13" ht="12.75">
      <c r="B33" s="4"/>
      <c r="C33" s="416"/>
      <c r="D33" s="417"/>
      <c r="E33" s="418"/>
      <c r="F33" s="135"/>
      <c r="G33" s="4"/>
      <c r="H33" s="4"/>
      <c r="I33" s="31"/>
      <c r="J33" s="31"/>
      <c r="K33" s="27"/>
      <c r="M33"/>
    </row>
    <row r="34" spans="2:13" ht="12.75">
      <c r="B34" s="4"/>
      <c r="C34" s="416"/>
      <c r="D34" s="417"/>
      <c r="E34" s="418"/>
      <c r="F34" s="135"/>
      <c r="G34" s="4"/>
      <c r="H34" s="5" t="s">
        <v>302</v>
      </c>
      <c r="I34" s="444"/>
      <c r="J34" s="446"/>
      <c r="K34" s="160"/>
      <c r="M34"/>
    </row>
    <row r="35" spans="2:13" ht="12.75">
      <c r="B35" s="4"/>
      <c r="C35" s="416"/>
      <c r="D35" s="417"/>
      <c r="E35" s="418"/>
      <c r="F35" s="135"/>
      <c r="G35" s="4"/>
      <c r="H35" s="4"/>
      <c r="I35" s="4"/>
      <c r="J35" s="25"/>
      <c r="K35" s="161"/>
      <c r="M35"/>
    </row>
    <row r="36" spans="2:13" ht="12.75">
      <c r="B36" s="4"/>
      <c r="C36" s="416"/>
      <c r="D36" s="417"/>
      <c r="E36" s="418"/>
      <c r="F36" s="135" t="s">
        <v>306</v>
      </c>
      <c r="G36" s="4"/>
      <c r="H36" s="5"/>
      <c r="I36" s="5" t="s">
        <v>375</v>
      </c>
      <c r="J36" s="130" t="str">
        <f>IF($E$43="30 Year Easement",VLOOKUP($I$16,'Data Sheet'!$H$2:$L$44,5,FALSE),VLOOKUP($I$16,'Data Sheet'!$H$2:$K$44,4,FALSE))</f>
        <v> </v>
      </c>
      <c r="K36" s="162"/>
      <c r="M36"/>
    </row>
    <row r="37" spans="2:13" ht="12.75">
      <c r="B37" s="4"/>
      <c r="C37" s="416"/>
      <c r="D37" s="417"/>
      <c r="E37" s="418"/>
      <c r="F37" s="135" t="s">
        <v>306</v>
      </c>
      <c r="G37" s="4"/>
      <c r="H37" s="4"/>
      <c r="I37" s="4"/>
      <c r="J37" s="4"/>
      <c r="K37" s="27"/>
      <c r="M37"/>
    </row>
    <row r="38" spans="2:13" ht="12.75">
      <c r="B38" s="4"/>
      <c r="C38" s="416"/>
      <c r="D38" s="417"/>
      <c r="E38" s="418"/>
      <c r="F38" s="135"/>
      <c r="G38" s="4"/>
      <c r="H38" s="4"/>
      <c r="I38" s="5" t="s">
        <v>238</v>
      </c>
      <c r="J38" s="157"/>
      <c r="K38" s="163"/>
      <c r="M38"/>
    </row>
    <row r="39" spans="2:13" ht="12.75">
      <c r="B39" s="4"/>
      <c r="C39" s="416"/>
      <c r="D39" s="417"/>
      <c r="E39" s="418"/>
      <c r="F39" s="135"/>
      <c r="G39" s="4"/>
      <c r="H39" s="4"/>
      <c r="I39" s="4"/>
      <c r="J39" s="4"/>
      <c r="K39" s="27"/>
      <c r="M39"/>
    </row>
    <row r="40" spans="2:13" ht="12.75">
      <c r="B40" s="4"/>
      <c r="C40" s="416"/>
      <c r="D40" s="417"/>
      <c r="E40" s="418"/>
      <c r="F40" s="135"/>
      <c r="G40" s="4"/>
      <c r="H40" s="4"/>
      <c r="I40" s="5" t="s">
        <v>240</v>
      </c>
      <c r="J40" s="132"/>
      <c r="K40" s="27"/>
      <c r="M40"/>
    </row>
    <row r="41" spans="2:13" ht="12.75">
      <c r="B41" s="4"/>
      <c r="C41" s="416"/>
      <c r="D41" s="417"/>
      <c r="E41" s="418"/>
      <c r="F41" s="135"/>
      <c r="G41" s="4"/>
      <c r="H41" s="4"/>
      <c r="I41" s="4"/>
      <c r="J41" s="4"/>
      <c r="K41" s="27"/>
      <c r="M41"/>
    </row>
    <row r="42" spans="2:13" ht="12.75">
      <c r="B42" s="4"/>
      <c r="C42" s="4"/>
      <c r="D42" s="4"/>
      <c r="E42" s="4"/>
      <c r="F42" s="4"/>
      <c r="G42" s="4"/>
      <c r="H42" s="4"/>
      <c r="I42" s="5" t="s">
        <v>162</v>
      </c>
      <c r="J42" s="131" t="str">
        <f>$J$43</f>
        <v> </v>
      </c>
      <c r="K42" s="164"/>
      <c r="M42"/>
    </row>
    <row r="43" spans="2:13" ht="12.75">
      <c r="B43" s="4"/>
      <c r="C43" s="4"/>
      <c r="D43" s="5" t="s">
        <v>163</v>
      </c>
      <c r="E43" s="475" t="s">
        <v>306</v>
      </c>
      <c r="F43" s="475"/>
      <c r="G43" s="4"/>
      <c r="H43" s="4"/>
      <c r="I43" s="14" t="s">
        <v>164</v>
      </c>
      <c r="J43" s="12" t="str">
        <f>IF(J38&gt;J36,"ADJUST",J44)</f>
        <v> </v>
      </c>
      <c r="K43" s="26"/>
      <c r="M43"/>
    </row>
    <row r="44" spans="2:13" ht="12.75">
      <c r="B44" s="4"/>
      <c r="C44" s="4"/>
      <c r="E44" s="542"/>
      <c r="F44" s="542"/>
      <c r="G44" s="4"/>
      <c r="H44" s="4"/>
      <c r="I44" s="4"/>
      <c r="J44" s="12" t="str">
        <f>IF(J36=2500,50+(-0.02*$J$38),J45)</f>
        <v> </v>
      </c>
      <c r="K44" s="26"/>
      <c r="M44"/>
    </row>
    <row r="45" spans="2:13" ht="12.75">
      <c r="B45" s="4"/>
      <c r="C45" s="4"/>
      <c r="D45" s="5" t="s">
        <v>303</v>
      </c>
      <c r="E45" s="461"/>
      <c r="F45" s="462"/>
      <c r="G45" s="4"/>
      <c r="H45" s="5" t="s">
        <v>304</v>
      </c>
      <c r="I45" s="134"/>
      <c r="J45" s="12" t="str">
        <f>IF(J36=1875,37.5+(-0.02*J38),J46)</f>
        <v> </v>
      </c>
      <c r="K45" s="26"/>
      <c r="M45"/>
    </row>
    <row r="46" spans="2:13" ht="12.75">
      <c r="B46" s="4"/>
      <c r="C46" s="4"/>
      <c r="D46" s="4"/>
      <c r="E46" s="476" t="s">
        <v>305</v>
      </c>
      <c r="F46" s="476"/>
      <c r="G46" s="4"/>
      <c r="H46" s="517" t="s">
        <v>305</v>
      </c>
      <c r="I46" s="517"/>
      <c r="J46" s="12" t="str">
        <f>IF(J36=1500,30+(-0.02*J38),J47)</f>
        <v> </v>
      </c>
      <c r="K46" s="26"/>
      <c r="M46"/>
    </row>
    <row r="47" spans="2:13" ht="5.25" customHeight="1">
      <c r="B47" s="4"/>
      <c r="C47" s="4"/>
      <c r="D47" s="4"/>
      <c r="E47" s="57"/>
      <c r="F47" s="57"/>
      <c r="G47" s="4"/>
      <c r="H47" s="4"/>
      <c r="I47" s="4"/>
      <c r="J47" s="12" t="str">
        <f>IF(J36=1125,22.5+(-0.02*J38)," ")</f>
        <v> </v>
      </c>
      <c r="K47" s="26"/>
      <c r="M47"/>
    </row>
    <row r="48" spans="2:13" ht="12.75">
      <c r="B48" s="4"/>
      <c r="C48" s="4"/>
      <c r="D48" s="5" t="s">
        <v>125</v>
      </c>
      <c r="E48" s="473"/>
      <c r="F48" s="474"/>
      <c r="G48" s="4"/>
      <c r="H48" s="4" t="s">
        <v>126</v>
      </c>
      <c r="I48" s="480" t="s">
        <v>306</v>
      </c>
      <c r="J48" s="474"/>
      <c r="K48" s="160"/>
      <c r="M48"/>
    </row>
    <row r="49" spans="2:13" ht="6" customHeight="1">
      <c r="B49" s="4"/>
      <c r="C49" s="4"/>
      <c r="D49" s="5"/>
      <c r="E49" s="209"/>
      <c r="F49" s="160"/>
      <c r="G49" s="4"/>
      <c r="H49" s="4"/>
      <c r="I49" s="160"/>
      <c r="J49" s="160"/>
      <c r="K49" s="160"/>
      <c r="M49"/>
    </row>
    <row r="50" spans="2:13" ht="23.25" customHeight="1">
      <c r="B50" s="4"/>
      <c r="C50" s="4"/>
      <c r="D50" s="4"/>
      <c r="E50" s="4"/>
      <c r="F50" s="4"/>
      <c r="G50" s="4"/>
      <c r="H50" s="4"/>
      <c r="I50" s="4"/>
      <c r="J50" s="12"/>
      <c r="K50" s="26"/>
      <c r="M50"/>
    </row>
    <row r="51" spans="2:13" ht="13.5" customHeight="1">
      <c r="B51" s="4"/>
      <c r="C51" s="4"/>
      <c r="D51" s="62" t="s">
        <v>239</v>
      </c>
      <c r="F51" s="4"/>
      <c r="G51" s="4"/>
      <c r="H51" s="4"/>
      <c r="I51" s="4"/>
      <c r="J51" s="12"/>
      <c r="K51" s="26"/>
      <c r="M51"/>
    </row>
    <row r="52" spans="2:13" ht="12.75" customHeight="1">
      <c r="B52" s="4"/>
      <c r="C52" s="4"/>
      <c r="D52" s="4"/>
      <c r="E52" s="4"/>
      <c r="F52" s="4"/>
      <c r="G52" s="4"/>
      <c r="H52" s="4"/>
      <c r="I52" s="1"/>
      <c r="J52" s="4"/>
      <c r="K52" s="27"/>
      <c r="M52"/>
    </row>
    <row r="53" spans="2:13" ht="12.75">
      <c r="B53" s="4"/>
      <c r="C53" s="4"/>
      <c r="D53" s="4"/>
      <c r="E53" s="4"/>
      <c r="F53" s="4"/>
      <c r="G53" s="4"/>
      <c r="H53" s="4" t="s">
        <v>306</v>
      </c>
      <c r="I53" s="4"/>
      <c r="J53" s="4"/>
      <c r="K53" s="27"/>
      <c r="M53"/>
    </row>
    <row r="54" spans="2:13" ht="12.75" customHeight="1">
      <c r="B54" s="4"/>
      <c r="C54" s="4"/>
      <c r="D54" s="5" t="s">
        <v>533</v>
      </c>
      <c r="E54" s="459">
        <f>IF($E$43="30 Year Easement",$I$634*0.75,$I$634)</f>
        <v>0</v>
      </c>
      <c r="F54" s="460"/>
      <c r="G54" s="4"/>
      <c r="H54" s="5" t="s">
        <v>534</v>
      </c>
      <c r="I54" s="459">
        <f>IF($E$43="30 Year Easement",$I$636*0.75,$I$636)</f>
        <v>0</v>
      </c>
      <c r="J54" s="460"/>
      <c r="K54" s="165"/>
      <c r="M54"/>
    </row>
    <row r="55" spans="2:13" ht="95.25" customHeight="1">
      <c r="B55" s="4"/>
      <c r="C55" s="4"/>
      <c r="D55" s="5"/>
      <c r="E55" s="107"/>
      <c r="F55" s="108"/>
      <c r="G55" s="4"/>
      <c r="H55" s="5"/>
      <c r="I55" s="107"/>
      <c r="J55" s="108"/>
      <c r="K55" s="165"/>
      <c r="M55"/>
    </row>
    <row r="56" spans="1:13" ht="12.75" customHeight="1">
      <c r="A56" s="1"/>
      <c r="B56" s="4"/>
      <c r="C56" s="4"/>
      <c r="D56" s="4"/>
      <c r="E56" s="4"/>
      <c r="F56" s="4"/>
      <c r="G56" s="4"/>
      <c r="H56" s="4"/>
      <c r="I56" s="64"/>
      <c r="J56" s="4"/>
      <c r="K56" s="4"/>
      <c r="M56"/>
    </row>
    <row r="57" spans="1:13" ht="18">
      <c r="A57" s="422" t="s">
        <v>342</v>
      </c>
      <c r="B57" s="422"/>
      <c r="C57" s="422"/>
      <c r="D57" s="422"/>
      <c r="E57" s="422"/>
      <c r="F57" s="422"/>
      <c r="G57" s="422"/>
      <c r="H57" s="422"/>
      <c r="I57" s="422"/>
      <c r="J57" s="422"/>
      <c r="K57" s="422"/>
      <c r="M57"/>
    </row>
    <row r="58" spans="1:13" ht="12.75">
      <c r="A58" s="1"/>
      <c r="B58" s="4"/>
      <c r="C58" s="4"/>
      <c r="D58" s="4"/>
      <c r="E58" s="7"/>
      <c r="F58" s="4"/>
      <c r="G58" s="4"/>
      <c r="H58" s="4"/>
      <c r="I58" s="4"/>
      <c r="J58" s="4"/>
      <c r="K58" s="4"/>
      <c r="M58"/>
    </row>
    <row r="59" spans="1:13" ht="12.75">
      <c r="A59" s="1"/>
      <c r="B59" s="4"/>
      <c r="C59" s="4"/>
      <c r="D59" s="501" t="s">
        <v>169</v>
      </c>
      <c r="E59" s="500"/>
      <c r="F59" s="500"/>
      <c r="G59" s="500"/>
      <c r="H59" s="500"/>
      <c r="I59" s="500"/>
      <c r="J59" s="500"/>
      <c r="K59" s="4"/>
      <c r="M59"/>
    </row>
    <row r="60" spans="1:13" ht="12.75">
      <c r="A60" s="1"/>
      <c r="B60" s="4"/>
      <c r="C60" s="4"/>
      <c r="D60" s="500"/>
      <c r="E60" s="500"/>
      <c r="F60" s="500"/>
      <c r="G60" s="500"/>
      <c r="H60" s="500"/>
      <c r="I60" s="500"/>
      <c r="J60" s="500"/>
      <c r="K60" s="4"/>
      <c r="M60"/>
    </row>
    <row r="61" spans="1:13" ht="13.5" thickBot="1">
      <c r="A61" s="1"/>
      <c r="B61" s="4"/>
      <c r="C61" s="4"/>
      <c r="D61" s="4"/>
      <c r="E61" s="4"/>
      <c r="F61" s="4"/>
      <c r="G61" s="4"/>
      <c r="H61" s="4"/>
      <c r="I61" s="8"/>
      <c r="J61" s="4"/>
      <c r="K61" s="4"/>
      <c r="M61"/>
    </row>
    <row r="62" spans="1:13" ht="13.5" thickTop="1">
      <c r="A62" s="1"/>
      <c r="B62" s="4"/>
      <c r="C62" s="4"/>
      <c r="D62" s="519" t="s">
        <v>424</v>
      </c>
      <c r="E62" s="520"/>
      <c r="F62" s="521"/>
      <c r="G62" s="4"/>
      <c r="H62" s="519" t="s">
        <v>425</v>
      </c>
      <c r="I62" s="520"/>
      <c r="J62" s="521"/>
      <c r="K62" s="2"/>
      <c r="M62"/>
    </row>
    <row r="63" spans="1:13" ht="13.5" thickBot="1">
      <c r="A63" s="1"/>
      <c r="B63" s="4"/>
      <c r="C63" s="4"/>
      <c r="D63" s="522"/>
      <c r="E63" s="523"/>
      <c r="F63" s="524"/>
      <c r="G63" s="4"/>
      <c r="H63" s="522"/>
      <c r="I63" s="523"/>
      <c r="J63" s="524"/>
      <c r="K63" s="2"/>
      <c r="M63"/>
    </row>
    <row r="64" spans="1:13" ht="13.5" thickTop="1">
      <c r="A64" s="1"/>
      <c r="B64" s="4"/>
      <c r="C64" s="4"/>
      <c r="D64" s="4"/>
      <c r="E64" s="4"/>
      <c r="F64" s="4"/>
      <c r="G64" s="4"/>
      <c r="H64" s="4"/>
      <c r="I64" s="4"/>
      <c r="J64" s="4"/>
      <c r="K64" s="4"/>
      <c r="M64"/>
    </row>
    <row r="65" spans="1:13" ht="12.75">
      <c r="A65" s="1"/>
      <c r="B65" s="9" t="s">
        <v>307</v>
      </c>
      <c r="C65" s="9"/>
      <c r="D65" s="9"/>
      <c r="E65" s="9"/>
      <c r="F65" s="141"/>
      <c r="G65" s="4"/>
      <c r="H65" s="9" t="s">
        <v>308</v>
      </c>
      <c r="I65" s="9"/>
      <c r="J65" s="141"/>
      <c r="K65" s="166"/>
      <c r="M65"/>
    </row>
    <row r="66" spans="1:13" ht="12.75">
      <c r="A66" s="1"/>
      <c r="B66" s="9"/>
      <c r="C66" s="9"/>
      <c r="D66" s="9"/>
      <c r="E66" s="9"/>
      <c r="F66" s="10"/>
      <c r="G66" s="4"/>
      <c r="H66" s="9" t="s">
        <v>309</v>
      </c>
      <c r="I66" s="9"/>
      <c r="J66" s="10"/>
      <c r="K66" s="167"/>
      <c r="M66"/>
    </row>
    <row r="67" spans="1:13" ht="12.75">
      <c r="A67" s="1"/>
      <c r="B67" s="9" t="s">
        <v>310</v>
      </c>
      <c r="C67" s="9"/>
      <c r="D67" s="9"/>
      <c r="E67" s="9"/>
      <c r="F67" s="141"/>
      <c r="G67" s="4"/>
      <c r="H67" s="9"/>
      <c r="I67" s="9"/>
      <c r="J67" s="10"/>
      <c r="K67" s="167"/>
      <c r="M67"/>
    </row>
    <row r="68" spans="1:13" ht="12.75">
      <c r="A68" s="1"/>
      <c r="B68" s="9"/>
      <c r="C68" s="9"/>
      <c r="D68" s="9"/>
      <c r="E68" s="9"/>
      <c r="F68" s="10"/>
      <c r="G68" s="4"/>
      <c r="H68" s="9" t="s">
        <v>311</v>
      </c>
      <c r="I68" s="9"/>
      <c r="J68" s="141"/>
      <c r="K68" s="166"/>
      <c r="M68"/>
    </row>
    <row r="69" spans="1:13" ht="12.75">
      <c r="A69" s="1"/>
      <c r="B69" s="9" t="s">
        <v>312</v>
      </c>
      <c r="C69" s="9"/>
      <c r="D69" s="9"/>
      <c r="E69" s="9"/>
      <c r="F69" s="141"/>
      <c r="G69" s="4"/>
      <c r="H69" s="9" t="s">
        <v>313</v>
      </c>
      <c r="I69" s="9"/>
      <c r="J69" s="10"/>
      <c r="K69" s="167"/>
      <c r="M69"/>
    </row>
    <row r="70" spans="1:13" ht="12.75">
      <c r="A70" s="1"/>
      <c r="B70" s="9"/>
      <c r="C70" s="9"/>
      <c r="D70" s="9"/>
      <c r="E70" s="9"/>
      <c r="F70" s="10"/>
      <c r="G70" s="4"/>
      <c r="H70" s="9"/>
      <c r="I70" s="9"/>
      <c r="J70" s="10"/>
      <c r="K70" s="167"/>
      <c r="M70"/>
    </row>
    <row r="71" spans="1:13" ht="12.75">
      <c r="A71" s="1"/>
      <c r="B71" s="9" t="s">
        <v>314</v>
      </c>
      <c r="C71" s="9"/>
      <c r="D71" s="9"/>
      <c r="E71" s="9"/>
      <c r="F71" s="141"/>
      <c r="G71" s="4"/>
      <c r="H71" s="9" t="s">
        <v>247</v>
      </c>
      <c r="I71" s="9"/>
      <c r="J71" s="141"/>
      <c r="K71" s="166"/>
      <c r="M71"/>
    </row>
    <row r="72" spans="1:13" ht="12.75">
      <c r="A72" s="1"/>
      <c r="B72" s="9"/>
      <c r="C72" s="9"/>
      <c r="D72" s="9"/>
      <c r="E72" s="9"/>
      <c r="F72" s="10"/>
      <c r="G72" s="4"/>
      <c r="H72" s="9" t="s">
        <v>248</v>
      </c>
      <c r="I72" s="9"/>
      <c r="J72" s="10"/>
      <c r="K72" s="167"/>
      <c r="M72"/>
    </row>
    <row r="73" spans="1:13" ht="12.75">
      <c r="A73" s="1"/>
      <c r="B73" s="9" t="s">
        <v>315</v>
      </c>
      <c r="C73" s="9"/>
      <c r="D73" s="9"/>
      <c r="E73" s="9"/>
      <c r="F73" s="141"/>
      <c r="G73" s="4"/>
      <c r="H73" s="9"/>
      <c r="I73" s="9"/>
      <c r="J73" s="10"/>
      <c r="K73" s="167"/>
      <c r="M73"/>
    </row>
    <row r="74" spans="1:13" ht="12.75">
      <c r="A74" s="1"/>
      <c r="B74" s="9"/>
      <c r="C74" s="9"/>
      <c r="D74" s="9"/>
      <c r="E74" s="9"/>
      <c r="F74" s="10"/>
      <c r="G74" s="4"/>
      <c r="H74" s="9" t="s">
        <v>316</v>
      </c>
      <c r="I74" s="9"/>
      <c r="J74" s="141"/>
      <c r="K74" s="166"/>
      <c r="M74"/>
    </row>
    <row r="75" spans="1:13" ht="12.75">
      <c r="A75" s="1"/>
      <c r="B75" s="9" t="s">
        <v>317</v>
      </c>
      <c r="C75" s="9"/>
      <c r="D75" s="9"/>
      <c r="E75" s="9"/>
      <c r="F75" s="141"/>
      <c r="G75" s="4"/>
      <c r="H75" s="9"/>
      <c r="I75" s="9"/>
      <c r="J75" s="4"/>
      <c r="K75" s="27"/>
      <c r="M75"/>
    </row>
    <row r="76" spans="1:13" ht="12.75">
      <c r="A76" s="1"/>
      <c r="B76" s="9" t="s">
        <v>318</v>
      </c>
      <c r="C76" s="9"/>
      <c r="D76" s="9"/>
      <c r="E76" s="29"/>
      <c r="F76" s="10"/>
      <c r="G76" s="4"/>
      <c r="H76" s="9" t="s">
        <v>319</v>
      </c>
      <c r="I76" s="9"/>
      <c r="J76" s="141"/>
      <c r="K76" s="166"/>
      <c r="M76"/>
    </row>
    <row r="77" spans="1:13" ht="12.75">
      <c r="A77" s="1"/>
      <c r="B77" s="4"/>
      <c r="C77" s="4"/>
      <c r="D77" s="4"/>
      <c r="E77" s="4"/>
      <c r="F77" s="4"/>
      <c r="G77" s="4"/>
      <c r="H77" s="518"/>
      <c r="I77" s="518"/>
      <c r="J77" s="4"/>
      <c r="K77" s="27"/>
      <c r="M77"/>
    </row>
    <row r="78" spans="1:13" ht="12.75">
      <c r="A78" s="1"/>
      <c r="B78" s="9" t="s">
        <v>320</v>
      </c>
      <c r="C78" s="9"/>
      <c r="D78" s="9"/>
      <c r="E78" s="9"/>
      <c r="F78" s="141"/>
      <c r="G78" s="4"/>
      <c r="H78" s="4"/>
      <c r="I78" s="4"/>
      <c r="J78" s="4"/>
      <c r="K78" s="27"/>
      <c r="M78"/>
    </row>
    <row r="79" spans="1:13" ht="13.5" thickBot="1">
      <c r="A79" s="1"/>
      <c r="B79" s="9"/>
      <c r="C79" s="9"/>
      <c r="D79" s="9"/>
      <c r="E79" s="9"/>
      <c r="F79" s="10"/>
      <c r="G79" s="4"/>
      <c r="H79" s="4" t="s">
        <v>321</v>
      </c>
      <c r="I79" s="4"/>
      <c r="J79" s="4"/>
      <c r="K79" s="27"/>
      <c r="M79"/>
    </row>
    <row r="80" spans="1:13" ht="12.75">
      <c r="A80" s="1"/>
      <c r="B80" s="9" t="s">
        <v>322</v>
      </c>
      <c r="C80" s="9"/>
      <c r="D80" s="9"/>
      <c r="E80" s="9"/>
      <c r="F80" s="141"/>
      <c r="G80" s="4"/>
      <c r="H80" s="491"/>
      <c r="I80" s="532"/>
      <c r="J80" s="533"/>
      <c r="K80" s="63"/>
      <c r="M80"/>
    </row>
    <row r="81" spans="1:13" ht="12.75">
      <c r="A81" s="1"/>
      <c r="B81" s="9"/>
      <c r="C81" s="9"/>
      <c r="D81" s="9"/>
      <c r="E81" s="9"/>
      <c r="F81" s="10"/>
      <c r="G81" s="4"/>
      <c r="H81" s="534"/>
      <c r="I81" s="550"/>
      <c r="J81" s="536"/>
      <c r="K81" s="63"/>
      <c r="M81"/>
    </row>
    <row r="82" spans="1:13" ht="12.75">
      <c r="A82" s="1"/>
      <c r="B82" s="9" t="s">
        <v>323</v>
      </c>
      <c r="C82" s="9"/>
      <c r="D82" s="9"/>
      <c r="E82" s="9"/>
      <c r="F82" s="141"/>
      <c r="G82" s="4"/>
      <c r="H82" s="534"/>
      <c r="I82" s="550"/>
      <c r="J82" s="536"/>
      <c r="K82" s="63"/>
      <c r="M82"/>
    </row>
    <row r="83" spans="1:13" ht="12.75">
      <c r="A83" s="1"/>
      <c r="B83" s="9"/>
      <c r="C83" s="9"/>
      <c r="D83" s="9"/>
      <c r="E83" s="9"/>
      <c r="F83" s="10"/>
      <c r="G83" s="4"/>
      <c r="H83" s="534"/>
      <c r="I83" s="550"/>
      <c r="J83" s="536"/>
      <c r="K83" s="63"/>
      <c r="M83"/>
    </row>
    <row r="84" spans="1:13" ht="12.75">
      <c r="A84" s="1"/>
      <c r="B84" s="9" t="s">
        <v>324</v>
      </c>
      <c r="C84" s="9"/>
      <c r="D84" s="9"/>
      <c r="E84" s="9"/>
      <c r="F84" s="141"/>
      <c r="G84" s="4"/>
      <c r="H84" s="534"/>
      <c r="I84" s="550"/>
      <c r="J84" s="536"/>
      <c r="K84" s="63"/>
      <c r="M84"/>
    </row>
    <row r="85" spans="1:13" ht="12.75">
      <c r="A85" s="1"/>
      <c r="B85" s="9"/>
      <c r="C85" s="9"/>
      <c r="D85" s="9"/>
      <c r="E85" s="9"/>
      <c r="F85" s="10"/>
      <c r="G85" s="4"/>
      <c r="H85" s="534"/>
      <c r="I85" s="550"/>
      <c r="J85" s="536"/>
      <c r="K85" s="63"/>
      <c r="M85"/>
    </row>
    <row r="86" spans="1:13" ht="13.5" thickBot="1">
      <c r="A86" s="1"/>
      <c r="B86" s="9" t="s">
        <v>325</v>
      </c>
      <c r="C86" s="9"/>
      <c r="D86" s="9"/>
      <c r="E86" s="9"/>
      <c r="F86" s="141"/>
      <c r="G86" s="4"/>
      <c r="H86" s="537"/>
      <c r="I86" s="538"/>
      <c r="J86" s="539"/>
      <c r="K86" s="63"/>
      <c r="M86"/>
    </row>
    <row r="87" spans="1:13" ht="12.75">
      <c r="A87" s="1"/>
      <c r="B87" s="9" t="s">
        <v>326</v>
      </c>
      <c r="C87" s="9"/>
      <c r="D87" s="9"/>
      <c r="E87" s="9"/>
      <c r="F87" s="10"/>
      <c r="G87" s="4"/>
      <c r="H87" s="501" t="s">
        <v>241</v>
      </c>
      <c r="I87" s="548"/>
      <c r="J87" s="548"/>
      <c r="K87" s="27"/>
      <c r="M87"/>
    </row>
    <row r="88" spans="1:13" ht="12.75">
      <c r="A88" s="1"/>
      <c r="B88" s="4"/>
      <c r="C88" s="4"/>
      <c r="D88" s="4"/>
      <c r="E88" s="4"/>
      <c r="F88" s="4"/>
      <c r="G88" s="4"/>
      <c r="H88" s="549"/>
      <c r="I88" s="549"/>
      <c r="J88" s="549"/>
      <c r="K88" s="27"/>
      <c r="M88"/>
    </row>
    <row r="89" spans="1:13" ht="12.75">
      <c r="A89" s="1"/>
      <c r="B89" s="9" t="s">
        <v>327</v>
      </c>
      <c r="C89" s="9"/>
      <c r="D89" s="9"/>
      <c r="E89" s="9"/>
      <c r="F89" s="142">
        <f>IF(J65&lt;(F90*0.1),J65,F90*0.1)</f>
        <v>0</v>
      </c>
      <c r="G89" s="4"/>
      <c r="H89" s="4"/>
      <c r="I89" s="27"/>
      <c r="J89" s="26">
        <f>$J$90+$J$68+$J$71+$J$76+$J$74</f>
        <v>0</v>
      </c>
      <c r="K89" s="26"/>
      <c r="M89"/>
    </row>
    <row r="90" spans="1:13" ht="12.75">
      <c r="A90" s="1"/>
      <c r="B90" s="9"/>
      <c r="C90" s="9"/>
      <c r="D90" s="9"/>
      <c r="E90" s="9"/>
      <c r="F90" s="12">
        <f>F65+F67+F69+F71+F73+F78+F80+F82+F84+F86+F75</f>
        <v>0</v>
      </c>
      <c r="G90" s="4"/>
      <c r="H90" s="4"/>
      <c r="I90" s="4"/>
      <c r="J90" s="12">
        <f>IF(J65&lt;(F90*0.1),0,J65-(F90*0.1))</f>
        <v>0</v>
      </c>
      <c r="K90" s="26"/>
      <c r="M90"/>
    </row>
    <row r="91" spans="1:13" ht="12.75">
      <c r="A91" s="1"/>
      <c r="B91" s="4"/>
      <c r="C91" s="4"/>
      <c r="D91" s="9"/>
      <c r="E91" s="13" t="s">
        <v>328</v>
      </c>
      <c r="F91" s="142">
        <f>F89+F90</f>
        <v>0</v>
      </c>
      <c r="G91" s="4"/>
      <c r="H91" s="4"/>
      <c r="I91" s="14" t="s">
        <v>329</v>
      </c>
      <c r="J91" s="142">
        <f>ROUNDDOWN(J89,1)</f>
        <v>0</v>
      </c>
      <c r="K91" s="168"/>
      <c r="M91"/>
    </row>
    <row r="92" spans="1:13" ht="12.75">
      <c r="A92" s="1"/>
      <c r="B92" s="9"/>
      <c r="C92" s="9"/>
      <c r="D92" s="9"/>
      <c r="E92" s="9"/>
      <c r="F92" s="4"/>
      <c r="G92" s="4"/>
      <c r="H92" s="4"/>
      <c r="I92" s="4"/>
      <c r="J92" s="10"/>
      <c r="K92" s="167"/>
      <c r="M92"/>
    </row>
    <row r="93" spans="1:13" ht="12.75">
      <c r="A93" s="1"/>
      <c r="B93" s="9" t="s">
        <v>330</v>
      </c>
      <c r="C93" s="9"/>
      <c r="D93" s="9"/>
      <c r="E93" s="9"/>
      <c r="F93" s="4"/>
      <c r="G93" s="4"/>
      <c r="H93" s="4"/>
      <c r="I93" s="4"/>
      <c r="J93" s="141"/>
      <c r="K93" s="166"/>
      <c r="M93"/>
    </row>
    <row r="94" spans="1:13" ht="12.75">
      <c r="A94" s="1"/>
      <c r="B94" s="9"/>
      <c r="C94" s="9"/>
      <c r="D94" s="9"/>
      <c r="E94" s="9"/>
      <c r="F94" s="4"/>
      <c r="G94" s="4"/>
      <c r="H94" s="4"/>
      <c r="I94" s="4"/>
      <c r="J94" s="10"/>
      <c r="K94" s="167"/>
      <c r="M94"/>
    </row>
    <row r="95" spans="1:13" ht="12.75">
      <c r="A95" s="1"/>
      <c r="B95" s="4"/>
      <c r="C95" s="4"/>
      <c r="D95" s="9"/>
      <c r="E95" s="9"/>
      <c r="F95" s="4"/>
      <c r="G95" s="4"/>
      <c r="H95" s="4"/>
      <c r="I95" s="14" t="s">
        <v>353</v>
      </c>
      <c r="J95" s="503">
        <f>IF(J91&gt;F91,"Too Many Adjacent Acres ADJUST",F91+J91+J93)</f>
        <v>0</v>
      </c>
      <c r="K95" s="164"/>
      <c r="M95"/>
    </row>
    <row r="96" spans="1:13" ht="5.25" customHeight="1">
      <c r="A96" s="1"/>
      <c r="B96" s="4"/>
      <c r="C96" s="4"/>
      <c r="D96" s="9"/>
      <c r="E96" s="9"/>
      <c r="F96" s="4"/>
      <c r="G96" s="4"/>
      <c r="H96" s="4"/>
      <c r="I96" s="14"/>
      <c r="J96" s="504"/>
      <c r="K96" s="164"/>
      <c r="M96"/>
    </row>
    <row r="97" spans="1:13" ht="12.75" customHeight="1">
      <c r="A97" s="1"/>
      <c r="B97" s="502" t="str">
        <f>IF(OR(F67=" ",F69=" ",F71=" ",F73=" ",F75=" ",F78=" ",F80=" ",F82=" ",F84=" ",F86=" ",J68=" ",J71=" ",J74=" ",J76=" ",J93=" "),"Use Your Delete Key NOT the Space Bar Key to Clear Old Data and Eliminate the #VALUE! Label"," ")</f>
        <v> </v>
      </c>
      <c r="C97" s="502"/>
      <c r="D97" s="502"/>
      <c r="E97" s="502"/>
      <c r="F97" s="502"/>
      <c r="G97" s="502"/>
      <c r="H97" s="4"/>
      <c r="I97" s="14"/>
      <c r="J97" s="504"/>
      <c r="K97" s="164"/>
      <c r="M97"/>
    </row>
    <row r="98" spans="1:13" ht="7.5" customHeight="1">
      <c r="A98" s="1"/>
      <c r="B98" s="502"/>
      <c r="C98" s="502"/>
      <c r="D98" s="502"/>
      <c r="E98" s="502"/>
      <c r="F98" s="502"/>
      <c r="G98" s="502"/>
      <c r="H98" s="4"/>
      <c r="I98" s="4"/>
      <c r="J98" s="504"/>
      <c r="K98" s="27"/>
      <c r="M98"/>
    </row>
    <row r="99" spans="1:13" ht="12.75">
      <c r="A99" s="1"/>
      <c r="B99" s="502"/>
      <c r="C99" s="502"/>
      <c r="D99" s="502"/>
      <c r="E99" s="502"/>
      <c r="F99" s="502"/>
      <c r="G99" s="502"/>
      <c r="H99" s="4"/>
      <c r="I99" s="4"/>
      <c r="J99" s="505"/>
      <c r="K99" s="27"/>
      <c r="M99"/>
    </row>
    <row r="100" spans="1:13" ht="6" customHeight="1">
      <c r="A100" s="1"/>
      <c r="B100" s="4"/>
      <c r="C100" s="4"/>
      <c r="D100" s="4"/>
      <c r="E100" s="4"/>
      <c r="F100" s="4"/>
      <c r="G100" s="4"/>
      <c r="H100" s="4"/>
      <c r="I100" s="4"/>
      <c r="J100" s="4"/>
      <c r="K100" s="27"/>
      <c r="M100"/>
    </row>
    <row r="101" spans="1:13" ht="6" customHeight="1">
      <c r="A101" s="1"/>
      <c r="B101" s="4"/>
      <c r="C101" s="4"/>
      <c r="D101" s="4"/>
      <c r="E101" s="4"/>
      <c r="F101" s="4"/>
      <c r="G101" s="4"/>
      <c r="H101" s="4"/>
      <c r="I101" s="4"/>
      <c r="J101" s="4"/>
      <c r="K101" s="27"/>
      <c r="M101"/>
    </row>
    <row r="102" spans="1:13" ht="12.75">
      <c r="A102" s="1"/>
      <c r="B102" s="4"/>
      <c r="C102" s="4"/>
      <c r="D102" s="4"/>
      <c r="E102" s="4"/>
      <c r="F102" s="4"/>
      <c r="G102" s="4"/>
      <c r="H102" s="4"/>
      <c r="I102" s="4"/>
      <c r="J102" s="4"/>
      <c r="K102" s="27"/>
      <c r="M102"/>
    </row>
    <row r="103" spans="1:13" ht="12.75" customHeight="1">
      <c r="A103" s="1"/>
      <c r="B103" s="4"/>
      <c r="C103" s="4"/>
      <c r="D103" s="4"/>
      <c r="E103" s="4"/>
      <c r="F103" s="4"/>
      <c r="G103" s="4"/>
      <c r="H103" s="4"/>
      <c r="I103" s="4"/>
      <c r="J103" s="4"/>
      <c r="K103" s="27"/>
      <c r="M103"/>
    </row>
    <row r="104" spans="1:13" ht="12" customHeight="1">
      <c r="A104" s="1"/>
      <c r="B104" s="4"/>
      <c r="C104" s="4"/>
      <c r="D104" s="4"/>
      <c r="E104" s="4"/>
      <c r="F104" s="4"/>
      <c r="G104" s="4"/>
      <c r="H104" s="27"/>
      <c r="I104" s="27"/>
      <c r="J104" s="27"/>
      <c r="K104" s="27"/>
      <c r="M104"/>
    </row>
    <row r="105" spans="1:13" ht="21" customHeight="1">
      <c r="A105" s="1"/>
      <c r="B105" s="4"/>
      <c r="C105" s="4"/>
      <c r="D105" s="4"/>
      <c r="E105" s="4"/>
      <c r="F105" s="4"/>
      <c r="G105" s="4"/>
      <c r="H105" s="4"/>
      <c r="I105" s="4"/>
      <c r="J105" s="4"/>
      <c r="K105" s="27"/>
      <c r="M105"/>
    </row>
    <row r="106" spans="1:13" ht="12.75">
      <c r="A106" s="1"/>
      <c r="B106" s="4"/>
      <c r="C106" s="4"/>
      <c r="D106" s="4"/>
      <c r="E106" s="5" t="s">
        <v>283</v>
      </c>
      <c r="F106" s="453">
        <f>T($E$16)</f>
      </c>
      <c r="G106" s="454"/>
      <c r="H106" s="455"/>
      <c r="I106" s="4"/>
      <c r="J106" s="4"/>
      <c r="K106" s="27"/>
      <c r="M106"/>
    </row>
    <row r="107" spans="2:13" ht="114" customHeight="1">
      <c r="B107" s="4"/>
      <c r="C107" s="4"/>
      <c r="D107" s="5"/>
      <c r="E107" s="36"/>
      <c r="F107" s="36"/>
      <c r="G107" s="36"/>
      <c r="H107" s="4"/>
      <c r="I107" s="4"/>
      <c r="J107" s="4"/>
      <c r="K107" s="27"/>
      <c r="M107"/>
    </row>
    <row r="108" spans="1:13" ht="6" customHeight="1">
      <c r="A108" s="1"/>
      <c r="B108" s="4"/>
      <c r="C108" s="4"/>
      <c r="D108" s="4"/>
      <c r="E108" s="4"/>
      <c r="F108" s="4"/>
      <c r="G108" s="4"/>
      <c r="H108" s="4"/>
      <c r="I108" s="4"/>
      <c r="J108" s="4"/>
      <c r="K108" s="27"/>
      <c r="M108"/>
    </row>
    <row r="109" spans="1:13" ht="18">
      <c r="A109" s="1"/>
      <c r="B109" s="79" t="s">
        <v>354</v>
      </c>
      <c r="C109" s="66"/>
      <c r="D109" s="4"/>
      <c r="E109" s="4"/>
      <c r="F109" s="4"/>
      <c r="G109" s="4"/>
      <c r="H109" s="4"/>
      <c r="I109" s="4"/>
      <c r="J109" s="4"/>
      <c r="K109" s="27"/>
      <c r="M109"/>
    </row>
    <row r="110" spans="1:13" ht="6" customHeight="1">
      <c r="A110" s="1"/>
      <c r="B110" s="4"/>
      <c r="C110" s="4"/>
      <c r="D110" s="4"/>
      <c r="E110" s="4"/>
      <c r="F110" s="4"/>
      <c r="G110" s="4"/>
      <c r="H110" s="4"/>
      <c r="I110" s="4"/>
      <c r="J110" s="4"/>
      <c r="K110" s="27"/>
      <c r="M110"/>
    </row>
    <row r="111" spans="1:13" ht="14.25">
      <c r="A111" s="1"/>
      <c r="B111" s="80" t="s">
        <v>242</v>
      </c>
      <c r="C111" s="67"/>
      <c r="D111" s="16"/>
      <c r="E111" s="16"/>
      <c r="F111" s="16"/>
      <c r="G111" s="16"/>
      <c r="H111" s="16"/>
      <c r="I111" s="16"/>
      <c r="J111" s="16"/>
      <c r="K111" s="169"/>
      <c r="M111"/>
    </row>
    <row r="112" spans="1:13" ht="14.25">
      <c r="A112" s="1"/>
      <c r="B112" s="80" t="s">
        <v>355</v>
      </c>
      <c r="C112" s="67"/>
      <c r="D112" s="16"/>
      <c r="E112" s="16"/>
      <c r="F112" s="16"/>
      <c r="G112" s="16"/>
      <c r="H112" s="16"/>
      <c r="I112" s="16"/>
      <c r="J112" s="16"/>
      <c r="K112" s="169"/>
      <c r="M112"/>
    </row>
    <row r="113" spans="1:13" ht="6" customHeight="1">
      <c r="A113" s="1"/>
      <c r="B113" s="16"/>
      <c r="C113" s="16"/>
      <c r="D113" s="16"/>
      <c r="E113" s="16"/>
      <c r="F113" s="16"/>
      <c r="G113" s="16"/>
      <c r="H113" s="16"/>
      <c r="I113" s="16"/>
      <c r="J113" s="16"/>
      <c r="K113" s="169"/>
      <c r="M113"/>
    </row>
    <row r="114" spans="1:13" ht="12.75">
      <c r="A114" s="1"/>
      <c r="B114" s="546" t="s">
        <v>561</v>
      </c>
      <c r="C114" s="500"/>
      <c r="D114" s="500"/>
      <c r="E114" s="500"/>
      <c r="F114" s="500"/>
      <c r="G114" s="500"/>
      <c r="H114" s="500"/>
      <c r="I114" s="500"/>
      <c r="J114" s="500"/>
      <c r="K114" s="169"/>
      <c r="M114"/>
    </row>
    <row r="115" spans="1:13" ht="18" customHeight="1">
      <c r="A115" s="1"/>
      <c r="B115" s="500"/>
      <c r="C115" s="500"/>
      <c r="D115" s="500"/>
      <c r="E115" s="500"/>
      <c r="F115" s="500"/>
      <c r="G115" s="500"/>
      <c r="H115" s="500"/>
      <c r="I115" s="500"/>
      <c r="J115" s="500"/>
      <c r="K115" s="169"/>
      <c r="M115"/>
    </row>
    <row r="116" spans="1:13" ht="6" customHeight="1">
      <c r="A116" s="1"/>
      <c r="B116" s="16"/>
      <c r="C116" s="16"/>
      <c r="D116" s="16"/>
      <c r="E116" s="16"/>
      <c r="F116" s="16"/>
      <c r="G116" s="16"/>
      <c r="H116" s="16"/>
      <c r="I116" s="16"/>
      <c r="J116" s="16"/>
      <c r="K116" s="169"/>
      <c r="M116"/>
    </row>
    <row r="117" spans="1:13" ht="16.5" customHeight="1">
      <c r="A117" s="1"/>
      <c r="B117" s="547" t="s">
        <v>560</v>
      </c>
      <c r="C117" s="547"/>
      <c r="D117" s="547"/>
      <c r="E117" s="547"/>
      <c r="F117" s="547"/>
      <c r="G117" s="547"/>
      <c r="H117" s="547"/>
      <c r="I117" s="547"/>
      <c r="J117" s="547"/>
      <c r="K117" s="170"/>
      <c r="M117"/>
    </row>
    <row r="118" spans="1:13" ht="12.75" customHeight="1">
      <c r="A118" s="1"/>
      <c r="B118" s="547"/>
      <c r="C118" s="547"/>
      <c r="D118" s="547"/>
      <c r="E118" s="547"/>
      <c r="F118" s="547"/>
      <c r="G118" s="547"/>
      <c r="H118" s="547"/>
      <c r="I118" s="547"/>
      <c r="J118" s="547"/>
      <c r="K118" s="169"/>
      <c r="M118"/>
    </row>
    <row r="119" spans="1:13" ht="12.75" customHeight="1">
      <c r="A119" s="1"/>
      <c r="B119" s="547"/>
      <c r="C119" s="547"/>
      <c r="D119" s="547"/>
      <c r="E119" s="547"/>
      <c r="F119" s="547"/>
      <c r="G119" s="547"/>
      <c r="H119" s="547"/>
      <c r="I119" s="547"/>
      <c r="J119" s="547"/>
      <c r="K119" s="169"/>
      <c r="M119"/>
    </row>
    <row r="120" spans="1:13" ht="6" customHeight="1">
      <c r="A120" s="1"/>
      <c r="B120" s="547"/>
      <c r="C120" s="547"/>
      <c r="D120" s="547"/>
      <c r="E120" s="547"/>
      <c r="F120" s="547"/>
      <c r="G120" s="547"/>
      <c r="H120" s="547"/>
      <c r="I120" s="547"/>
      <c r="J120" s="547"/>
      <c r="K120" s="169"/>
      <c r="M120"/>
    </row>
    <row r="121" spans="1:13" ht="14.25">
      <c r="A121" s="1"/>
      <c r="B121" s="82" t="s">
        <v>529</v>
      </c>
      <c r="C121" s="82"/>
      <c r="D121" s="82"/>
      <c r="E121" s="82"/>
      <c r="F121" s="82"/>
      <c r="G121" s="82"/>
      <c r="H121" s="82"/>
      <c r="I121" s="82"/>
      <c r="J121" s="82"/>
      <c r="K121" s="169"/>
      <c r="M121"/>
    </row>
    <row r="122" spans="1:13" ht="14.25">
      <c r="A122" s="1"/>
      <c r="B122" s="82" t="s">
        <v>530</v>
      </c>
      <c r="C122" s="82"/>
      <c r="D122" s="82"/>
      <c r="E122" s="82"/>
      <c r="F122" s="82"/>
      <c r="G122" s="82"/>
      <c r="H122" s="82"/>
      <c r="I122" s="82"/>
      <c r="J122" s="82"/>
      <c r="K122" s="169"/>
      <c r="M122"/>
    </row>
    <row r="123" spans="1:13" ht="14.25">
      <c r="A123" s="1"/>
      <c r="B123" s="82" t="s">
        <v>531</v>
      </c>
      <c r="C123" s="82"/>
      <c r="D123" s="82"/>
      <c r="E123" s="82"/>
      <c r="F123" s="82"/>
      <c r="G123" s="82"/>
      <c r="H123" s="82"/>
      <c r="I123" s="82"/>
      <c r="J123" s="82"/>
      <c r="K123" s="169"/>
      <c r="M123"/>
    </row>
    <row r="124" spans="1:13" ht="14.25">
      <c r="A124" s="1"/>
      <c r="B124" s="82" t="s">
        <v>556</v>
      </c>
      <c r="C124" s="82"/>
      <c r="D124" s="82"/>
      <c r="E124" s="82"/>
      <c r="F124" s="82"/>
      <c r="G124" s="82"/>
      <c r="H124" s="82"/>
      <c r="I124" s="82"/>
      <c r="J124" s="82"/>
      <c r="K124" s="169"/>
      <c r="M124"/>
    </row>
    <row r="125" spans="1:13" ht="14.25">
      <c r="A125" s="1"/>
      <c r="B125" s="82" t="s">
        <v>557</v>
      </c>
      <c r="C125" s="82"/>
      <c r="D125" s="82"/>
      <c r="E125" s="82"/>
      <c r="F125" s="82"/>
      <c r="G125" s="82"/>
      <c r="H125" s="82"/>
      <c r="I125" s="82"/>
      <c r="J125" s="82"/>
      <c r="K125" s="169"/>
      <c r="M125"/>
    </row>
    <row r="126" spans="1:13" ht="14.25">
      <c r="A126" s="1"/>
      <c r="B126" s="82" t="s">
        <v>558</v>
      </c>
      <c r="C126" s="82"/>
      <c r="D126" s="82"/>
      <c r="E126" s="82"/>
      <c r="F126" s="82"/>
      <c r="G126" s="82"/>
      <c r="H126" s="82"/>
      <c r="I126" s="82"/>
      <c r="J126" s="82"/>
      <c r="K126" s="169"/>
      <c r="M126"/>
    </row>
    <row r="127" spans="1:13" ht="14.25">
      <c r="A127" s="1"/>
      <c r="B127" s="82" t="s">
        <v>559</v>
      </c>
      <c r="C127" s="82"/>
      <c r="D127" s="82"/>
      <c r="E127" s="82"/>
      <c r="F127" s="82"/>
      <c r="G127" s="82"/>
      <c r="H127" s="82"/>
      <c r="I127" s="82"/>
      <c r="J127" s="82"/>
      <c r="K127" s="169"/>
      <c r="M127"/>
    </row>
    <row r="128" spans="1:13" ht="6" customHeight="1">
      <c r="A128" s="1"/>
      <c r="B128" s="82"/>
      <c r="C128" s="82"/>
      <c r="D128" s="82"/>
      <c r="E128" s="82"/>
      <c r="F128" s="82"/>
      <c r="G128" s="82"/>
      <c r="H128" s="82"/>
      <c r="I128" s="82"/>
      <c r="J128" s="82"/>
      <c r="K128" s="169"/>
      <c r="M128"/>
    </row>
    <row r="129" spans="1:13" ht="14.25">
      <c r="A129" s="1"/>
      <c r="B129" s="82" t="s">
        <v>357</v>
      </c>
      <c r="C129" s="82"/>
      <c r="D129" s="82"/>
      <c r="E129" s="82"/>
      <c r="F129" s="82"/>
      <c r="G129" s="82"/>
      <c r="H129" s="82"/>
      <c r="I129" s="82"/>
      <c r="J129" s="16"/>
      <c r="K129" s="169"/>
      <c r="M129"/>
    </row>
    <row r="130" spans="1:13" ht="14.25">
      <c r="A130" s="1"/>
      <c r="B130" s="82" t="s">
        <v>180</v>
      </c>
      <c r="C130" s="82"/>
      <c r="D130" s="82"/>
      <c r="E130" s="82"/>
      <c r="F130" s="82"/>
      <c r="G130" s="82"/>
      <c r="H130" s="82"/>
      <c r="I130" s="82"/>
      <c r="J130" s="16"/>
      <c r="K130" s="169"/>
      <c r="M130"/>
    </row>
    <row r="131" spans="1:13" ht="14.25">
      <c r="A131" s="1"/>
      <c r="B131" s="82" t="s">
        <v>182</v>
      </c>
      <c r="C131" s="82"/>
      <c r="D131" s="82"/>
      <c r="E131" s="82"/>
      <c r="F131" s="82"/>
      <c r="G131" s="82"/>
      <c r="H131" s="82"/>
      <c r="I131" s="82"/>
      <c r="J131" s="16"/>
      <c r="K131" s="169"/>
      <c r="M131"/>
    </row>
    <row r="132" spans="1:86" s="41" customFormat="1" ht="6" customHeight="1">
      <c r="A132" s="43"/>
      <c r="B132" s="84"/>
      <c r="C132" s="84"/>
      <c r="D132" s="82"/>
      <c r="E132" s="82"/>
      <c r="F132" s="84"/>
      <c r="G132" s="84"/>
      <c r="H132" s="84"/>
      <c r="I132" s="84"/>
      <c r="J132" s="40"/>
      <c r="K132" s="171"/>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row>
    <row r="133" spans="1:86" s="42" customFormat="1" ht="15">
      <c r="A133" s="39"/>
      <c r="B133" s="81" t="s">
        <v>372</v>
      </c>
      <c r="C133" s="39"/>
      <c r="D133" s="39"/>
      <c r="E133" s="39"/>
      <c r="F133" s="39"/>
      <c r="G133" s="39"/>
      <c r="H133" s="39"/>
      <c r="I133" s="39"/>
      <c r="J133" s="39"/>
      <c r="K133" s="172"/>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row>
    <row r="134" spans="1:86" s="41" customFormat="1" ht="6" customHeight="1">
      <c r="A134" s="43"/>
      <c r="B134" s="40"/>
      <c r="C134" s="40"/>
      <c r="D134" s="40"/>
      <c r="E134" s="40"/>
      <c r="F134" s="40"/>
      <c r="G134" s="40"/>
      <c r="H134" s="40"/>
      <c r="I134" s="40"/>
      <c r="J134" s="40"/>
      <c r="K134" s="171"/>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row>
    <row r="135" spans="1:13" ht="14.25">
      <c r="A135" s="1"/>
      <c r="B135" s="526" t="s">
        <v>358</v>
      </c>
      <c r="C135" s="526"/>
      <c r="D135" s="526"/>
      <c r="E135" s="526"/>
      <c r="F135" s="526"/>
      <c r="G135" s="526"/>
      <c r="H135" s="526"/>
      <c r="I135" s="526"/>
      <c r="J135" s="526"/>
      <c r="K135" s="27"/>
      <c r="M135"/>
    </row>
    <row r="136" spans="1:13" ht="14.25">
      <c r="A136" s="1"/>
      <c r="B136" s="526" t="s">
        <v>243</v>
      </c>
      <c r="C136" s="526"/>
      <c r="D136" s="526"/>
      <c r="E136" s="526"/>
      <c r="F136" s="526"/>
      <c r="G136" s="526"/>
      <c r="H136" s="526"/>
      <c r="I136" s="526"/>
      <c r="J136" s="526"/>
      <c r="K136" s="27"/>
      <c r="M136"/>
    </row>
    <row r="137" spans="1:13" ht="6" customHeight="1" thickBot="1">
      <c r="A137" s="1"/>
      <c r="B137" s="4"/>
      <c r="C137" s="4"/>
      <c r="D137" s="4"/>
      <c r="E137" s="4"/>
      <c r="F137" s="4"/>
      <c r="G137" s="4"/>
      <c r="H137" s="4"/>
      <c r="I137" s="4"/>
      <c r="J137" s="4"/>
      <c r="K137" s="27"/>
      <c r="M137"/>
    </row>
    <row r="138" spans="1:13" ht="12.75">
      <c r="A138" s="1"/>
      <c r="B138" s="527"/>
      <c r="C138" s="506"/>
      <c r="D138" s="506"/>
      <c r="E138" s="506"/>
      <c r="F138" s="506"/>
      <c r="G138" s="506"/>
      <c r="H138" s="506"/>
      <c r="I138" s="506"/>
      <c r="J138" s="507"/>
      <c r="K138" s="63"/>
      <c r="M138"/>
    </row>
    <row r="139" spans="1:13" ht="12.75">
      <c r="A139" s="1"/>
      <c r="B139" s="508"/>
      <c r="C139" s="513"/>
      <c r="D139" s="513"/>
      <c r="E139" s="513"/>
      <c r="F139" s="513"/>
      <c r="G139" s="513"/>
      <c r="H139" s="513"/>
      <c r="I139" s="513"/>
      <c r="J139" s="509"/>
      <c r="K139" s="63"/>
      <c r="M139"/>
    </row>
    <row r="140" spans="1:13" ht="12.75">
      <c r="A140" s="1"/>
      <c r="B140" s="508"/>
      <c r="C140" s="513"/>
      <c r="D140" s="513"/>
      <c r="E140" s="513"/>
      <c r="F140" s="513"/>
      <c r="G140" s="513"/>
      <c r="H140" s="513"/>
      <c r="I140" s="513"/>
      <c r="J140" s="509"/>
      <c r="K140" s="63"/>
      <c r="M140"/>
    </row>
    <row r="141" spans="1:13" ht="12.75">
      <c r="A141" s="1"/>
      <c r="B141" s="508"/>
      <c r="C141" s="513"/>
      <c r="D141" s="513"/>
      <c r="E141" s="513"/>
      <c r="F141" s="513"/>
      <c r="G141" s="513"/>
      <c r="H141" s="513"/>
      <c r="I141" s="513"/>
      <c r="J141" s="509"/>
      <c r="K141" s="63"/>
      <c r="M141"/>
    </row>
    <row r="142" spans="1:13" ht="12.75">
      <c r="A142" s="1"/>
      <c r="B142" s="508"/>
      <c r="C142" s="513"/>
      <c r="D142" s="513"/>
      <c r="E142" s="513"/>
      <c r="F142" s="513"/>
      <c r="G142" s="513"/>
      <c r="H142" s="513"/>
      <c r="I142" s="513"/>
      <c r="J142" s="509"/>
      <c r="K142" s="63"/>
      <c r="M142"/>
    </row>
    <row r="143" spans="1:13" ht="12.75">
      <c r="A143" s="1"/>
      <c r="B143" s="508"/>
      <c r="C143" s="513"/>
      <c r="D143" s="513"/>
      <c r="E143" s="513"/>
      <c r="F143" s="513"/>
      <c r="G143" s="513"/>
      <c r="H143" s="513"/>
      <c r="I143" s="513"/>
      <c r="J143" s="509"/>
      <c r="K143" s="63"/>
      <c r="M143"/>
    </row>
    <row r="144" spans="1:13" ht="13.5" thickBot="1">
      <c r="A144" s="1"/>
      <c r="B144" s="510"/>
      <c r="C144" s="511"/>
      <c r="D144" s="511"/>
      <c r="E144" s="511"/>
      <c r="F144" s="511"/>
      <c r="G144" s="511"/>
      <c r="H144" s="511"/>
      <c r="I144" s="511"/>
      <c r="J144" s="512"/>
      <c r="K144" s="63"/>
      <c r="M144"/>
    </row>
    <row r="145" spans="1:13" ht="6" customHeight="1">
      <c r="A145" s="1"/>
      <c r="B145" s="4"/>
      <c r="C145" s="4"/>
      <c r="D145" s="4"/>
      <c r="E145" s="4"/>
      <c r="F145" s="4"/>
      <c r="G145" s="4"/>
      <c r="H145" s="4"/>
      <c r="I145" s="4"/>
      <c r="J145" s="4"/>
      <c r="K145" s="27"/>
      <c r="M145"/>
    </row>
    <row r="146" spans="1:13" ht="16.5" customHeight="1">
      <c r="A146" s="1"/>
      <c r="B146" s="390" t="s">
        <v>360</v>
      </c>
      <c r="C146" s="69"/>
      <c r="D146" s="17"/>
      <c r="E146" s="17"/>
      <c r="F146" s="17"/>
      <c r="G146" s="17"/>
      <c r="H146" s="17"/>
      <c r="I146" s="17"/>
      <c r="J146" s="17"/>
      <c r="K146" s="173"/>
      <c r="M146"/>
    </row>
    <row r="147" spans="1:13" ht="6" customHeight="1" thickBot="1">
      <c r="A147" s="1"/>
      <c r="B147" s="4"/>
      <c r="C147" s="4"/>
      <c r="D147" s="4"/>
      <c r="E147" s="4"/>
      <c r="F147" s="4"/>
      <c r="G147" s="4"/>
      <c r="H147" s="4"/>
      <c r="I147" s="4"/>
      <c r="J147" s="4"/>
      <c r="K147" s="27"/>
      <c r="M147"/>
    </row>
    <row r="148" spans="1:13" ht="19.5" thickBot="1" thickTop="1">
      <c r="A148" s="1"/>
      <c r="B148" s="543" t="s">
        <v>100</v>
      </c>
      <c r="C148" s="544"/>
      <c r="D148" s="545"/>
      <c r="F148" s="4"/>
      <c r="G148" s="4"/>
      <c r="H148" s="4"/>
      <c r="I148" s="4"/>
      <c r="J148" s="4"/>
      <c r="K148" s="27"/>
      <c r="M148"/>
    </row>
    <row r="149" spans="1:13" ht="6" customHeight="1" thickTop="1">
      <c r="A149" s="1"/>
      <c r="B149" s="73"/>
      <c r="C149" s="73"/>
      <c r="D149" s="73"/>
      <c r="F149" s="4"/>
      <c r="G149" s="4"/>
      <c r="H149" s="4"/>
      <c r="I149" s="4"/>
      <c r="J149" s="4"/>
      <c r="K149" s="27"/>
      <c r="M149"/>
    </row>
    <row r="150" spans="1:13" ht="12.75">
      <c r="A150" s="1"/>
      <c r="B150" s="4"/>
      <c r="C150" s="54" t="s">
        <v>114</v>
      </c>
      <c r="E150" s="53"/>
      <c r="F150" s="4"/>
      <c r="G150" s="4"/>
      <c r="H150" s="4"/>
      <c r="I150" s="4"/>
      <c r="J150" s="4" t="s">
        <v>306</v>
      </c>
      <c r="K150" s="27"/>
      <c r="M150"/>
    </row>
    <row r="151" spans="1:13" ht="16.5" customHeight="1">
      <c r="A151" s="1"/>
      <c r="B151" s="4"/>
      <c r="C151" s="4"/>
      <c r="D151" s="53"/>
      <c r="E151" s="53"/>
      <c r="F151" s="4"/>
      <c r="G151" s="4"/>
      <c r="H151" s="4"/>
      <c r="I151" s="525" t="s">
        <v>361</v>
      </c>
      <c r="J151" s="525"/>
      <c r="K151" s="174"/>
      <c r="M151"/>
    </row>
    <row r="152" spans="1:13" ht="12.75">
      <c r="A152" s="1"/>
      <c r="B152" s="4"/>
      <c r="C152" s="582" t="s">
        <v>244</v>
      </c>
      <c r="D152" s="500"/>
      <c r="E152" s="500"/>
      <c r="F152" s="500"/>
      <c r="G152" s="500"/>
      <c r="H152" s="500"/>
      <c r="I152" s="500"/>
      <c r="J152" s="4"/>
      <c r="K152" s="27"/>
      <c r="M152"/>
    </row>
    <row r="153" spans="1:13" ht="12.75">
      <c r="A153" s="1"/>
      <c r="B153" s="4"/>
      <c r="C153" s="500"/>
      <c r="D153" s="500"/>
      <c r="E153" s="500"/>
      <c r="F153" s="500"/>
      <c r="G153" s="500"/>
      <c r="H153" s="500"/>
      <c r="I153" s="500"/>
      <c r="J153" s="4"/>
      <c r="K153" s="4"/>
      <c r="M153"/>
    </row>
    <row r="154" spans="1:13" ht="6" customHeight="1">
      <c r="A154" s="1"/>
      <c r="B154" s="4"/>
      <c r="C154" s="4"/>
      <c r="D154" s="53"/>
      <c r="E154" s="53"/>
      <c r="F154" s="4"/>
      <c r="G154" s="4"/>
      <c r="H154" s="4"/>
      <c r="I154" s="4"/>
      <c r="J154" s="4"/>
      <c r="K154" s="4"/>
      <c r="M154"/>
    </row>
    <row r="155" spans="1:13" ht="12.75" customHeight="1">
      <c r="A155" s="1"/>
      <c r="B155" s="4" t="s">
        <v>101</v>
      </c>
      <c r="C155" s="4"/>
      <c r="E155" s="4"/>
      <c r="F155" s="4"/>
      <c r="G155" s="4"/>
      <c r="H155" s="4"/>
      <c r="I155" s="4"/>
      <c r="J155" s="4"/>
      <c r="K155" s="4"/>
      <c r="M155"/>
    </row>
    <row r="156" spans="1:13" ht="6" customHeight="1">
      <c r="A156" s="1"/>
      <c r="B156" s="4"/>
      <c r="C156" s="4"/>
      <c r="D156" s="4"/>
      <c r="E156" s="4"/>
      <c r="F156" s="4"/>
      <c r="G156" s="4"/>
      <c r="H156" s="4"/>
      <c r="I156" s="4"/>
      <c r="J156" s="4"/>
      <c r="K156" s="4"/>
      <c r="M156"/>
    </row>
    <row r="157" spans="1:13" ht="12.75">
      <c r="A157" s="1"/>
      <c r="B157" s="4"/>
      <c r="C157" s="541"/>
      <c r="D157" s="541"/>
      <c r="E157" s="4"/>
      <c r="F157" s="140">
        <f>$F$65+$F$67</f>
        <v>0</v>
      </c>
      <c r="G157" s="4"/>
      <c r="H157" s="4"/>
      <c r="I157" s="514"/>
      <c r="J157" s="515"/>
      <c r="K157" s="4"/>
      <c r="M157"/>
    </row>
    <row r="158" spans="1:13" ht="12.75">
      <c r="A158" s="1"/>
      <c r="B158" s="4"/>
      <c r="C158" s="525" t="s">
        <v>361</v>
      </c>
      <c r="D158" s="525"/>
      <c r="E158" s="4"/>
      <c r="F158" s="4" t="s">
        <v>99</v>
      </c>
      <c r="G158" s="4"/>
      <c r="H158" s="4"/>
      <c r="I158" s="528" t="s">
        <v>391</v>
      </c>
      <c r="J158" s="528"/>
      <c r="K158" s="4"/>
      <c r="M158"/>
    </row>
    <row r="159" spans="1:13" ht="6" customHeight="1">
      <c r="A159" s="1"/>
      <c r="B159" s="4"/>
      <c r="C159" s="4"/>
      <c r="D159" s="28"/>
      <c r="E159" s="4"/>
      <c r="F159" s="4"/>
      <c r="G159" s="4"/>
      <c r="H159" s="4"/>
      <c r="J159" s="4"/>
      <c r="K159" s="4"/>
      <c r="M159"/>
    </row>
    <row r="160" spans="1:13" ht="13.5" customHeight="1">
      <c r="A160" s="1"/>
      <c r="B160" s="540" t="s">
        <v>245</v>
      </c>
      <c r="C160" s="540"/>
      <c r="D160" s="540"/>
      <c r="E160" s="540"/>
      <c r="F160" s="540"/>
      <c r="G160" s="540"/>
      <c r="H160" s="540"/>
      <c r="I160" s="540"/>
      <c r="J160" s="540"/>
      <c r="K160" s="399"/>
      <c r="M160"/>
    </row>
    <row r="161" spans="1:13" ht="15" customHeight="1">
      <c r="A161" s="1"/>
      <c r="B161" s="540"/>
      <c r="C161" s="540"/>
      <c r="D161" s="540"/>
      <c r="E161" s="540"/>
      <c r="F161" s="540"/>
      <c r="G161" s="540"/>
      <c r="H161" s="540"/>
      <c r="I161" s="540"/>
      <c r="J161" s="540"/>
      <c r="K161" s="399"/>
      <c r="M161"/>
    </row>
    <row r="162" spans="1:13" ht="12.75">
      <c r="A162" s="1"/>
      <c r="B162" s="540"/>
      <c r="C162" s="540"/>
      <c r="D162" s="540"/>
      <c r="E162" s="540"/>
      <c r="F162" s="540"/>
      <c r="G162" s="540"/>
      <c r="H162" s="540"/>
      <c r="I162" s="540"/>
      <c r="J162" s="540"/>
      <c r="K162" s="399"/>
      <c r="M162"/>
    </row>
    <row r="163" spans="1:13" ht="21" customHeight="1">
      <c r="A163" s="1"/>
      <c r="B163" s="97"/>
      <c r="C163" s="97"/>
      <c r="D163" s="97"/>
      <c r="E163" s="97"/>
      <c r="F163" s="97"/>
      <c r="G163" s="97"/>
      <c r="H163" s="97"/>
      <c r="I163" s="97"/>
      <c r="J163" s="97"/>
      <c r="K163" s="97"/>
      <c r="M163"/>
    </row>
    <row r="164" spans="1:13" ht="12.75" customHeight="1">
      <c r="A164" s="1"/>
      <c r="B164" s="4"/>
      <c r="C164" s="4"/>
      <c r="D164" s="5" t="s">
        <v>283</v>
      </c>
      <c r="E164" s="453">
        <f>T($E$16)</f>
      </c>
      <c r="F164" s="454"/>
      <c r="G164" s="455"/>
      <c r="H164" s="5" t="s">
        <v>306</v>
      </c>
      <c r="I164" s="35" t="s">
        <v>306</v>
      </c>
      <c r="J164" s="4"/>
      <c r="K164" s="4"/>
      <c r="M164"/>
    </row>
    <row r="165" spans="1:13" ht="61.5" customHeight="1">
      <c r="A165" s="1"/>
      <c r="B165" s="4"/>
      <c r="C165" s="4"/>
      <c r="D165" s="5"/>
      <c r="E165" s="36"/>
      <c r="F165" s="36"/>
      <c r="G165" s="36"/>
      <c r="H165" s="5"/>
      <c r="I165" s="35"/>
      <c r="J165" s="21"/>
      <c r="K165" s="4"/>
      <c r="M165"/>
    </row>
    <row r="166" spans="1:13" ht="12.75" customHeight="1">
      <c r="A166" s="1"/>
      <c r="B166" s="4"/>
      <c r="C166" s="4"/>
      <c r="D166" s="5"/>
      <c r="E166" s="36"/>
      <c r="F166" s="36"/>
      <c r="G166" s="36"/>
      <c r="H166" s="5"/>
      <c r="I166" s="35"/>
      <c r="J166" s="4"/>
      <c r="K166" s="4"/>
      <c r="M166"/>
    </row>
    <row r="167" spans="1:13" ht="12.75">
      <c r="A167" s="1"/>
      <c r="B167" s="4"/>
      <c r="C167" s="4"/>
      <c r="D167" s="4" t="s">
        <v>365</v>
      </c>
      <c r="E167" s="4"/>
      <c r="F167" s="4"/>
      <c r="G167" s="4"/>
      <c r="H167" s="4"/>
      <c r="I167" s="4"/>
      <c r="J167" s="4"/>
      <c r="K167" s="4"/>
      <c r="M167"/>
    </row>
    <row r="168" spans="1:13" ht="12.75">
      <c r="A168" s="1"/>
      <c r="B168" s="4"/>
      <c r="C168" s="4"/>
      <c r="D168" s="4" t="s">
        <v>366</v>
      </c>
      <c r="E168" s="4"/>
      <c r="F168" s="4"/>
      <c r="G168" s="4"/>
      <c r="H168" s="4"/>
      <c r="I168" s="4"/>
      <c r="J168" s="4"/>
      <c r="K168" s="4"/>
      <c r="M168"/>
    </row>
    <row r="169" spans="1:13" ht="12.75">
      <c r="A169" s="1"/>
      <c r="B169" s="4"/>
      <c r="C169" s="4"/>
      <c r="D169" s="27"/>
      <c r="E169" s="4"/>
      <c r="F169" s="4"/>
      <c r="G169" s="4"/>
      <c r="H169" s="4"/>
      <c r="I169" s="4"/>
      <c r="J169" s="4"/>
      <c r="K169" s="4"/>
      <c r="M169"/>
    </row>
    <row r="170" spans="1:13" ht="12.75">
      <c r="A170" s="1"/>
      <c r="B170" s="4"/>
      <c r="C170" s="4"/>
      <c r="D170" s="27"/>
      <c r="E170" s="4"/>
      <c r="F170" s="4"/>
      <c r="G170" s="4"/>
      <c r="H170" s="4"/>
      <c r="I170" s="211"/>
      <c r="J170" s="4"/>
      <c r="K170" s="4"/>
      <c r="M170"/>
    </row>
    <row r="171" spans="1:13" ht="12.75">
      <c r="A171" s="1"/>
      <c r="B171" s="4"/>
      <c r="C171" s="4"/>
      <c r="D171" s="27"/>
      <c r="E171" s="4"/>
      <c r="F171" s="4"/>
      <c r="G171" s="4"/>
      <c r="H171" s="4"/>
      <c r="I171" s="28" t="s">
        <v>361</v>
      </c>
      <c r="J171" s="4"/>
      <c r="K171" s="4"/>
      <c r="M171"/>
    </row>
    <row r="172" spans="1:13" ht="13.5" thickBot="1">
      <c r="A172" s="1"/>
      <c r="B172" s="4"/>
      <c r="C172" s="4"/>
      <c r="D172" s="4" t="s">
        <v>410</v>
      </c>
      <c r="E172" s="4"/>
      <c r="F172" s="4"/>
      <c r="G172" s="4"/>
      <c r="H172" s="4"/>
      <c r="I172" s="4"/>
      <c r="J172" s="4"/>
      <c r="K172" s="4"/>
      <c r="M172"/>
    </row>
    <row r="173" spans="1:13" ht="12.75" customHeight="1">
      <c r="A173" s="1"/>
      <c r="B173" s="4"/>
      <c r="C173" s="4"/>
      <c r="D173" s="491" t="s">
        <v>306</v>
      </c>
      <c r="E173" s="492"/>
      <c r="F173" s="492"/>
      <c r="G173" s="492"/>
      <c r="H173" s="492"/>
      <c r="I173" s="492"/>
      <c r="J173" s="493"/>
      <c r="K173" s="63"/>
      <c r="M173"/>
    </row>
    <row r="174" spans="1:13" ht="12.75">
      <c r="A174" s="1"/>
      <c r="B174" s="4"/>
      <c r="C174" s="4"/>
      <c r="D174" s="494"/>
      <c r="E174" s="419"/>
      <c r="F174" s="419"/>
      <c r="G174" s="419"/>
      <c r="H174" s="419"/>
      <c r="I174" s="419"/>
      <c r="J174" s="495"/>
      <c r="K174" s="63"/>
      <c r="M174"/>
    </row>
    <row r="175" spans="1:13" ht="12.75">
      <c r="A175" s="1"/>
      <c r="B175" s="4"/>
      <c r="C175" s="4"/>
      <c r="D175" s="494"/>
      <c r="E175" s="419"/>
      <c r="F175" s="419"/>
      <c r="G175" s="419"/>
      <c r="H175" s="419"/>
      <c r="I175" s="419"/>
      <c r="J175" s="495"/>
      <c r="K175" s="63"/>
      <c r="M175"/>
    </row>
    <row r="176" spans="1:13" ht="12.75">
      <c r="A176" s="1"/>
      <c r="B176" s="4"/>
      <c r="C176" s="4"/>
      <c r="D176" s="494"/>
      <c r="E176" s="419"/>
      <c r="F176" s="419"/>
      <c r="G176" s="419"/>
      <c r="H176" s="419"/>
      <c r="I176" s="419"/>
      <c r="J176" s="495"/>
      <c r="K176" s="4"/>
      <c r="M176"/>
    </row>
    <row r="177" spans="1:13" ht="12.75" customHeight="1">
      <c r="A177" s="1"/>
      <c r="B177" s="4"/>
      <c r="C177" s="4"/>
      <c r="D177" s="494"/>
      <c r="E177" s="419"/>
      <c r="F177" s="419"/>
      <c r="G177" s="419"/>
      <c r="H177" s="419"/>
      <c r="I177" s="419"/>
      <c r="J177" s="495"/>
      <c r="K177" s="1"/>
      <c r="M177"/>
    </row>
    <row r="178" spans="1:13" ht="12.75">
      <c r="A178" s="1"/>
      <c r="B178" s="4"/>
      <c r="C178" s="4"/>
      <c r="D178" s="494"/>
      <c r="E178" s="419"/>
      <c r="F178" s="419"/>
      <c r="G178" s="419"/>
      <c r="H178" s="419"/>
      <c r="I178" s="419"/>
      <c r="J178" s="495"/>
      <c r="K178" s="1"/>
      <c r="M178"/>
    </row>
    <row r="179" spans="1:13" ht="12.75">
      <c r="A179" s="1"/>
      <c r="B179" s="4"/>
      <c r="C179" s="4"/>
      <c r="D179" s="494"/>
      <c r="E179" s="419"/>
      <c r="F179" s="419"/>
      <c r="G179" s="419"/>
      <c r="H179" s="419"/>
      <c r="I179" s="419"/>
      <c r="J179" s="495"/>
      <c r="K179" s="1"/>
      <c r="M179"/>
    </row>
    <row r="180" spans="1:13" ht="12.75">
      <c r="A180" s="1"/>
      <c r="B180" s="4"/>
      <c r="C180" s="4"/>
      <c r="D180" s="494"/>
      <c r="E180" s="419"/>
      <c r="F180" s="419"/>
      <c r="G180" s="419"/>
      <c r="H180" s="419"/>
      <c r="I180" s="419"/>
      <c r="J180" s="495"/>
      <c r="K180" s="1"/>
      <c r="M180"/>
    </row>
    <row r="181" spans="1:13" ht="12.75">
      <c r="A181" s="1"/>
      <c r="B181" s="4"/>
      <c r="C181" s="4"/>
      <c r="D181" s="494"/>
      <c r="E181" s="419"/>
      <c r="F181" s="419"/>
      <c r="G181" s="419"/>
      <c r="H181" s="419"/>
      <c r="I181" s="419"/>
      <c r="J181" s="495"/>
      <c r="K181" s="1"/>
      <c r="M181"/>
    </row>
    <row r="182" spans="1:13" ht="12.75">
      <c r="A182" s="1"/>
      <c r="B182" s="4"/>
      <c r="C182" s="4"/>
      <c r="D182" s="494"/>
      <c r="E182" s="419"/>
      <c r="F182" s="419"/>
      <c r="G182" s="419"/>
      <c r="H182" s="419"/>
      <c r="I182" s="419"/>
      <c r="J182" s="495"/>
      <c r="K182" s="1"/>
      <c r="M182"/>
    </row>
    <row r="183" spans="1:13" ht="12.75">
      <c r="A183" s="1"/>
      <c r="B183" s="4"/>
      <c r="C183" s="4"/>
      <c r="D183" s="494"/>
      <c r="E183" s="419"/>
      <c r="F183" s="419"/>
      <c r="G183" s="419"/>
      <c r="H183" s="419"/>
      <c r="I183" s="419"/>
      <c r="J183" s="495"/>
      <c r="K183" s="1"/>
      <c r="M183"/>
    </row>
    <row r="184" spans="1:13" ht="12.75">
      <c r="A184" s="1"/>
      <c r="B184" s="4"/>
      <c r="C184" s="4"/>
      <c r="D184" s="494"/>
      <c r="E184" s="419"/>
      <c r="F184" s="419"/>
      <c r="G184" s="419"/>
      <c r="H184" s="419"/>
      <c r="I184" s="419"/>
      <c r="J184" s="495"/>
      <c r="K184" s="1"/>
      <c r="M184"/>
    </row>
    <row r="185" spans="1:13" ht="13.5" thickBot="1">
      <c r="A185" s="1"/>
      <c r="B185" s="4"/>
      <c r="C185" s="4"/>
      <c r="D185" s="496"/>
      <c r="E185" s="497"/>
      <c r="F185" s="497"/>
      <c r="G185" s="497"/>
      <c r="H185" s="497"/>
      <c r="I185" s="497"/>
      <c r="J185" s="498"/>
      <c r="K185" s="1"/>
      <c r="M185"/>
    </row>
    <row r="186" spans="1:13" ht="24.75" customHeight="1" thickBot="1">
      <c r="A186" s="1"/>
      <c r="B186" s="4"/>
      <c r="C186" s="4"/>
      <c r="D186" s="4"/>
      <c r="E186" s="4"/>
      <c r="F186" s="4"/>
      <c r="G186" s="4"/>
      <c r="H186" s="4"/>
      <c r="I186" s="4"/>
      <c r="J186" s="4"/>
      <c r="K186" s="4"/>
      <c r="M186"/>
    </row>
    <row r="187" spans="1:13" ht="17.25" customHeight="1" thickBot="1" thickTop="1">
      <c r="A187" s="1"/>
      <c r="B187" s="529" t="s">
        <v>528</v>
      </c>
      <c r="C187" s="530"/>
      <c r="D187" s="530"/>
      <c r="E187" s="530"/>
      <c r="F187" s="530"/>
      <c r="G187" s="530"/>
      <c r="H187" s="530"/>
      <c r="I187" s="530"/>
      <c r="J187" s="531"/>
      <c r="K187" s="4"/>
      <c r="M187"/>
    </row>
    <row r="188" spans="1:13" ht="6.75" customHeight="1" thickTop="1">
      <c r="A188" s="1"/>
      <c r="B188" s="4"/>
      <c r="C188" s="4"/>
      <c r="D188" s="1"/>
      <c r="E188" s="4"/>
      <c r="F188" s="4"/>
      <c r="G188" s="4"/>
      <c r="H188" s="4"/>
      <c r="I188" s="4"/>
      <c r="J188" s="4"/>
      <c r="K188" s="4"/>
      <c r="M188"/>
    </row>
    <row r="189" spans="1:13" ht="12.75">
      <c r="A189" s="1"/>
      <c r="B189" s="74" t="s">
        <v>260</v>
      </c>
      <c r="C189" s="75"/>
      <c r="D189" s="76"/>
      <c r="E189" s="76"/>
      <c r="F189" s="77" t="s">
        <v>446</v>
      </c>
      <c r="G189" s="78"/>
      <c r="H189" s="4"/>
      <c r="I189" s="4"/>
      <c r="J189" s="4"/>
      <c r="K189" s="4"/>
      <c r="M189"/>
    </row>
    <row r="190" spans="1:13" ht="12.75">
      <c r="A190" s="1"/>
      <c r="B190" s="4" t="s">
        <v>246</v>
      </c>
      <c r="C190" s="4"/>
      <c r="D190" s="4"/>
      <c r="E190" s="4"/>
      <c r="F190" s="4"/>
      <c r="H190" s="4"/>
      <c r="I190" s="4"/>
      <c r="J190" s="4"/>
      <c r="K190" s="4"/>
      <c r="M190"/>
    </row>
    <row r="191" spans="1:13" ht="12.75">
      <c r="A191" s="1"/>
      <c r="B191" s="4" t="s">
        <v>252</v>
      </c>
      <c r="C191" s="4"/>
      <c r="D191" s="4"/>
      <c r="E191" s="4"/>
      <c r="F191" s="4"/>
      <c r="H191" s="4"/>
      <c r="I191" s="4"/>
      <c r="J191" s="4"/>
      <c r="K191" s="4"/>
      <c r="M191"/>
    </row>
    <row r="192" spans="1:13" ht="6" customHeight="1">
      <c r="A192" s="1"/>
      <c r="B192" s="4"/>
      <c r="C192" s="4"/>
      <c r="D192" s="4"/>
      <c r="E192" s="4"/>
      <c r="F192" s="4"/>
      <c r="H192" s="4"/>
      <c r="I192" s="4"/>
      <c r="J192" s="4"/>
      <c r="K192" s="4"/>
      <c r="M192"/>
    </row>
    <row r="193" spans="1:13" ht="12.75">
      <c r="A193" s="1"/>
      <c r="B193" s="4" t="s">
        <v>255</v>
      </c>
      <c r="C193" s="4"/>
      <c r="D193" s="4"/>
      <c r="E193" s="4"/>
      <c r="F193" s="4"/>
      <c r="H193" s="4"/>
      <c r="I193" s="4"/>
      <c r="J193" s="4"/>
      <c r="K193" s="4"/>
      <c r="M193"/>
    </row>
    <row r="194" spans="1:13" ht="12.75">
      <c r="A194" s="1"/>
      <c r="B194" s="4" t="s">
        <v>228</v>
      </c>
      <c r="C194" s="4"/>
      <c r="D194" s="4"/>
      <c r="E194" s="4"/>
      <c r="F194" s="4"/>
      <c r="H194" s="4"/>
      <c r="I194" s="4"/>
      <c r="J194" s="4"/>
      <c r="K194" s="4"/>
      <c r="M194"/>
    </row>
    <row r="195" spans="1:13" ht="6" customHeight="1" thickBot="1">
      <c r="A195" s="1"/>
      <c r="B195" s="4"/>
      <c r="C195" s="4"/>
      <c r="D195" s="4"/>
      <c r="E195" s="4"/>
      <c r="F195" s="4"/>
      <c r="H195" s="4"/>
      <c r="I195" s="4"/>
      <c r="J195" s="4"/>
      <c r="K195" s="4"/>
      <c r="M195"/>
    </row>
    <row r="196" spans="1:13" ht="12.75">
      <c r="A196" s="1"/>
      <c r="B196" s="491" t="s">
        <v>306</v>
      </c>
      <c r="C196" s="532"/>
      <c r="D196" s="532"/>
      <c r="E196" s="532"/>
      <c r="F196" s="532"/>
      <c r="G196" s="533"/>
      <c r="H196" s="4"/>
      <c r="I196" s="1"/>
      <c r="J196" s="4" t="s">
        <v>306</v>
      </c>
      <c r="K196" s="4"/>
      <c r="M196"/>
    </row>
    <row r="197" spans="1:13" ht="12.75">
      <c r="A197" s="1"/>
      <c r="B197" s="534"/>
      <c r="C197" s="535"/>
      <c r="D197" s="535"/>
      <c r="E197" s="535"/>
      <c r="F197" s="535"/>
      <c r="G197" s="536"/>
      <c r="H197" s="4"/>
      <c r="I197" s="137"/>
      <c r="J197" s="4" t="s">
        <v>306</v>
      </c>
      <c r="K197" s="4"/>
      <c r="M197"/>
    </row>
    <row r="198" spans="1:13" ht="13.5" thickBot="1">
      <c r="A198" s="1"/>
      <c r="B198" s="537"/>
      <c r="C198" s="538"/>
      <c r="D198" s="538"/>
      <c r="E198" s="538"/>
      <c r="F198" s="538"/>
      <c r="G198" s="539"/>
      <c r="H198" s="4"/>
      <c r="I198" s="30" t="s">
        <v>224</v>
      </c>
      <c r="J198" s="4"/>
      <c r="K198" s="4"/>
      <c r="M198"/>
    </row>
    <row r="199" spans="1:13" ht="6" customHeight="1">
      <c r="A199" s="1"/>
      <c r="B199" s="27"/>
      <c r="C199" s="27"/>
      <c r="D199" s="4"/>
      <c r="E199" s="4"/>
      <c r="F199" s="4"/>
      <c r="H199" s="4"/>
      <c r="I199" s="1"/>
      <c r="J199" s="1"/>
      <c r="K199" s="1"/>
      <c r="M199"/>
    </row>
    <row r="200" spans="1:13" ht="12.75">
      <c r="A200" s="1"/>
      <c r="B200" s="4" t="s">
        <v>227</v>
      </c>
      <c r="C200" s="4"/>
      <c r="D200" s="4"/>
      <c r="E200" s="4"/>
      <c r="F200" s="4"/>
      <c r="H200" s="4"/>
      <c r="I200" s="4"/>
      <c r="J200" s="4"/>
      <c r="K200" s="4"/>
      <c r="M200"/>
    </row>
    <row r="201" spans="1:13" ht="13.5" thickBot="1">
      <c r="A201" s="1"/>
      <c r="B201" s="4" t="s">
        <v>253</v>
      </c>
      <c r="C201" s="4"/>
      <c r="D201" s="4"/>
      <c r="E201" s="4"/>
      <c r="F201" s="4"/>
      <c r="H201" s="4"/>
      <c r="I201" s="4"/>
      <c r="J201" s="4"/>
      <c r="K201" s="4"/>
      <c r="M201"/>
    </row>
    <row r="202" spans="1:13" ht="12.75" customHeight="1">
      <c r="A202" s="1"/>
      <c r="B202" s="491" t="s">
        <v>306</v>
      </c>
      <c r="C202" s="506"/>
      <c r="D202" s="506"/>
      <c r="E202" s="506"/>
      <c r="F202" s="506"/>
      <c r="G202" s="507"/>
      <c r="H202" s="4"/>
      <c r="I202" s="1"/>
      <c r="J202" s="4" t="s">
        <v>306</v>
      </c>
      <c r="K202" s="4"/>
      <c r="M202"/>
    </row>
    <row r="203" spans="1:13" ht="12.75">
      <c r="A203" s="1"/>
      <c r="B203" s="508"/>
      <c r="C203" s="513"/>
      <c r="D203" s="513"/>
      <c r="E203" s="513"/>
      <c r="F203" s="513"/>
      <c r="G203" s="509"/>
      <c r="H203" s="4"/>
      <c r="I203" s="137"/>
      <c r="J203" s="4" t="s">
        <v>306</v>
      </c>
      <c r="K203" s="4"/>
      <c r="M203"/>
    </row>
    <row r="204" spans="1:13" ht="13.5" thickBot="1">
      <c r="A204" s="1"/>
      <c r="B204" s="510"/>
      <c r="C204" s="511"/>
      <c r="D204" s="511"/>
      <c r="E204" s="511"/>
      <c r="F204" s="511"/>
      <c r="G204" s="512"/>
      <c r="H204" s="4"/>
      <c r="I204" s="30" t="s">
        <v>225</v>
      </c>
      <c r="J204" s="4"/>
      <c r="K204" s="4"/>
      <c r="M204"/>
    </row>
    <row r="205" spans="1:13" ht="6" customHeight="1">
      <c r="A205" s="1"/>
      <c r="B205" s="27"/>
      <c r="C205" s="27"/>
      <c r="D205" s="27"/>
      <c r="E205" s="4"/>
      <c r="F205" s="4"/>
      <c r="H205" s="4"/>
      <c r="I205" s="4"/>
      <c r="J205" s="4"/>
      <c r="K205" s="4"/>
      <c r="M205"/>
    </row>
    <row r="206" spans="1:13" ht="12.75">
      <c r="A206" s="1"/>
      <c r="B206" s="4" t="s">
        <v>226</v>
      </c>
      <c r="C206" s="4"/>
      <c r="D206" s="4"/>
      <c r="E206" s="4"/>
      <c r="F206" s="4"/>
      <c r="H206" s="4"/>
      <c r="I206" s="4"/>
      <c r="J206" s="4"/>
      <c r="K206" s="4"/>
      <c r="M206"/>
    </row>
    <row r="207" spans="1:13" ht="13.5" thickBot="1">
      <c r="A207" s="1"/>
      <c r="B207" s="4" t="s">
        <v>254</v>
      </c>
      <c r="C207" s="4"/>
      <c r="D207" s="4"/>
      <c r="E207" s="4"/>
      <c r="F207" s="4"/>
      <c r="H207" s="4"/>
      <c r="I207" s="1"/>
      <c r="J207" s="4"/>
      <c r="K207" s="4"/>
      <c r="M207"/>
    </row>
    <row r="208" spans="1:13" ht="12.75" customHeight="1">
      <c r="A208" s="1"/>
      <c r="B208" s="491" t="s">
        <v>306</v>
      </c>
      <c r="C208" s="506"/>
      <c r="D208" s="506"/>
      <c r="E208" s="506"/>
      <c r="F208" s="506"/>
      <c r="G208" s="507"/>
      <c r="H208" s="4"/>
      <c r="I208" s="160" t="s">
        <v>306</v>
      </c>
      <c r="J208" s="4" t="s">
        <v>306</v>
      </c>
      <c r="K208" s="4"/>
      <c r="M208"/>
    </row>
    <row r="209" spans="1:13" ht="12.75">
      <c r="A209" s="1"/>
      <c r="B209" s="508"/>
      <c r="C209" s="500"/>
      <c r="D209" s="500"/>
      <c r="E209" s="500"/>
      <c r="F209" s="500"/>
      <c r="G209" s="509"/>
      <c r="H209" s="4"/>
      <c r="I209" s="210"/>
      <c r="J209" s="4" t="s">
        <v>306</v>
      </c>
      <c r="K209" s="4"/>
      <c r="M209"/>
    </row>
    <row r="210" spans="1:13" ht="13.5" thickBot="1">
      <c r="A210" s="1"/>
      <c r="B210" s="510"/>
      <c r="C210" s="511"/>
      <c r="D210" s="511"/>
      <c r="E210" s="511"/>
      <c r="F210" s="511"/>
      <c r="G210" s="512"/>
      <c r="H210" s="4"/>
      <c r="I210" s="30" t="s">
        <v>225</v>
      </c>
      <c r="J210" s="4" t="s">
        <v>306</v>
      </c>
      <c r="K210" s="4"/>
      <c r="M210"/>
    </row>
    <row r="211" spans="1:13" ht="6" customHeight="1">
      <c r="A211" s="1"/>
      <c r="B211" s="63"/>
      <c r="C211" s="63"/>
      <c r="D211" s="27"/>
      <c r="E211" s="4"/>
      <c r="F211" s="4"/>
      <c r="H211" s="4"/>
      <c r="I211" s="16"/>
      <c r="J211" s="4"/>
      <c r="K211" s="4"/>
      <c r="M211"/>
    </row>
    <row r="212" spans="1:13" ht="12.75">
      <c r="A212" s="1"/>
      <c r="B212" s="4" t="s">
        <v>256</v>
      </c>
      <c r="C212" s="4"/>
      <c r="D212" s="4"/>
      <c r="E212" s="4"/>
      <c r="F212" s="4"/>
      <c r="H212" s="4"/>
      <c r="I212" s="4"/>
      <c r="J212" s="4"/>
      <c r="K212" s="4"/>
      <c r="M212"/>
    </row>
    <row r="213" spans="1:13" ht="13.5" thickBot="1">
      <c r="A213" s="1"/>
      <c r="B213" s="4" t="s">
        <v>253</v>
      </c>
      <c r="C213" s="4"/>
      <c r="D213" s="4"/>
      <c r="E213" s="4"/>
      <c r="F213" s="4"/>
      <c r="H213" s="4"/>
      <c r="I213" s="4"/>
      <c r="J213" s="4"/>
      <c r="K213" s="4"/>
      <c r="M213"/>
    </row>
    <row r="214" spans="1:13" ht="12.75">
      <c r="A214" s="1"/>
      <c r="B214" s="491" t="s">
        <v>306</v>
      </c>
      <c r="C214" s="506"/>
      <c r="D214" s="506"/>
      <c r="E214" s="506"/>
      <c r="F214" s="506"/>
      <c r="G214" s="507"/>
      <c r="H214" s="4"/>
      <c r="I214" s="1"/>
      <c r="J214" s="4" t="s">
        <v>306</v>
      </c>
      <c r="K214" s="4"/>
      <c r="M214"/>
    </row>
    <row r="215" spans="1:13" ht="12.75">
      <c r="A215" s="1"/>
      <c r="B215" s="508"/>
      <c r="C215" s="513"/>
      <c r="D215" s="513"/>
      <c r="E215" s="513"/>
      <c r="F215" s="513"/>
      <c r="G215" s="509"/>
      <c r="H215" s="4"/>
      <c r="I215" s="137"/>
      <c r="J215" s="4" t="s">
        <v>306</v>
      </c>
      <c r="K215" s="4"/>
      <c r="M215"/>
    </row>
    <row r="216" spans="1:13" ht="13.5" thickBot="1">
      <c r="A216" s="1"/>
      <c r="B216" s="510"/>
      <c r="C216" s="511"/>
      <c r="D216" s="511"/>
      <c r="E216" s="511"/>
      <c r="F216" s="511"/>
      <c r="G216" s="512"/>
      <c r="H216" s="4"/>
      <c r="I216" s="30" t="s">
        <v>225</v>
      </c>
      <c r="J216" s="4"/>
      <c r="K216" s="4"/>
      <c r="M216"/>
    </row>
    <row r="217" spans="1:13" ht="12.75">
      <c r="A217" s="1"/>
      <c r="B217" s="63"/>
      <c r="C217" s="63"/>
      <c r="D217" s="27"/>
      <c r="E217" s="15"/>
      <c r="F217" s="15"/>
      <c r="H217" s="4"/>
      <c r="I217" s="16"/>
      <c r="J217" s="4"/>
      <c r="K217" s="4"/>
      <c r="M217"/>
    </row>
    <row r="218" spans="1:13" ht="12.75" customHeight="1">
      <c r="A218" s="1"/>
      <c r="B218" s="4"/>
      <c r="C218" s="4"/>
      <c r="D218" s="5" t="s">
        <v>283</v>
      </c>
      <c r="E218" s="453">
        <f>T($E$16)</f>
      </c>
      <c r="F218" s="454"/>
      <c r="G218" s="455"/>
      <c r="H218" s="4"/>
      <c r="I218" s="16"/>
      <c r="J218" s="4"/>
      <c r="K218" s="4"/>
      <c r="M218"/>
    </row>
    <row r="219" spans="1:13" ht="12.75" customHeight="1">
      <c r="A219" s="1"/>
      <c r="B219" s="4"/>
      <c r="C219" s="4"/>
      <c r="D219" s="5"/>
      <c r="E219" s="70"/>
      <c r="F219" s="36"/>
      <c r="G219" s="36"/>
      <c r="H219" s="4"/>
      <c r="I219" s="16"/>
      <c r="J219" s="4"/>
      <c r="K219" s="4"/>
      <c r="M219"/>
    </row>
    <row r="220" spans="1:13" ht="82.5" customHeight="1">
      <c r="A220" s="1"/>
      <c r="B220" s="4"/>
      <c r="C220" s="4"/>
      <c r="D220" s="5"/>
      <c r="E220" s="70"/>
      <c r="F220" s="36"/>
      <c r="G220" s="36"/>
      <c r="H220" s="4"/>
      <c r="I220" s="16"/>
      <c r="J220" s="4"/>
      <c r="K220" s="4"/>
      <c r="M220"/>
    </row>
    <row r="221" spans="1:13" ht="12.75" customHeight="1">
      <c r="A221" s="1"/>
      <c r="B221" s="27"/>
      <c r="C221" s="27"/>
      <c r="D221" s="4"/>
      <c r="E221" s="4"/>
      <c r="F221" s="4"/>
      <c r="H221" s="4"/>
      <c r="I221" s="4"/>
      <c r="J221" s="4"/>
      <c r="K221" s="4"/>
      <c r="M221"/>
    </row>
    <row r="222" spans="1:13" ht="12.75">
      <c r="A222" s="1"/>
      <c r="B222" s="4" t="s">
        <v>257</v>
      </c>
      <c r="C222" s="4"/>
      <c r="D222" s="4"/>
      <c r="E222" s="4"/>
      <c r="F222" s="4"/>
      <c r="H222" s="4"/>
      <c r="I222" s="4"/>
      <c r="J222" s="4"/>
      <c r="K222" s="4"/>
      <c r="M222"/>
    </row>
    <row r="223" spans="1:13" ht="12.75">
      <c r="A223" s="1"/>
      <c r="B223" s="4" t="s">
        <v>332</v>
      </c>
      <c r="C223" s="4"/>
      <c r="D223" s="4"/>
      <c r="E223" s="4"/>
      <c r="F223" s="4"/>
      <c r="H223" s="4"/>
      <c r="I223" s="4"/>
      <c r="J223" s="4"/>
      <c r="K223" s="4"/>
      <c r="M223"/>
    </row>
    <row r="224" spans="1:13" ht="12.75">
      <c r="A224" s="1"/>
      <c r="B224" s="565" t="s">
        <v>259</v>
      </c>
      <c r="C224" s="565"/>
      <c r="D224" s="565"/>
      <c r="E224" s="565"/>
      <c r="F224" s="4"/>
      <c r="H224" s="4"/>
      <c r="I224" s="128">
        <f>IF((I227+I234+I242)&lt;1,0,IF((I227+I234+I242)&lt;10,I227+I234+I242,10))</f>
        <v>0</v>
      </c>
      <c r="J224" s="4"/>
      <c r="K224" s="4"/>
      <c r="M224"/>
    </row>
    <row r="225" spans="1:13" ht="12.75">
      <c r="A225" s="1"/>
      <c r="B225" s="1" t="s">
        <v>306</v>
      </c>
      <c r="C225" s="1"/>
      <c r="D225" s="1"/>
      <c r="E225" s="1"/>
      <c r="F225" s="1"/>
      <c r="H225" s="1"/>
      <c r="I225" s="30" t="s">
        <v>102</v>
      </c>
      <c r="J225" s="1"/>
      <c r="K225" s="1"/>
      <c r="M225"/>
    </row>
    <row r="226" spans="1:13" ht="12.75">
      <c r="A226" s="1"/>
      <c r="B226" s="103" t="s">
        <v>107</v>
      </c>
      <c r="C226" s="103"/>
      <c r="D226" s="1"/>
      <c r="E226" s="1"/>
      <c r="F226" s="1"/>
      <c r="H226" s="1"/>
      <c r="I226" s="16"/>
      <c r="J226" s="1"/>
      <c r="K226" s="1"/>
      <c r="M226"/>
    </row>
    <row r="227" spans="1:13" ht="12.75" customHeight="1">
      <c r="A227" s="1"/>
      <c r="B227" s="513" t="s">
        <v>562</v>
      </c>
      <c r="C227" s="513"/>
      <c r="D227" s="513"/>
      <c r="E227" s="513"/>
      <c r="F227" s="513"/>
      <c r="G227" s="513"/>
      <c r="H227" s="513"/>
      <c r="I227" s="210"/>
      <c r="K227" s="16"/>
      <c r="M227"/>
    </row>
    <row r="228" spans="1:13" ht="12.75">
      <c r="A228" s="1"/>
      <c r="B228" s="513"/>
      <c r="C228" s="513"/>
      <c r="D228" s="513"/>
      <c r="E228" s="513"/>
      <c r="F228" s="513"/>
      <c r="G228" s="513"/>
      <c r="H228" s="513"/>
      <c r="I228" s="30" t="s">
        <v>258</v>
      </c>
      <c r="J228" s="1"/>
      <c r="K228" s="1"/>
      <c r="M228"/>
    </row>
    <row r="229" spans="1:13" ht="12.75">
      <c r="A229" s="1"/>
      <c r="B229" s="32" t="s">
        <v>79</v>
      </c>
      <c r="D229" s="1"/>
      <c r="E229" s="57"/>
      <c r="F229" s="59"/>
      <c r="G229" s="58"/>
      <c r="H229" s="52" t="s">
        <v>568</v>
      </c>
      <c r="I229" s="51"/>
      <c r="J229" s="1"/>
      <c r="K229" s="1"/>
      <c r="M229"/>
    </row>
    <row r="230" spans="1:15" ht="12.75" customHeight="1">
      <c r="A230" s="1"/>
      <c r="B230" s="456" t="s">
        <v>306</v>
      </c>
      <c r="C230" s="457"/>
      <c r="D230" s="457"/>
      <c r="E230" s="457"/>
      <c r="F230" s="457"/>
      <c r="G230" s="458"/>
      <c r="H230" s="490"/>
      <c r="I230" s="490"/>
      <c r="J230" s="502" t="str">
        <f>IF(OR(I227=" ",I234=" ",I242=" "),"Use Your Delete Key NOT the Space Bar Key to Clear Old Data and Eliminate the #VALUE! Label"," ")</f>
        <v> </v>
      </c>
      <c r="K230" s="502"/>
      <c r="M230"/>
      <c r="O230" s="139"/>
    </row>
    <row r="231" spans="1:15" ht="12.75">
      <c r="A231" s="1"/>
      <c r="B231" s="456"/>
      <c r="C231" s="457"/>
      <c r="D231" s="457"/>
      <c r="E231" s="457"/>
      <c r="F231" s="457"/>
      <c r="G231" s="458"/>
      <c r="H231" s="490"/>
      <c r="I231" s="490"/>
      <c r="J231" s="502"/>
      <c r="K231" s="502"/>
      <c r="M231"/>
      <c r="O231" s="139"/>
    </row>
    <row r="232" spans="1:13" ht="12.75">
      <c r="A232" s="1"/>
      <c r="B232" s="456"/>
      <c r="C232" s="457"/>
      <c r="D232" s="457"/>
      <c r="E232" s="457"/>
      <c r="F232" s="457"/>
      <c r="G232" s="458"/>
      <c r="H232" s="490"/>
      <c r="I232" s="490"/>
      <c r="J232" s="502"/>
      <c r="K232" s="502"/>
      <c r="M232"/>
    </row>
    <row r="233" spans="1:13" ht="12.75" customHeight="1">
      <c r="A233" s="1"/>
      <c r="B233" s="516" t="s">
        <v>548</v>
      </c>
      <c r="C233" s="516"/>
      <c r="D233" s="516"/>
      <c r="E233" s="516"/>
      <c r="F233" s="516"/>
      <c r="G233" s="516"/>
      <c r="H233" s="4"/>
      <c r="I233" s="21"/>
      <c r="J233" s="502"/>
      <c r="K233" s="502"/>
      <c r="M233"/>
    </row>
    <row r="234" spans="1:13" ht="12.75" customHeight="1">
      <c r="A234" s="1"/>
      <c r="B234" s="419"/>
      <c r="C234" s="419"/>
      <c r="D234" s="419"/>
      <c r="E234" s="419"/>
      <c r="F234" s="419"/>
      <c r="G234" s="419"/>
      <c r="H234" s="4"/>
      <c r="I234" s="210"/>
      <c r="J234" s="502"/>
      <c r="K234" s="502"/>
      <c r="M234"/>
    </row>
    <row r="235" spans="1:13" ht="12.75">
      <c r="A235" s="1"/>
      <c r="B235" s="419"/>
      <c r="C235" s="419"/>
      <c r="D235" s="419"/>
      <c r="E235" s="419"/>
      <c r="F235" s="419"/>
      <c r="G235" s="419"/>
      <c r="H235" s="4"/>
      <c r="I235" s="51" t="s">
        <v>258</v>
      </c>
      <c r="J235" s="502"/>
      <c r="K235" s="502"/>
      <c r="M235"/>
    </row>
    <row r="236" spans="1:13" ht="12.75">
      <c r="A236" s="1"/>
      <c r="B236" s="419"/>
      <c r="C236" s="419"/>
      <c r="D236" s="419"/>
      <c r="E236" s="419"/>
      <c r="F236" s="419"/>
      <c r="G236" s="419"/>
      <c r="H236" s="4"/>
      <c r="I236" s="21"/>
      <c r="J236" s="502"/>
      <c r="K236" s="502"/>
      <c r="M236"/>
    </row>
    <row r="237" spans="1:13" ht="12.75">
      <c r="A237" s="1"/>
      <c r="B237" s="32" t="s">
        <v>79</v>
      </c>
      <c r="D237" s="1"/>
      <c r="E237" s="57"/>
      <c r="F237" s="59"/>
      <c r="G237" s="58"/>
      <c r="H237" s="52" t="s">
        <v>568</v>
      </c>
      <c r="I237" s="51"/>
      <c r="J237" s="502"/>
      <c r="K237" s="502"/>
      <c r="M237"/>
    </row>
    <row r="238" spans="1:13" ht="12.75">
      <c r="A238" s="1"/>
      <c r="B238" s="456" t="s">
        <v>306</v>
      </c>
      <c r="C238" s="457"/>
      <c r="D238" s="457"/>
      <c r="E238" s="457"/>
      <c r="F238" s="457"/>
      <c r="G238" s="458"/>
      <c r="H238" s="490"/>
      <c r="I238" s="490"/>
      <c r="J238" s="502"/>
      <c r="K238" s="502"/>
      <c r="M238"/>
    </row>
    <row r="239" spans="1:13" ht="12.75">
      <c r="A239" s="1"/>
      <c r="B239" s="456"/>
      <c r="C239" s="457"/>
      <c r="D239" s="457"/>
      <c r="E239" s="457"/>
      <c r="F239" s="457"/>
      <c r="G239" s="458"/>
      <c r="H239" s="490"/>
      <c r="I239" s="490"/>
      <c r="J239" s="502"/>
      <c r="K239" s="502"/>
      <c r="M239"/>
    </row>
    <row r="240" spans="1:13" ht="12.75">
      <c r="A240" s="1"/>
      <c r="B240" s="456"/>
      <c r="C240" s="457"/>
      <c r="D240" s="457"/>
      <c r="E240" s="457"/>
      <c r="F240" s="457"/>
      <c r="G240" s="458"/>
      <c r="H240" s="490"/>
      <c r="I240" s="490"/>
      <c r="J240" s="502"/>
      <c r="K240" s="502"/>
      <c r="M240"/>
    </row>
    <row r="241" spans="1:13" ht="12.75">
      <c r="A241" s="1"/>
      <c r="B241" s="4" t="s">
        <v>547</v>
      </c>
      <c r="C241" s="4"/>
      <c r="E241" s="63"/>
      <c r="F241" s="4"/>
      <c r="G241" s="4"/>
      <c r="H241" s="4"/>
      <c r="I241" s="102"/>
      <c r="J241" s="502"/>
      <c r="K241" s="502"/>
      <c r="M241"/>
    </row>
    <row r="242" spans="1:13" ht="12.75">
      <c r="A242" s="1"/>
      <c r="B242" s="4"/>
      <c r="C242" s="4"/>
      <c r="D242" s="4" t="s">
        <v>306</v>
      </c>
      <c r="E242" s="179"/>
      <c r="F242" s="4"/>
      <c r="G242" s="4"/>
      <c r="H242" s="4"/>
      <c r="I242" s="210"/>
      <c r="J242" s="502"/>
      <c r="K242" s="502"/>
      <c r="M242"/>
    </row>
    <row r="243" spans="1:13" ht="12.75">
      <c r="A243" s="1"/>
      <c r="B243" s="32" t="s">
        <v>79</v>
      </c>
      <c r="D243" s="1"/>
      <c r="E243" s="57"/>
      <c r="F243" s="59"/>
      <c r="G243" s="58"/>
      <c r="H243" s="52" t="s">
        <v>568</v>
      </c>
      <c r="I243" s="51" t="s">
        <v>103</v>
      </c>
      <c r="J243" s="502"/>
      <c r="K243" s="502"/>
      <c r="M243"/>
    </row>
    <row r="244" spans="1:13" ht="12.75">
      <c r="A244" s="1"/>
      <c r="B244" s="456" t="s">
        <v>306</v>
      </c>
      <c r="C244" s="457"/>
      <c r="D244" s="457"/>
      <c r="E244" s="457"/>
      <c r="F244" s="457"/>
      <c r="G244" s="458"/>
      <c r="H244" s="490"/>
      <c r="I244" s="490"/>
      <c r="J244" s="502"/>
      <c r="K244" s="502"/>
      <c r="M244"/>
    </row>
    <row r="245" spans="1:13" ht="12.75">
      <c r="A245" s="1"/>
      <c r="B245" s="456"/>
      <c r="C245" s="457"/>
      <c r="D245" s="457"/>
      <c r="E245" s="457"/>
      <c r="F245" s="457"/>
      <c r="G245" s="458"/>
      <c r="H245" s="490"/>
      <c r="I245" s="490"/>
      <c r="J245" s="502"/>
      <c r="K245" s="502"/>
      <c r="M245"/>
    </row>
    <row r="246" spans="1:13" ht="12.75">
      <c r="A246" s="1"/>
      <c r="B246" s="456"/>
      <c r="C246" s="457"/>
      <c r="D246" s="457"/>
      <c r="E246" s="457"/>
      <c r="F246" s="457"/>
      <c r="G246" s="458"/>
      <c r="H246" s="490"/>
      <c r="I246" s="490"/>
      <c r="J246" s="502"/>
      <c r="K246" s="502"/>
      <c r="M246"/>
    </row>
    <row r="247" spans="1:13" ht="6" customHeight="1">
      <c r="A247" s="1"/>
      <c r="B247" s="27"/>
      <c r="C247" s="27"/>
      <c r="D247" s="27"/>
      <c r="E247" s="63"/>
      <c r="F247" s="27"/>
      <c r="G247" s="27"/>
      <c r="H247" s="27"/>
      <c r="I247" s="177"/>
      <c r="J247" s="4"/>
      <c r="K247" s="4"/>
      <c r="M247"/>
    </row>
    <row r="248" spans="1:13" ht="12.75">
      <c r="A248" s="1"/>
      <c r="B248" s="212" t="s">
        <v>261</v>
      </c>
      <c r="C248" s="213"/>
      <c r="D248" s="214"/>
      <c r="E248" s="214"/>
      <c r="F248" s="214"/>
      <c r="G248" s="215"/>
      <c r="H248" s="216" t="s">
        <v>138</v>
      </c>
      <c r="I248" s="215"/>
      <c r="J248" s="4"/>
      <c r="K248" s="175"/>
      <c r="M248"/>
    </row>
    <row r="249" spans="1:13" ht="6" customHeight="1">
      <c r="A249" s="1"/>
      <c r="B249" s="32"/>
      <c r="C249" s="32"/>
      <c r="D249" s="63"/>
      <c r="E249" s="4"/>
      <c r="F249" s="4"/>
      <c r="G249" s="4"/>
      <c r="H249" s="1"/>
      <c r="I249" s="4"/>
      <c r="J249" s="4"/>
      <c r="K249" s="175"/>
      <c r="M249"/>
    </row>
    <row r="250" spans="1:13" ht="12.75">
      <c r="A250" s="1"/>
      <c r="B250" s="4" t="s">
        <v>406</v>
      </c>
      <c r="C250" s="4"/>
      <c r="D250" s="4"/>
      <c r="E250" s="4"/>
      <c r="F250" s="4"/>
      <c r="G250" s="4"/>
      <c r="H250" s="4"/>
      <c r="I250" s="4"/>
      <c r="J250" s="4"/>
      <c r="K250" s="175"/>
      <c r="M250"/>
    </row>
    <row r="251" spans="1:13" ht="12.75" customHeight="1">
      <c r="A251" s="1"/>
      <c r="B251" s="217"/>
      <c r="C251" s="24"/>
      <c r="D251" s="24"/>
      <c r="E251" s="24"/>
      <c r="F251" s="24"/>
      <c r="G251" s="24"/>
      <c r="H251" s="24"/>
      <c r="I251" s="4"/>
      <c r="J251" s="4"/>
      <c r="K251" s="175"/>
      <c r="M251"/>
    </row>
    <row r="252" spans="1:13" ht="12.75">
      <c r="A252" s="1"/>
      <c r="B252" s="218"/>
      <c r="C252" s="156" t="b">
        <v>0</v>
      </c>
      <c r="D252" s="156">
        <f>N(C252)</f>
        <v>0</v>
      </c>
      <c r="E252" s="218"/>
      <c r="F252" s="219"/>
      <c r="G252" s="220" t="b">
        <v>0</v>
      </c>
      <c r="H252" s="156">
        <f>N(G252)</f>
        <v>0</v>
      </c>
      <c r="I252" s="4"/>
      <c r="J252" s="4"/>
      <c r="K252" s="175"/>
      <c r="M252"/>
    </row>
    <row r="253" spans="1:13" ht="12.75" customHeight="1">
      <c r="A253" s="1"/>
      <c r="B253" s="218"/>
      <c r="C253" s="156"/>
      <c r="D253" s="156"/>
      <c r="E253" s="218"/>
      <c r="F253" s="219"/>
      <c r="G253" s="219"/>
      <c r="H253" s="156"/>
      <c r="I253" s="4"/>
      <c r="J253" s="4"/>
      <c r="K253" s="175"/>
      <c r="M253"/>
    </row>
    <row r="254" spans="1:13" ht="12.75">
      <c r="A254" s="1"/>
      <c r="B254" s="156"/>
      <c r="C254" s="156" t="b">
        <v>0</v>
      </c>
      <c r="D254" s="156">
        <f>N(C254)</f>
        <v>0</v>
      </c>
      <c r="E254" s="156"/>
      <c r="F254" s="156"/>
      <c r="G254" s="156" t="b">
        <v>0</v>
      </c>
      <c r="H254" s="221">
        <f>N(G254)</f>
        <v>0</v>
      </c>
      <c r="I254" s="154">
        <f>IF(AND(C252=FALSE,C254=FALSE,A254=FALSE,G252=FALSE,G254=FALSE),0,(A255+D254+D252+H252+H254)*2)</f>
        <v>0</v>
      </c>
      <c r="J254" s="4"/>
      <c r="K254" s="175"/>
      <c r="M254"/>
    </row>
    <row r="255" spans="1:13" ht="12.75" customHeight="1">
      <c r="A255" s="155" t="b">
        <v>0</v>
      </c>
      <c r="B255" s="156"/>
      <c r="C255" s="218"/>
      <c r="D255" s="156"/>
      <c r="E255" s="156"/>
      <c r="F255" s="156"/>
      <c r="G255" s="156"/>
      <c r="H255" s="218"/>
      <c r="I255" s="30" t="s">
        <v>585</v>
      </c>
      <c r="J255" s="4"/>
      <c r="K255" s="175"/>
      <c r="M255"/>
    </row>
    <row r="256" spans="1:13" ht="12.75" customHeight="1">
      <c r="A256" s="155">
        <f>N(A255)</f>
        <v>0</v>
      </c>
      <c r="B256" s="24"/>
      <c r="C256" s="47" t="s">
        <v>407</v>
      </c>
      <c r="D256" s="15"/>
      <c r="E256" s="566"/>
      <c r="F256" s="567"/>
      <c r="G256" s="568"/>
      <c r="I256" s="153" t="s">
        <v>408</v>
      </c>
      <c r="J256" s="4"/>
      <c r="K256" s="175"/>
      <c r="M256"/>
    </row>
    <row r="257" spans="1:13" ht="6" customHeight="1">
      <c r="A257" s="1"/>
      <c r="B257" s="4"/>
      <c r="C257" s="4"/>
      <c r="D257" s="27"/>
      <c r="E257" s="4"/>
      <c r="G257" s="4"/>
      <c r="H257" s="4"/>
      <c r="I257" s="4"/>
      <c r="J257" s="4"/>
      <c r="K257" s="27"/>
      <c r="M257"/>
    </row>
    <row r="258" spans="1:13" ht="12.75" customHeight="1" thickBot="1">
      <c r="A258" s="1"/>
      <c r="B258" s="4" t="s">
        <v>409</v>
      </c>
      <c r="C258" s="4"/>
      <c r="D258" s="4"/>
      <c r="E258" s="4"/>
      <c r="F258" s="4"/>
      <c r="G258" s="4"/>
      <c r="H258" s="4"/>
      <c r="K258" s="27"/>
      <c r="M258"/>
    </row>
    <row r="259" spans="1:13" ht="12.75">
      <c r="A259" s="1"/>
      <c r="B259" s="491"/>
      <c r="C259" s="492"/>
      <c r="D259" s="492"/>
      <c r="E259" s="492"/>
      <c r="F259" s="492"/>
      <c r="G259" s="492"/>
      <c r="H259" s="492"/>
      <c r="I259" s="493"/>
      <c r="K259" s="27"/>
      <c r="M259"/>
    </row>
    <row r="260" spans="1:13" ht="12.75">
      <c r="A260" s="1"/>
      <c r="B260" s="494"/>
      <c r="C260" s="419"/>
      <c r="D260" s="419"/>
      <c r="E260" s="419"/>
      <c r="F260" s="419"/>
      <c r="G260" s="419"/>
      <c r="H260" s="419"/>
      <c r="I260" s="495"/>
      <c r="K260" s="27"/>
      <c r="M260"/>
    </row>
    <row r="261" spans="1:13" ht="12.75">
      <c r="A261" s="1"/>
      <c r="B261" s="494"/>
      <c r="C261" s="419"/>
      <c r="D261" s="419"/>
      <c r="E261" s="419"/>
      <c r="F261" s="419"/>
      <c r="G261" s="419"/>
      <c r="H261" s="419"/>
      <c r="I261" s="495"/>
      <c r="K261" s="27"/>
      <c r="M261"/>
    </row>
    <row r="262" spans="1:13" ht="12.75">
      <c r="A262" s="1"/>
      <c r="B262" s="494"/>
      <c r="C262" s="419"/>
      <c r="D262" s="419"/>
      <c r="E262" s="419"/>
      <c r="F262" s="419"/>
      <c r="G262" s="419"/>
      <c r="H262" s="419"/>
      <c r="I262" s="495"/>
      <c r="K262" s="27"/>
      <c r="M262"/>
    </row>
    <row r="263" spans="1:13" ht="12.75">
      <c r="A263" s="1"/>
      <c r="B263" s="494"/>
      <c r="C263" s="419"/>
      <c r="D263" s="419"/>
      <c r="E263" s="419"/>
      <c r="F263" s="419"/>
      <c r="G263" s="419"/>
      <c r="H263" s="419"/>
      <c r="I263" s="495"/>
      <c r="K263" s="27"/>
      <c r="M263"/>
    </row>
    <row r="264" spans="1:13" ht="13.5" thickBot="1">
      <c r="A264" s="1"/>
      <c r="B264" s="496"/>
      <c r="C264" s="497"/>
      <c r="D264" s="497"/>
      <c r="E264" s="497"/>
      <c r="F264" s="497"/>
      <c r="G264" s="497"/>
      <c r="H264" s="497"/>
      <c r="I264" s="498"/>
      <c r="K264" s="27"/>
      <c r="M264"/>
    </row>
    <row r="265" spans="1:13" ht="6" customHeight="1">
      <c r="A265" s="1"/>
      <c r="B265" s="27"/>
      <c r="C265" s="27"/>
      <c r="D265" s="63"/>
      <c r="E265" s="27"/>
      <c r="F265" s="27"/>
      <c r="G265" s="27"/>
      <c r="H265" s="27"/>
      <c r="I265" s="27"/>
      <c r="J265" s="27"/>
      <c r="K265" s="27"/>
      <c r="M265"/>
    </row>
    <row r="266" spans="1:13" ht="12.75">
      <c r="A266" s="1"/>
      <c r="B266" s="92" t="s">
        <v>262</v>
      </c>
      <c r="C266" s="93"/>
      <c r="D266" s="93"/>
      <c r="E266" s="93"/>
      <c r="F266" s="93"/>
      <c r="G266" s="95" t="s">
        <v>139</v>
      </c>
      <c r="H266" s="94"/>
      <c r="K266" s="27"/>
      <c r="M266"/>
    </row>
    <row r="267" spans="1:13" ht="6" customHeight="1">
      <c r="A267" s="1"/>
      <c r="B267" s="32"/>
      <c r="C267" s="4"/>
      <c r="D267" s="4"/>
      <c r="E267" s="4"/>
      <c r="F267" s="4"/>
      <c r="G267" s="4"/>
      <c r="H267" s="4"/>
      <c r="K267" s="27"/>
      <c r="M267"/>
    </row>
    <row r="268" spans="1:13" ht="12.75">
      <c r="A268" s="1"/>
      <c r="B268" s="50" t="s">
        <v>564</v>
      </c>
      <c r="C268" s="50"/>
      <c r="D268" s="50"/>
      <c r="E268" s="50"/>
      <c r="H268" s="61"/>
      <c r="I268" s="60"/>
      <c r="J268" s="43"/>
      <c r="K268" s="176"/>
      <c r="M268"/>
    </row>
    <row r="269" spans="1:13" ht="12.75">
      <c r="A269" s="1"/>
      <c r="B269" s="50" t="s">
        <v>420</v>
      </c>
      <c r="C269" s="4"/>
      <c r="E269" s="50"/>
      <c r="F269" s="50"/>
      <c r="G269" s="50"/>
      <c r="H269" s="43"/>
      <c r="I269" s="43"/>
      <c r="J269" s="43"/>
      <c r="K269" s="176"/>
      <c r="M269"/>
    </row>
    <row r="270" spans="1:13" ht="12.75">
      <c r="A270" s="1"/>
      <c r="B270" s="4"/>
      <c r="C270" s="4"/>
      <c r="D270" s="43"/>
      <c r="E270" s="56" t="s">
        <v>386</v>
      </c>
      <c r="F270" s="56"/>
      <c r="G270" s="56" t="s">
        <v>387</v>
      </c>
      <c r="H270" s="56"/>
      <c r="I270" s="56" t="s">
        <v>388</v>
      </c>
      <c r="J270" s="43"/>
      <c r="K270" s="176"/>
      <c r="M270"/>
    </row>
    <row r="271" spans="1:13" ht="12.75" customHeight="1">
      <c r="A271" s="1"/>
      <c r="B271" s="419" t="s">
        <v>447</v>
      </c>
      <c r="C271" s="45"/>
      <c r="D271" s="499" t="s">
        <v>448</v>
      </c>
      <c r="E271" s="452"/>
      <c r="F271" s="55"/>
      <c r="G271" s="499" t="s">
        <v>449</v>
      </c>
      <c r="H271" s="43"/>
      <c r="I271" s="452" t="s">
        <v>450</v>
      </c>
      <c r="J271" s="43"/>
      <c r="K271" s="176"/>
      <c r="M271"/>
    </row>
    <row r="272" spans="1:13" ht="12.75" customHeight="1">
      <c r="A272" s="1"/>
      <c r="B272" s="500"/>
      <c r="C272" s="38"/>
      <c r="D272" s="452"/>
      <c r="E272" s="452"/>
      <c r="F272" s="55"/>
      <c r="G272" s="452"/>
      <c r="H272" s="43"/>
      <c r="I272" s="452"/>
      <c r="J272" s="43"/>
      <c r="K272" s="176"/>
      <c r="M272"/>
    </row>
    <row r="273" spans="1:13" ht="12.75" customHeight="1">
      <c r="A273" s="1"/>
      <c r="B273" s="38"/>
      <c r="C273" s="38"/>
      <c r="D273" s="452"/>
      <c r="E273" s="452"/>
      <c r="F273" s="55"/>
      <c r="G273" s="452"/>
      <c r="H273" s="43"/>
      <c r="I273" s="452"/>
      <c r="J273" s="43"/>
      <c r="K273" s="176"/>
      <c r="M273"/>
    </row>
    <row r="274" spans="1:13" ht="6" customHeight="1">
      <c r="A274" s="1"/>
      <c r="B274" s="20"/>
      <c r="C274" s="20"/>
      <c r="D274" s="452"/>
      <c r="E274" s="452"/>
      <c r="F274" s="55"/>
      <c r="H274" s="43"/>
      <c r="I274" s="43"/>
      <c r="J274" s="43"/>
      <c r="K274" s="176"/>
      <c r="M274"/>
    </row>
    <row r="275" spans="1:13" ht="12.75">
      <c r="A275" s="1"/>
      <c r="B275" s="44" t="s">
        <v>333</v>
      </c>
      <c r="C275" s="44"/>
      <c r="D275" s="463" t="s">
        <v>377</v>
      </c>
      <c r="E275" s="463"/>
      <c r="F275" s="55"/>
      <c r="G275" s="71" t="s">
        <v>377</v>
      </c>
      <c r="H275" s="43"/>
      <c r="I275" s="71" t="s">
        <v>379</v>
      </c>
      <c r="J275" s="43"/>
      <c r="K275" s="176"/>
      <c r="M275"/>
    </row>
    <row r="276" spans="1:13" ht="12.75">
      <c r="A276" s="1"/>
      <c r="B276" s="44" t="s">
        <v>335</v>
      </c>
      <c r="C276" s="44"/>
      <c r="D276" s="463" t="s">
        <v>378</v>
      </c>
      <c r="E276" s="463"/>
      <c r="F276" s="55"/>
      <c r="G276" s="71" t="s">
        <v>378</v>
      </c>
      <c r="H276" s="43"/>
      <c r="I276" s="71" t="s">
        <v>383</v>
      </c>
      <c r="J276" s="43"/>
      <c r="K276" s="176"/>
      <c r="M276"/>
    </row>
    <row r="277" spans="1:13" ht="12.75">
      <c r="A277" s="1"/>
      <c r="B277" s="44" t="s">
        <v>336</v>
      </c>
      <c r="C277" s="44"/>
      <c r="D277" s="463" t="s">
        <v>379</v>
      </c>
      <c r="E277" s="463"/>
      <c r="F277" s="55"/>
      <c r="G277" s="71" t="s">
        <v>379</v>
      </c>
      <c r="H277" s="43"/>
      <c r="I277" s="71" t="s">
        <v>384</v>
      </c>
      <c r="J277" s="43"/>
      <c r="K277" s="176"/>
      <c r="M277"/>
    </row>
    <row r="278" spans="1:13" ht="12.75">
      <c r="A278" s="1"/>
      <c r="B278" s="44" t="s">
        <v>373</v>
      </c>
      <c r="C278" s="44"/>
      <c r="D278" s="463" t="s">
        <v>258</v>
      </c>
      <c r="E278" s="463"/>
      <c r="F278" s="55"/>
      <c r="G278" s="71" t="s">
        <v>258</v>
      </c>
      <c r="H278" s="43"/>
      <c r="I278" s="71" t="s">
        <v>385</v>
      </c>
      <c r="J278" s="43"/>
      <c r="K278" s="176"/>
      <c r="M278"/>
    </row>
    <row r="279" spans="1:13" ht="12.75">
      <c r="A279" s="1"/>
      <c r="B279" s="44" t="s">
        <v>374</v>
      </c>
      <c r="C279" s="44"/>
      <c r="D279" s="463" t="s">
        <v>380</v>
      </c>
      <c r="E279" s="463"/>
      <c r="F279" s="55"/>
      <c r="G279" s="71" t="s">
        <v>380</v>
      </c>
      <c r="H279" s="43"/>
      <c r="I279" s="71" t="s">
        <v>380</v>
      </c>
      <c r="J279" s="43"/>
      <c r="K279" s="176"/>
      <c r="M279"/>
    </row>
    <row r="280" spans="1:13" ht="6" customHeight="1">
      <c r="A280" s="1"/>
      <c r="B280" s="4"/>
      <c r="C280" s="4"/>
      <c r="D280" s="43"/>
      <c r="E280" s="43"/>
      <c r="F280" s="43" t="s">
        <v>381</v>
      </c>
      <c r="G280" s="43"/>
      <c r="H280" s="43"/>
      <c r="I280" s="43"/>
      <c r="J280" s="43"/>
      <c r="K280" s="176"/>
      <c r="M280"/>
    </row>
    <row r="281" spans="1:13" ht="12.75">
      <c r="A281" s="1"/>
      <c r="B281" s="4"/>
      <c r="C281" s="4"/>
      <c r="D281" s="43"/>
      <c r="E281" s="137"/>
      <c r="F281" s="1"/>
      <c r="G281" s="137"/>
      <c r="H281" s="43"/>
      <c r="I281" s="137"/>
      <c r="J281" s="43"/>
      <c r="K281" s="176"/>
      <c r="M281"/>
    </row>
    <row r="282" spans="1:13" ht="6" customHeight="1">
      <c r="A282" s="1"/>
      <c r="B282" s="4"/>
      <c r="C282" s="4"/>
      <c r="D282" s="176"/>
      <c r="E282" s="138"/>
      <c r="F282" s="177"/>
      <c r="G282" s="222"/>
      <c r="H282" s="176"/>
      <c r="I282" s="138"/>
      <c r="J282" s="43"/>
      <c r="K282" s="176"/>
      <c r="M282"/>
    </row>
    <row r="283" spans="1:13" ht="12.75" customHeight="1">
      <c r="A283" s="1"/>
      <c r="B283" s="4"/>
      <c r="C283" s="5" t="s">
        <v>283</v>
      </c>
      <c r="D283" s="453">
        <f>T($E$16)</f>
      </c>
      <c r="E283" s="454"/>
      <c r="F283" s="455"/>
      <c r="G283" s="177"/>
      <c r="H283" s="175"/>
      <c r="I283" s="138"/>
      <c r="J283" s="43"/>
      <c r="K283" s="176"/>
      <c r="M283"/>
    </row>
    <row r="284" spans="1:13" ht="6" customHeight="1">
      <c r="A284" s="1"/>
      <c r="B284" s="4"/>
      <c r="C284" s="4"/>
      <c r="D284" s="43"/>
      <c r="E284" s="138"/>
      <c r="F284" s="1"/>
      <c r="G284" s="138"/>
      <c r="H284" s="43"/>
      <c r="I284" s="138"/>
      <c r="J284" s="43"/>
      <c r="K284" s="176"/>
      <c r="M284"/>
    </row>
    <row r="285" spans="1:13" ht="12.75" customHeight="1">
      <c r="A285" s="177"/>
      <c r="B285" s="27"/>
      <c r="C285" s="27"/>
      <c r="D285" s="176"/>
      <c r="E285" s="138"/>
      <c r="F285" s="177"/>
      <c r="G285" s="138"/>
      <c r="H285" s="176"/>
      <c r="I285" s="138"/>
      <c r="J285" s="176"/>
      <c r="K285" s="176"/>
      <c r="M285"/>
    </row>
    <row r="286" spans="1:13" ht="12.75">
      <c r="A286" s="177"/>
      <c r="B286" s="223" t="s">
        <v>563</v>
      </c>
      <c r="C286" s="224"/>
      <c r="D286" s="225"/>
      <c r="E286" s="226"/>
      <c r="F286" s="227"/>
      <c r="G286" s="226"/>
      <c r="H286" s="176"/>
      <c r="I286" s="138"/>
      <c r="J286" s="176"/>
      <c r="K286" s="176"/>
      <c r="M286"/>
    </row>
    <row r="287" spans="1:13" ht="12.75">
      <c r="A287" s="177"/>
      <c r="B287" s="27"/>
      <c r="C287" s="27"/>
      <c r="D287" s="176"/>
      <c r="E287" s="228" t="s">
        <v>392</v>
      </c>
      <c r="F287" s="229"/>
      <c r="G287" s="228" t="s">
        <v>392</v>
      </c>
      <c r="H287" s="230"/>
      <c r="I287" s="228" t="s">
        <v>334</v>
      </c>
      <c r="J287" s="176"/>
      <c r="K287" s="176"/>
      <c r="M287"/>
    </row>
    <row r="288" spans="1:13" ht="12.75">
      <c r="A288" s="177"/>
      <c r="B288" s="27"/>
      <c r="C288" s="27"/>
      <c r="D288" s="176"/>
      <c r="E288" s="228" t="s">
        <v>393</v>
      </c>
      <c r="F288" s="229"/>
      <c r="G288" s="228" t="s">
        <v>400</v>
      </c>
      <c r="H288" s="230"/>
      <c r="I288" s="228" t="s">
        <v>537</v>
      </c>
      <c r="J288" s="176"/>
      <c r="K288" s="176"/>
      <c r="M288"/>
    </row>
    <row r="289" spans="1:13" ht="12.75">
      <c r="A289" s="177"/>
      <c r="B289" s="27"/>
      <c r="C289" s="27"/>
      <c r="D289" s="176"/>
      <c r="E289" s="228" t="s">
        <v>394</v>
      </c>
      <c r="F289" s="229"/>
      <c r="G289" s="228" t="s">
        <v>394</v>
      </c>
      <c r="H289" s="230"/>
      <c r="I289" s="228" t="s">
        <v>538</v>
      </c>
      <c r="J289" s="176"/>
      <c r="K289" s="176"/>
      <c r="M289"/>
    </row>
    <row r="290" spans="1:13" ht="12.75">
      <c r="A290" s="177"/>
      <c r="B290" s="27"/>
      <c r="C290" s="27"/>
      <c r="D290" s="176"/>
      <c r="E290" s="228" t="s">
        <v>395</v>
      </c>
      <c r="F290" s="229"/>
      <c r="G290" s="228" t="s">
        <v>395</v>
      </c>
      <c r="H290" s="230"/>
      <c r="I290" s="228" t="s">
        <v>539</v>
      </c>
      <c r="J290" s="176"/>
      <c r="K290" s="176"/>
      <c r="M290"/>
    </row>
    <row r="291" spans="1:13" ht="12.75">
      <c r="A291" s="177"/>
      <c r="B291" s="27"/>
      <c r="C291" s="27"/>
      <c r="D291" s="176"/>
      <c r="E291" s="228" t="s">
        <v>396</v>
      </c>
      <c r="F291" s="229"/>
      <c r="G291" s="228" t="s">
        <v>396</v>
      </c>
      <c r="H291" s="230"/>
      <c r="I291" s="228" t="s">
        <v>140</v>
      </c>
      <c r="J291" s="176"/>
      <c r="K291" s="176"/>
      <c r="M291"/>
    </row>
    <row r="292" spans="1:13" ht="12.75">
      <c r="A292" s="177"/>
      <c r="B292" s="27"/>
      <c r="C292" s="27"/>
      <c r="D292" s="176"/>
      <c r="E292" s="228" t="s">
        <v>397</v>
      </c>
      <c r="F292" s="229"/>
      <c r="G292" s="228" t="s">
        <v>397</v>
      </c>
      <c r="H292" s="230"/>
      <c r="I292" s="228" t="s">
        <v>540</v>
      </c>
      <c r="J292" s="176"/>
      <c r="K292" s="176"/>
      <c r="M292"/>
    </row>
    <row r="293" spans="1:13" ht="12.75">
      <c r="A293" s="177"/>
      <c r="B293" s="27"/>
      <c r="C293" s="27"/>
      <c r="D293" s="176"/>
      <c r="E293" s="228" t="s">
        <v>535</v>
      </c>
      <c r="F293" s="229"/>
      <c r="G293" s="228" t="s">
        <v>398</v>
      </c>
      <c r="H293" s="230"/>
      <c r="I293" s="228" t="s">
        <v>270</v>
      </c>
      <c r="J293" s="99">
        <f>IF($E$296&gt;49.99,3.5+(0.03*$E$296),0)</f>
        <v>0</v>
      </c>
      <c r="K293" s="176"/>
      <c r="M293"/>
    </row>
    <row r="294" spans="1:13" ht="12.75">
      <c r="A294" s="177"/>
      <c r="B294" s="27"/>
      <c r="C294" s="27"/>
      <c r="D294" s="176"/>
      <c r="E294" s="228" t="s">
        <v>399</v>
      </c>
      <c r="F294" s="228"/>
      <c r="G294" s="228" t="s">
        <v>399</v>
      </c>
      <c r="H294" s="230"/>
      <c r="I294" s="228" t="s">
        <v>271</v>
      </c>
      <c r="J294" s="99">
        <f>IF($G$296&gt;49.99,3.5+(0.03*$G$296),0)</f>
        <v>0</v>
      </c>
      <c r="K294" s="176"/>
      <c r="M294"/>
    </row>
    <row r="295" spans="1:13" ht="6" customHeight="1">
      <c r="A295" s="177"/>
      <c r="B295" s="27"/>
      <c r="C295" s="27"/>
      <c r="D295" s="176"/>
      <c r="E295" s="138"/>
      <c r="F295" s="138"/>
      <c r="G295" s="138"/>
      <c r="H295" s="176"/>
      <c r="I295" s="138"/>
      <c r="J295" s="231"/>
      <c r="K295" s="176"/>
      <c r="M295"/>
    </row>
    <row r="296" spans="1:13" ht="12.75" customHeight="1">
      <c r="A296" s="1"/>
      <c r="B296" s="4"/>
      <c r="C296" s="4"/>
      <c r="D296" s="43"/>
      <c r="E296" s="143"/>
      <c r="F296" s="101">
        <f>IF($E$296&gt;300,12.5,$J$293)</f>
        <v>0</v>
      </c>
      <c r="G296" s="143"/>
      <c r="H296" s="101">
        <f>IF($G$296&gt;300,12.5,$J$294)</f>
        <v>0</v>
      </c>
      <c r="I296" s="232" t="str">
        <f>IF(AND($E$296&lt;0.1,$G$296&lt;0.1)," ",$F$296+$H$296)</f>
        <v> </v>
      </c>
      <c r="J296" s="100"/>
      <c r="K296" s="176"/>
      <c r="M296"/>
    </row>
    <row r="297" spans="1:13" ht="6" customHeight="1">
      <c r="A297" s="1"/>
      <c r="B297" s="27"/>
      <c r="C297" s="27"/>
      <c r="D297" s="176"/>
      <c r="E297" s="138"/>
      <c r="F297" s="138"/>
      <c r="G297" s="138"/>
      <c r="H297" s="176"/>
      <c r="I297" s="138"/>
      <c r="J297" s="100"/>
      <c r="K297" s="176"/>
      <c r="M297"/>
    </row>
    <row r="298" spans="1:13" ht="12.75">
      <c r="A298" s="177"/>
      <c r="B298" s="27"/>
      <c r="C298" s="27"/>
      <c r="D298" s="176"/>
      <c r="E298" s="228" t="s">
        <v>401</v>
      </c>
      <c r="F298" s="228"/>
      <c r="G298" s="228" t="s">
        <v>401</v>
      </c>
      <c r="H298" s="230"/>
      <c r="I298" s="228" t="s">
        <v>334</v>
      </c>
      <c r="J298" s="231"/>
      <c r="K298" s="176"/>
      <c r="M298"/>
    </row>
    <row r="299" spans="1:13" ht="12.75">
      <c r="A299" s="177"/>
      <c r="B299" s="27"/>
      <c r="C299" s="27"/>
      <c r="D299" s="176"/>
      <c r="E299" s="228" t="s">
        <v>393</v>
      </c>
      <c r="F299" s="228"/>
      <c r="G299" s="228" t="s">
        <v>400</v>
      </c>
      <c r="H299" s="230"/>
      <c r="I299" s="228" t="s">
        <v>546</v>
      </c>
      <c r="J299" s="231"/>
      <c r="K299" s="176"/>
      <c r="M299"/>
    </row>
    <row r="300" spans="1:13" ht="12.75">
      <c r="A300" s="177"/>
      <c r="B300" s="27"/>
      <c r="C300" s="27"/>
      <c r="D300" s="176"/>
      <c r="E300" s="228" t="s">
        <v>541</v>
      </c>
      <c r="F300" s="228"/>
      <c r="G300" s="228" t="s">
        <v>541</v>
      </c>
      <c r="H300" s="230"/>
      <c r="I300" s="228" t="s">
        <v>538</v>
      </c>
      <c r="J300" s="231"/>
      <c r="K300" s="176"/>
      <c r="M300"/>
    </row>
    <row r="301" spans="1:13" ht="12.75">
      <c r="A301" s="177"/>
      <c r="B301" s="27"/>
      <c r="C301" s="27"/>
      <c r="D301" s="176"/>
      <c r="E301" s="228" t="s">
        <v>402</v>
      </c>
      <c r="F301" s="228"/>
      <c r="G301" s="228" t="s">
        <v>402</v>
      </c>
      <c r="H301" s="230"/>
      <c r="I301" s="228" t="s">
        <v>278</v>
      </c>
      <c r="J301" s="231"/>
      <c r="K301" s="176"/>
      <c r="M301"/>
    </row>
    <row r="302" spans="1:13" ht="12.75">
      <c r="A302" s="177"/>
      <c r="B302" s="27"/>
      <c r="C302" s="27"/>
      <c r="D302" s="176"/>
      <c r="E302" s="228" t="s">
        <v>403</v>
      </c>
      <c r="F302" s="228"/>
      <c r="G302" s="228" t="s">
        <v>403</v>
      </c>
      <c r="H302" s="230"/>
      <c r="I302" s="228" t="s">
        <v>544</v>
      </c>
      <c r="J302" s="231"/>
      <c r="K302" s="176"/>
      <c r="M302"/>
    </row>
    <row r="303" spans="1:13" ht="12.75">
      <c r="A303" s="177"/>
      <c r="B303" s="27"/>
      <c r="C303" s="27"/>
      <c r="D303" s="176"/>
      <c r="E303" s="228" t="s">
        <v>404</v>
      </c>
      <c r="F303" s="228"/>
      <c r="G303" s="228" t="s">
        <v>404</v>
      </c>
      <c r="H303" s="230"/>
      <c r="I303" s="228" t="s">
        <v>270</v>
      </c>
      <c r="J303" s="231"/>
      <c r="K303" s="176"/>
      <c r="M303"/>
    </row>
    <row r="304" spans="1:13" ht="12.75">
      <c r="A304" s="177"/>
      <c r="B304" s="27"/>
      <c r="C304" s="27"/>
      <c r="D304" s="176"/>
      <c r="E304" s="228" t="s">
        <v>405</v>
      </c>
      <c r="F304" s="228"/>
      <c r="G304" s="228" t="s">
        <v>405</v>
      </c>
      <c r="H304" s="230"/>
      <c r="I304" s="228" t="s">
        <v>543</v>
      </c>
      <c r="J304" s="99">
        <f>IF($E$308&gt;399.99,(0.0025*$E$308),0)</f>
        <v>0</v>
      </c>
      <c r="K304" s="176"/>
      <c r="M304"/>
    </row>
    <row r="305" spans="1:13" ht="12.75">
      <c r="A305" s="177"/>
      <c r="B305" s="27"/>
      <c r="C305" s="27"/>
      <c r="D305" s="176"/>
      <c r="E305" s="228" t="s">
        <v>542</v>
      </c>
      <c r="F305" s="228"/>
      <c r="G305" s="228" t="s">
        <v>542</v>
      </c>
      <c r="H305" s="230"/>
      <c r="I305" s="228" t="s">
        <v>145</v>
      </c>
      <c r="J305" s="99">
        <f>IF($G$308&gt;399.99,(0.0025*$G$308),0)</f>
        <v>0</v>
      </c>
      <c r="K305" s="176"/>
      <c r="M305"/>
    </row>
    <row r="306" spans="1:13" ht="12.75">
      <c r="A306" s="177"/>
      <c r="B306" s="27"/>
      <c r="C306" s="27"/>
      <c r="D306" s="176"/>
      <c r="E306" s="228" t="s">
        <v>545</v>
      </c>
      <c r="F306" s="228"/>
      <c r="G306" s="228" t="s">
        <v>545</v>
      </c>
      <c r="H306" s="230"/>
      <c r="I306" s="228" t="s">
        <v>271</v>
      </c>
      <c r="J306" s="231"/>
      <c r="K306" s="176"/>
      <c r="M306"/>
    </row>
    <row r="307" spans="1:13" ht="6" customHeight="1">
      <c r="A307" s="1"/>
      <c r="B307" s="4"/>
      <c r="C307" s="4"/>
      <c r="D307" s="43"/>
      <c r="E307" s="138"/>
      <c r="F307" s="138"/>
      <c r="G307" s="138"/>
      <c r="H307" s="176"/>
      <c r="I307" s="138"/>
      <c r="J307" s="100"/>
      <c r="K307" s="176"/>
      <c r="M307"/>
    </row>
    <row r="308" spans="1:13" ht="12.75">
      <c r="A308" s="1"/>
      <c r="B308" s="4"/>
      <c r="C308" s="4"/>
      <c r="D308" s="43"/>
      <c r="E308" s="143"/>
      <c r="F308" s="101">
        <f>IF($E$308&gt;5000,12.5,$J$304)</f>
        <v>0</v>
      </c>
      <c r="G308" s="143"/>
      <c r="H308" s="101">
        <f>IF($G$308&gt;5000,12.5,$J$305)</f>
        <v>0</v>
      </c>
      <c r="I308" s="232">
        <f>IF(AND($F$308&lt;0.1,$H$308&lt;0.1),0,$F$308+$H$308)</f>
        <v>0</v>
      </c>
      <c r="J308" s="100"/>
      <c r="K308" s="176"/>
      <c r="M308"/>
    </row>
    <row r="309" spans="1:13" ht="6" customHeight="1">
      <c r="A309" s="1"/>
      <c r="B309" s="4"/>
      <c r="C309" s="4"/>
      <c r="D309" s="43"/>
      <c r="E309" s="138"/>
      <c r="F309" s="177"/>
      <c r="G309" s="138"/>
      <c r="H309" s="176"/>
      <c r="I309" s="138"/>
      <c r="J309" s="43"/>
      <c r="K309" s="176"/>
      <c r="M309"/>
    </row>
    <row r="310" spans="1:13" ht="12.75" customHeight="1">
      <c r="A310" s="1"/>
      <c r="B310" s="484" t="str">
        <f>IF(OR(E281=" ",G281=" ",I281=" ",E296=" ",G296=" ",E308=" ",G308=" "),"Use Your Delete Key NOT the Space Bar Key to Clear Old Data and Eliminate the #VALUE! Label"," ")</f>
        <v> </v>
      </c>
      <c r="C310" s="484"/>
      <c r="D310" s="484"/>
      <c r="E310" s="484"/>
      <c r="F310" s="484"/>
      <c r="G310" s="484"/>
      <c r="H310" s="43"/>
      <c r="I310" s="144">
        <f>IF(AND(E281&lt;0.1,G281&lt;0.1,I281&lt;0.1,AND(E296&lt;0.1,G296&lt;0.1)),0,IF(E281+G281+I281&gt;0.1,E281+G281+I281,I308+I296))</f>
        <v>0</v>
      </c>
      <c r="J310" s="43"/>
      <c r="K310" s="176"/>
      <c r="M310"/>
    </row>
    <row r="311" spans="1:13" ht="12.75" customHeight="1">
      <c r="A311" s="1"/>
      <c r="B311" s="484"/>
      <c r="C311" s="484"/>
      <c r="D311" s="484"/>
      <c r="E311" s="484"/>
      <c r="F311" s="484"/>
      <c r="G311" s="484"/>
      <c r="H311" s="43"/>
      <c r="I311" s="228" t="s">
        <v>584</v>
      </c>
      <c r="J311" s="43"/>
      <c r="K311" s="176"/>
      <c r="M311"/>
    </row>
    <row r="312" spans="1:13" ht="6" customHeight="1">
      <c r="A312" s="177"/>
      <c r="B312" s="27"/>
      <c r="C312" s="27"/>
      <c r="D312" s="176"/>
      <c r="E312" s="176"/>
      <c r="F312" s="138"/>
      <c r="G312" s="176"/>
      <c r="H312" s="176"/>
      <c r="I312" s="138"/>
      <c r="J312" s="176"/>
      <c r="K312" s="176"/>
      <c r="M312"/>
    </row>
    <row r="313" spans="1:13" ht="12.75">
      <c r="A313" s="1"/>
      <c r="B313" s="556" t="s">
        <v>267</v>
      </c>
      <c r="C313" s="557"/>
      <c r="D313" s="557"/>
      <c r="E313" s="558"/>
      <c r="F313" s="554" t="s">
        <v>104</v>
      </c>
      <c r="G313" s="555"/>
      <c r="H313" s="237"/>
      <c r="I313" s="238"/>
      <c r="J313" s="238"/>
      <c r="K313" s="176"/>
      <c r="M313"/>
    </row>
    <row r="314" spans="1:13" ht="12.75">
      <c r="A314" s="1"/>
      <c r="B314" s="4"/>
      <c r="C314" s="4"/>
      <c r="D314" s="32"/>
      <c r="E314" s="4"/>
      <c r="F314" s="4"/>
      <c r="G314" s="4"/>
      <c r="H314" s="43"/>
      <c r="I314" s="236"/>
      <c r="J314" s="43"/>
      <c r="K314" s="176"/>
      <c r="M314"/>
    </row>
    <row r="315" spans="1:13" ht="12.75">
      <c r="A315" s="1"/>
      <c r="B315" s="4"/>
      <c r="C315" s="4"/>
      <c r="D315" s="48" t="s">
        <v>115</v>
      </c>
      <c r="E315" s="48"/>
      <c r="F315" s="48"/>
      <c r="G315" s="50"/>
      <c r="H315" s="43"/>
      <c r="I315" s="145"/>
      <c r="J315" s="43"/>
      <c r="K315" s="176"/>
      <c r="M315"/>
    </row>
    <row r="316" spans="1:13" ht="12.75">
      <c r="A316" s="1"/>
      <c r="B316" s="4"/>
      <c r="C316" s="4"/>
      <c r="D316" s="4"/>
      <c r="E316" s="4"/>
      <c r="F316" s="4"/>
      <c r="G316" s="43"/>
      <c r="H316" s="43"/>
      <c r="I316" s="228" t="s">
        <v>575</v>
      </c>
      <c r="J316" s="43"/>
      <c r="K316" s="176"/>
      <c r="M316"/>
    </row>
    <row r="317" spans="1:13" ht="12.75">
      <c r="A317" s="1"/>
      <c r="B317" s="4"/>
      <c r="C317" s="4"/>
      <c r="D317" s="4" t="s">
        <v>263</v>
      </c>
      <c r="E317" s="4"/>
      <c r="F317" s="4"/>
      <c r="G317" s="4"/>
      <c r="H317" s="4" t="s">
        <v>266</v>
      </c>
      <c r="I317" s="4"/>
      <c r="J317" s="4"/>
      <c r="K317" s="27"/>
      <c r="M317"/>
    </row>
    <row r="318" spans="1:13" ht="12.75">
      <c r="A318" s="1"/>
      <c r="B318" s="4"/>
      <c r="C318" s="4"/>
      <c r="D318" s="4" t="s">
        <v>264</v>
      </c>
      <c r="E318" s="4"/>
      <c r="F318" s="4"/>
      <c r="G318" s="4"/>
      <c r="H318" s="4" t="s">
        <v>105</v>
      </c>
      <c r="I318" s="4"/>
      <c r="J318" s="4"/>
      <c r="K318" s="27"/>
      <c r="M318"/>
    </row>
    <row r="319" spans="1:13" ht="12.75">
      <c r="A319" s="1"/>
      <c r="B319" s="4"/>
      <c r="C319" s="4"/>
      <c r="D319" s="4" t="s">
        <v>265</v>
      </c>
      <c r="E319" s="4"/>
      <c r="F319" s="4"/>
      <c r="G319" s="4"/>
      <c r="H319" s="4" t="s">
        <v>106</v>
      </c>
      <c r="I319" s="4"/>
      <c r="J319" s="4"/>
      <c r="K319" s="27"/>
      <c r="M319"/>
    </row>
    <row r="320" spans="1:13" ht="6" customHeight="1">
      <c r="A320" s="1"/>
      <c r="B320" s="4"/>
      <c r="C320" s="4"/>
      <c r="D320" s="4" t="s">
        <v>306</v>
      </c>
      <c r="E320" s="4"/>
      <c r="F320" s="4"/>
      <c r="G320" s="4"/>
      <c r="H320" s="4"/>
      <c r="I320" s="4"/>
      <c r="J320" s="4"/>
      <c r="K320" s="27"/>
      <c r="M320"/>
    </row>
    <row r="321" spans="1:13" ht="12.75">
      <c r="A321" s="1"/>
      <c r="B321" s="4"/>
      <c r="C321" s="4"/>
      <c r="D321" s="4" t="s">
        <v>269</v>
      </c>
      <c r="E321" s="4"/>
      <c r="F321" s="4"/>
      <c r="G321" s="4"/>
      <c r="H321" s="4" t="s">
        <v>368</v>
      </c>
      <c r="I321" s="4"/>
      <c r="J321" s="4"/>
      <c r="K321" s="27"/>
      <c r="M321"/>
    </row>
    <row r="322" spans="1:13" ht="6" customHeight="1">
      <c r="A322" s="1"/>
      <c r="B322" s="4"/>
      <c r="C322" s="4"/>
      <c r="D322" s="18" t="s">
        <v>306</v>
      </c>
      <c r="E322" s="4"/>
      <c r="F322" s="4"/>
      <c r="G322" s="4"/>
      <c r="H322" s="4"/>
      <c r="I322" s="211" t="s">
        <v>306</v>
      </c>
      <c r="J322" s="4"/>
      <c r="K322" s="27"/>
      <c r="M322"/>
    </row>
    <row r="323" spans="1:13" ht="12.75">
      <c r="A323" s="1"/>
      <c r="B323" s="4"/>
      <c r="C323" s="4"/>
      <c r="D323" s="581" t="s">
        <v>268</v>
      </c>
      <c r="E323" s="581"/>
      <c r="F323" s="581"/>
      <c r="G323" s="4"/>
      <c r="H323" s="234"/>
      <c r="I323" s="28" t="s">
        <v>306</v>
      </c>
      <c r="J323" s="4"/>
      <c r="K323" s="27"/>
      <c r="M323"/>
    </row>
    <row r="324" spans="1:13" ht="12.75">
      <c r="A324" s="1"/>
      <c r="B324" s="4"/>
      <c r="C324" s="4"/>
      <c r="D324" s="559"/>
      <c r="E324" s="559"/>
      <c r="F324" s="559"/>
      <c r="G324" s="4"/>
      <c r="H324" s="235"/>
      <c r="I324" s="4"/>
      <c r="J324" s="4"/>
      <c r="K324" s="27"/>
      <c r="M324"/>
    </row>
    <row r="325" spans="1:13" ht="13.5" thickBot="1">
      <c r="A325" s="1"/>
      <c r="B325" s="4"/>
      <c r="C325" s="4"/>
      <c r="D325" s="4"/>
      <c r="E325" s="4"/>
      <c r="F325" s="4"/>
      <c r="G325" s="464" t="s">
        <v>306</v>
      </c>
      <c r="H325" s="464"/>
      <c r="I325" s="464"/>
      <c r="J325" s="464"/>
      <c r="K325" s="160"/>
      <c r="M325"/>
    </row>
    <row r="326" spans="1:13" ht="14.25" thickBot="1" thickTop="1">
      <c r="A326" s="177"/>
      <c r="B326" s="175"/>
      <c r="C326" s="239"/>
      <c r="D326" s="239"/>
      <c r="E326" s="239"/>
      <c r="F326" s="240" t="s">
        <v>108</v>
      </c>
      <c r="G326" s="241">
        <f>IF(I310=" "," ",(I197+I203+I209+I215+I224+I254+I310+I315))</f>
        <v>0</v>
      </c>
      <c r="H326" s="465" t="s">
        <v>389</v>
      </c>
      <c r="I326" s="465"/>
      <c r="J326" s="175"/>
      <c r="K326" s="27"/>
      <c r="M326"/>
    </row>
    <row r="327" spans="1:13" ht="6" customHeight="1" thickBot="1" thickTop="1">
      <c r="A327" s="177"/>
      <c r="B327" s="27"/>
      <c r="C327" s="27"/>
      <c r="D327" s="27"/>
      <c r="E327" s="27"/>
      <c r="F327" s="27"/>
      <c r="G327" s="27"/>
      <c r="H327" s="165"/>
      <c r="I327" s="27"/>
      <c r="J327" s="161"/>
      <c r="K327" s="161"/>
      <c r="M327"/>
    </row>
    <row r="328" spans="1:13" ht="16.5" customHeight="1" thickBot="1" thickTop="1">
      <c r="A328" s="177"/>
      <c r="B328" s="450" t="s">
        <v>166</v>
      </c>
      <c r="C328" s="439"/>
      <c r="D328" s="439"/>
      <c r="E328" s="439"/>
      <c r="F328" s="439"/>
      <c r="G328" s="439"/>
      <c r="H328" s="242" t="s">
        <v>139</v>
      </c>
      <c r="I328" s="243"/>
      <c r="J328" s="244"/>
      <c r="K328" s="177"/>
      <c r="M328"/>
    </row>
    <row r="329" spans="1:13" ht="6" customHeight="1" thickTop="1">
      <c r="A329" s="177"/>
      <c r="B329" s="27"/>
      <c r="C329" s="27"/>
      <c r="D329" s="176"/>
      <c r="E329" s="176"/>
      <c r="F329" s="138"/>
      <c r="G329" s="176"/>
      <c r="H329" s="176"/>
      <c r="I329" s="138"/>
      <c r="J329" s="176"/>
      <c r="K329" s="176"/>
      <c r="M329"/>
    </row>
    <row r="330" spans="1:13" ht="12.75">
      <c r="A330" s="177"/>
      <c r="B330" s="245" t="s">
        <v>116</v>
      </c>
      <c r="C330" s="246"/>
      <c r="D330" s="247"/>
      <c r="E330" s="246"/>
      <c r="F330" s="246"/>
      <c r="G330" s="248"/>
      <c r="H330" s="249" t="s">
        <v>141</v>
      </c>
      <c r="I330" s="175"/>
      <c r="J330" s="175"/>
      <c r="K330" s="178"/>
      <c r="M330"/>
    </row>
    <row r="331" spans="1:13" ht="12.75">
      <c r="A331" s="177"/>
      <c r="B331" s="27"/>
      <c r="C331" s="27"/>
      <c r="D331" s="179" t="s">
        <v>421</v>
      </c>
      <c r="E331" s="179"/>
      <c r="F331" s="179"/>
      <c r="G331" s="179"/>
      <c r="H331" s="179"/>
      <c r="I331" s="179"/>
      <c r="J331" s="179"/>
      <c r="K331" s="179"/>
      <c r="M331"/>
    </row>
    <row r="332" spans="1:13" ht="12.75">
      <c r="A332" s="177"/>
      <c r="B332" s="27"/>
      <c r="C332" s="27"/>
      <c r="D332" s="224" t="s">
        <v>422</v>
      </c>
      <c r="E332" s="27"/>
      <c r="F332" s="27"/>
      <c r="G332" s="27"/>
      <c r="H332" s="27"/>
      <c r="I332" s="250"/>
      <c r="J332" s="177"/>
      <c r="K332" s="177"/>
      <c r="M332"/>
    </row>
    <row r="333" spans="1:13" ht="12.75">
      <c r="A333" s="177"/>
      <c r="B333" s="27"/>
      <c r="C333" s="27"/>
      <c r="D333" s="27"/>
      <c r="E333" s="191"/>
      <c r="F333" s="191"/>
      <c r="G333" s="191" t="s">
        <v>352</v>
      </c>
      <c r="H333" s="191" t="s">
        <v>270</v>
      </c>
      <c r="I333" s="128" t="str">
        <f>IF($E$334="Yes",5,(IF($E$334="No",0," ")))</f>
        <v> </v>
      </c>
      <c r="J333" s="177" t="s">
        <v>306</v>
      </c>
      <c r="K333" s="177"/>
      <c r="M333"/>
    </row>
    <row r="334" spans="1:13" ht="12.75">
      <c r="A334" s="177"/>
      <c r="B334" s="27"/>
      <c r="C334" s="27"/>
      <c r="D334" s="27"/>
      <c r="E334" s="391" t="s">
        <v>306</v>
      </c>
      <c r="F334" s="191"/>
      <c r="G334" s="191" t="s">
        <v>364</v>
      </c>
      <c r="H334" s="191" t="s">
        <v>271</v>
      </c>
      <c r="I334" s="251" t="s">
        <v>586</v>
      </c>
      <c r="J334" s="177"/>
      <c r="K334" s="177"/>
      <c r="M334"/>
    </row>
    <row r="335" spans="1:13" ht="12.75" customHeight="1">
      <c r="A335" s="177"/>
      <c r="B335" s="27"/>
      <c r="C335" s="27"/>
      <c r="D335" s="27"/>
      <c r="E335" s="191" t="s">
        <v>361</v>
      </c>
      <c r="F335" s="191"/>
      <c r="G335" s="191"/>
      <c r="H335" s="183"/>
      <c r="I335" s="250"/>
      <c r="J335" s="177"/>
      <c r="K335" s="177"/>
      <c r="M335"/>
    </row>
    <row r="336" spans="1:13" ht="12.75" customHeight="1">
      <c r="A336" s="177"/>
      <c r="B336" s="27"/>
      <c r="C336" s="27"/>
      <c r="D336" s="485" t="s">
        <v>142</v>
      </c>
      <c r="E336" s="486"/>
      <c r="F336" s="486"/>
      <c r="G336" s="486"/>
      <c r="H336" s="486"/>
      <c r="I336" s="486"/>
      <c r="J336" s="177"/>
      <c r="K336" s="177"/>
      <c r="M336"/>
    </row>
    <row r="337" spans="1:13" ht="12.75">
      <c r="A337" s="177"/>
      <c r="B337" s="27"/>
      <c r="C337" s="27"/>
      <c r="D337" s="486"/>
      <c r="E337" s="486"/>
      <c r="F337" s="486"/>
      <c r="G337" s="486"/>
      <c r="H337" s="486"/>
      <c r="I337" s="486"/>
      <c r="J337" s="164"/>
      <c r="K337" s="164"/>
      <c r="M337"/>
    </row>
    <row r="338" spans="1:13" ht="6" customHeight="1">
      <c r="A338" s="177"/>
      <c r="B338" s="27"/>
      <c r="C338" s="27"/>
      <c r="D338" s="165"/>
      <c r="E338" s="165"/>
      <c r="F338" s="27"/>
      <c r="G338" s="27"/>
      <c r="H338" s="27"/>
      <c r="I338" s="252"/>
      <c r="J338" s="164"/>
      <c r="K338" s="164"/>
      <c r="M338"/>
    </row>
    <row r="339" spans="1:13" ht="14.25">
      <c r="A339" s="177"/>
      <c r="B339" s="27"/>
      <c r="C339" s="27"/>
      <c r="D339" s="253" t="s">
        <v>272</v>
      </c>
      <c r="E339" s="253"/>
      <c r="F339" s="253"/>
      <c r="G339" s="253"/>
      <c r="H339" s="254"/>
      <c r="I339" s="255"/>
      <c r="J339" s="164"/>
      <c r="K339" s="164"/>
      <c r="M339"/>
    </row>
    <row r="340" spans="1:13" ht="14.25">
      <c r="A340" s="177"/>
      <c r="B340" s="27"/>
      <c r="C340" s="27"/>
      <c r="D340" s="256" t="s">
        <v>273</v>
      </c>
      <c r="E340" s="256"/>
      <c r="F340" s="257"/>
      <c r="G340" s="257"/>
      <c r="H340" s="258"/>
      <c r="I340" s="255"/>
      <c r="J340" s="164" t="s">
        <v>306</v>
      </c>
      <c r="K340" s="164"/>
      <c r="M340"/>
    </row>
    <row r="341" spans="1:13" ht="6" customHeight="1" thickBot="1">
      <c r="A341" s="177"/>
      <c r="B341" s="27"/>
      <c r="C341" s="27"/>
      <c r="D341" s="259"/>
      <c r="E341" s="260"/>
      <c r="F341" s="260"/>
      <c r="G341" s="260"/>
      <c r="H341" s="261"/>
      <c r="I341" s="262"/>
      <c r="J341" s="164"/>
      <c r="K341" s="164"/>
      <c r="M341"/>
    </row>
    <row r="342" spans="1:13" ht="13.5" thickTop="1">
      <c r="A342" s="177"/>
      <c r="B342" s="27"/>
      <c r="C342" s="27"/>
      <c r="D342" s="175"/>
      <c r="E342" s="386" t="s">
        <v>274</v>
      </c>
      <c r="F342" s="377">
        <v>10</v>
      </c>
      <c r="G342" s="233"/>
      <c r="H342" s="183"/>
      <c r="I342" s="137"/>
      <c r="J342" s="161"/>
      <c r="K342" s="161"/>
      <c r="M342"/>
    </row>
    <row r="343" spans="1:13" ht="12.75">
      <c r="A343" s="177"/>
      <c r="B343" s="27"/>
      <c r="C343" s="27"/>
      <c r="D343" s="175"/>
      <c r="E343" s="387" t="s">
        <v>276</v>
      </c>
      <c r="F343" s="378">
        <v>8</v>
      </c>
      <c r="G343" s="233"/>
      <c r="H343" s="183"/>
      <c r="I343" s="263" t="s">
        <v>587</v>
      </c>
      <c r="J343" s="160" t="s">
        <v>306</v>
      </c>
      <c r="K343" s="160"/>
      <c r="M343"/>
    </row>
    <row r="344" spans="1:13" ht="12.75" customHeight="1">
      <c r="A344" s="177"/>
      <c r="B344" s="27"/>
      <c r="C344" s="27"/>
      <c r="D344" s="175"/>
      <c r="E344" s="388" t="s">
        <v>275</v>
      </c>
      <c r="F344" s="378">
        <v>5</v>
      </c>
      <c r="G344" s="233"/>
      <c r="H344" s="183"/>
      <c r="I344" s="177"/>
      <c r="J344" s="160"/>
      <c r="K344" s="160"/>
      <c r="M344"/>
    </row>
    <row r="345" spans="1:13" ht="12.75" customHeight="1" thickBot="1">
      <c r="A345" s="177"/>
      <c r="B345" s="27"/>
      <c r="C345" s="27"/>
      <c r="D345" s="175"/>
      <c r="E345" s="389" t="s">
        <v>419</v>
      </c>
      <c r="F345" s="379">
        <v>0</v>
      </c>
      <c r="G345" s="233"/>
      <c r="H345" s="183"/>
      <c r="I345" s="264"/>
      <c r="J345" s="161"/>
      <c r="K345" s="161"/>
      <c r="M345"/>
    </row>
    <row r="346" spans="1:13" ht="6" customHeight="1" thickTop="1">
      <c r="A346" s="177"/>
      <c r="B346" s="27"/>
      <c r="C346" s="27"/>
      <c r="D346" s="175"/>
      <c r="E346" s="265"/>
      <c r="F346" s="266"/>
      <c r="G346" s="233"/>
      <c r="H346" s="183"/>
      <c r="I346" s="264"/>
      <c r="J346" s="161"/>
      <c r="K346" s="161"/>
      <c r="M346"/>
    </row>
    <row r="347" spans="1:13" ht="12.75" customHeight="1">
      <c r="A347" s="177"/>
      <c r="B347" s="27"/>
      <c r="C347" s="185" t="s">
        <v>283</v>
      </c>
      <c r="D347" s="442">
        <f>T($E$16)</f>
      </c>
      <c r="E347" s="443"/>
      <c r="F347" s="431"/>
      <c r="G347" s="233"/>
      <c r="H347" s="183"/>
      <c r="I347" s="264"/>
      <c r="J347" s="161"/>
      <c r="K347" s="161"/>
      <c r="M347"/>
    </row>
    <row r="348" spans="1:13" ht="21.75" customHeight="1">
      <c r="A348" s="177"/>
      <c r="B348" s="27"/>
      <c r="C348" s="27"/>
      <c r="D348" s="175"/>
      <c r="E348" s="265"/>
      <c r="F348" s="266"/>
      <c r="G348" s="233"/>
      <c r="H348" s="183"/>
      <c r="I348" s="264"/>
      <c r="J348" s="161"/>
      <c r="K348" s="161"/>
      <c r="M348"/>
    </row>
    <row r="349" spans="1:13" ht="12.75" customHeight="1">
      <c r="A349" s="177"/>
      <c r="B349" s="27"/>
      <c r="C349" s="27"/>
      <c r="D349" s="176" t="s">
        <v>306</v>
      </c>
      <c r="E349" s="233" t="s">
        <v>306</v>
      </c>
      <c r="F349" s="233"/>
      <c r="G349" s="233"/>
      <c r="H349" s="183"/>
      <c r="I349" s="264"/>
      <c r="J349" s="161"/>
      <c r="K349" s="161"/>
      <c r="M349"/>
    </row>
    <row r="350" spans="1:13" ht="12.75" customHeight="1">
      <c r="A350" s="177"/>
      <c r="B350" s="468" t="s">
        <v>382</v>
      </c>
      <c r="C350" s="468"/>
      <c r="D350" s="468"/>
      <c r="E350" s="468"/>
      <c r="F350" s="468"/>
      <c r="G350" s="468"/>
      <c r="H350" s="468"/>
      <c r="I350" s="468"/>
      <c r="J350" s="468"/>
      <c r="K350" s="180"/>
      <c r="M350"/>
    </row>
    <row r="351" spans="1:13" ht="12.75">
      <c r="A351" s="177"/>
      <c r="B351" s="468"/>
      <c r="C351" s="468"/>
      <c r="D351" s="468"/>
      <c r="E351" s="468"/>
      <c r="F351" s="468"/>
      <c r="G351" s="468"/>
      <c r="H351" s="468"/>
      <c r="I351" s="468"/>
      <c r="J351" s="468"/>
      <c r="K351" s="180"/>
      <c r="M351"/>
    </row>
    <row r="352" spans="1:13" ht="6" customHeight="1" thickBot="1">
      <c r="A352" s="177"/>
      <c r="B352" s="27"/>
      <c r="C352" s="27"/>
      <c r="D352" s="180"/>
      <c r="E352" s="180"/>
      <c r="F352" s="180"/>
      <c r="G352" s="180"/>
      <c r="H352" s="180"/>
      <c r="I352" s="180"/>
      <c r="J352" s="180"/>
      <c r="K352" s="180"/>
      <c r="M352"/>
    </row>
    <row r="353" spans="1:13" ht="13.5" thickTop="1">
      <c r="A353" s="177"/>
      <c r="B353" s="27"/>
      <c r="C353" s="27"/>
      <c r="D353" s="569" t="s">
        <v>413</v>
      </c>
      <c r="E353" s="570"/>
      <c r="F353" s="267" t="s">
        <v>278</v>
      </c>
      <c r="G353" s="27"/>
      <c r="H353" s="185" t="s">
        <v>306</v>
      </c>
      <c r="I353" s="300"/>
      <c r="J353" s="27"/>
      <c r="K353" s="27"/>
      <c r="M353"/>
    </row>
    <row r="354" spans="1:13" ht="12.75">
      <c r="A354" s="177"/>
      <c r="B354" s="27"/>
      <c r="C354" s="27"/>
      <c r="D354" s="268"/>
      <c r="E354" s="269" t="s">
        <v>412</v>
      </c>
      <c r="F354" s="270" t="s">
        <v>140</v>
      </c>
      <c r="G354" s="27"/>
      <c r="H354" s="185" t="s">
        <v>306</v>
      </c>
      <c r="I354" s="271" t="s">
        <v>588</v>
      </c>
      <c r="J354" s="27"/>
      <c r="K354" s="27"/>
      <c r="M354"/>
    </row>
    <row r="355" spans="1:13" ht="12.75">
      <c r="A355" s="177"/>
      <c r="B355" s="27"/>
      <c r="C355" s="27"/>
      <c r="D355" s="571" t="s">
        <v>411</v>
      </c>
      <c r="E355" s="572"/>
      <c r="F355" s="270" t="s">
        <v>270</v>
      </c>
      <c r="G355" s="27"/>
      <c r="H355" s="185" t="s">
        <v>306</v>
      </c>
      <c r="I355" s="164" t="s">
        <v>306</v>
      </c>
      <c r="J355" s="27"/>
      <c r="K355" s="27"/>
      <c r="M355"/>
    </row>
    <row r="356" spans="1:13" ht="13.5" thickBot="1">
      <c r="A356" s="177"/>
      <c r="B356" s="27"/>
      <c r="C356" s="27"/>
      <c r="D356" s="573" t="s">
        <v>414</v>
      </c>
      <c r="E356" s="574"/>
      <c r="F356" s="272" t="s">
        <v>145</v>
      </c>
      <c r="G356" s="27"/>
      <c r="H356" s="27"/>
      <c r="I356" s="27"/>
      <c r="J356" s="27"/>
      <c r="K356" s="27"/>
      <c r="M356"/>
    </row>
    <row r="357" spans="1:13" ht="13.5" thickTop="1">
      <c r="A357" s="177"/>
      <c r="B357" s="27"/>
      <c r="C357" s="27"/>
      <c r="D357" s="27"/>
      <c r="E357" s="185" t="s">
        <v>306</v>
      </c>
      <c r="F357" s="164" t="s">
        <v>306</v>
      </c>
      <c r="G357" s="273"/>
      <c r="H357" s="185" t="s">
        <v>306</v>
      </c>
      <c r="I357" s="274" t="s">
        <v>306</v>
      </c>
      <c r="J357" s="27"/>
      <c r="K357" s="27"/>
      <c r="M357"/>
    </row>
    <row r="358" spans="1:13" ht="12.75">
      <c r="A358" s="177"/>
      <c r="B358" s="27"/>
      <c r="C358" s="27"/>
      <c r="D358" s="177"/>
      <c r="E358" s="275"/>
      <c r="F358" s="276"/>
      <c r="G358" s="277"/>
      <c r="H358" s="250"/>
      <c r="I358" s="264"/>
      <c r="J358" s="161"/>
      <c r="K358" s="161"/>
      <c r="M358"/>
    </row>
    <row r="359" spans="1:13" ht="12.75">
      <c r="A359" s="177"/>
      <c r="B359" s="179" t="s">
        <v>143</v>
      </c>
      <c r="C359" s="27"/>
      <c r="D359" s="175"/>
      <c r="E359" s="278"/>
      <c r="F359" s="233"/>
      <c r="G359" s="233"/>
      <c r="H359" s="183"/>
      <c r="I359" s="264"/>
      <c r="J359" s="161"/>
      <c r="K359" s="161"/>
      <c r="M359"/>
    </row>
    <row r="360" spans="1:13" ht="6" customHeight="1" thickBot="1">
      <c r="A360" s="177"/>
      <c r="B360" s="27"/>
      <c r="C360" s="27"/>
      <c r="D360" s="279" t="s">
        <v>306</v>
      </c>
      <c r="E360" s="279"/>
      <c r="F360" s="173"/>
      <c r="G360" s="173"/>
      <c r="H360" s="250"/>
      <c r="I360" s="264"/>
      <c r="J360" s="161"/>
      <c r="K360" s="161"/>
      <c r="M360"/>
    </row>
    <row r="361" spans="1:13" ht="13.5" thickTop="1">
      <c r="A361" s="177"/>
      <c r="B361" s="27"/>
      <c r="C361" s="27"/>
      <c r="D361" s="487" t="s">
        <v>117</v>
      </c>
      <c r="E361" s="488"/>
      <c r="F361" s="489"/>
      <c r="G361" s="280" t="s">
        <v>270</v>
      </c>
      <c r="H361" s="183"/>
      <c r="I361" s="210"/>
      <c r="J361" s="177"/>
      <c r="K361" s="177"/>
      <c r="M361"/>
    </row>
    <row r="362" spans="1:13" ht="12.75">
      <c r="A362" s="177"/>
      <c r="B362" s="27"/>
      <c r="C362" s="27"/>
      <c r="D362" s="575" t="s">
        <v>279</v>
      </c>
      <c r="E362" s="576"/>
      <c r="F362" s="577"/>
      <c r="G362" s="281" t="s">
        <v>144</v>
      </c>
      <c r="H362" s="183"/>
      <c r="I362" s="181" t="s">
        <v>589</v>
      </c>
      <c r="J362" s="161"/>
      <c r="K362" s="161"/>
      <c r="M362"/>
    </row>
    <row r="363" spans="1:13" ht="13.5" thickBot="1">
      <c r="A363" s="177"/>
      <c r="B363" s="27"/>
      <c r="C363" s="27"/>
      <c r="D363" s="578" t="s">
        <v>280</v>
      </c>
      <c r="E363" s="579"/>
      <c r="F363" s="580"/>
      <c r="G363" s="282" t="s">
        <v>145</v>
      </c>
      <c r="H363" s="183"/>
      <c r="I363" s="392"/>
      <c r="J363" s="160"/>
      <c r="K363" s="160"/>
      <c r="M363"/>
    </row>
    <row r="364" spans="1:13" ht="13.5" thickTop="1">
      <c r="A364" s="177"/>
      <c r="B364" s="27"/>
      <c r="C364" s="27"/>
      <c r="D364" s="177"/>
      <c r="E364" s="191"/>
      <c r="F364" s="191"/>
      <c r="G364" s="191"/>
      <c r="H364" s="183"/>
      <c r="I364" s="181"/>
      <c r="J364" s="181"/>
      <c r="K364" s="181"/>
      <c r="M364"/>
    </row>
    <row r="365" spans="1:13" ht="6.75" customHeight="1">
      <c r="A365" s="177"/>
      <c r="B365" s="27"/>
      <c r="C365" s="27"/>
      <c r="D365" s="283"/>
      <c r="E365" s="283"/>
      <c r="F365" s="283"/>
      <c r="G365" s="176"/>
      <c r="H365" s="176"/>
      <c r="I365" s="176"/>
      <c r="J365" s="176"/>
      <c r="K365" s="176"/>
      <c r="M365"/>
    </row>
    <row r="366" spans="1:13" ht="12.75">
      <c r="A366" s="177"/>
      <c r="B366" s="556" t="s">
        <v>146</v>
      </c>
      <c r="C366" s="557"/>
      <c r="D366" s="557"/>
      <c r="E366" s="557"/>
      <c r="F366" s="558"/>
      <c r="G366" s="285" t="s">
        <v>147</v>
      </c>
      <c r="H366" s="175"/>
      <c r="I366" s="175"/>
      <c r="J366" s="176"/>
      <c r="K366" s="176"/>
      <c r="M366"/>
    </row>
    <row r="367" spans="1:13" ht="6" customHeight="1">
      <c r="A367" s="177"/>
      <c r="B367" s="27"/>
      <c r="C367" s="27"/>
      <c r="D367" s="286"/>
      <c r="E367" s="286"/>
      <c r="F367" s="286"/>
      <c r="G367" s="286"/>
      <c r="H367" s="287"/>
      <c r="I367" s="287"/>
      <c r="J367" s="176"/>
      <c r="K367" s="176"/>
      <c r="M367"/>
    </row>
    <row r="368" spans="1:13" ht="12.75">
      <c r="A368" s="177"/>
      <c r="B368" s="27" t="s">
        <v>148</v>
      </c>
      <c r="C368" s="27"/>
      <c r="D368" s="27"/>
      <c r="E368" s="27"/>
      <c r="F368" s="238"/>
      <c r="G368" s="238"/>
      <c r="H368" s="27"/>
      <c r="I368" s="27"/>
      <c r="J368" s="27"/>
      <c r="K368" s="27"/>
      <c r="M368"/>
    </row>
    <row r="369" spans="1:13" ht="12.75" customHeight="1">
      <c r="A369" s="177"/>
      <c r="B369" s="449" t="s">
        <v>281</v>
      </c>
      <c r="C369" s="449"/>
      <c r="D369" s="449"/>
      <c r="E369" s="449"/>
      <c r="F369" s="449"/>
      <c r="G369" s="449"/>
      <c r="H369" s="449"/>
      <c r="I369" s="191"/>
      <c r="J369" s="191"/>
      <c r="K369" s="182"/>
      <c r="M369"/>
    </row>
    <row r="370" spans="1:13" ht="12.75">
      <c r="A370" s="177"/>
      <c r="B370" s="449"/>
      <c r="C370" s="449"/>
      <c r="D370" s="449"/>
      <c r="E370" s="449"/>
      <c r="F370" s="449"/>
      <c r="G370" s="449"/>
      <c r="H370" s="449"/>
      <c r="I370" s="362"/>
      <c r="J370" s="362"/>
      <c r="K370" s="183"/>
      <c r="M370"/>
    </row>
    <row r="371" spans="1:13" ht="12.75">
      <c r="A371" s="177"/>
      <c r="B371" s="233"/>
      <c r="C371" s="233"/>
      <c r="D371" s="233"/>
      <c r="E371" s="233"/>
      <c r="F371" s="233"/>
      <c r="G371" s="233"/>
      <c r="H371" s="233"/>
      <c r="I371" s="362"/>
      <c r="J371" s="362"/>
      <c r="K371" s="160"/>
      <c r="M371"/>
    </row>
    <row r="372" spans="1:13" ht="12.75">
      <c r="A372" s="177"/>
      <c r="B372" s="27"/>
      <c r="C372" s="185"/>
      <c r="D372" s="185" t="s">
        <v>167</v>
      </c>
      <c r="E372" s="185" t="s">
        <v>271</v>
      </c>
      <c r="F372" s="185"/>
      <c r="G372" s="34" t="s">
        <v>306</v>
      </c>
      <c r="H372" s="27"/>
      <c r="I372" s="128" t="str">
        <f>IF($G$372="Yes",0,(IF($G$372="No",5," ")))</f>
        <v> </v>
      </c>
      <c r="J372" s="160" t="s">
        <v>306</v>
      </c>
      <c r="K372" s="184"/>
      <c r="M372"/>
    </row>
    <row r="373" spans="1:13" ht="12.75">
      <c r="A373" s="177"/>
      <c r="B373" s="27"/>
      <c r="C373" s="185"/>
      <c r="D373" s="185" t="s">
        <v>367</v>
      </c>
      <c r="E373" s="185" t="s">
        <v>270</v>
      </c>
      <c r="F373" s="185"/>
      <c r="G373" s="394" t="s">
        <v>361</v>
      </c>
      <c r="H373" s="27"/>
      <c r="I373" s="184" t="s">
        <v>225</v>
      </c>
      <c r="J373" s="238"/>
      <c r="K373" s="184"/>
      <c r="M373"/>
    </row>
    <row r="374" spans="1:13" ht="6" customHeight="1">
      <c r="A374" s="177"/>
      <c r="B374" s="27"/>
      <c r="C374" s="27"/>
      <c r="D374" s="27"/>
      <c r="E374" s="27"/>
      <c r="F374" s="185"/>
      <c r="G374" s="160"/>
      <c r="H374" s="27"/>
      <c r="I374" s="27"/>
      <c r="J374" s="184"/>
      <c r="K374" s="185"/>
      <c r="M374"/>
    </row>
    <row r="375" spans="1:13" ht="12.75" customHeight="1">
      <c r="A375" s="177"/>
      <c r="B375" s="27" t="s">
        <v>149</v>
      </c>
      <c r="C375" s="27"/>
      <c r="D375" s="238"/>
      <c r="E375" s="27"/>
      <c r="F375" s="185"/>
      <c r="G375" s="160"/>
      <c r="H375" s="27"/>
      <c r="I375" s="27"/>
      <c r="J375" s="185"/>
      <c r="K375" s="186"/>
      <c r="M375"/>
    </row>
    <row r="376" spans="1:13" ht="12.75" customHeight="1">
      <c r="A376" s="177"/>
      <c r="B376" s="469" t="s">
        <v>423</v>
      </c>
      <c r="C376" s="469"/>
      <c r="D376" s="469"/>
      <c r="E376" s="469"/>
      <c r="F376" s="469"/>
      <c r="G376" s="469"/>
      <c r="H376" s="469"/>
      <c r="I376" s="400"/>
      <c r="J376" s="400"/>
      <c r="K376" s="187"/>
      <c r="M376"/>
    </row>
    <row r="377" spans="1:13" ht="12.75">
      <c r="A377" s="177"/>
      <c r="B377" s="469"/>
      <c r="C377" s="469"/>
      <c r="D377" s="469"/>
      <c r="E377" s="469"/>
      <c r="F377" s="469"/>
      <c r="G377" s="469"/>
      <c r="H377" s="469"/>
      <c r="I377" s="400"/>
      <c r="J377" s="400"/>
      <c r="K377" s="177"/>
      <c r="M377"/>
    </row>
    <row r="378" spans="1:13" ht="12.75">
      <c r="A378" s="177"/>
      <c r="B378" s="469"/>
      <c r="C378" s="469"/>
      <c r="D378" s="469"/>
      <c r="E378" s="469"/>
      <c r="F378" s="469"/>
      <c r="G378" s="469"/>
      <c r="H378" s="469"/>
      <c r="I378" s="368"/>
      <c r="J378" s="368"/>
      <c r="K378" s="184"/>
      <c r="M378"/>
    </row>
    <row r="379" spans="1:13" ht="6" customHeight="1">
      <c r="A379" s="177"/>
      <c r="B379" s="27"/>
      <c r="C379" s="27"/>
      <c r="D379" s="368"/>
      <c r="E379" s="368"/>
      <c r="F379" s="368"/>
      <c r="G379" s="368"/>
      <c r="H379" s="368"/>
      <c r="I379" s="368"/>
      <c r="J379" s="368"/>
      <c r="K379" s="27"/>
      <c r="M379"/>
    </row>
    <row r="380" spans="1:13" ht="12.75">
      <c r="A380" s="177"/>
      <c r="B380" s="27"/>
      <c r="C380" s="27"/>
      <c r="D380" s="185" t="s">
        <v>167</v>
      </c>
      <c r="E380" s="185" t="s">
        <v>271</v>
      </c>
      <c r="F380" s="185"/>
      <c r="G380" s="34" t="s">
        <v>306</v>
      </c>
      <c r="H380" s="27"/>
      <c r="I380" s="128" t="str">
        <f>IF($G$380="Yes",0,(IF($G$380="No",10," ")))</f>
        <v> </v>
      </c>
      <c r="J380" s="27"/>
      <c r="K380" s="185"/>
      <c r="M380"/>
    </row>
    <row r="381" spans="1:13" ht="12.75" customHeight="1">
      <c r="A381" s="177"/>
      <c r="B381" s="27"/>
      <c r="C381" s="27"/>
      <c r="D381" s="185" t="s">
        <v>367</v>
      </c>
      <c r="E381" s="185" t="s">
        <v>278</v>
      </c>
      <c r="F381" s="185"/>
      <c r="G381" s="394" t="s">
        <v>361</v>
      </c>
      <c r="H381" s="27"/>
      <c r="I381" s="184" t="s">
        <v>587</v>
      </c>
      <c r="J381" s="184"/>
      <c r="K381" s="182"/>
      <c r="M381"/>
    </row>
    <row r="382" spans="1:13" ht="6" customHeight="1">
      <c r="A382" s="177"/>
      <c r="B382" s="27"/>
      <c r="C382" s="27"/>
      <c r="D382" s="276"/>
      <c r="E382" s="278"/>
      <c r="F382" s="278"/>
      <c r="G382" s="278"/>
      <c r="H382" s="27"/>
      <c r="I382" s="27"/>
      <c r="J382" s="27"/>
      <c r="K382" s="183"/>
      <c r="M382"/>
    </row>
    <row r="383" spans="1:13" ht="12.75">
      <c r="A383" s="177"/>
      <c r="B383" s="27" t="s">
        <v>118</v>
      </c>
      <c r="C383" s="27"/>
      <c r="D383" s="238"/>
      <c r="E383" s="27"/>
      <c r="F383" s="185"/>
      <c r="G383" s="160"/>
      <c r="H383" s="27"/>
      <c r="I383" s="27"/>
      <c r="J383" s="185"/>
      <c r="K383" s="177"/>
      <c r="M383"/>
    </row>
    <row r="384" spans="1:13" ht="12.75" customHeight="1">
      <c r="A384" s="177"/>
      <c r="B384" s="449" t="s">
        <v>536</v>
      </c>
      <c r="C384" s="449"/>
      <c r="D384" s="449"/>
      <c r="E384" s="449"/>
      <c r="F384" s="449"/>
      <c r="G384" s="449"/>
      <c r="H384" s="449"/>
      <c r="I384" s="191"/>
      <c r="J384" s="191"/>
      <c r="K384" s="184"/>
      <c r="M384"/>
    </row>
    <row r="385" spans="1:13" ht="12.75">
      <c r="A385" s="177"/>
      <c r="B385" s="449"/>
      <c r="C385" s="449"/>
      <c r="D385" s="449"/>
      <c r="E385" s="449"/>
      <c r="F385" s="449"/>
      <c r="G385" s="449"/>
      <c r="H385" s="449"/>
      <c r="I385" s="362"/>
      <c r="J385" s="362"/>
      <c r="K385" s="27"/>
      <c r="M385"/>
    </row>
    <row r="386" spans="1:13" ht="12.75">
      <c r="A386" s="177"/>
      <c r="B386" s="27"/>
      <c r="C386" s="27"/>
      <c r="D386" s="362"/>
      <c r="E386" s="362"/>
      <c r="F386" s="362"/>
      <c r="G386" s="362"/>
      <c r="H386" s="362"/>
      <c r="I386" s="362"/>
      <c r="J386" s="362"/>
      <c r="K386" s="27"/>
      <c r="M386"/>
    </row>
    <row r="387" spans="1:13" ht="12.75">
      <c r="A387" s="177"/>
      <c r="B387" s="27"/>
      <c r="C387" s="27"/>
      <c r="D387" s="185" t="s">
        <v>167</v>
      </c>
      <c r="E387" s="185" t="s">
        <v>271</v>
      </c>
      <c r="F387" s="185"/>
      <c r="G387" s="34" t="s">
        <v>306</v>
      </c>
      <c r="H387" s="27"/>
      <c r="I387" s="128" t="str">
        <f>IF($G$387="Yes",0,(IF($G$387="No",5," ")))</f>
        <v> </v>
      </c>
      <c r="J387" s="27"/>
      <c r="K387" s="27"/>
      <c r="M387"/>
    </row>
    <row r="388" spans="1:13" ht="12.75" customHeight="1">
      <c r="A388" s="177"/>
      <c r="B388" s="27"/>
      <c r="C388" s="27"/>
      <c r="D388" s="185" t="s">
        <v>367</v>
      </c>
      <c r="E388" s="185" t="s">
        <v>270</v>
      </c>
      <c r="F388" s="185"/>
      <c r="G388" s="394" t="s">
        <v>361</v>
      </c>
      <c r="H388" s="27"/>
      <c r="I388" s="184" t="s">
        <v>225</v>
      </c>
      <c r="J388" s="238"/>
      <c r="K388" s="188"/>
      <c r="M388"/>
    </row>
    <row r="389" spans="1:13" ht="6" customHeight="1">
      <c r="A389" s="177"/>
      <c r="B389" s="27"/>
      <c r="C389" s="27"/>
      <c r="D389" s="185"/>
      <c r="E389" s="185"/>
      <c r="F389" s="185"/>
      <c r="G389" s="394"/>
      <c r="H389" s="27"/>
      <c r="I389" s="184"/>
      <c r="J389" s="238"/>
      <c r="K389" s="188"/>
      <c r="M389"/>
    </row>
    <row r="390" spans="1:13" ht="12.75" customHeight="1">
      <c r="A390" s="177"/>
      <c r="B390" s="27"/>
      <c r="C390" s="238"/>
      <c r="D390" s="288"/>
      <c r="E390" s="238"/>
      <c r="F390" s="288"/>
      <c r="G390" s="240" t="s">
        <v>231</v>
      </c>
      <c r="H390" s="289" t="str">
        <f>IF(OR(I333=" ",G372=" ",G380=" ",G387=" ")," ",I333+I342+I353+I361+I372+I380+I387)</f>
        <v> </v>
      </c>
      <c r="I390" s="288" t="s">
        <v>150</v>
      </c>
      <c r="J390" s="238"/>
      <c r="K390" s="188"/>
      <c r="M390"/>
    </row>
    <row r="391" spans="1:13" ht="6" customHeight="1" thickBot="1">
      <c r="A391" s="177"/>
      <c r="B391" s="27"/>
      <c r="C391" s="27"/>
      <c r="D391" s="27"/>
      <c r="E391" s="275"/>
      <c r="F391" s="276"/>
      <c r="G391" s="277"/>
      <c r="H391" s="276"/>
      <c r="I391" s="164"/>
      <c r="J391" s="27"/>
      <c r="K391" s="188"/>
      <c r="M391"/>
    </row>
    <row r="392" spans="1:13" ht="18" customHeight="1" thickBot="1" thickTop="1">
      <c r="A392" s="177"/>
      <c r="B392" s="450" t="s">
        <v>282</v>
      </c>
      <c r="C392" s="439"/>
      <c r="D392" s="439"/>
      <c r="E392" s="439"/>
      <c r="F392" s="439"/>
      <c r="G392" s="440"/>
      <c r="H392" s="466" t="s">
        <v>139</v>
      </c>
      <c r="I392" s="467"/>
      <c r="J392" s="238"/>
      <c r="K392" s="27"/>
      <c r="M392"/>
    </row>
    <row r="393" spans="1:13" ht="6" customHeight="1" thickTop="1">
      <c r="A393" s="177"/>
      <c r="B393" s="27"/>
      <c r="C393" s="401"/>
      <c r="D393" s="401"/>
      <c r="E393" s="401"/>
      <c r="F393" s="401"/>
      <c r="G393" s="401"/>
      <c r="H393" s="402"/>
      <c r="I393" s="402"/>
      <c r="J393" s="238"/>
      <c r="K393" s="27"/>
      <c r="M393"/>
    </row>
    <row r="394" spans="1:13" ht="12.75">
      <c r="A394" s="177"/>
      <c r="B394" s="290" t="s">
        <v>555</v>
      </c>
      <c r="C394" s="291"/>
      <c r="D394" s="291"/>
      <c r="E394" s="291"/>
      <c r="F394" s="292"/>
      <c r="G394" s="293" t="s">
        <v>147</v>
      </c>
      <c r="H394" s="175"/>
      <c r="I394" s="175"/>
      <c r="J394" s="27"/>
      <c r="K394" s="27"/>
      <c r="M394"/>
    </row>
    <row r="395" spans="1:13" ht="6" customHeight="1">
      <c r="A395" s="177"/>
      <c r="B395" s="294"/>
      <c r="C395" s="295"/>
      <c r="D395" s="295"/>
      <c r="E395" s="295"/>
      <c r="F395" s="294"/>
      <c r="G395" s="296"/>
      <c r="H395" s="175"/>
      <c r="I395" s="175"/>
      <c r="J395" s="27"/>
      <c r="K395" s="27"/>
      <c r="M395"/>
    </row>
    <row r="396" spans="1:13" ht="12.75" customHeight="1">
      <c r="A396" s="177"/>
      <c r="B396" s="179" t="s">
        <v>151</v>
      </c>
      <c r="C396" s="177"/>
      <c r="D396" s="175"/>
      <c r="E396" s="278"/>
      <c r="F396" s="278"/>
      <c r="G396" s="278"/>
      <c r="H396" s="276"/>
      <c r="I396" s="27"/>
      <c r="J396" s="27"/>
      <c r="K396" s="27"/>
      <c r="M396"/>
    </row>
    <row r="397" spans="1:13" ht="42" customHeight="1">
      <c r="A397" s="177"/>
      <c r="B397" s="177"/>
      <c r="C397" s="177"/>
      <c r="D397" s="485" t="s">
        <v>552</v>
      </c>
      <c r="E397" s="485"/>
      <c r="F397" s="485"/>
      <c r="G397" s="485"/>
      <c r="H397" s="485"/>
      <c r="I397" s="485"/>
      <c r="J397" s="485"/>
      <c r="K397" s="189"/>
      <c r="M397"/>
    </row>
    <row r="398" spans="1:13" ht="12.75" customHeight="1">
      <c r="A398" s="177"/>
      <c r="B398" s="177"/>
      <c r="C398" s="177"/>
      <c r="D398" s="485"/>
      <c r="E398" s="485"/>
      <c r="F398" s="485"/>
      <c r="G398" s="485"/>
      <c r="H398" s="485"/>
      <c r="I398" s="485"/>
      <c r="J398" s="485"/>
      <c r="K398" s="190"/>
      <c r="M398"/>
    </row>
    <row r="399" spans="1:13" ht="6" customHeight="1">
      <c r="A399" s="177"/>
      <c r="B399" s="177"/>
      <c r="C399" s="177"/>
      <c r="D399" s="27"/>
      <c r="E399" s="27"/>
      <c r="F399" s="27"/>
      <c r="G399" s="27"/>
      <c r="H399" s="27"/>
      <c r="I399" s="27"/>
      <c r="J399" s="27"/>
      <c r="K399" s="27"/>
      <c r="M399"/>
    </row>
    <row r="400" spans="1:13" ht="37.5" customHeight="1">
      <c r="A400" s="177"/>
      <c r="B400" s="177"/>
      <c r="C400" s="177"/>
      <c r="D400" s="449" t="s">
        <v>549</v>
      </c>
      <c r="E400" s="449"/>
      <c r="F400" s="449"/>
      <c r="G400" s="449"/>
      <c r="H400" s="449"/>
      <c r="I400" s="449"/>
      <c r="J400" s="449"/>
      <c r="K400" s="191"/>
      <c r="M400"/>
    </row>
    <row r="401" spans="1:13" ht="6" customHeight="1">
      <c r="A401" s="177"/>
      <c r="B401" s="177"/>
      <c r="C401" s="177"/>
      <c r="D401" s="27"/>
      <c r="E401" s="27"/>
      <c r="F401" s="27"/>
      <c r="G401" s="27"/>
      <c r="H401" s="27"/>
      <c r="I401" s="27"/>
      <c r="J401" s="27"/>
      <c r="K401" s="27"/>
      <c r="M401"/>
    </row>
    <row r="402" spans="1:13" ht="12.75" customHeight="1">
      <c r="A402" s="177"/>
      <c r="B402" s="177"/>
      <c r="C402" s="177"/>
      <c r="D402" s="175"/>
      <c r="E402" s="27"/>
      <c r="F402" s="185" t="s">
        <v>550</v>
      </c>
      <c r="G402" s="297" t="str">
        <f>IF(I636&lt;0.1," ",I636)</f>
        <v> </v>
      </c>
      <c r="H402" s="27"/>
      <c r="I402" s="185" t="s">
        <v>356</v>
      </c>
      <c r="J402" s="298" t="str">
        <f>IF(G404&lt;1," ",IF(G404&lt;G402*0.5,20,(((G404/G402)-1)*-40)))</f>
        <v> </v>
      </c>
      <c r="K402" s="27"/>
      <c r="M402"/>
    </row>
    <row r="403" spans="1:13" ht="12.75" customHeight="1">
      <c r="A403" s="177"/>
      <c r="B403" s="177"/>
      <c r="C403" s="177"/>
      <c r="D403" s="299"/>
      <c r="E403" s="27"/>
      <c r="F403" s="27"/>
      <c r="G403" s="27"/>
      <c r="H403" s="27"/>
      <c r="I403" s="27"/>
      <c r="J403" s="184" t="s">
        <v>350</v>
      </c>
      <c r="K403" s="27"/>
      <c r="M403"/>
    </row>
    <row r="404" spans="1:13" ht="15.75" customHeight="1">
      <c r="A404" s="177"/>
      <c r="B404" s="177"/>
      <c r="C404" s="177"/>
      <c r="D404" s="299"/>
      <c r="E404" s="27"/>
      <c r="F404" s="185" t="s">
        <v>551</v>
      </c>
      <c r="G404" s="158"/>
      <c r="H404" s="27"/>
      <c r="I404" s="27"/>
      <c r="J404" s="27"/>
      <c r="K404" s="27"/>
      <c r="M404"/>
    </row>
    <row r="405" spans="1:13" ht="12.75">
      <c r="A405" s="177"/>
      <c r="B405" s="177"/>
      <c r="C405" s="177"/>
      <c r="D405" s="27"/>
      <c r="E405" s="27"/>
      <c r="F405" s="27"/>
      <c r="G405" s="27"/>
      <c r="H405" s="27"/>
      <c r="I405" s="27"/>
      <c r="J405" s="175"/>
      <c r="K405" s="27"/>
      <c r="M405"/>
    </row>
    <row r="406" spans="1:13" ht="12.75">
      <c r="A406" s="177"/>
      <c r="B406" s="27"/>
      <c r="C406" s="185" t="s">
        <v>283</v>
      </c>
      <c r="D406" s="442">
        <f>T($E$16)</f>
      </c>
      <c r="E406" s="443"/>
      <c r="F406" s="431"/>
      <c r="G406" s="27"/>
      <c r="H406" s="27"/>
      <c r="I406" s="27"/>
      <c r="J406" s="27"/>
      <c r="K406" s="27"/>
      <c r="M406"/>
    </row>
    <row r="407" spans="1:13" ht="38.25" customHeight="1">
      <c r="A407" s="177"/>
      <c r="B407" s="177"/>
      <c r="C407" s="177"/>
      <c r="D407" s="27"/>
      <c r="E407" s="27"/>
      <c r="F407" s="27"/>
      <c r="G407" s="27"/>
      <c r="H407" s="27"/>
      <c r="I407" s="27"/>
      <c r="J407" s="27"/>
      <c r="K407" s="27"/>
      <c r="M407"/>
    </row>
    <row r="408" spans="1:13" ht="12.75">
      <c r="A408" s="177"/>
      <c r="B408" s="177"/>
      <c r="C408" s="177"/>
      <c r="D408" s="27"/>
      <c r="E408" s="27"/>
      <c r="F408" s="27"/>
      <c r="G408" s="27"/>
      <c r="H408" s="27"/>
      <c r="I408" s="27"/>
      <c r="J408" s="27"/>
      <c r="K408" s="27"/>
      <c r="M408"/>
    </row>
    <row r="409" spans="1:13" ht="12.75">
      <c r="A409" s="177"/>
      <c r="B409" s="290" t="s">
        <v>152</v>
      </c>
      <c r="C409" s="291"/>
      <c r="D409" s="291"/>
      <c r="E409" s="291"/>
      <c r="F409" s="301"/>
      <c r="G409" s="293" t="s">
        <v>277</v>
      </c>
      <c r="H409" s="175"/>
      <c r="I409" s="27"/>
      <c r="J409" s="184"/>
      <c r="K409" s="184"/>
      <c r="M409"/>
    </row>
    <row r="410" spans="1:13" ht="6" customHeight="1">
      <c r="A410" s="177"/>
      <c r="B410" s="177"/>
      <c r="C410" s="177"/>
      <c r="D410" s="276"/>
      <c r="E410" s="278"/>
      <c r="F410" s="278"/>
      <c r="G410" s="278"/>
      <c r="H410" s="27"/>
      <c r="I410" s="27"/>
      <c r="J410" s="184"/>
      <c r="K410" s="184"/>
      <c r="M410"/>
    </row>
    <row r="411" spans="1:13" ht="12.75">
      <c r="A411" s="177"/>
      <c r="B411" s="179" t="s">
        <v>153</v>
      </c>
      <c r="C411" s="27"/>
      <c r="D411" s="238"/>
      <c r="E411" s="190"/>
      <c r="F411" s="278"/>
      <c r="G411" s="278"/>
      <c r="H411" s="27"/>
      <c r="I411" s="27"/>
      <c r="J411" s="184"/>
      <c r="K411" s="184"/>
      <c r="M411"/>
    </row>
    <row r="412" spans="1:13" ht="6" customHeight="1">
      <c r="A412" s="177"/>
      <c r="B412" s="179"/>
      <c r="C412" s="27"/>
      <c r="D412" s="238"/>
      <c r="E412" s="190"/>
      <c r="F412" s="278"/>
      <c r="G412" s="278"/>
      <c r="H412" s="27"/>
      <c r="I412" s="27"/>
      <c r="J412" s="184"/>
      <c r="K412" s="192"/>
      <c r="M412"/>
    </row>
    <row r="413" spans="1:13" ht="27" customHeight="1">
      <c r="A413" s="177"/>
      <c r="B413" s="449" t="s">
        <v>569</v>
      </c>
      <c r="C413" s="449"/>
      <c r="D413" s="449"/>
      <c r="E413" s="449"/>
      <c r="F413" s="449"/>
      <c r="G413" s="449"/>
      <c r="H413" s="449"/>
      <c r="I413" s="449"/>
      <c r="J413" s="191"/>
      <c r="K413" s="192"/>
      <c r="M413"/>
    </row>
    <row r="414" spans="1:13" ht="12.75">
      <c r="A414" s="177"/>
      <c r="B414" s="449"/>
      <c r="C414" s="449"/>
      <c r="D414" s="449"/>
      <c r="E414" s="449"/>
      <c r="F414" s="449"/>
      <c r="G414" s="449"/>
      <c r="H414" s="449"/>
      <c r="I414" s="449"/>
      <c r="J414" s="191"/>
      <c r="K414" s="185"/>
      <c r="M414"/>
    </row>
    <row r="415" spans="1:13" ht="6" customHeight="1">
      <c r="A415" s="177"/>
      <c r="B415" s="449"/>
      <c r="C415" s="449"/>
      <c r="D415" s="449"/>
      <c r="E415" s="449"/>
      <c r="F415" s="449"/>
      <c r="G415" s="449"/>
      <c r="H415" s="449"/>
      <c r="I415" s="449"/>
      <c r="J415" s="191"/>
      <c r="K415" s="185"/>
      <c r="M415"/>
    </row>
    <row r="416" spans="1:13" ht="12.75">
      <c r="A416" s="177"/>
      <c r="B416" s="27"/>
      <c r="C416" s="361" t="s">
        <v>135</v>
      </c>
      <c r="D416" s="299" t="s">
        <v>233</v>
      </c>
      <c r="E416" s="299"/>
      <c r="F416" s="299"/>
      <c r="G416" s="160"/>
      <c r="H416" s="27"/>
      <c r="I416" s="27"/>
      <c r="J416" s="184" t="s">
        <v>378</v>
      </c>
      <c r="K416" s="185"/>
      <c r="M416"/>
    </row>
    <row r="417" spans="1:13" ht="12.75">
      <c r="A417" s="177"/>
      <c r="B417" s="27"/>
      <c r="C417" s="361" t="s">
        <v>135</v>
      </c>
      <c r="D417" s="299" t="s">
        <v>127</v>
      </c>
      <c r="E417" s="299"/>
      <c r="F417" s="299"/>
      <c r="G417" s="160"/>
      <c r="H417" s="27"/>
      <c r="I417" s="27"/>
      <c r="J417" s="184"/>
      <c r="K417" s="185"/>
      <c r="M417"/>
    </row>
    <row r="418" spans="1:13" ht="12.75">
      <c r="A418" s="177"/>
      <c r="B418" s="27"/>
      <c r="C418" s="361" t="s">
        <v>135</v>
      </c>
      <c r="D418" s="299" t="s">
        <v>128</v>
      </c>
      <c r="E418" s="299"/>
      <c r="F418" s="299"/>
      <c r="G418" s="160"/>
      <c r="H418" s="27"/>
      <c r="I418" s="27"/>
      <c r="J418" s="184"/>
      <c r="K418" s="185"/>
      <c r="M418"/>
    </row>
    <row r="419" spans="1:13" ht="12.75">
      <c r="A419" s="177"/>
      <c r="B419" s="27"/>
      <c r="C419" s="361" t="s">
        <v>135</v>
      </c>
      <c r="D419" s="299" t="s">
        <v>129</v>
      </c>
      <c r="E419" s="299"/>
      <c r="F419" s="299"/>
      <c r="G419" s="160"/>
      <c r="H419" s="27"/>
      <c r="I419" s="27"/>
      <c r="J419" s="184"/>
      <c r="K419" s="185"/>
      <c r="M419"/>
    </row>
    <row r="420" spans="1:13" ht="12.75">
      <c r="A420" s="177"/>
      <c r="B420" s="27"/>
      <c r="C420" s="361" t="s">
        <v>135</v>
      </c>
      <c r="D420" s="299" t="s">
        <v>130</v>
      </c>
      <c r="E420" s="299"/>
      <c r="F420" s="299"/>
      <c r="G420" s="160"/>
      <c r="H420" s="27"/>
      <c r="I420" s="27"/>
      <c r="J420" s="184"/>
      <c r="K420" s="185"/>
      <c r="M420"/>
    </row>
    <row r="421" spans="1:13" ht="12.75">
      <c r="A421" s="177"/>
      <c r="B421" s="27"/>
      <c r="C421" s="361" t="s">
        <v>135</v>
      </c>
      <c r="D421" s="299" t="s">
        <v>131</v>
      </c>
      <c r="E421" s="299"/>
      <c r="F421" s="299"/>
      <c r="G421" s="160"/>
      <c r="H421" s="27"/>
      <c r="I421" s="27"/>
      <c r="J421" s="184"/>
      <c r="K421" s="185"/>
      <c r="M421"/>
    </row>
    <row r="422" spans="1:13" ht="12.75" customHeight="1">
      <c r="A422" s="177"/>
      <c r="B422" s="27"/>
      <c r="C422" s="361"/>
      <c r="D422" s="299" t="s">
        <v>170</v>
      </c>
      <c r="E422" s="299"/>
      <c r="F422" s="299"/>
      <c r="G422" s="160"/>
      <c r="H422" s="27"/>
      <c r="I422" s="27"/>
      <c r="J422" s="184"/>
      <c r="K422" s="185"/>
      <c r="M422"/>
    </row>
    <row r="423" spans="1:13" ht="12.75">
      <c r="A423" s="177"/>
      <c r="B423" s="27"/>
      <c r="C423" s="27"/>
      <c r="D423" s="299" t="s">
        <v>119</v>
      </c>
      <c r="E423" s="299"/>
      <c r="F423" s="299"/>
      <c r="G423" s="160"/>
      <c r="H423" s="27"/>
      <c r="I423" s="27"/>
      <c r="J423" s="184"/>
      <c r="K423" s="185"/>
      <c r="M423"/>
    </row>
    <row r="424" spans="1:13" ht="6" customHeight="1">
      <c r="A424" s="177"/>
      <c r="B424" s="27"/>
      <c r="C424" s="27"/>
      <c r="D424" s="27"/>
      <c r="E424" s="27"/>
      <c r="F424" s="299"/>
      <c r="G424" s="160"/>
      <c r="H424" s="27"/>
      <c r="I424" s="27"/>
      <c r="J424" s="184"/>
      <c r="K424" s="185"/>
      <c r="M424"/>
    </row>
    <row r="425" spans="1:13" ht="12.75">
      <c r="A425" s="177"/>
      <c r="B425" s="273" t="s">
        <v>570</v>
      </c>
      <c r="C425" s="273"/>
      <c r="D425" s="273"/>
      <c r="E425" s="273"/>
      <c r="F425" s="273"/>
      <c r="G425" s="273"/>
      <c r="H425" s="273"/>
      <c r="I425" s="273"/>
      <c r="J425" s="184" t="s">
        <v>258</v>
      </c>
      <c r="K425" s="185"/>
      <c r="M425"/>
    </row>
    <row r="426" spans="1:13" ht="12.75">
      <c r="A426" s="177"/>
      <c r="B426" s="27"/>
      <c r="C426" s="185" t="s">
        <v>135</v>
      </c>
      <c r="D426" s="299" t="s">
        <v>132</v>
      </c>
      <c r="E426" s="185"/>
      <c r="F426" s="299"/>
      <c r="G426" s="160"/>
      <c r="H426" s="27"/>
      <c r="I426" s="27"/>
      <c r="J426" s="184"/>
      <c r="K426" s="185"/>
      <c r="M426"/>
    </row>
    <row r="427" spans="1:13" ht="12.75">
      <c r="A427" s="177"/>
      <c r="B427" s="27"/>
      <c r="C427" s="185"/>
      <c r="D427" s="299" t="s">
        <v>120</v>
      </c>
      <c r="E427" s="185"/>
      <c r="F427" s="299"/>
      <c r="G427" s="160"/>
      <c r="H427" s="27"/>
      <c r="I427" s="27"/>
      <c r="J427" s="184"/>
      <c r="K427" s="185"/>
      <c r="M427"/>
    </row>
    <row r="428" spans="1:13" ht="12.75">
      <c r="A428" s="177"/>
      <c r="B428" s="27"/>
      <c r="C428" s="185" t="s">
        <v>135</v>
      </c>
      <c r="D428" s="299" t="s">
        <v>133</v>
      </c>
      <c r="E428" s="185"/>
      <c r="F428" s="299"/>
      <c r="G428" s="160"/>
      <c r="H428" s="27"/>
      <c r="I428" s="27"/>
      <c r="J428" s="184"/>
      <c r="K428" s="185"/>
      <c r="M428"/>
    </row>
    <row r="429" spans="1:13" ht="12.75">
      <c r="A429" s="177"/>
      <c r="B429" s="27"/>
      <c r="C429" s="185" t="s">
        <v>135</v>
      </c>
      <c r="D429" s="299" t="s">
        <v>134</v>
      </c>
      <c r="E429" s="185"/>
      <c r="F429" s="299"/>
      <c r="G429" s="160"/>
      <c r="H429" s="27"/>
      <c r="I429" s="27"/>
      <c r="J429" s="184"/>
      <c r="K429" s="185"/>
      <c r="M429"/>
    </row>
    <row r="430" spans="1:13" ht="12.75" customHeight="1">
      <c r="A430" s="177"/>
      <c r="B430" s="27"/>
      <c r="C430" s="185" t="s">
        <v>135</v>
      </c>
      <c r="D430" s="299" t="s">
        <v>170</v>
      </c>
      <c r="E430" s="185"/>
      <c r="F430" s="299"/>
      <c r="G430" s="160"/>
      <c r="H430" s="27"/>
      <c r="I430" s="27"/>
      <c r="J430" s="184"/>
      <c r="K430" s="185"/>
      <c r="M430"/>
    </row>
    <row r="431" spans="1:13" ht="12.75">
      <c r="A431" s="177"/>
      <c r="B431" s="27"/>
      <c r="C431" s="27"/>
      <c r="D431" s="299" t="s">
        <v>121</v>
      </c>
      <c r="E431" s="27"/>
      <c r="F431" s="299"/>
      <c r="G431" s="160"/>
      <c r="H431" s="27"/>
      <c r="I431" s="27"/>
      <c r="J431" s="184"/>
      <c r="K431" s="185"/>
      <c r="M431"/>
    </row>
    <row r="432" spans="1:13" ht="6" customHeight="1">
      <c r="A432" s="177"/>
      <c r="B432" s="27"/>
      <c r="C432" s="27"/>
      <c r="D432" s="27"/>
      <c r="E432" s="27"/>
      <c r="F432" s="299"/>
      <c r="G432" s="160"/>
      <c r="H432" s="27"/>
      <c r="I432" s="27"/>
      <c r="J432" s="184"/>
      <c r="K432" s="185"/>
      <c r="M432"/>
    </row>
    <row r="433" spans="1:13" ht="12.75">
      <c r="A433" s="177"/>
      <c r="B433" s="273" t="s">
        <v>571</v>
      </c>
      <c r="C433" s="273"/>
      <c r="D433" s="273"/>
      <c r="E433" s="273"/>
      <c r="F433" s="273"/>
      <c r="G433" s="273"/>
      <c r="H433" s="273"/>
      <c r="I433" s="273"/>
      <c r="J433" s="184" t="s">
        <v>380</v>
      </c>
      <c r="K433" s="185"/>
      <c r="M433"/>
    </row>
    <row r="434" spans="1:13" ht="12.75">
      <c r="A434" s="177"/>
      <c r="B434" s="185" t="s">
        <v>135</v>
      </c>
      <c r="C434" s="299" t="s">
        <v>122</v>
      </c>
      <c r="D434" s="238"/>
      <c r="E434" s="185"/>
      <c r="F434" s="299"/>
      <c r="G434" s="160"/>
      <c r="H434" s="27"/>
      <c r="I434" s="27"/>
      <c r="J434" s="185"/>
      <c r="K434" s="185"/>
      <c r="M434"/>
    </row>
    <row r="435" spans="1:13" ht="12.75" customHeight="1">
      <c r="A435" s="177"/>
      <c r="B435" s="185" t="s">
        <v>135</v>
      </c>
      <c r="C435" s="299" t="s">
        <v>171</v>
      </c>
      <c r="D435" s="27"/>
      <c r="E435" s="185"/>
      <c r="F435" s="299"/>
      <c r="G435" s="160"/>
      <c r="H435" s="27"/>
      <c r="I435" s="27"/>
      <c r="J435" s="185"/>
      <c r="K435" s="185"/>
      <c r="M435"/>
    </row>
    <row r="436" spans="1:13" ht="12.75">
      <c r="A436" s="177"/>
      <c r="B436" s="27"/>
      <c r="C436" s="299" t="s">
        <v>123</v>
      </c>
      <c r="D436" s="27"/>
      <c r="E436" s="27"/>
      <c r="F436" s="299"/>
      <c r="G436" s="160"/>
      <c r="H436" s="27"/>
      <c r="I436" s="27"/>
      <c r="J436" s="403"/>
      <c r="K436" s="185"/>
      <c r="M436"/>
    </row>
    <row r="437" spans="1:13" ht="12.75">
      <c r="A437" s="177"/>
      <c r="B437" s="177"/>
      <c r="C437" s="177"/>
      <c r="D437" s="27"/>
      <c r="E437" s="176"/>
      <c r="F437" s="185"/>
      <c r="G437" s="160"/>
      <c r="H437" s="177"/>
      <c r="I437" s="176"/>
      <c r="J437" s="185" t="s">
        <v>351</v>
      </c>
      <c r="K437" s="185"/>
      <c r="M437"/>
    </row>
    <row r="438" spans="1:13" ht="39" customHeight="1">
      <c r="A438" s="177"/>
      <c r="B438" s="177"/>
      <c r="C438" s="560" t="s">
        <v>124</v>
      </c>
      <c r="D438" s="560"/>
      <c r="E438" s="560"/>
      <c r="F438" s="560"/>
      <c r="G438" s="560"/>
      <c r="H438" s="560"/>
      <c r="I438" s="560"/>
      <c r="J438" s="560"/>
      <c r="K438" s="193"/>
      <c r="M438"/>
    </row>
    <row r="439" spans="1:13" ht="6" customHeight="1">
      <c r="A439" s="177"/>
      <c r="B439" s="177"/>
      <c r="C439" s="177"/>
      <c r="D439" s="27"/>
      <c r="E439" s="176"/>
      <c r="F439" s="185"/>
      <c r="G439" s="160"/>
      <c r="H439" s="177"/>
      <c r="I439" s="176"/>
      <c r="J439" s="185"/>
      <c r="K439" s="185"/>
      <c r="M439"/>
    </row>
    <row r="440" spans="1:13" ht="12.75" customHeight="1">
      <c r="A440" s="177"/>
      <c r="B440" s="551" t="s">
        <v>154</v>
      </c>
      <c r="C440" s="552"/>
      <c r="D440" s="552"/>
      <c r="E440" s="552"/>
      <c r="F440" s="553"/>
      <c r="G440" s="302" t="s">
        <v>565</v>
      </c>
      <c r="H440" s="175"/>
      <c r="I440" s="175"/>
      <c r="J440" s="194"/>
      <c r="K440" s="194"/>
      <c r="M440"/>
    </row>
    <row r="441" spans="1:13" ht="6" customHeight="1">
      <c r="A441" s="177"/>
      <c r="B441" s="177"/>
      <c r="C441" s="177"/>
      <c r="D441" s="303"/>
      <c r="E441" s="303"/>
      <c r="F441" s="303"/>
      <c r="G441" s="303"/>
      <c r="H441" s="194"/>
      <c r="I441" s="194"/>
      <c r="J441" s="194"/>
      <c r="K441" s="194"/>
      <c r="M441"/>
    </row>
    <row r="442" spans="1:13" ht="14.25" customHeight="1">
      <c r="A442" s="177"/>
      <c r="B442" s="478" t="s">
        <v>155</v>
      </c>
      <c r="C442" s="478"/>
      <c r="D442" s="478"/>
      <c r="E442" s="478"/>
      <c r="F442" s="478"/>
      <c r="G442" s="478"/>
      <c r="H442" s="478"/>
      <c r="I442" s="304"/>
      <c r="J442" s="177"/>
      <c r="K442" s="177"/>
      <c r="M442"/>
    </row>
    <row r="443" spans="1:13" ht="6" customHeight="1">
      <c r="A443" s="177"/>
      <c r="B443" s="177"/>
      <c r="C443" s="177"/>
      <c r="D443" s="175"/>
      <c r="E443" s="175"/>
      <c r="F443" s="175"/>
      <c r="G443" s="175"/>
      <c r="H443" s="175"/>
      <c r="I443" s="304"/>
      <c r="J443" s="180"/>
      <c r="K443" s="180"/>
      <c r="M443"/>
    </row>
    <row r="444" spans="1:13" ht="12.75" customHeight="1">
      <c r="A444" s="177"/>
      <c r="B444" s="177"/>
      <c r="C444" s="479" t="s">
        <v>572</v>
      </c>
      <c r="D444" s="479"/>
      <c r="E444" s="479"/>
      <c r="F444" s="479"/>
      <c r="G444" s="479"/>
      <c r="H444" s="479"/>
      <c r="I444" s="193"/>
      <c r="J444" s="185"/>
      <c r="K444" s="185"/>
      <c r="M444"/>
    </row>
    <row r="445" spans="1:13" ht="12.75">
      <c r="A445" s="177"/>
      <c r="B445" s="177"/>
      <c r="C445" s="479"/>
      <c r="D445" s="479"/>
      <c r="E445" s="479"/>
      <c r="F445" s="479"/>
      <c r="G445" s="479"/>
      <c r="H445" s="479"/>
      <c r="I445" s="193"/>
      <c r="J445" s="185"/>
      <c r="K445" s="185"/>
      <c r="M445"/>
    </row>
    <row r="446" spans="1:13" ht="6" customHeight="1">
      <c r="A446" s="177"/>
      <c r="B446" s="177"/>
      <c r="C446" s="177"/>
      <c r="D446" s="27"/>
      <c r="E446" s="176"/>
      <c r="F446" s="185"/>
      <c r="G446" s="160"/>
      <c r="H446" s="177"/>
      <c r="I446" s="176"/>
      <c r="J446" s="185"/>
      <c r="K446" s="185"/>
      <c r="M446"/>
    </row>
    <row r="447" spans="1:13" ht="12.75">
      <c r="A447" s="177"/>
      <c r="B447" s="177"/>
      <c r="C447" s="305" t="s">
        <v>573</v>
      </c>
      <c r="D447" s="177"/>
      <c r="E447" s="305"/>
      <c r="F447" s="195"/>
      <c r="G447" s="195"/>
      <c r="H447" s="195"/>
      <c r="I447" s="195"/>
      <c r="J447" s="195"/>
      <c r="K447" s="195"/>
      <c r="M447"/>
    </row>
    <row r="448" spans="1:13" ht="6" customHeight="1">
      <c r="A448" s="177"/>
      <c r="B448" s="177"/>
      <c r="C448" s="177"/>
      <c r="D448" s="177"/>
      <c r="E448" s="177"/>
      <c r="F448" s="177"/>
      <c r="G448" s="177"/>
      <c r="H448" s="177"/>
      <c r="I448" s="177"/>
      <c r="J448" s="177"/>
      <c r="K448" s="177"/>
      <c r="M448"/>
    </row>
    <row r="449" spans="1:13" ht="12.75">
      <c r="A449" s="177"/>
      <c r="B449" s="177"/>
      <c r="C449" s="305" t="s">
        <v>574</v>
      </c>
      <c r="D449" s="177"/>
      <c r="E449" s="305"/>
      <c r="F449" s="177"/>
      <c r="G449" s="177"/>
      <c r="H449" s="177"/>
      <c r="I449" s="177"/>
      <c r="J449" s="177"/>
      <c r="K449" s="177"/>
      <c r="M449"/>
    </row>
    <row r="450" spans="1:13" ht="6" customHeight="1">
      <c r="A450" s="177"/>
      <c r="B450" s="177"/>
      <c r="C450" s="177"/>
      <c r="D450" s="177"/>
      <c r="E450" s="305"/>
      <c r="F450" s="177"/>
      <c r="G450" s="177"/>
      <c r="H450" s="177"/>
      <c r="I450" s="177"/>
      <c r="J450" s="177"/>
      <c r="K450" s="177"/>
      <c r="M450"/>
    </row>
    <row r="451" spans="1:13" ht="12.75">
      <c r="A451" s="177"/>
      <c r="B451" s="177"/>
      <c r="C451" s="177"/>
      <c r="D451" s="177"/>
      <c r="E451" s="305"/>
      <c r="F451" s="177"/>
      <c r="G451" s="177"/>
      <c r="H451" s="177"/>
      <c r="I451" s="177"/>
      <c r="J451" s="210"/>
      <c r="K451" s="177"/>
      <c r="M451"/>
    </row>
    <row r="452" spans="1:13" ht="12.75">
      <c r="A452" s="177"/>
      <c r="B452" s="245" t="s">
        <v>109</v>
      </c>
      <c r="C452" s="306"/>
      <c r="D452" s="246"/>
      <c r="E452" s="284"/>
      <c r="F452" s="285"/>
      <c r="G452" s="285" t="s">
        <v>278</v>
      </c>
      <c r="H452" s="175"/>
      <c r="I452" s="252"/>
      <c r="J452" s="271" t="s">
        <v>575</v>
      </c>
      <c r="K452" s="164"/>
      <c r="M452"/>
    </row>
    <row r="453" spans="1:13" ht="6" customHeight="1">
      <c r="A453" s="177"/>
      <c r="B453" s="27"/>
      <c r="C453" s="27"/>
      <c r="D453" s="561" t="s">
        <v>306</v>
      </c>
      <c r="E453" s="561"/>
      <c r="F453" s="561"/>
      <c r="G453" s="561"/>
      <c r="H453" s="561"/>
      <c r="I453" s="561"/>
      <c r="J453" s="164"/>
      <c r="K453" s="164"/>
      <c r="M453"/>
    </row>
    <row r="454" spans="1:13" ht="12.75">
      <c r="A454" s="177"/>
      <c r="B454" s="27"/>
      <c r="C454" s="449" t="s">
        <v>234</v>
      </c>
      <c r="D454" s="500"/>
      <c r="E454" s="449"/>
      <c r="F454" s="449"/>
      <c r="G454" s="449"/>
      <c r="H454" s="449"/>
      <c r="I454" s="449"/>
      <c r="J454" s="27"/>
      <c r="K454" s="27"/>
      <c r="M454"/>
    </row>
    <row r="455" spans="1:13" ht="12.75">
      <c r="A455" s="177"/>
      <c r="B455" s="27"/>
      <c r="C455" s="449"/>
      <c r="D455" s="449"/>
      <c r="E455" s="449"/>
      <c r="F455" s="449"/>
      <c r="G455" s="449"/>
      <c r="H455" s="449"/>
      <c r="I455" s="449"/>
      <c r="J455" s="27"/>
      <c r="K455" s="27"/>
      <c r="M455"/>
    </row>
    <row r="456" spans="1:13" ht="12.75">
      <c r="A456" s="177"/>
      <c r="B456" s="27"/>
      <c r="C456" s="449"/>
      <c r="D456" s="449"/>
      <c r="E456" s="449"/>
      <c r="F456" s="449"/>
      <c r="G456" s="449"/>
      <c r="H456" s="449"/>
      <c r="I456" s="449"/>
      <c r="J456" s="27"/>
      <c r="K456" s="27"/>
      <c r="M456"/>
    </row>
    <row r="457" spans="1:13" ht="12.75">
      <c r="A457" s="177"/>
      <c r="B457" s="27"/>
      <c r="C457" s="449"/>
      <c r="D457" s="449"/>
      <c r="E457" s="449"/>
      <c r="F457" s="449"/>
      <c r="G457" s="449"/>
      <c r="H457" s="449"/>
      <c r="I457" s="449"/>
      <c r="J457" s="27"/>
      <c r="K457" s="27"/>
      <c r="M457"/>
    </row>
    <row r="458" spans="1:13" ht="12.75">
      <c r="A458" s="177"/>
      <c r="B458" s="27"/>
      <c r="C458" s="27"/>
      <c r="D458" s="27"/>
      <c r="E458" s="27"/>
      <c r="F458" s="27"/>
      <c r="G458" s="27"/>
      <c r="H458" s="27"/>
      <c r="I458" s="27"/>
      <c r="J458" s="27"/>
      <c r="K458" s="27"/>
      <c r="M458"/>
    </row>
    <row r="459" spans="1:13" ht="12.75">
      <c r="A459" s="177"/>
      <c r="B459" s="484" t="str">
        <f>IF(OR(I464=" ",J464=" ",I465=" ",J465=" ",I466=" ",J466=" "),"Use Your Delete Key NOT the Space Bar Key to Clear Old Data and Eliminate the #VALUE! Label"," ")</f>
        <v> </v>
      </c>
      <c r="C459" s="484"/>
      <c r="D459" s="484"/>
      <c r="E459" s="484"/>
      <c r="F459" s="484"/>
      <c r="G459" s="484"/>
      <c r="H459" s="27"/>
      <c r="I459" s="105"/>
      <c r="J459" s="27"/>
      <c r="K459" s="27"/>
      <c r="M459"/>
    </row>
    <row r="460" spans="1:13" ht="12.75">
      <c r="A460" s="177"/>
      <c r="B460" s="484"/>
      <c r="C460" s="484"/>
      <c r="D460" s="484"/>
      <c r="E460" s="484"/>
      <c r="F460" s="484"/>
      <c r="G460" s="484"/>
      <c r="H460" s="27"/>
      <c r="I460" s="174" t="s">
        <v>361</v>
      </c>
      <c r="J460" s="27"/>
      <c r="K460" s="27"/>
      <c r="M460"/>
    </row>
    <row r="461" spans="1:13" ht="6" customHeight="1">
      <c r="A461" s="177"/>
      <c r="B461" s="27"/>
      <c r="C461" s="27"/>
      <c r="D461" s="27"/>
      <c r="E461" s="27"/>
      <c r="F461" s="27"/>
      <c r="G461" s="27"/>
      <c r="H461" s="27"/>
      <c r="I461" s="276"/>
      <c r="J461" s="27"/>
      <c r="K461" s="27"/>
      <c r="M461"/>
    </row>
    <row r="462" spans="1:13" ht="12.75">
      <c r="A462" s="177"/>
      <c r="B462" s="27"/>
      <c r="C462" s="27"/>
      <c r="D462" s="27"/>
      <c r="E462" s="27"/>
      <c r="F462" s="27"/>
      <c r="G462" s="27"/>
      <c r="H462" s="27"/>
      <c r="I462" s="425" t="s">
        <v>576</v>
      </c>
      <c r="J462" s="425" t="s">
        <v>577</v>
      </c>
      <c r="K462" s="165"/>
      <c r="M462"/>
    </row>
    <row r="463" spans="1:13" ht="12.75">
      <c r="A463" s="177"/>
      <c r="B463" s="27"/>
      <c r="C463" s="27"/>
      <c r="D463" s="201" t="s">
        <v>300</v>
      </c>
      <c r="E463" s="307"/>
      <c r="F463" s="307" t="s">
        <v>362</v>
      </c>
      <c r="G463" s="201"/>
      <c r="H463" s="201"/>
      <c r="I463" s="426"/>
      <c r="J463" s="426"/>
      <c r="K463" s="196"/>
      <c r="M463"/>
    </row>
    <row r="464" spans="1:13" ht="12.75">
      <c r="A464" s="177"/>
      <c r="B464" s="27"/>
      <c r="C464" s="27"/>
      <c r="D464" s="441" t="s">
        <v>306</v>
      </c>
      <c r="E464" s="441"/>
      <c r="F464" s="480" t="s">
        <v>306</v>
      </c>
      <c r="G464" s="481"/>
      <c r="H464" s="474"/>
      <c r="I464" s="146"/>
      <c r="J464" s="146"/>
      <c r="K464" s="197"/>
      <c r="M464"/>
    </row>
    <row r="465" spans="1:13" ht="12.75">
      <c r="A465" s="177"/>
      <c r="B465" s="27"/>
      <c r="C465" s="27"/>
      <c r="D465" s="441"/>
      <c r="E465" s="441"/>
      <c r="F465" s="480" t="s">
        <v>306</v>
      </c>
      <c r="G465" s="481"/>
      <c r="H465" s="474"/>
      <c r="I465" s="146"/>
      <c r="J465" s="146"/>
      <c r="K465" s="197"/>
      <c r="M465"/>
    </row>
    <row r="466" spans="1:13" ht="12.75">
      <c r="A466" s="177"/>
      <c r="B466" s="27"/>
      <c r="C466" s="27"/>
      <c r="D466" s="441" t="s">
        <v>306</v>
      </c>
      <c r="E466" s="441"/>
      <c r="F466" s="480" t="s">
        <v>306</v>
      </c>
      <c r="G466" s="481"/>
      <c r="H466" s="474"/>
      <c r="I466" s="146"/>
      <c r="J466" s="146"/>
      <c r="K466" s="197"/>
      <c r="M466"/>
    </row>
    <row r="467" spans="1:13" ht="12.75" customHeight="1">
      <c r="A467" s="177"/>
      <c r="B467" s="27"/>
      <c r="C467" s="27"/>
      <c r="D467" s="27"/>
      <c r="E467" s="27"/>
      <c r="F467" s="27"/>
      <c r="G467" s="27"/>
      <c r="H467" s="185" t="s">
        <v>363</v>
      </c>
      <c r="I467" s="308" t="str">
        <f>IF(I464&lt;0.001," ",I464+I465+I466)</f>
        <v> </v>
      </c>
      <c r="J467" s="308" t="str">
        <f>IF(J464&lt;0.001," ",J464+J465+J466)</f>
        <v> </v>
      </c>
      <c r="K467" s="198"/>
      <c r="M467"/>
    </row>
    <row r="468" spans="1:13" ht="12.75">
      <c r="A468" s="177"/>
      <c r="B468" s="27"/>
      <c r="C468" s="185" t="s">
        <v>283</v>
      </c>
      <c r="D468" s="442">
        <f>T($E$16)</f>
      </c>
      <c r="E468" s="443"/>
      <c r="F468" s="431"/>
      <c r="G468" s="27"/>
      <c r="H468" s="27"/>
      <c r="I468" s="27"/>
      <c r="J468" s="27"/>
      <c r="K468" s="27"/>
      <c r="M468"/>
    </row>
    <row r="469" spans="1:13" ht="25.5" customHeight="1">
      <c r="A469" s="177"/>
      <c r="B469" s="27"/>
      <c r="C469" s="27"/>
      <c r="D469" s="27"/>
      <c r="E469" s="27"/>
      <c r="F469" s="27"/>
      <c r="G469" s="27"/>
      <c r="H469" s="27"/>
      <c r="I469" s="27"/>
      <c r="J469" s="27"/>
      <c r="K469" s="27"/>
      <c r="M469"/>
    </row>
    <row r="470" spans="1:13" ht="12.75">
      <c r="A470" s="177"/>
      <c r="B470" s="27"/>
      <c r="C470" s="27"/>
      <c r="D470" s="27"/>
      <c r="E470" s="27"/>
      <c r="F470" s="27"/>
      <c r="G470" s="27"/>
      <c r="H470" s="27"/>
      <c r="I470" s="27"/>
      <c r="J470" s="27"/>
      <c r="K470" s="27"/>
      <c r="M470"/>
    </row>
    <row r="471" spans="1:13" ht="17.25" customHeight="1">
      <c r="A471" s="177"/>
      <c r="B471" s="27"/>
      <c r="C471" s="27"/>
      <c r="D471" s="449" t="s">
        <v>554</v>
      </c>
      <c r="E471" s="449"/>
      <c r="F471" s="449"/>
      <c r="G471" s="449"/>
      <c r="H471" s="449"/>
      <c r="I471" s="449"/>
      <c r="J471" s="27"/>
      <c r="K471" s="27"/>
      <c r="M471"/>
    </row>
    <row r="472" spans="1:13" ht="12.75">
      <c r="A472" s="177"/>
      <c r="B472" s="27"/>
      <c r="C472" s="27"/>
      <c r="D472" s="449"/>
      <c r="E472" s="449"/>
      <c r="F472" s="449"/>
      <c r="G472" s="449"/>
      <c r="H472" s="449"/>
      <c r="I472" s="449"/>
      <c r="J472" s="199"/>
      <c r="K472" s="199"/>
      <c r="M472"/>
    </row>
    <row r="473" spans="1:13" ht="12.75">
      <c r="A473" s="177"/>
      <c r="B473" s="27"/>
      <c r="C473" s="27"/>
      <c r="D473" s="562"/>
      <c r="E473" s="562"/>
      <c r="F473" s="562"/>
      <c r="G473" s="562"/>
      <c r="H473" s="562"/>
      <c r="I473" s="562"/>
      <c r="J473" s="27"/>
      <c r="K473" s="27"/>
      <c r="M473"/>
    </row>
    <row r="474" spans="1:13" ht="12.75">
      <c r="A474" s="177"/>
      <c r="B474" s="27"/>
      <c r="C474" s="27"/>
      <c r="D474" s="563"/>
      <c r="E474" s="563"/>
      <c r="F474" s="563"/>
      <c r="G474" s="563"/>
      <c r="H474" s="563"/>
      <c r="I474" s="563"/>
      <c r="J474" s="27"/>
      <c r="K474" s="27"/>
      <c r="M474"/>
    </row>
    <row r="475" spans="1:13" ht="12.75">
      <c r="A475" s="177"/>
      <c r="B475" s="27"/>
      <c r="C475" s="27"/>
      <c r="D475" s="27"/>
      <c r="E475" s="27"/>
      <c r="F475" s="27"/>
      <c r="G475" s="27"/>
      <c r="H475" s="27"/>
      <c r="I475" s="27"/>
      <c r="J475" s="27" t="s">
        <v>306</v>
      </c>
      <c r="K475" s="27"/>
      <c r="M475"/>
    </row>
    <row r="476" spans="1:13" ht="12.75">
      <c r="A476" s="177"/>
      <c r="B476" s="27"/>
      <c r="C476" s="27"/>
      <c r="D476" s="482" t="s">
        <v>553</v>
      </c>
      <c r="E476" s="483"/>
      <c r="F476" s="309" t="str">
        <f>IF(AND(I464&lt;0.0001,I464&lt;0.0001,I466&lt;0.0001)," ",I464+I465+I466)</f>
        <v> </v>
      </c>
      <c r="G476" s="27"/>
      <c r="H476" s="185" t="s">
        <v>337</v>
      </c>
      <c r="I476" s="128">
        <f>IF(I464&lt;0.01,0,IF(F476&gt;0.5,10,F476*20))</f>
        <v>0</v>
      </c>
      <c r="J476" s="175"/>
      <c r="K476" s="175"/>
      <c r="M476"/>
    </row>
    <row r="477" spans="1:13" ht="12.75">
      <c r="A477" s="177"/>
      <c r="B477" s="27"/>
      <c r="C477" s="27"/>
      <c r="D477" s="27"/>
      <c r="E477" s="27"/>
      <c r="F477" s="27"/>
      <c r="G477" s="27"/>
      <c r="H477" s="27"/>
      <c r="I477" s="184" t="s">
        <v>102</v>
      </c>
      <c r="J477" s="161"/>
      <c r="K477" s="161"/>
      <c r="M477"/>
    </row>
    <row r="478" spans="1:13" ht="12.75">
      <c r="A478" s="177"/>
      <c r="B478" s="27"/>
      <c r="C478" s="27"/>
      <c r="D478" s="27"/>
      <c r="E478" s="177"/>
      <c r="F478" s="177"/>
      <c r="G478" s="177"/>
      <c r="H478" s="177"/>
      <c r="I478" s="177"/>
      <c r="J478" s="177"/>
      <c r="K478" s="177"/>
      <c r="M478"/>
    </row>
    <row r="479" spans="1:13" ht="12.75">
      <c r="A479" s="177"/>
      <c r="B479" s="27"/>
      <c r="C479" s="27"/>
      <c r="D479" s="27"/>
      <c r="E479" s="27"/>
      <c r="F479" s="27"/>
      <c r="G479" s="27"/>
      <c r="H479" s="27"/>
      <c r="I479" s="27"/>
      <c r="J479" s="26" t="s">
        <v>110</v>
      </c>
      <c r="K479" s="26"/>
      <c r="M479"/>
    </row>
    <row r="480" spans="1:13" ht="12.75">
      <c r="A480" s="177"/>
      <c r="B480" s="27"/>
      <c r="C480" s="27"/>
      <c r="D480" s="27"/>
      <c r="E480" s="27"/>
      <c r="F480" s="27"/>
      <c r="G480" s="27"/>
      <c r="H480" s="27"/>
      <c r="I480" s="27"/>
      <c r="J480" s="26"/>
      <c r="K480" s="26"/>
      <c r="M480"/>
    </row>
    <row r="481" spans="1:13" ht="12.75">
      <c r="A481" s="177"/>
      <c r="B481" s="175"/>
      <c r="C481" s="288"/>
      <c r="D481" s="175"/>
      <c r="E481" s="240" t="s">
        <v>74</v>
      </c>
      <c r="F481" s="310" t="str">
        <f>IF(J402=" "," ",J402+J436+J451+I476)</f>
        <v> </v>
      </c>
      <c r="G481" s="288" t="s">
        <v>150</v>
      </c>
      <c r="H481" s="164"/>
      <c r="I481" s="175"/>
      <c r="J481" s="27"/>
      <c r="K481" s="27"/>
      <c r="M481"/>
    </row>
    <row r="482" spans="1:13" ht="12.75">
      <c r="A482" s="177"/>
      <c r="B482" s="27"/>
      <c r="C482" s="27"/>
      <c r="D482" s="27"/>
      <c r="E482" s="27"/>
      <c r="F482" s="27"/>
      <c r="G482" s="27"/>
      <c r="H482" s="27"/>
      <c r="I482" s="27"/>
      <c r="J482" s="26"/>
      <c r="K482" s="26"/>
      <c r="M482"/>
    </row>
    <row r="483" spans="1:13" ht="12.75">
      <c r="A483" s="177"/>
      <c r="B483" s="27"/>
      <c r="C483" s="27"/>
      <c r="D483" s="27"/>
      <c r="E483" s="27"/>
      <c r="F483" s="27"/>
      <c r="G483" s="27"/>
      <c r="H483" s="27"/>
      <c r="I483" s="27"/>
      <c r="J483" s="26"/>
      <c r="K483" s="26"/>
      <c r="M483"/>
    </row>
    <row r="484" spans="1:13" ht="13.5" thickBot="1">
      <c r="A484" s="177"/>
      <c r="B484" s="27"/>
      <c r="C484" s="27"/>
      <c r="D484" s="27"/>
      <c r="E484" s="27"/>
      <c r="F484" s="27"/>
      <c r="G484" s="27"/>
      <c r="H484" s="27"/>
      <c r="I484" s="27"/>
      <c r="J484" s="26"/>
      <c r="K484" s="26"/>
      <c r="M484"/>
    </row>
    <row r="485" spans="1:13" ht="13.5" thickTop="1">
      <c r="A485" s="177"/>
      <c r="B485" s="311"/>
      <c r="C485" s="312"/>
      <c r="D485" s="312"/>
      <c r="E485" s="312"/>
      <c r="F485" s="312"/>
      <c r="G485" s="312"/>
      <c r="H485" s="312"/>
      <c r="I485" s="312"/>
      <c r="J485" s="313"/>
      <c r="K485" s="26"/>
      <c r="M485"/>
    </row>
    <row r="486" spans="1:13" ht="15.75">
      <c r="A486" s="177"/>
      <c r="B486" s="314"/>
      <c r="C486" s="315"/>
      <c r="D486" s="316" t="s">
        <v>156</v>
      </c>
      <c r="E486" s="315"/>
      <c r="F486" s="315"/>
      <c r="G486" s="315"/>
      <c r="H486" s="315" t="s">
        <v>306</v>
      </c>
      <c r="I486" s="315" t="s">
        <v>306</v>
      </c>
      <c r="J486" s="317"/>
      <c r="K486" s="26"/>
      <c r="M486"/>
    </row>
    <row r="487" spans="1:13" ht="12.75">
      <c r="A487" s="177"/>
      <c r="B487" s="314"/>
      <c r="C487" s="315"/>
      <c r="D487" s="315"/>
      <c r="E487" s="315"/>
      <c r="F487" s="315"/>
      <c r="G487" s="315"/>
      <c r="H487" s="315" t="s">
        <v>161</v>
      </c>
      <c r="I487" s="318" t="s">
        <v>160</v>
      </c>
      <c r="J487" s="317" t="s">
        <v>160</v>
      </c>
      <c r="K487" s="26"/>
      <c r="M487"/>
    </row>
    <row r="488" spans="1:13" ht="12.75">
      <c r="A488" s="177"/>
      <c r="B488" s="314"/>
      <c r="C488" s="315"/>
      <c r="D488" s="315" t="s">
        <v>157</v>
      </c>
      <c r="E488" s="315"/>
      <c r="F488" s="315"/>
      <c r="G488" s="315"/>
      <c r="H488" s="319">
        <v>100</v>
      </c>
      <c r="I488" s="320">
        <f>G326</f>
        <v>0</v>
      </c>
      <c r="J488" s="317"/>
      <c r="K488" s="26"/>
      <c r="M488"/>
    </row>
    <row r="489" spans="1:13" ht="12.75">
      <c r="A489" s="177"/>
      <c r="B489" s="314"/>
      <c r="C489" s="315"/>
      <c r="D489" s="315" t="s">
        <v>158</v>
      </c>
      <c r="E489" s="315"/>
      <c r="F489" s="315"/>
      <c r="G489" s="315"/>
      <c r="H489" s="319">
        <v>50</v>
      </c>
      <c r="I489" s="320" t="str">
        <f>H390</f>
        <v> </v>
      </c>
      <c r="J489" s="317"/>
      <c r="K489" s="26"/>
      <c r="M489"/>
    </row>
    <row r="490" spans="1:13" ht="12.75">
      <c r="A490" s="177"/>
      <c r="B490" s="314"/>
      <c r="C490" s="315"/>
      <c r="D490" s="315" t="s">
        <v>159</v>
      </c>
      <c r="E490" s="315"/>
      <c r="F490" s="315"/>
      <c r="G490" s="315"/>
      <c r="H490" s="319">
        <v>50</v>
      </c>
      <c r="I490" s="320" t="str">
        <f>F481</f>
        <v> </v>
      </c>
      <c r="J490" s="317"/>
      <c r="K490" s="26"/>
      <c r="M490"/>
    </row>
    <row r="491" spans="1:13" ht="12.75">
      <c r="A491" s="177"/>
      <c r="B491" s="314"/>
      <c r="C491" s="315"/>
      <c r="D491" s="315"/>
      <c r="E491" s="315"/>
      <c r="F491" s="315"/>
      <c r="G491" s="315"/>
      <c r="H491" s="319"/>
      <c r="I491" s="315"/>
      <c r="J491" s="317"/>
      <c r="K491" s="26"/>
      <c r="M491"/>
    </row>
    <row r="492" spans="1:13" ht="15.75">
      <c r="A492" s="177"/>
      <c r="B492" s="314"/>
      <c r="C492" s="315"/>
      <c r="D492" s="315"/>
      <c r="E492" s="316" t="s">
        <v>331</v>
      </c>
      <c r="F492" s="315"/>
      <c r="G492" s="315"/>
      <c r="H492" s="315"/>
      <c r="I492" s="320">
        <f>IF($I$488=" "," ",SUM(I488:I490))</f>
        <v>0</v>
      </c>
      <c r="J492" s="317"/>
      <c r="K492" s="26"/>
      <c r="M492"/>
    </row>
    <row r="493" spans="1:13" ht="12.75">
      <c r="A493" s="177"/>
      <c r="B493" s="314"/>
      <c r="C493" s="315"/>
      <c r="D493" s="315"/>
      <c r="E493" s="315"/>
      <c r="F493" s="315"/>
      <c r="G493" s="315"/>
      <c r="H493" s="315"/>
      <c r="I493" s="315"/>
      <c r="J493" s="317"/>
      <c r="K493" s="26"/>
      <c r="M493"/>
    </row>
    <row r="494" spans="1:13" ht="13.5" thickBot="1">
      <c r="A494" s="177"/>
      <c r="B494" s="321"/>
      <c r="C494" s="322"/>
      <c r="D494" s="322"/>
      <c r="E494" s="322"/>
      <c r="F494" s="322"/>
      <c r="G494" s="322"/>
      <c r="H494" s="322"/>
      <c r="I494" s="322"/>
      <c r="J494" s="323"/>
      <c r="K494" s="26"/>
      <c r="M494"/>
    </row>
    <row r="495" spans="1:13" ht="13.5" thickTop="1">
      <c r="A495" s="177"/>
      <c r="B495" s="27"/>
      <c r="C495" s="27"/>
      <c r="D495" s="27"/>
      <c r="E495" s="27"/>
      <c r="F495" s="27"/>
      <c r="G495" s="27"/>
      <c r="H495" s="27"/>
      <c r="I495" s="27"/>
      <c r="J495" s="26"/>
      <c r="K495" s="26"/>
      <c r="M495"/>
    </row>
    <row r="496" spans="1:13" ht="15.75">
      <c r="A496" s="177"/>
      <c r="B496" s="27"/>
      <c r="C496" s="27"/>
      <c r="D496" s="27"/>
      <c r="E496" s="177"/>
      <c r="F496" s="324"/>
      <c r="G496" s="325"/>
      <c r="H496" s="326"/>
      <c r="I496" s="177"/>
      <c r="J496" s="200" t="s">
        <v>306</v>
      </c>
      <c r="K496" s="200"/>
      <c r="M496"/>
    </row>
    <row r="497" spans="1:13" ht="12.75">
      <c r="A497" s="177"/>
      <c r="B497" s="27"/>
      <c r="C497" s="27"/>
      <c r="D497" s="27"/>
      <c r="E497" s="27"/>
      <c r="F497" s="27"/>
      <c r="G497" s="27"/>
      <c r="H497" s="27"/>
      <c r="I497" s="27"/>
      <c r="J497" s="26"/>
      <c r="K497" s="26"/>
      <c r="M497"/>
    </row>
    <row r="498" spans="1:13" ht="12.75">
      <c r="A498" s="177"/>
      <c r="B498" s="27"/>
      <c r="C498" s="27"/>
      <c r="D498" s="27"/>
      <c r="E498" s="27"/>
      <c r="F498" s="27"/>
      <c r="G498" s="27"/>
      <c r="H498" s="27"/>
      <c r="I498" s="27"/>
      <c r="J498" s="26"/>
      <c r="K498" s="26"/>
      <c r="M498"/>
    </row>
    <row r="499" spans="1:13" ht="12.75">
      <c r="A499" s="177"/>
      <c r="B499" s="27"/>
      <c r="C499" s="27"/>
      <c r="D499" s="27"/>
      <c r="E499" s="27"/>
      <c r="F499" s="27"/>
      <c r="G499" s="27"/>
      <c r="H499" s="27"/>
      <c r="I499" s="27"/>
      <c r="J499" s="26"/>
      <c r="K499" s="26"/>
      <c r="M499"/>
    </row>
    <row r="500" spans="1:13" ht="12.75">
      <c r="A500" s="177"/>
      <c r="B500" s="27"/>
      <c r="C500" s="27"/>
      <c r="D500" s="185" t="s">
        <v>283</v>
      </c>
      <c r="E500" s="442">
        <f>T($E$16)</f>
      </c>
      <c r="F500" s="443"/>
      <c r="G500" s="431"/>
      <c r="H500" s="27"/>
      <c r="I500" s="27"/>
      <c r="J500" s="26"/>
      <c r="K500" s="26"/>
      <c r="M500"/>
    </row>
    <row r="501" spans="1:13" ht="12.75">
      <c r="A501" s="177"/>
      <c r="B501" s="27"/>
      <c r="C501" s="27"/>
      <c r="D501" s="27"/>
      <c r="E501" s="27"/>
      <c r="F501" s="27"/>
      <c r="G501" s="27"/>
      <c r="H501" s="27"/>
      <c r="I501" s="27"/>
      <c r="J501" s="26"/>
      <c r="K501" s="26"/>
      <c r="M501"/>
    </row>
    <row r="502" spans="1:13" ht="12.75">
      <c r="A502" s="177"/>
      <c r="B502" s="27"/>
      <c r="C502" s="27"/>
      <c r="D502" s="27"/>
      <c r="E502" s="27"/>
      <c r="F502" s="27"/>
      <c r="G502" s="27"/>
      <c r="H502" s="27"/>
      <c r="I502" s="27"/>
      <c r="J502" s="26"/>
      <c r="K502" s="26"/>
      <c r="M502"/>
    </row>
    <row r="503" spans="1:13" ht="12.75">
      <c r="A503" s="177"/>
      <c r="B503" s="27"/>
      <c r="C503" s="27"/>
      <c r="D503" s="27"/>
      <c r="E503" s="27"/>
      <c r="F503" s="27"/>
      <c r="G503" s="27"/>
      <c r="H503" s="27"/>
      <c r="I503" s="27"/>
      <c r="J503" s="26"/>
      <c r="K503" s="26"/>
      <c r="M503"/>
    </row>
    <row r="504" spans="1:13" ht="12.75">
      <c r="A504" s="177"/>
      <c r="B504" s="27"/>
      <c r="C504" s="27"/>
      <c r="D504" s="27"/>
      <c r="E504" s="27"/>
      <c r="F504" s="27"/>
      <c r="G504" s="27"/>
      <c r="H504" s="27"/>
      <c r="I504" s="27"/>
      <c r="J504" s="26"/>
      <c r="K504" s="26"/>
      <c r="M504"/>
    </row>
    <row r="505" spans="1:13" ht="12.75">
      <c r="A505" s="177"/>
      <c r="B505" s="27"/>
      <c r="C505" s="27"/>
      <c r="D505" s="27"/>
      <c r="E505" s="27"/>
      <c r="F505" s="27"/>
      <c r="G505" s="27"/>
      <c r="H505" s="27"/>
      <c r="I505" s="27"/>
      <c r="J505" s="26"/>
      <c r="K505" s="26"/>
      <c r="M505"/>
    </row>
    <row r="506" spans="1:13" ht="12.75">
      <c r="A506" s="177"/>
      <c r="B506" s="27"/>
      <c r="C506" s="27"/>
      <c r="D506" s="27"/>
      <c r="E506" s="27"/>
      <c r="F506" s="27"/>
      <c r="G506" s="27"/>
      <c r="H506" s="27"/>
      <c r="I506" s="27"/>
      <c r="J506" s="26"/>
      <c r="K506" s="26"/>
      <c r="M506"/>
    </row>
    <row r="507" spans="1:13" ht="12.75">
      <c r="A507" s="177"/>
      <c r="B507" s="27"/>
      <c r="C507" s="27"/>
      <c r="D507" s="27"/>
      <c r="E507" s="27"/>
      <c r="F507" s="27"/>
      <c r="G507" s="27"/>
      <c r="H507" s="27"/>
      <c r="I507" s="27"/>
      <c r="J507" s="26"/>
      <c r="K507" s="26"/>
      <c r="M507"/>
    </row>
    <row r="508" spans="1:13" ht="12.75">
      <c r="A508" s="177"/>
      <c r="B508" s="27"/>
      <c r="C508" s="27"/>
      <c r="D508" s="27"/>
      <c r="E508" s="27"/>
      <c r="F508" s="27"/>
      <c r="G508" s="27"/>
      <c r="H508" s="27"/>
      <c r="I508" s="27"/>
      <c r="J508" s="26"/>
      <c r="K508" s="26"/>
      <c r="M508"/>
    </row>
    <row r="509" spans="1:13" ht="12.75">
      <c r="A509" s="177"/>
      <c r="B509" s="27"/>
      <c r="C509" s="27"/>
      <c r="D509" s="27"/>
      <c r="E509" s="27"/>
      <c r="F509" s="27"/>
      <c r="G509" s="27"/>
      <c r="H509" s="27"/>
      <c r="I509" s="27"/>
      <c r="J509" s="26"/>
      <c r="K509" s="26"/>
      <c r="M509"/>
    </row>
    <row r="510" spans="1:13" ht="12.75">
      <c r="A510" s="177"/>
      <c r="B510" s="27"/>
      <c r="C510" s="27"/>
      <c r="D510" s="27"/>
      <c r="E510" s="27"/>
      <c r="F510" s="27"/>
      <c r="G510" s="27"/>
      <c r="H510" s="27"/>
      <c r="I510" s="27"/>
      <c r="J510" s="26"/>
      <c r="K510" s="26"/>
      <c r="M510"/>
    </row>
    <row r="511" spans="1:13" ht="12.75">
      <c r="A511" s="177"/>
      <c r="B511" s="27"/>
      <c r="C511" s="27"/>
      <c r="D511" s="27"/>
      <c r="E511" s="27"/>
      <c r="F511" s="27"/>
      <c r="G511" s="27"/>
      <c r="H511" s="27"/>
      <c r="I511" s="27"/>
      <c r="J511" s="26"/>
      <c r="K511" s="26"/>
      <c r="M511"/>
    </row>
    <row r="512" spans="1:13" ht="12.75">
      <c r="A512" s="177"/>
      <c r="B512" s="27"/>
      <c r="C512" s="27"/>
      <c r="D512" s="27"/>
      <c r="E512" s="27"/>
      <c r="F512" s="27"/>
      <c r="G512" s="27"/>
      <c r="H512" s="27"/>
      <c r="I512" s="27"/>
      <c r="J512" s="26"/>
      <c r="K512" s="26"/>
      <c r="M512"/>
    </row>
    <row r="513" spans="1:13" ht="12.75">
      <c r="A513" s="177"/>
      <c r="B513" s="27"/>
      <c r="C513" s="27"/>
      <c r="D513" s="27"/>
      <c r="E513" s="27"/>
      <c r="F513" s="27"/>
      <c r="G513" s="27"/>
      <c r="H513" s="27"/>
      <c r="I513" s="27"/>
      <c r="J513" s="26"/>
      <c r="K513" s="26"/>
      <c r="M513"/>
    </row>
    <row r="514" spans="1:13" ht="12.75">
      <c r="A514" s="177"/>
      <c r="B514" s="27"/>
      <c r="C514" s="27"/>
      <c r="D514" s="27"/>
      <c r="E514" s="27"/>
      <c r="F514" s="27"/>
      <c r="G514" s="27"/>
      <c r="H514" s="27"/>
      <c r="I514" s="27"/>
      <c r="J514" s="26"/>
      <c r="K514" s="26"/>
      <c r="M514"/>
    </row>
    <row r="515" spans="1:13" ht="12.75">
      <c r="A515" s="177"/>
      <c r="B515" s="27"/>
      <c r="C515" s="27"/>
      <c r="D515" s="27"/>
      <c r="E515" s="27"/>
      <c r="F515" s="27"/>
      <c r="G515" s="27"/>
      <c r="H515" s="27"/>
      <c r="I515" s="27"/>
      <c r="J515" s="26"/>
      <c r="K515" s="26"/>
      <c r="M515"/>
    </row>
    <row r="516" spans="1:13" ht="12.75">
      <c r="A516" s="177"/>
      <c r="B516" s="27"/>
      <c r="C516" s="27"/>
      <c r="D516" s="27"/>
      <c r="E516" s="27"/>
      <c r="F516" s="27"/>
      <c r="G516" s="27"/>
      <c r="H516" s="27"/>
      <c r="I516" s="27"/>
      <c r="J516" s="26"/>
      <c r="K516" s="26"/>
      <c r="M516"/>
    </row>
    <row r="517" spans="1:13" ht="12.75">
      <c r="A517" s="177"/>
      <c r="B517" s="27"/>
      <c r="C517" s="27"/>
      <c r="D517" s="27"/>
      <c r="E517" s="27"/>
      <c r="F517" s="27"/>
      <c r="G517" s="27"/>
      <c r="H517" s="27"/>
      <c r="I517" s="27"/>
      <c r="J517" s="26"/>
      <c r="K517" s="26"/>
      <c r="M517"/>
    </row>
    <row r="518" spans="1:13" ht="12.75">
      <c r="A518" s="177"/>
      <c r="B518" s="27"/>
      <c r="C518" s="27"/>
      <c r="D518" s="27"/>
      <c r="E518" s="27"/>
      <c r="F518" s="27"/>
      <c r="G518" s="27"/>
      <c r="H518" s="27"/>
      <c r="I518" s="27"/>
      <c r="J518" s="26"/>
      <c r="K518" s="26"/>
      <c r="M518"/>
    </row>
    <row r="519" spans="1:13" ht="12.75">
      <c r="A519" s="177"/>
      <c r="B519" s="27"/>
      <c r="C519" s="27"/>
      <c r="D519" s="27"/>
      <c r="E519" s="27"/>
      <c r="F519" s="27"/>
      <c r="G519" s="27"/>
      <c r="H519" s="27"/>
      <c r="I519" s="27"/>
      <c r="J519" s="26"/>
      <c r="K519" s="26"/>
      <c r="M519"/>
    </row>
    <row r="520" spans="1:13" ht="12.75">
      <c r="A520" s="177"/>
      <c r="B520" s="27"/>
      <c r="C520" s="27"/>
      <c r="D520" s="27"/>
      <c r="E520" s="27"/>
      <c r="F520" s="27"/>
      <c r="G520" s="27"/>
      <c r="H520" s="27"/>
      <c r="I520" s="27"/>
      <c r="J520" s="26"/>
      <c r="K520" s="26"/>
      <c r="M520"/>
    </row>
    <row r="521" spans="1:13" ht="12.75">
      <c r="A521" s="177"/>
      <c r="B521" s="27"/>
      <c r="C521" s="27"/>
      <c r="D521" s="27"/>
      <c r="E521" s="27"/>
      <c r="F521" s="27"/>
      <c r="G521" s="27"/>
      <c r="H521" s="27"/>
      <c r="I521" s="27"/>
      <c r="J521" s="26"/>
      <c r="K521" s="26"/>
      <c r="M521"/>
    </row>
    <row r="522" spans="1:13" ht="12.75">
      <c r="A522" s="177"/>
      <c r="B522" s="27"/>
      <c r="C522" s="27"/>
      <c r="D522" s="27"/>
      <c r="E522" s="27"/>
      <c r="F522" s="27"/>
      <c r="G522" s="27"/>
      <c r="H522" s="27"/>
      <c r="I522" s="27"/>
      <c r="J522" s="26"/>
      <c r="K522" s="26"/>
      <c r="M522"/>
    </row>
    <row r="523" spans="1:13" ht="12.75">
      <c r="A523" s="177"/>
      <c r="B523" s="27"/>
      <c r="C523" s="27"/>
      <c r="D523" s="27"/>
      <c r="E523" s="27"/>
      <c r="F523" s="27"/>
      <c r="G523" s="27"/>
      <c r="H523" s="27"/>
      <c r="I523" s="27"/>
      <c r="J523" s="26"/>
      <c r="K523" s="26"/>
      <c r="M523"/>
    </row>
    <row r="524" spans="1:13" ht="12.75">
      <c r="A524" s="177"/>
      <c r="B524" s="27"/>
      <c r="C524" s="27"/>
      <c r="D524" s="27"/>
      <c r="E524" s="27"/>
      <c r="F524" s="27"/>
      <c r="G524" s="27"/>
      <c r="H524" s="27"/>
      <c r="I524" s="27"/>
      <c r="J524" s="26"/>
      <c r="K524" s="26"/>
      <c r="M524"/>
    </row>
    <row r="525" spans="1:13" ht="12.75">
      <c r="A525" s="177"/>
      <c r="B525" s="27"/>
      <c r="C525" s="27"/>
      <c r="D525" s="27"/>
      <c r="E525" s="27"/>
      <c r="F525" s="27"/>
      <c r="G525" s="27"/>
      <c r="H525" s="27"/>
      <c r="I525" s="27"/>
      <c r="J525" s="26"/>
      <c r="K525" s="26"/>
      <c r="M525"/>
    </row>
    <row r="526" spans="1:13" ht="12.75">
      <c r="A526" s="177"/>
      <c r="B526" s="27"/>
      <c r="C526" s="27"/>
      <c r="D526" s="27"/>
      <c r="E526" s="27"/>
      <c r="F526" s="27"/>
      <c r="G526" s="27"/>
      <c r="H526" s="27"/>
      <c r="I526" s="27"/>
      <c r="J526" s="26"/>
      <c r="K526" s="26"/>
      <c r="M526"/>
    </row>
    <row r="527" spans="1:13" ht="12.75">
      <c r="A527" s="177"/>
      <c r="B527" s="27"/>
      <c r="C527" s="27"/>
      <c r="D527" s="27"/>
      <c r="E527" s="27"/>
      <c r="F527" s="27"/>
      <c r="G527" s="27"/>
      <c r="H527" s="27"/>
      <c r="I527" s="27"/>
      <c r="J527" s="26"/>
      <c r="K527" s="26"/>
      <c r="M527"/>
    </row>
    <row r="528" spans="1:13" ht="12.75">
      <c r="A528" s="1"/>
      <c r="B528" s="4"/>
      <c r="C528" s="4"/>
      <c r="D528" s="4"/>
      <c r="E528" s="4"/>
      <c r="F528" s="4"/>
      <c r="G528" s="4"/>
      <c r="H528" s="4"/>
      <c r="I528" s="4"/>
      <c r="J528" s="4"/>
      <c r="K528" s="27"/>
      <c r="M528"/>
    </row>
    <row r="529" spans="1:13" ht="12.75">
      <c r="A529" s="1"/>
      <c r="B529" s="17" t="s">
        <v>338</v>
      </c>
      <c r="C529" s="17"/>
      <c r="D529" s="2"/>
      <c r="E529" s="2"/>
      <c r="F529" s="2"/>
      <c r="G529" s="2"/>
      <c r="H529" s="2"/>
      <c r="I529" s="2"/>
      <c r="J529" s="2"/>
      <c r="K529" s="201"/>
      <c r="M529"/>
    </row>
    <row r="530" spans="1:13" ht="12.75">
      <c r="A530" s="1"/>
      <c r="B530" s="2" t="s">
        <v>339</v>
      </c>
      <c r="C530" s="2"/>
      <c r="D530" s="2"/>
      <c r="E530" s="2"/>
      <c r="F530" s="2"/>
      <c r="G530" s="2"/>
      <c r="H530" s="2"/>
      <c r="I530" s="2"/>
      <c r="J530" s="3"/>
      <c r="K530" s="201"/>
      <c r="M530"/>
    </row>
    <row r="531" spans="1:13" ht="12.75">
      <c r="A531" s="1"/>
      <c r="B531" s="22" t="s">
        <v>340</v>
      </c>
      <c r="C531" s="22"/>
      <c r="D531" s="22"/>
      <c r="E531" s="22"/>
      <c r="F531" s="22"/>
      <c r="G531" s="22"/>
      <c r="H531" s="22"/>
      <c r="I531" s="22"/>
      <c r="J531" s="23"/>
      <c r="K531" s="202"/>
      <c r="M531"/>
    </row>
    <row r="532" spans="1:13" ht="12.75">
      <c r="A532" s="1"/>
      <c r="B532" s="4"/>
      <c r="C532" s="4"/>
      <c r="D532" s="4"/>
      <c r="E532" s="4"/>
      <c r="F532" s="4"/>
      <c r="G532" s="4"/>
      <c r="H532" s="4"/>
      <c r="I532" s="4"/>
      <c r="J532" s="4"/>
      <c r="K532" s="27"/>
      <c r="M532"/>
    </row>
    <row r="533" spans="1:13" ht="12.75">
      <c r="A533" s="1"/>
      <c r="B533" s="19" t="s">
        <v>341</v>
      </c>
      <c r="C533" s="19"/>
      <c r="D533" s="4" t="s">
        <v>578</v>
      </c>
      <c r="E533" s="4" t="s">
        <v>75</v>
      </c>
      <c r="F533" s="4" t="s">
        <v>76</v>
      </c>
      <c r="G533" s="4"/>
      <c r="H533" s="4" t="s">
        <v>77</v>
      </c>
      <c r="I533" s="4" t="s">
        <v>76</v>
      </c>
      <c r="J533" s="4"/>
      <c r="K533" s="27"/>
      <c r="M533"/>
    </row>
    <row r="534" spans="1:13" ht="12.75">
      <c r="A534" s="1"/>
      <c r="B534" s="4"/>
      <c r="C534" s="4"/>
      <c r="D534" s="4"/>
      <c r="E534" s="137" t="s">
        <v>306</v>
      </c>
      <c r="F534" s="127" t="s">
        <v>306</v>
      </c>
      <c r="G534" s="4"/>
      <c r="H534" s="137" t="s">
        <v>306</v>
      </c>
      <c r="I534" s="127" t="s">
        <v>306</v>
      </c>
      <c r="J534" s="4"/>
      <c r="K534" s="27"/>
      <c r="M534"/>
    </row>
    <row r="535" spans="1:13" ht="12.75">
      <c r="A535" s="1"/>
      <c r="B535" s="4"/>
      <c r="C535" s="4"/>
      <c r="D535" s="4"/>
      <c r="E535" s="4"/>
      <c r="F535" s="4"/>
      <c r="G535" s="4"/>
      <c r="H535" s="4"/>
      <c r="I535" s="4"/>
      <c r="J535" s="4"/>
      <c r="K535" s="27"/>
      <c r="M535"/>
    </row>
    <row r="536" spans="1:13" ht="12.75">
      <c r="A536" s="1"/>
      <c r="B536" s="4"/>
      <c r="C536" s="4"/>
      <c r="D536" s="98" t="s">
        <v>78</v>
      </c>
      <c r="E536" s="447" t="s">
        <v>306</v>
      </c>
      <c r="F536" s="448"/>
      <c r="G536" s="4"/>
      <c r="H536" s="447" t="s">
        <v>306</v>
      </c>
      <c r="I536" s="448"/>
      <c r="J536" s="4"/>
      <c r="K536" s="27"/>
      <c r="M536"/>
    </row>
    <row r="537" spans="1:13" ht="12.75">
      <c r="A537" s="1"/>
      <c r="B537" s="4"/>
      <c r="C537" s="4"/>
      <c r="D537" s="98" t="s">
        <v>78</v>
      </c>
      <c r="E537" s="447" t="s">
        <v>306</v>
      </c>
      <c r="F537" s="448"/>
      <c r="G537" s="4"/>
      <c r="H537" s="447" t="s">
        <v>306</v>
      </c>
      <c r="I537" s="448"/>
      <c r="J537" s="4"/>
      <c r="K537" s="27"/>
      <c r="M537"/>
    </row>
    <row r="538" spans="1:13" ht="12.75">
      <c r="A538" s="1"/>
      <c r="B538" s="4"/>
      <c r="C538" s="4"/>
      <c r="D538" s="98" t="s">
        <v>78</v>
      </c>
      <c r="E538" s="447" t="s">
        <v>306</v>
      </c>
      <c r="F538" s="448"/>
      <c r="G538" s="4"/>
      <c r="H538" s="447" t="s">
        <v>306</v>
      </c>
      <c r="I538" s="448"/>
      <c r="J538" s="4"/>
      <c r="K538" s="27"/>
      <c r="M538"/>
    </row>
    <row r="539" spans="1:13" ht="12.75">
      <c r="A539" s="1"/>
      <c r="B539" s="4"/>
      <c r="C539" s="4"/>
      <c r="D539" s="4"/>
      <c r="E539" s="4"/>
      <c r="F539" s="4"/>
      <c r="G539" s="4"/>
      <c r="H539" s="4"/>
      <c r="I539" s="4"/>
      <c r="J539" s="4"/>
      <c r="K539" s="27"/>
      <c r="M539"/>
    </row>
    <row r="540" spans="1:13" ht="12.75">
      <c r="A540" s="1"/>
      <c r="B540" s="4"/>
      <c r="C540" s="4"/>
      <c r="D540" s="4"/>
      <c r="E540" s="4" t="s">
        <v>75</v>
      </c>
      <c r="F540" s="4" t="s">
        <v>76</v>
      </c>
      <c r="G540" s="4"/>
      <c r="H540" s="4" t="s">
        <v>77</v>
      </c>
      <c r="I540" s="4" t="s">
        <v>76</v>
      </c>
      <c r="J540" s="4"/>
      <c r="K540" s="27"/>
      <c r="M540"/>
    </row>
    <row r="541" spans="1:13" ht="12.75">
      <c r="A541" s="1"/>
      <c r="B541" s="19" t="s">
        <v>341</v>
      </c>
      <c r="C541" s="19"/>
      <c r="D541" s="4" t="s">
        <v>579</v>
      </c>
      <c r="E541" s="137"/>
      <c r="F541" s="127"/>
      <c r="G541" s="4"/>
      <c r="H541" s="137"/>
      <c r="I541" s="127"/>
      <c r="J541" s="4"/>
      <c r="K541" s="27"/>
      <c r="M541"/>
    </row>
    <row r="542" spans="1:13" ht="12.75">
      <c r="A542" s="1"/>
      <c r="B542" s="4"/>
      <c r="C542" s="4"/>
      <c r="D542" s="4"/>
      <c r="E542" s="4"/>
      <c r="F542" s="4"/>
      <c r="G542" s="4"/>
      <c r="H542" s="4"/>
      <c r="I542" s="27"/>
      <c r="J542" s="4"/>
      <c r="K542" s="27"/>
      <c r="M542"/>
    </row>
    <row r="543" spans="1:13" ht="12.75">
      <c r="A543" s="1"/>
      <c r="B543" s="4"/>
      <c r="C543" s="4"/>
      <c r="D543" s="98" t="s">
        <v>78</v>
      </c>
      <c r="E543" s="447"/>
      <c r="F543" s="448"/>
      <c r="G543" s="4"/>
      <c r="H543" s="447"/>
      <c r="I543" s="448"/>
      <c r="J543" s="4"/>
      <c r="K543" s="27"/>
      <c r="M543"/>
    </row>
    <row r="544" spans="1:13" ht="12.75">
      <c r="A544" s="1"/>
      <c r="B544" s="4"/>
      <c r="C544" s="4"/>
      <c r="D544" s="98" t="s">
        <v>78</v>
      </c>
      <c r="E544" s="447"/>
      <c r="F544" s="448"/>
      <c r="G544" s="4"/>
      <c r="H544" s="447"/>
      <c r="I544" s="448"/>
      <c r="J544" s="4"/>
      <c r="K544" s="27"/>
      <c r="M544"/>
    </row>
    <row r="545" spans="1:13" ht="12.75">
      <c r="A545" s="1"/>
      <c r="B545" s="4"/>
      <c r="C545" s="4"/>
      <c r="D545" s="98" t="s">
        <v>78</v>
      </c>
      <c r="E545" s="447"/>
      <c r="F545" s="448"/>
      <c r="G545" s="4"/>
      <c r="H545" s="447"/>
      <c r="I545" s="448"/>
      <c r="J545" s="4"/>
      <c r="K545" s="27"/>
      <c r="M545"/>
    </row>
    <row r="546" spans="1:13" ht="12.75">
      <c r="A546" s="1"/>
      <c r="B546" s="4"/>
      <c r="C546" s="4"/>
      <c r="D546" s="4"/>
      <c r="E546" s="4"/>
      <c r="F546" s="4"/>
      <c r="G546" s="4"/>
      <c r="H546" s="4"/>
      <c r="I546" s="4"/>
      <c r="J546" s="4"/>
      <c r="K546" s="27"/>
      <c r="M546"/>
    </row>
    <row r="547" spans="1:13" ht="12.75">
      <c r="A547" s="1"/>
      <c r="B547" s="4"/>
      <c r="C547" s="4"/>
      <c r="D547" s="4"/>
      <c r="E547" s="4" t="s">
        <v>75</v>
      </c>
      <c r="F547" s="4" t="s">
        <v>76</v>
      </c>
      <c r="G547" s="4"/>
      <c r="H547" s="4" t="s">
        <v>77</v>
      </c>
      <c r="I547" s="4" t="s">
        <v>76</v>
      </c>
      <c r="J547" s="4"/>
      <c r="K547" s="27"/>
      <c r="M547"/>
    </row>
    <row r="548" spans="1:13" ht="12.75">
      <c r="A548" s="1"/>
      <c r="B548" s="19" t="s">
        <v>341</v>
      </c>
      <c r="C548" s="19"/>
      <c r="D548" s="4" t="s">
        <v>580</v>
      </c>
      <c r="E548" s="137"/>
      <c r="F548" s="127"/>
      <c r="G548" s="4"/>
      <c r="H548" s="137"/>
      <c r="I548" s="127"/>
      <c r="J548" s="4"/>
      <c r="K548" s="27"/>
      <c r="M548"/>
    </row>
    <row r="549" spans="1:13" ht="12.75">
      <c r="A549" s="1"/>
      <c r="B549" s="4"/>
      <c r="C549" s="4"/>
      <c r="D549" s="4"/>
      <c r="E549" s="4"/>
      <c r="F549" s="4"/>
      <c r="G549" s="4"/>
      <c r="H549" s="4"/>
      <c r="I549" s="4"/>
      <c r="J549" s="4"/>
      <c r="K549" s="27"/>
      <c r="M549"/>
    </row>
    <row r="550" spans="1:13" ht="12.75">
      <c r="A550" s="1"/>
      <c r="B550" s="4"/>
      <c r="C550" s="4"/>
      <c r="D550" s="98" t="s">
        <v>78</v>
      </c>
      <c r="E550" s="447"/>
      <c r="F550" s="448"/>
      <c r="G550" s="4"/>
      <c r="H550" s="447"/>
      <c r="I550" s="448"/>
      <c r="J550" s="4"/>
      <c r="K550" s="27"/>
      <c r="M550"/>
    </row>
    <row r="551" spans="1:13" ht="12.75">
      <c r="A551" s="1"/>
      <c r="B551" s="4"/>
      <c r="C551" s="4"/>
      <c r="D551" s="98" t="s">
        <v>78</v>
      </c>
      <c r="E551" s="447"/>
      <c r="F551" s="448"/>
      <c r="G551" s="4"/>
      <c r="H551" s="447"/>
      <c r="I551" s="448"/>
      <c r="J551" s="4"/>
      <c r="K551" s="27"/>
      <c r="M551"/>
    </row>
    <row r="552" spans="1:13" ht="12.75">
      <c r="A552" s="1"/>
      <c r="B552" s="4"/>
      <c r="C552" s="4"/>
      <c r="D552" s="98" t="s">
        <v>78</v>
      </c>
      <c r="E552" s="447"/>
      <c r="F552" s="448"/>
      <c r="G552" s="4"/>
      <c r="H552" s="447"/>
      <c r="I552" s="448"/>
      <c r="J552" s="4"/>
      <c r="K552" s="27"/>
      <c r="M552"/>
    </row>
    <row r="553" spans="1:13" ht="12.75">
      <c r="A553" s="1"/>
      <c r="B553" s="4"/>
      <c r="C553" s="4"/>
      <c r="D553" s="4"/>
      <c r="E553" s="4"/>
      <c r="F553" s="4"/>
      <c r="G553" s="4"/>
      <c r="H553" s="4"/>
      <c r="I553" s="4"/>
      <c r="J553" s="4"/>
      <c r="K553" s="27"/>
      <c r="M553"/>
    </row>
    <row r="554" spans="1:13" ht="12.75">
      <c r="A554" s="1"/>
      <c r="B554" s="4"/>
      <c r="C554" s="4"/>
      <c r="D554" s="4"/>
      <c r="E554" s="4" t="s">
        <v>75</v>
      </c>
      <c r="F554" s="4" t="s">
        <v>76</v>
      </c>
      <c r="G554" s="4"/>
      <c r="H554" s="4" t="s">
        <v>77</v>
      </c>
      <c r="I554" s="4" t="s">
        <v>76</v>
      </c>
      <c r="J554" s="4"/>
      <c r="K554" s="27"/>
      <c r="M554"/>
    </row>
    <row r="555" spans="1:13" ht="12.75">
      <c r="A555" s="1"/>
      <c r="B555" s="19" t="s">
        <v>341</v>
      </c>
      <c r="C555" s="19"/>
      <c r="D555" s="4" t="s">
        <v>581</v>
      </c>
      <c r="E555" s="137"/>
      <c r="F555" s="127"/>
      <c r="G555" s="4"/>
      <c r="H555" s="137"/>
      <c r="I555" s="127"/>
      <c r="J555" s="4"/>
      <c r="K555" s="27"/>
      <c r="M555"/>
    </row>
    <row r="556" spans="1:13" ht="12.75">
      <c r="A556" s="1"/>
      <c r="B556" s="4"/>
      <c r="C556" s="4"/>
      <c r="D556" s="4"/>
      <c r="E556" s="4"/>
      <c r="F556" s="4"/>
      <c r="G556" s="4"/>
      <c r="H556" s="4"/>
      <c r="I556" s="4"/>
      <c r="J556" s="4"/>
      <c r="K556" s="27"/>
      <c r="M556"/>
    </row>
    <row r="557" spans="1:13" ht="12.75">
      <c r="A557" s="1"/>
      <c r="B557" s="4"/>
      <c r="C557" s="4"/>
      <c r="D557" s="98" t="s">
        <v>78</v>
      </c>
      <c r="E557" s="447"/>
      <c r="F557" s="448"/>
      <c r="G557" s="4"/>
      <c r="H557" s="447"/>
      <c r="I557" s="448"/>
      <c r="J557" s="4"/>
      <c r="K557" s="27"/>
      <c r="M557"/>
    </row>
    <row r="558" spans="1:13" ht="12.75">
      <c r="A558" s="1"/>
      <c r="B558" s="4"/>
      <c r="C558" s="4"/>
      <c r="D558" s="98" t="s">
        <v>78</v>
      </c>
      <c r="E558" s="447"/>
      <c r="F558" s="448"/>
      <c r="G558" s="4"/>
      <c r="H558" s="447"/>
      <c r="I558" s="448"/>
      <c r="J558" s="4"/>
      <c r="K558" s="27"/>
      <c r="M558"/>
    </row>
    <row r="559" spans="1:13" ht="12.75">
      <c r="A559" s="1"/>
      <c r="B559" s="4"/>
      <c r="C559" s="4"/>
      <c r="D559" s="98" t="s">
        <v>78</v>
      </c>
      <c r="E559" s="447"/>
      <c r="F559" s="448"/>
      <c r="G559" s="4"/>
      <c r="H559" s="447"/>
      <c r="I559" s="448"/>
      <c r="J559" s="4"/>
      <c r="K559" s="27"/>
      <c r="M559"/>
    </row>
    <row r="560" spans="1:13" ht="12.75">
      <c r="A560" s="1"/>
      <c r="B560" s="4"/>
      <c r="C560" s="4"/>
      <c r="D560" s="4"/>
      <c r="E560" s="4"/>
      <c r="F560" s="4"/>
      <c r="G560" s="4"/>
      <c r="H560" s="4"/>
      <c r="I560" s="4"/>
      <c r="J560" s="4"/>
      <c r="K560" s="27"/>
      <c r="M560"/>
    </row>
    <row r="561" spans="1:13" ht="12.75">
      <c r="A561" s="1"/>
      <c r="B561" s="4"/>
      <c r="C561" s="4"/>
      <c r="D561" s="4"/>
      <c r="E561" s="4" t="s">
        <v>75</v>
      </c>
      <c r="F561" s="4" t="s">
        <v>76</v>
      </c>
      <c r="G561" s="4"/>
      <c r="H561" s="4" t="s">
        <v>77</v>
      </c>
      <c r="I561" s="4" t="s">
        <v>76</v>
      </c>
      <c r="J561" s="4"/>
      <c r="K561" s="27"/>
      <c r="M561"/>
    </row>
    <row r="562" spans="1:13" ht="12.75">
      <c r="A562" s="1"/>
      <c r="B562" s="19" t="s">
        <v>341</v>
      </c>
      <c r="C562" s="19"/>
      <c r="D562" s="4" t="s">
        <v>582</v>
      </c>
      <c r="E562" s="137"/>
      <c r="F562" s="127"/>
      <c r="G562" s="4"/>
      <c r="H562" s="137"/>
      <c r="I562" s="127"/>
      <c r="J562" s="4"/>
      <c r="K562" s="27"/>
      <c r="M562"/>
    </row>
    <row r="563" spans="1:13" ht="12.75">
      <c r="A563" s="1"/>
      <c r="B563" s="4"/>
      <c r="C563" s="4"/>
      <c r="D563" s="4"/>
      <c r="E563" s="4"/>
      <c r="F563" s="4"/>
      <c r="G563" s="4"/>
      <c r="H563" s="4"/>
      <c r="I563" s="4"/>
      <c r="J563" s="4"/>
      <c r="K563" s="27"/>
      <c r="M563"/>
    </row>
    <row r="564" spans="1:13" ht="12.75">
      <c r="A564" s="1"/>
      <c r="B564" s="4"/>
      <c r="C564" s="4"/>
      <c r="D564" s="98" t="s">
        <v>78</v>
      </c>
      <c r="E564" s="447"/>
      <c r="F564" s="448"/>
      <c r="G564" s="4"/>
      <c r="H564" s="447"/>
      <c r="I564" s="448"/>
      <c r="J564" s="4"/>
      <c r="K564" s="27"/>
      <c r="M564"/>
    </row>
    <row r="565" spans="1:13" ht="12.75">
      <c r="A565" s="1"/>
      <c r="B565" s="4"/>
      <c r="C565" s="4"/>
      <c r="D565" s="98" t="s">
        <v>78</v>
      </c>
      <c r="E565" s="447"/>
      <c r="F565" s="448"/>
      <c r="G565" s="4"/>
      <c r="H565" s="447"/>
      <c r="I565" s="448"/>
      <c r="J565" s="4"/>
      <c r="K565" s="27"/>
      <c r="M565"/>
    </row>
    <row r="566" spans="1:13" ht="12.75">
      <c r="A566" s="1"/>
      <c r="B566" s="4"/>
      <c r="C566" s="4"/>
      <c r="D566" s="98" t="s">
        <v>78</v>
      </c>
      <c r="E566" s="447"/>
      <c r="F566" s="448"/>
      <c r="G566" s="4"/>
      <c r="H566" s="447"/>
      <c r="I566" s="448"/>
      <c r="J566" s="4"/>
      <c r="K566" s="27"/>
      <c r="M566"/>
    </row>
    <row r="567" spans="1:13" ht="12.75">
      <c r="A567" s="177"/>
      <c r="B567" s="27"/>
      <c r="C567" s="27"/>
      <c r="D567" s="327"/>
      <c r="E567" s="328"/>
      <c r="F567" s="328"/>
      <c r="G567" s="27"/>
      <c r="H567" s="328"/>
      <c r="I567" s="328"/>
      <c r="J567" s="27"/>
      <c r="K567" s="27"/>
      <c r="M567"/>
    </row>
    <row r="568" spans="1:13" ht="12.75">
      <c r="A568" s="177"/>
      <c r="B568" s="27"/>
      <c r="C568" s="27"/>
      <c r="D568" s="27"/>
      <c r="E568" s="27" t="s">
        <v>75</v>
      </c>
      <c r="F568" s="27" t="s">
        <v>76</v>
      </c>
      <c r="G568" s="27"/>
      <c r="H568" s="27" t="s">
        <v>77</v>
      </c>
      <c r="I568" s="27" t="s">
        <v>76</v>
      </c>
      <c r="J568" s="27"/>
      <c r="K568" s="27"/>
      <c r="M568"/>
    </row>
    <row r="569" spans="1:13" ht="12.75">
      <c r="A569" s="1"/>
      <c r="B569" s="19" t="s">
        <v>341</v>
      </c>
      <c r="C569" s="19"/>
      <c r="D569" s="4" t="s">
        <v>583</v>
      </c>
      <c r="E569" s="137"/>
      <c r="F569" s="127"/>
      <c r="G569" s="4"/>
      <c r="H569" s="137"/>
      <c r="I569" s="127"/>
      <c r="J569" s="4"/>
      <c r="K569" s="27"/>
      <c r="M569"/>
    </row>
    <row r="570" spans="1:13" ht="12.75">
      <c r="A570" s="1"/>
      <c r="B570" s="4"/>
      <c r="C570" s="4"/>
      <c r="D570" s="4"/>
      <c r="E570" s="4"/>
      <c r="F570" s="4"/>
      <c r="G570" s="4"/>
      <c r="H570" s="4"/>
      <c r="I570" s="4"/>
      <c r="J570" s="4"/>
      <c r="K570" s="27"/>
      <c r="M570"/>
    </row>
    <row r="571" spans="1:13" ht="12.75">
      <c r="A571" s="1"/>
      <c r="B571" s="4"/>
      <c r="C571" s="4"/>
      <c r="D571" s="98" t="s">
        <v>78</v>
      </c>
      <c r="E571" s="447"/>
      <c r="F571" s="448"/>
      <c r="G571" s="4"/>
      <c r="H571" s="447"/>
      <c r="I571" s="448"/>
      <c r="J571" s="4"/>
      <c r="K571" s="27"/>
      <c r="M571"/>
    </row>
    <row r="572" spans="1:13" ht="12.75">
      <c r="A572" s="1"/>
      <c r="B572" s="4"/>
      <c r="C572" s="4"/>
      <c r="D572" s="98" t="s">
        <v>78</v>
      </c>
      <c r="E572" s="447"/>
      <c r="F572" s="448"/>
      <c r="G572" s="4"/>
      <c r="H572" s="447"/>
      <c r="I572" s="448"/>
      <c r="J572" s="4"/>
      <c r="K572" s="27"/>
      <c r="M572"/>
    </row>
    <row r="573" spans="1:13" ht="12.75">
      <c r="A573" s="1"/>
      <c r="B573" s="4"/>
      <c r="C573" s="4"/>
      <c r="D573" s="98" t="s">
        <v>78</v>
      </c>
      <c r="E573" s="447"/>
      <c r="F573" s="448"/>
      <c r="G573" s="4"/>
      <c r="H573" s="447"/>
      <c r="I573" s="448"/>
      <c r="J573" s="4"/>
      <c r="K573" s="27"/>
      <c r="M573"/>
    </row>
    <row r="574" spans="1:13" ht="12.75">
      <c r="A574" s="177"/>
      <c r="B574" s="27"/>
      <c r="C574" s="27"/>
      <c r="D574" s="327"/>
      <c r="E574" s="328"/>
      <c r="F574" s="328"/>
      <c r="G574" s="27"/>
      <c r="H574" s="328"/>
      <c r="I574" s="328"/>
      <c r="J574" s="27"/>
      <c r="K574" s="27"/>
      <c r="M574"/>
    </row>
    <row r="575" spans="1:13" ht="12.75">
      <c r="A575" s="177"/>
      <c r="B575" s="27"/>
      <c r="C575" s="27"/>
      <c r="D575" s="327"/>
      <c r="E575" s="328"/>
      <c r="F575" s="328"/>
      <c r="G575" s="27"/>
      <c r="H575" s="328"/>
      <c r="I575" s="328"/>
      <c r="J575" s="27"/>
      <c r="K575" s="27"/>
      <c r="M575"/>
    </row>
    <row r="576" spans="1:13" ht="12.75">
      <c r="A576" s="177"/>
      <c r="B576" s="27"/>
      <c r="C576" s="27"/>
      <c r="D576" s="327"/>
      <c r="E576" s="328"/>
      <c r="F576" s="328"/>
      <c r="G576" s="27"/>
      <c r="H576" s="328"/>
      <c r="I576" s="328"/>
      <c r="J576" s="27"/>
      <c r="K576" s="27"/>
      <c r="M576"/>
    </row>
    <row r="577" spans="1:13" ht="12.75">
      <c r="A577" s="177"/>
      <c r="B577" s="27"/>
      <c r="C577" s="27"/>
      <c r="D577" s="327"/>
      <c r="E577" s="328"/>
      <c r="F577" s="328"/>
      <c r="G577" s="27"/>
      <c r="H577" s="328"/>
      <c r="I577" s="328"/>
      <c r="J577" s="27"/>
      <c r="K577" s="27"/>
      <c r="M577"/>
    </row>
    <row r="578" spans="1:13" ht="12.75">
      <c r="A578" s="177"/>
      <c r="B578" s="27"/>
      <c r="C578" s="27"/>
      <c r="D578" s="327"/>
      <c r="E578" s="328"/>
      <c r="F578" s="328"/>
      <c r="G578" s="27"/>
      <c r="H578" s="328"/>
      <c r="I578" s="328"/>
      <c r="J578" s="27"/>
      <c r="K578" s="27"/>
      <c r="M578"/>
    </row>
    <row r="579" spans="1:13" ht="12.75">
      <c r="A579" s="177"/>
      <c r="B579" s="27"/>
      <c r="C579" s="27"/>
      <c r="D579" s="327"/>
      <c r="E579" s="328"/>
      <c r="F579" s="328"/>
      <c r="G579" s="27"/>
      <c r="H579" s="328"/>
      <c r="I579" s="328"/>
      <c r="J579" s="27"/>
      <c r="K579" s="27"/>
      <c r="M579"/>
    </row>
    <row r="580" spans="1:13" ht="12.75">
      <c r="A580" s="177"/>
      <c r="B580" s="27"/>
      <c r="C580" s="27"/>
      <c r="D580" s="327"/>
      <c r="E580" s="328"/>
      <c r="F580" s="328"/>
      <c r="G580" s="27"/>
      <c r="H580" s="328"/>
      <c r="I580" s="328"/>
      <c r="J580" s="27"/>
      <c r="K580" s="27"/>
      <c r="M580"/>
    </row>
    <row r="581" spans="1:13" ht="12.75">
      <c r="A581" s="177"/>
      <c r="B581" s="27"/>
      <c r="C581" s="27"/>
      <c r="D581" s="327"/>
      <c r="E581" s="328"/>
      <c r="F581" s="328"/>
      <c r="G581" s="27"/>
      <c r="H581" s="328"/>
      <c r="I581" s="328"/>
      <c r="J581" s="27"/>
      <c r="K581" s="27"/>
      <c r="M581"/>
    </row>
    <row r="582" spans="1:13" ht="12.75">
      <c r="A582" s="177"/>
      <c r="B582" s="27"/>
      <c r="C582" s="27"/>
      <c r="D582" s="27"/>
      <c r="E582" s="27"/>
      <c r="F582" s="27"/>
      <c r="G582" s="27"/>
      <c r="H582" s="27"/>
      <c r="I582" s="27"/>
      <c r="J582" s="27"/>
      <c r="K582" s="27"/>
      <c r="M582"/>
    </row>
    <row r="583" spans="1:13" ht="12.75">
      <c r="A583" s="177"/>
      <c r="B583" s="277"/>
      <c r="C583" s="277"/>
      <c r="D583" s="185" t="s">
        <v>283</v>
      </c>
      <c r="E583" s="442">
        <f>T($E$16)</f>
      </c>
      <c r="F583" s="443"/>
      <c r="G583" s="431"/>
      <c r="H583" s="160"/>
      <c r="I583" s="160"/>
      <c r="J583" s="27"/>
      <c r="K583" s="27"/>
      <c r="M583"/>
    </row>
    <row r="584" spans="1:13" ht="12.75">
      <c r="A584" s="177"/>
      <c r="B584" s="27"/>
      <c r="C584" s="27"/>
      <c r="D584" s="27"/>
      <c r="E584" s="27"/>
      <c r="F584" s="27"/>
      <c r="G584" s="27"/>
      <c r="H584" s="27"/>
      <c r="I584" s="27"/>
      <c r="J584" s="27"/>
      <c r="K584" s="27"/>
      <c r="M584"/>
    </row>
    <row r="585" spans="1:13" ht="26.25" customHeight="1">
      <c r="A585" s="177"/>
      <c r="B585" s="27"/>
      <c r="C585" s="27"/>
      <c r="D585" s="329"/>
      <c r="E585" s="328"/>
      <c r="F585" s="328"/>
      <c r="G585" s="27"/>
      <c r="H585" s="477"/>
      <c r="I585" s="477"/>
      <c r="J585" s="27"/>
      <c r="K585" s="27"/>
      <c r="M585"/>
    </row>
    <row r="586" spans="1:13" ht="12.75">
      <c r="A586" s="177"/>
      <c r="B586" s="330" t="s">
        <v>80</v>
      </c>
      <c r="C586" s="330"/>
      <c r="D586" s="27"/>
      <c r="E586" s="27"/>
      <c r="F586" s="27"/>
      <c r="G586" s="27"/>
      <c r="H586" s="27"/>
      <c r="I586" s="27"/>
      <c r="J586" s="27"/>
      <c r="K586" s="27"/>
      <c r="M586"/>
    </row>
    <row r="587" spans="1:13" ht="12.75">
      <c r="A587" s="177"/>
      <c r="B587" s="27"/>
      <c r="C587" s="27"/>
      <c r="D587" s="27"/>
      <c r="E587" s="27"/>
      <c r="F587" s="27"/>
      <c r="G587" s="27"/>
      <c r="H587" s="27"/>
      <c r="I587" s="27"/>
      <c r="J587" s="27"/>
      <c r="K587" s="27"/>
      <c r="M587"/>
    </row>
    <row r="588" spans="1:13" ht="12.75">
      <c r="A588" s="177"/>
      <c r="B588" s="173" t="s">
        <v>81</v>
      </c>
      <c r="C588" s="173"/>
      <c r="D588" s="201"/>
      <c r="E588" s="201"/>
      <c r="F588" s="201"/>
      <c r="G588" s="201"/>
      <c r="H588" s="201"/>
      <c r="I588" s="201"/>
      <c r="J588" s="201"/>
      <c r="K588" s="201"/>
      <c r="M588"/>
    </row>
    <row r="589" spans="1:13" ht="12.75">
      <c r="A589" s="177"/>
      <c r="B589" s="202" t="s">
        <v>82</v>
      </c>
      <c r="C589" s="202"/>
      <c r="D589" s="201"/>
      <c r="E589" s="201"/>
      <c r="F589" s="201"/>
      <c r="G589" s="201"/>
      <c r="H589" s="201"/>
      <c r="I589" s="201"/>
      <c r="J589" s="201"/>
      <c r="K589" s="201"/>
      <c r="M589"/>
    </row>
    <row r="590" spans="1:13" ht="12.75">
      <c r="A590" s="177"/>
      <c r="B590" s="201" t="s">
        <v>83</v>
      </c>
      <c r="C590" s="201"/>
      <c r="D590" s="201"/>
      <c r="E590" s="201"/>
      <c r="F590" s="201"/>
      <c r="G590" s="201"/>
      <c r="H590" s="201"/>
      <c r="I590" s="201"/>
      <c r="J590" s="201"/>
      <c r="K590" s="201"/>
      <c r="M590"/>
    </row>
    <row r="591" spans="1:13" ht="12.75">
      <c r="A591" s="177"/>
      <c r="B591" s="27"/>
      <c r="C591" s="27"/>
      <c r="D591" s="27"/>
      <c r="E591" s="27"/>
      <c r="F591" s="27"/>
      <c r="G591" s="27"/>
      <c r="H591" s="27"/>
      <c r="I591" s="27"/>
      <c r="J591" s="27"/>
      <c r="K591" s="27"/>
      <c r="M591"/>
    </row>
    <row r="592" spans="1:13" ht="12.75">
      <c r="A592" s="177"/>
      <c r="B592" s="27"/>
      <c r="C592" s="27"/>
      <c r="D592" s="331"/>
      <c r="E592" s="331"/>
      <c r="F592" s="331"/>
      <c r="G592" s="27"/>
      <c r="H592" s="27"/>
      <c r="I592" s="27"/>
      <c r="J592" s="27"/>
      <c r="K592" s="27"/>
      <c r="M592"/>
    </row>
    <row r="593" spans="1:13" ht="12.75">
      <c r="A593" s="177"/>
      <c r="B593" s="27"/>
      <c r="C593" s="27"/>
      <c r="D593" s="27"/>
      <c r="E593" s="27"/>
      <c r="F593" s="27"/>
      <c r="G593" s="27"/>
      <c r="H593" s="203" t="s">
        <v>84</v>
      </c>
      <c r="I593" s="332" t="s">
        <v>137</v>
      </c>
      <c r="J593" s="175"/>
      <c r="K593" s="203"/>
      <c r="M593"/>
    </row>
    <row r="594" spans="1:13" ht="12.75">
      <c r="A594" s="177"/>
      <c r="B594" s="27" t="s">
        <v>85</v>
      </c>
      <c r="C594" s="175"/>
      <c r="D594" s="273"/>
      <c r="E594" s="273"/>
      <c r="F594" s="273"/>
      <c r="G594" s="27"/>
      <c r="H594" s="203" t="s">
        <v>86</v>
      </c>
      <c r="I594" s="333" t="s">
        <v>84</v>
      </c>
      <c r="J594" s="175"/>
      <c r="K594" s="203"/>
      <c r="M594"/>
    </row>
    <row r="595" spans="1:13" ht="12.75">
      <c r="A595" s="177"/>
      <c r="B595" s="27" t="s">
        <v>87</v>
      </c>
      <c r="C595" s="273" t="s">
        <v>88</v>
      </c>
      <c r="D595" s="334"/>
      <c r="E595" s="334"/>
      <c r="F595" s="184" t="s">
        <v>89</v>
      </c>
      <c r="G595" s="184" t="s">
        <v>90</v>
      </c>
      <c r="H595" s="203" t="s">
        <v>91</v>
      </c>
      <c r="I595" s="332" t="s">
        <v>86</v>
      </c>
      <c r="J595" s="175"/>
      <c r="K595" s="203"/>
      <c r="M595"/>
    </row>
    <row r="596" spans="1:13" ht="12.75">
      <c r="A596" s="177"/>
      <c r="B596" s="147"/>
      <c r="C596" s="444"/>
      <c r="D596" s="445"/>
      <c r="E596" s="446"/>
      <c r="F596" s="137"/>
      <c r="G596" s="136"/>
      <c r="H596" s="148"/>
      <c r="I596" s="149">
        <f aca="true" t="shared" si="0" ref="I596:I608">F596*H596</f>
        <v>0</v>
      </c>
      <c r="J596" s="335"/>
      <c r="K596" s="63"/>
      <c r="M596"/>
    </row>
    <row r="597" spans="1:13" ht="12.75">
      <c r="A597" s="177"/>
      <c r="B597" s="147"/>
      <c r="C597" s="444"/>
      <c r="D597" s="445"/>
      <c r="E597" s="446"/>
      <c r="F597" s="137"/>
      <c r="G597" s="136"/>
      <c r="H597" s="148"/>
      <c r="I597" s="149">
        <f t="shared" si="0"/>
        <v>0</v>
      </c>
      <c r="J597" s="336" t="s">
        <v>306</v>
      </c>
      <c r="K597" s="204"/>
      <c r="M597"/>
    </row>
    <row r="598" spans="1:13" ht="12.75">
      <c r="A598" s="177"/>
      <c r="B598" s="147" t="s">
        <v>306</v>
      </c>
      <c r="C598" s="444"/>
      <c r="D598" s="445"/>
      <c r="E598" s="446"/>
      <c r="F598" s="137"/>
      <c r="G598" s="136"/>
      <c r="H598" s="148"/>
      <c r="I598" s="149">
        <f t="shared" si="0"/>
        <v>0</v>
      </c>
      <c r="J598" s="336" t="s">
        <v>306</v>
      </c>
      <c r="K598" s="204"/>
      <c r="M598"/>
    </row>
    <row r="599" spans="1:13" ht="12.75">
      <c r="A599" s="177"/>
      <c r="B599" s="147" t="s">
        <v>306</v>
      </c>
      <c r="C599" s="444"/>
      <c r="D599" s="445"/>
      <c r="E599" s="446"/>
      <c r="F599" s="137"/>
      <c r="G599" s="136"/>
      <c r="H599" s="148"/>
      <c r="I599" s="149">
        <f t="shared" si="0"/>
        <v>0</v>
      </c>
      <c r="J599" s="336" t="s">
        <v>306</v>
      </c>
      <c r="K599" s="204"/>
      <c r="M599"/>
    </row>
    <row r="600" spans="1:13" ht="12.75">
      <c r="A600" s="177"/>
      <c r="B600" s="147"/>
      <c r="C600" s="444"/>
      <c r="D600" s="445"/>
      <c r="E600" s="446"/>
      <c r="F600" s="137"/>
      <c r="G600" s="136"/>
      <c r="H600" s="148"/>
      <c r="I600" s="149">
        <f t="shared" si="0"/>
        <v>0</v>
      </c>
      <c r="J600" s="336"/>
      <c r="K600" s="205"/>
      <c r="M600"/>
    </row>
    <row r="601" spans="1:13" ht="12.75">
      <c r="A601" s="177"/>
      <c r="B601" s="147"/>
      <c r="C601" s="444"/>
      <c r="D601" s="445"/>
      <c r="E601" s="446"/>
      <c r="F601" s="137"/>
      <c r="G601" s="136"/>
      <c r="H601" s="148"/>
      <c r="I601" s="149">
        <f t="shared" si="0"/>
        <v>0</v>
      </c>
      <c r="J601" s="336"/>
      <c r="K601" s="205"/>
      <c r="M601"/>
    </row>
    <row r="602" spans="1:13" ht="12.75">
      <c r="A602" s="177"/>
      <c r="B602" s="147"/>
      <c r="C602" s="444"/>
      <c r="D602" s="445"/>
      <c r="E602" s="446"/>
      <c r="F602" s="137"/>
      <c r="G602" s="136"/>
      <c r="H602" s="148"/>
      <c r="I602" s="149">
        <f t="shared" si="0"/>
        <v>0</v>
      </c>
      <c r="J602" s="336"/>
      <c r="K602" s="205"/>
      <c r="M602"/>
    </row>
    <row r="603" spans="1:13" ht="12.75">
      <c r="A603" s="177"/>
      <c r="B603" s="147"/>
      <c r="C603" s="444"/>
      <c r="D603" s="445"/>
      <c r="E603" s="446"/>
      <c r="F603" s="137"/>
      <c r="G603" s="136"/>
      <c r="H603" s="148"/>
      <c r="I603" s="149">
        <f t="shared" si="0"/>
        <v>0</v>
      </c>
      <c r="J603" s="336"/>
      <c r="K603" s="205"/>
      <c r="M603"/>
    </row>
    <row r="604" spans="1:13" ht="12.75">
      <c r="A604" s="177"/>
      <c r="B604" s="147"/>
      <c r="C604" s="444"/>
      <c r="D604" s="445"/>
      <c r="E604" s="446"/>
      <c r="F604" s="137"/>
      <c r="G604" s="136"/>
      <c r="H604" s="148"/>
      <c r="I604" s="149">
        <f t="shared" si="0"/>
        <v>0</v>
      </c>
      <c r="J604" s="336"/>
      <c r="K604" s="205"/>
      <c r="M604"/>
    </row>
    <row r="605" spans="1:13" ht="12.75">
      <c r="A605" s="177"/>
      <c r="B605" s="147"/>
      <c r="C605" s="444"/>
      <c r="D605" s="445"/>
      <c r="E605" s="446"/>
      <c r="F605" s="137"/>
      <c r="G605" s="136"/>
      <c r="H605" s="148"/>
      <c r="I605" s="149">
        <f t="shared" si="0"/>
        <v>0</v>
      </c>
      <c r="J605" s="336"/>
      <c r="K605" s="205"/>
      <c r="M605"/>
    </row>
    <row r="606" spans="1:13" ht="12.75">
      <c r="A606" s="177"/>
      <c r="B606" s="147"/>
      <c r="C606" s="444"/>
      <c r="D606" s="445"/>
      <c r="E606" s="446"/>
      <c r="F606" s="137"/>
      <c r="G606" s="136"/>
      <c r="H606" s="148"/>
      <c r="I606" s="149">
        <f t="shared" si="0"/>
        <v>0</v>
      </c>
      <c r="J606" s="336"/>
      <c r="K606" s="205"/>
      <c r="M606"/>
    </row>
    <row r="607" spans="1:13" ht="12.75">
      <c r="A607" s="177"/>
      <c r="B607" s="147"/>
      <c r="C607" s="444"/>
      <c r="D607" s="445"/>
      <c r="E607" s="446"/>
      <c r="F607" s="137"/>
      <c r="G607" s="136"/>
      <c r="H607" s="148"/>
      <c r="I607" s="149">
        <f t="shared" si="0"/>
        <v>0</v>
      </c>
      <c r="J607" s="336"/>
      <c r="K607" s="205"/>
      <c r="M607"/>
    </row>
    <row r="608" spans="1:13" ht="12.75">
      <c r="A608" s="177"/>
      <c r="B608" s="147"/>
      <c r="C608" s="444"/>
      <c r="D608" s="445"/>
      <c r="E608" s="446"/>
      <c r="F608" s="137"/>
      <c r="G608" s="136"/>
      <c r="H608" s="148"/>
      <c r="I608" s="149">
        <f t="shared" si="0"/>
        <v>0</v>
      </c>
      <c r="J608" s="336"/>
      <c r="K608" s="205"/>
      <c r="M608"/>
    </row>
    <row r="609" spans="1:13" ht="15">
      <c r="A609" s="177"/>
      <c r="B609" s="435" t="s">
        <v>532</v>
      </c>
      <c r="C609" s="436"/>
      <c r="D609" s="436"/>
      <c r="E609" s="436"/>
      <c r="F609" s="436"/>
      <c r="G609" s="436"/>
      <c r="H609" s="437"/>
      <c r="I609" s="150">
        <f>SUM(I596:I608)</f>
        <v>0</v>
      </c>
      <c r="J609" s="336"/>
      <c r="K609" s="205"/>
      <c r="M609"/>
    </row>
    <row r="610" spans="1:13" ht="12.75">
      <c r="A610" s="177"/>
      <c r="B610" s="328"/>
      <c r="C610" s="328"/>
      <c r="D610" s="205"/>
      <c r="E610" s="205"/>
      <c r="F610" s="205"/>
      <c r="G610" s="205"/>
      <c r="H610" s="205"/>
      <c r="I610" s="205"/>
      <c r="J610" s="205"/>
      <c r="K610" s="205"/>
      <c r="M610"/>
    </row>
    <row r="611" spans="1:13" ht="12.75">
      <c r="A611" s="177"/>
      <c r="B611" s="173" t="s">
        <v>92</v>
      </c>
      <c r="C611" s="173"/>
      <c r="D611" s="173"/>
      <c r="E611" s="173"/>
      <c r="F611" s="173"/>
      <c r="G611" s="173"/>
      <c r="H611" s="173"/>
      <c r="I611" s="173"/>
      <c r="J611" s="173"/>
      <c r="K611" s="173"/>
      <c r="M611"/>
    </row>
    <row r="612" spans="1:13" ht="12.75">
      <c r="A612" s="177"/>
      <c r="B612" s="184"/>
      <c r="C612" s="184"/>
      <c r="D612" s="27"/>
      <c r="E612" s="27"/>
      <c r="F612" s="27"/>
      <c r="G612" s="27"/>
      <c r="H612" s="27"/>
      <c r="I612" s="27"/>
      <c r="J612" s="27"/>
      <c r="K612" s="27"/>
      <c r="M612"/>
    </row>
    <row r="613" spans="1:13" ht="12.75">
      <c r="A613" s="177"/>
      <c r="B613" s="27"/>
      <c r="C613" s="27"/>
      <c r="D613" s="27"/>
      <c r="E613" s="27"/>
      <c r="F613" s="27"/>
      <c r="G613" s="27"/>
      <c r="H613" s="203" t="s">
        <v>84</v>
      </c>
      <c r="I613" s="332" t="s">
        <v>137</v>
      </c>
      <c r="J613" s="203"/>
      <c r="K613" s="203"/>
      <c r="M613"/>
    </row>
    <row r="614" spans="1:13" ht="12.75" customHeight="1">
      <c r="A614" s="177"/>
      <c r="B614" s="27" t="s">
        <v>85</v>
      </c>
      <c r="C614" s="175"/>
      <c r="D614" s="273"/>
      <c r="E614" s="273"/>
      <c r="F614" s="273"/>
      <c r="G614" s="27"/>
      <c r="H614" s="203" t="s">
        <v>86</v>
      </c>
      <c r="I614" s="333" t="s">
        <v>84</v>
      </c>
      <c r="J614" s="203"/>
      <c r="K614" s="203"/>
      <c r="M614"/>
    </row>
    <row r="615" spans="1:13" ht="12.75">
      <c r="A615" s="177"/>
      <c r="B615" s="27" t="s">
        <v>87</v>
      </c>
      <c r="C615" s="273" t="s">
        <v>88</v>
      </c>
      <c r="D615" s="334"/>
      <c r="E615" s="334"/>
      <c r="F615" s="184" t="s">
        <v>89</v>
      </c>
      <c r="G615" s="184" t="s">
        <v>90</v>
      </c>
      <c r="H615" s="203" t="s">
        <v>91</v>
      </c>
      <c r="I615" s="332" t="s">
        <v>86</v>
      </c>
      <c r="J615" s="203"/>
      <c r="K615" s="203"/>
      <c r="M615"/>
    </row>
    <row r="616" spans="1:13" ht="12.75">
      <c r="A616" s="177"/>
      <c r="B616" s="147"/>
      <c r="C616" s="438"/>
      <c r="D616" s="427"/>
      <c r="E616" s="428"/>
      <c r="F616" s="137"/>
      <c r="G616" s="136"/>
      <c r="H616" s="152"/>
      <c r="I616" s="151">
        <f aca="true" t="shared" si="1" ref="I616:I628">F616*H616</f>
        <v>0</v>
      </c>
      <c r="J616" s="63"/>
      <c r="K616" s="63"/>
      <c r="M616"/>
    </row>
    <row r="617" spans="1:13" ht="12.75">
      <c r="A617" s="177"/>
      <c r="B617" s="147"/>
      <c r="C617" s="438"/>
      <c r="D617" s="427"/>
      <c r="E617" s="428"/>
      <c r="F617" s="137"/>
      <c r="G617" s="136"/>
      <c r="H617" s="152"/>
      <c r="I617" s="151">
        <f t="shared" si="1"/>
        <v>0</v>
      </c>
      <c r="J617" s="204"/>
      <c r="K617" s="204"/>
      <c r="M617"/>
    </row>
    <row r="618" spans="1:13" ht="12.75">
      <c r="A618" s="177"/>
      <c r="B618" s="147" t="s">
        <v>306</v>
      </c>
      <c r="C618" s="438"/>
      <c r="D618" s="427"/>
      <c r="E618" s="428"/>
      <c r="F618" s="137"/>
      <c r="G618" s="136"/>
      <c r="H618" s="152"/>
      <c r="I618" s="151">
        <f t="shared" si="1"/>
        <v>0</v>
      </c>
      <c r="J618" s="204"/>
      <c r="K618" s="204"/>
      <c r="M618"/>
    </row>
    <row r="619" spans="1:13" ht="12.75">
      <c r="A619" s="177"/>
      <c r="B619" s="147" t="s">
        <v>306</v>
      </c>
      <c r="C619" s="438"/>
      <c r="D619" s="427"/>
      <c r="E619" s="428"/>
      <c r="F619" s="137"/>
      <c r="G619" s="136"/>
      <c r="H619" s="152"/>
      <c r="I619" s="151">
        <f t="shared" si="1"/>
        <v>0</v>
      </c>
      <c r="J619" s="204"/>
      <c r="K619" s="204"/>
      <c r="M619"/>
    </row>
    <row r="620" spans="1:13" ht="12.75">
      <c r="A620" s="177"/>
      <c r="B620" s="147"/>
      <c r="C620" s="438"/>
      <c r="D620" s="427"/>
      <c r="E620" s="428"/>
      <c r="F620" s="137"/>
      <c r="G620" s="136"/>
      <c r="H620" s="152"/>
      <c r="I620" s="151">
        <f t="shared" si="1"/>
        <v>0</v>
      </c>
      <c r="J620" s="204"/>
      <c r="K620" s="204"/>
      <c r="M620"/>
    </row>
    <row r="621" spans="1:13" ht="12.75">
      <c r="A621" s="177"/>
      <c r="B621" s="147"/>
      <c r="C621" s="438"/>
      <c r="D621" s="427"/>
      <c r="E621" s="428"/>
      <c r="F621" s="137"/>
      <c r="G621" s="136"/>
      <c r="H621" s="152"/>
      <c r="I621" s="151">
        <f t="shared" si="1"/>
        <v>0</v>
      </c>
      <c r="J621" s="204"/>
      <c r="K621" s="204"/>
      <c r="M621"/>
    </row>
    <row r="622" spans="1:13" ht="12.75">
      <c r="A622" s="177"/>
      <c r="B622" s="147"/>
      <c r="C622" s="438"/>
      <c r="D622" s="427"/>
      <c r="E622" s="428"/>
      <c r="F622" s="137"/>
      <c r="G622" s="136"/>
      <c r="H622" s="152"/>
      <c r="I622" s="151">
        <f t="shared" si="1"/>
        <v>0</v>
      </c>
      <c r="J622" s="204"/>
      <c r="K622" s="204"/>
      <c r="M622"/>
    </row>
    <row r="623" spans="1:13" ht="12.75">
      <c r="A623" s="177"/>
      <c r="B623" s="147"/>
      <c r="C623" s="438"/>
      <c r="D623" s="427"/>
      <c r="E623" s="428"/>
      <c r="F623" s="137"/>
      <c r="G623" s="136"/>
      <c r="H623" s="152"/>
      <c r="I623" s="151">
        <f t="shared" si="1"/>
        <v>0</v>
      </c>
      <c r="J623" s="205"/>
      <c r="K623" s="205"/>
      <c r="M623"/>
    </row>
    <row r="624" spans="1:13" ht="12.75">
      <c r="A624" s="177"/>
      <c r="B624" s="147"/>
      <c r="C624" s="438"/>
      <c r="D624" s="427"/>
      <c r="E624" s="428"/>
      <c r="F624" s="137"/>
      <c r="G624" s="136"/>
      <c r="H624" s="152"/>
      <c r="I624" s="151">
        <f t="shared" si="1"/>
        <v>0</v>
      </c>
      <c r="J624" s="205"/>
      <c r="K624" s="205"/>
      <c r="M624"/>
    </row>
    <row r="625" spans="1:13" ht="12.75">
      <c r="A625" s="177"/>
      <c r="B625" s="147"/>
      <c r="C625" s="438"/>
      <c r="D625" s="427"/>
      <c r="E625" s="428"/>
      <c r="F625" s="137"/>
      <c r="G625" s="136"/>
      <c r="H625" s="152"/>
      <c r="I625" s="151">
        <f t="shared" si="1"/>
        <v>0</v>
      </c>
      <c r="J625" s="205"/>
      <c r="K625" s="205"/>
      <c r="M625"/>
    </row>
    <row r="626" spans="1:13" ht="12.75">
      <c r="A626" s="177"/>
      <c r="B626" s="147"/>
      <c r="C626" s="438"/>
      <c r="D626" s="427"/>
      <c r="E626" s="428"/>
      <c r="F626" s="137"/>
      <c r="G626" s="136"/>
      <c r="H626" s="152"/>
      <c r="I626" s="151">
        <f t="shared" si="1"/>
        <v>0</v>
      </c>
      <c r="J626" s="205"/>
      <c r="K626" s="205"/>
      <c r="M626"/>
    </row>
    <row r="627" spans="1:13" ht="12.75">
      <c r="A627" s="177"/>
      <c r="B627" s="147"/>
      <c r="C627" s="438"/>
      <c r="D627" s="427"/>
      <c r="E627" s="428"/>
      <c r="F627" s="137"/>
      <c r="G627" s="136"/>
      <c r="H627" s="152"/>
      <c r="I627" s="151">
        <f t="shared" si="1"/>
        <v>0</v>
      </c>
      <c r="J627" s="205"/>
      <c r="K627" s="205"/>
      <c r="M627"/>
    </row>
    <row r="628" spans="1:13" ht="12.75">
      <c r="A628" s="177"/>
      <c r="B628" s="147"/>
      <c r="C628" s="438"/>
      <c r="D628" s="427"/>
      <c r="E628" s="428"/>
      <c r="F628" s="137"/>
      <c r="G628" s="136"/>
      <c r="H628" s="152"/>
      <c r="I628" s="151">
        <f t="shared" si="1"/>
        <v>0</v>
      </c>
      <c r="J628" s="205"/>
      <c r="K628" s="205"/>
      <c r="M628"/>
    </row>
    <row r="629" spans="1:13" ht="15">
      <c r="A629" s="177"/>
      <c r="B629" s="435" t="s">
        <v>532</v>
      </c>
      <c r="C629" s="436"/>
      <c r="D629" s="436"/>
      <c r="E629" s="436"/>
      <c r="F629" s="436"/>
      <c r="G629" s="436"/>
      <c r="H629" s="437"/>
      <c r="I629" s="150">
        <f>SUM(I616:I628)</f>
        <v>0</v>
      </c>
      <c r="J629" s="205"/>
      <c r="K629" s="205"/>
      <c r="M629"/>
    </row>
    <row r="630" spans="1:13" ht="12.75">
      <c r="A630" s="177"/>
      <c r="B630" s="328"/>
      <c r="C630" s="328"/>
      <c r="D630" s="205"/>
      <c r="E630" s="337"/>
      <c r="F630" s="434"/>
      <c r="G630" s="434"/>
      <c r="H630" s="205"/>
      <c r="I630" s="205"/>
      <c r="J630" s="205"/>
      <c r="K630" s="205"/>
      <c r="M630"/>
    </row>
    <row r="631" spans="1:13" ht="12.75">
      <c r="A631" s="177"/>
      <c r="B631" s="160"/>
      <c r="C631" s="160"/>
      <c r="D631" s="63"/>
      <c r="E631" s="63"/>
      <c r="F631" s="63"/>
      <c r="G631" s="63"/>
      <c r="H631" s="63"/>
      <c r="I631" s="63"/>
      <c r="J631" s="63"/>
      <c r="K631" s="63"/>
      <c r="M631"/>
    </row>
    <row r="632" spans="1:13" ht="12.75">
      <c r="A632" s="177"/>
      <c r="B632" s="27"/>
      <c r="C632" s="27"/>
      <c r="D632" s="185"/>
      <c r="E632" s="338"/>
      <c r="F632" s="264"/>
      <c r="G632" s="264"/>
      <c r="H632" s="27"/>
      <c r="I632" s="27"/>
      <c r="J632" s="27"/>
      <c r="K632" s="27"/>
      <c r="M632"/>
    </row>
    <row r="633" spans="1:13" ht="12.75">
      <c r="A633" s="177"/>
      <c r="B633" s="27"/>
      <c r="C633" s="27"/>
      <c r="D633" s="185"/>
      <c r="E633" s="264"/>
      <c r="F633" s="264"/>
      <c r="G633" s="264"/>
      <c r="H633" s="27"/>
      <c r="I633" s="27"/>
      <c r="J633" s="27"/>
      <c r="K633" s="27"/>
      <c r="M633"/>
    </row>
    <row r="634" spans="1:13" ht="18">
      <c r="A634" s="177"/>
      <c r="B634" s="339" t="s">
        <v>136</v>
      </c>
      <c r="C634" s="339"/>
      <c r="D634" s="175"/>
      <c r="E634" s="175"/>
      <c r="F634" s="340"/>
      <c r="G634" s="340"/>
      <c r="H634" s="206"/>
      <c r="I634" s="432">
        <f>$J$38*$J$95</f>
        <v>0</v>
      </c>
      <c r="J634" s="433"/>
      <c r="K634" s="206"/>
      <c r="M634"/>
    </row>
    <row r="635" spans="1:13" ht="18">
      <c r="A635" s="177"/>
      <c r="B635" s="184"/>
      <c r="C635" s="184"/>
      <c r="D635" s="27"/>
      <c r="E635" s="206"/>
      <c r="F635" s="206"/>
      <c r="G635" s="206"/>
      <c r="H635" s="206"/>
      <c r="I635" s="206"/>
      <c r="J635" s="206"/>
      <c r="K635" s="206"/>
      <c r="M635"/>
    </row>
    <row r="636" spans="1:13" ht="18.75" thickBot="1">
      <c r="A636" s="175"/>
      <c r="B636" s="341" t="s">
        <v>416</v>
      </c>
      <c r="C636" s="341"/>
      <c r="D636" s="342"/>
      <c r="E636" s="342"/>
      <c r="F636" s="341"/>
      <c r="G636" s="341"/>
      <c r="H636" s="341"/>
      <c r="I636" s="429">
        <f>$I$609+$I$629</f>
        <v>0</v>
      </c>
      <c r="J636" s="430"/>
      <c r="K636" s="207"/>
      <c r="M636"/>
    </row>
    <row r="637" spans="1:13" ht="12.75">
      <c r="A637" s="175"/>
      <c r="B637" s="343" t="s">
        <v>417</v>
      </c>
      <c r="C637" s="175"/>
      <c r="D637" s="175"/>
      <c r="E637" s="175"/>
      <c r="F637" s="175"/>
      <c r="G637" s="175"/>
      <c r="H637" s="175"/>
      <c r="I637" s="175"/>
      <c r="J637" s="175"/>
      <c r="K637" s="175"/>
      <c r="M637"/>
    </row>
    <row r="638" spans="1:13" ht="12.75">
      <c r="A638" s="175"/>
      <c r="B638" s="175"/>
      <c r="C638" s="175"/>
      <c r="D638" s="175"/>
      <c r="E638" s="175"/>
      <c r="F638" s="175"/>
      <c r="G638" s="175"/>
      <c r="H638" s="175"/>
      <c r="I638" s="175"/>
      <c r="J638" s="175"/>
      <c r="K638" s="175"/>
      <c r="M638"/>
    </row>
    <row r="639" spans="1:13" ht="12.75">
      <c r="A639" s="175"/>
      <c r="B639" s="175"/>
      <c r="C639" s="175"/>
      <c r="D639" s="175"/>
      <c r="E639" s="175"/>
      <c r="F639" s="175"/>
      <c r="G639" s="175" t="s">
        <v>306</v>
      </c>
      <c r="H639" s="344"/>
      <c r="I639" s="175"/>
      <c r="J639" s="175"/>
      <c r="K639" s="175"/>
      <c r="M639"/>
    </row>
    <row r="640" spans="1:13" ht="12.75">
      <c r="A640" s="175"/>
      <c r="B640" s="27"/>
      <c r="C640" s="27"/>
      <c r="D640" s="185" t="s">
        <v>283</v>
      </c>
      <c r="E640" s="442">
        <f>T($E$16)</f>
      </c>
      <c r="F640" s="443"/>
      <c r="G640" s="431"/>
      <c r="H640" s="175"/>
      <c r="I640" s="175"/>
      <c r="J640" s="175"/>
      <c r="K640" s="175"/>
      <c r="M640"/>
    </row>
    <row r="641" spans="1:13" ht="12.75">
      <c r="A641" s="175"/>
      <c r="B641" s="175"/>
      <c r="C641" s="175"/>
      <c r="D641" s="175"/>
      <c r="E641" s="175"/>
      <c r="F641" s="175"/>
      <c r="G641" s="175" t="s">
        <v>306</v>
      </c>
      <c r="H641" s="175"/>
      <c r="I641" s="175"/>
      <c r="J641" s="175"/>
      <c r="K641" s="175"/>
      <c r="M641"/>
    </row>
    <row r="642" spans="1:13" ht="12.75">
      <c r="A642" s="175"/>
      <c r="B642" s="175"/>
      <c r="C642" s="175"/>
      <c r="D642" s="175"/>
      <c r="E642" s="175"/>
      <c r="F642" s="175"/>
      <c r="G642" s="175"/>
      <c r="H642" s="175"/>
      <c r="I642" s="175"/>
      <c r="J642" s="175"/>
      <c r="K642" s="175"/>
      <c r="M642"/>
    </row>
    <row r="643" ht="12.75">
      <c r="M643"/>
    </row>
    <row r="644" ht="12.75">
      <c r="M644"/>
    </row>
    <row r="645" ht="12.75">
      <c r="M645"/>
    </row>
    <row r="646" ht="12.75">
      <c r="M646"/>
    </row>
    <row r="647" ht="12.75">
      <c r="M647"/>
    </row>
    <row r="648" ht="12.75">
      <c r="M648"/>
    </row>
    <row r="649" ht="12.75">
      <c r="M649"/>
    </row>
    <row r="650" ht="12.75">
      <c r="M650"/>
    </row>
    <row r="651" ht="12.75">
      <c r="M651"/>
    </row>
    <row r="652" ht="12.75">
      <c r="M652"/>
    </row>
    <row r="653" ht="12.75">
      <c r="M653"/>
    </row>
    <row r="654" ht="12.75">
      <c r="M654"/>
    </row>
    <row r="655" ht="12.75">
      <c r="M655"/>
    </row>
    <row r="656" ht="12.75">
      <c r="M656"/>
    </row>
    <row r="657" ht="12.75">
      <c r="M657"/>
    </row>
    <row r="658" ht="12.75">
      <c r="M658"/>
    </row>
    <row r="659" ht="12.75">
      <c r="M659"/>
    </row>
    <row r="660" ht="12.75">
      <c r="M660"/>
    </row>
    <row r="661" ht="12.75">
      <c r="M661"/>
    </row>
    <row r="662" ht="12.75">
      <c r="M662"/>
    </row>
    <row r="663" ht="12.75">
      <c r="M663"/>
    </row>
    <row r="664" ht="12.75">
      <c r="M664"/>
    </row>
    <row r="665" ht="12.75">
      <c r="M665"/>
    </row>
    <row r="666" ht="12.75">
      <c r="M666"/>
    </row>
    <row r="667" ht="12.75">
      <c r="M667"/>
    </row>
    <row r="668" ht="12.75">
      <c r="M668"/>
    </row>
    <row r="669" ht="12.75">
      <c r="M669"/>
    </row>
    <row r="670" ht="12.75">
      <c r="M670"/>
    </row>
    <row r="671" ht="12.75">
      <c r="M671"/>
    </row>
    <row r="672" ht="12.75">
      <c r="M672"/>
    </row>
    <row r="673" ht="12.75">
      <c r="M673"/>
    </row>
    <row r="674" ht="12.75">
      <c r="M674"/>
    </row>
    <row r="675" ht="12.75">
      <c r="M675"/>
    </row>
    <row r="676" ht="12.75">
      <c r="M676"/>
    </row>
    <row r="677" ht="12.75">
      <c r="M677"/>
    </row>
    <row r="678" ht="12.75">
      <c r="M678"/>
    </row>
    <row r="679" ht="12.75">
      <c r="M679"/>
    </row>
    <row r="680" ht="12.75">
      <c r="M680"/>
    </row>
    <row r="681" ht="12.75">
      <c r="M681"/>
    </row>
    <row r="682" ht="12.75">
      <c r="M682"/>
    </row>
    <row r="683" ht="12.75">
      <c r="M683"/>
    </row>
    <row r="684" ht="12.75">
      <c r="M684"/>
    </row>
    <row r="685" ht="12.75">
      <c r="M685"/>
    </row>
    <row r="686" ht="12.75">
      <c r="M686"/>
    </row>
    <row r="687" ht="12.75">
      <c r="M687"/>
    </row>
    <row r="688" ht="12.75">
      <c r="M688"/>
    </row>
    <row r="689" ht="12.75">
      <c r="M689"/>
    </row>
    <row r="690" ht="12.75">
      <c r="M690"/>
    </row>
    <row r="691" ht="12.75">
      <c r="M691"/>
    </row>
    <row r="692" ht="12.75">
      <c r="M692"/>
    </row>
    <row r="693" ht="12.75">
      <c r="M693"/>
    </row>
    <row r="694" ht="12.75">
      <c r="M694"/>
    </row>
    <row r="695" ht="12.75">
      <c r="M695"/>
    </row>
    <row r="696" ht="12.75">
      <c r="M696"/>
    </row>
    <row r="697" ht="12.75">
      <c r="M697"/>
    </row>
    <row r="698" ht="12.75">
      <c r="M698"/>
    </row>
    <row r="699" ht="12.75">
      <c r="M699"/>
    </row>
    <row r="700" ht="12.75">
      <c r="M700"/>
    </row>
    <row r="701" ht="12.75">
      <c r="M701"/>
    </row>
    <row r="702" ht="12.75">
      <c r="M702"/>
    </row>
    <row r="703" ht="12.75">
      <c r="M703"/>
    </row>
    <row r="704" ht="12.75">
      <c r="M704"/>
    </row>
    <row r="705" ht="12.75">
      <c r="M705"/>
    </row>
    <row r="706" ht="12.75">
      <c r="M706"/>
    </row>
    <row r="707" ht="12.75">
      <c r="M707"/>
    </row>
    <row r="708" ht="12.75">
      <c r="M708"/>
    </row>
    <row r="709" ht="12.75">
      <c r="M709"/>
    </row>
    <row r="710" ht="12.75">
      <c r="M710"/>
    </row>
    <row r="711" ht="12.75">
      <c r="M711"/>
    </row>
    <row r="712" ht="12.75">
      <c r="M712"/>
    </row>
    <row r="713" ht="12.75">
      <c r="M713"/>
    </row>
    <row r="714" ht="12.75">
      <c r="M714"/>
    </row>
    <row r="715" ht="12.75">
      <c r="M715"/>
    </row>
    <row r="716" ht="12.75">
      <c r="M716"/>
    </row>
    <row r="717" ht="12.75">
      <c r="M717"/>
    </row>
    <row r="718" ht="12.75">
      <c r="M718"/>
    </row>
    <row r="719" ht="12.75">
      <c r="M719"/>
    </row>
    <row r="720" ht="12.75">
      <c r="M720"/>
    </row>
    <row r="721" ht="12.75">
      <c r="M721"/>
    </row>
    <row r="722" ht="12.75">
      <c r="M722"/>
    </row>
    <row r="723" ht="12.75">
      <c r="M723"/>
    </row>
    <row r="724" ht="12.75">
      <c r="M724"/>
    </row>
    <row r="725" ht="12.75">
      <c r="M725"/>
    </row>
    <row r="726" ht="12.75">
      <c r="M726"/>
    </row>
    <row r="727" ht="12.75">
      <c r="M727"/>
    </row>
    <row r="728" ht="12.75">
      <c r="M728"/>
    </row>
    <row r="729" ht="12.75">
      <c r="M729"/>
    </row>
    <row r="730" ht="12.75">
      <c r="M730"/>
    </row>
    <row r="731" ht="12.75">
      <c r="M731"/>
    </row>
    <row r="732" ht="12.75">
      <c r="M732"/>
    </row>
    <row r="733" ht="12.75">
      <c r="M733"/>
    </row>
    <row r="734" ht="12.75">
      <c r="M734"/>
    </row>
    <row r="735" ht="12.75">
      <c r="M735"/>
    </row>
    <row r="736" ht="12.75">
      <c r="M736"/>
    </row>
    <row r="737" ht="12.75">
      <c r="M737"/>
    </row>
    <row r="738" ht="12.75">
      <c r="M738"/>
    </row>
    <row r="739" ht="12.75">
      <c r="M739"/>
    </row>
    <row r="740" ht="12.75">
      <c r="M740"/>
    </row>
    <row r="741" ht="12.75">
      <c r="M741"/>
    </row>
    <row r="742" ht="12.75">
      <c r="M742"/>
    </row>
    <row r="743" ht="12.75">
      <c r="M743"/>
    </row>
    <row r="744" ht="12.75">
      <c r="M744"/>
    </row>
    <row r="745" ht="12.75">
      <c r="M745"/>
    </row>
    <row r="746" ht="12.75">
      <c r="M746"/>
    </row>
    <row r="747" ht="12.75">
      <c r="M747"/>
    </row>
    <row r="748" ht="12.75">
      <c r="M748"/>
    </row>
    <row r="749" ht="12.75">
      <c r="M749"/>
    </row>
    <row r="750" ht="12.75">
      <c r="M750"/>
    </row>
    <row r="751" ht="12.75">
      <c r="M751"/>
    </row>
    <row r="752" ht="12.75">
      <c r="M752"/>
    </row>
    <row r="753" ht="12.75">
      <c r="M753"/>
    </row>
    <row r="754" ht="12.75">
      <c r="M754"/>
    </row>
    <row r="755" ht="12.75">
      <c r="M755"/>
    </row>
    <row r="756" ht="12.75">
      <c r="M756"/>
    </row>
    <row r="757" ht="12.75">
      <c r="M757"/>
    </row>
    <row r="758" ht="12.75">
      <c r="M758"/>
    </row>
    <row r="759" ht="12.75">
      <c r="M759"/>
    </row>
    <row r="760" ht="12.75">
      <c r="M760"/>
    </row>
    <row r="761" ht="12.75">
      <c r="M761"/>
    </row>
    <row r="762" ht="12.75">
      <c r="M762"/>
    </row>
    <row r="763" ht="12.75">
      <c r="M763"/>
    </row>
    <row r="764" ht="12.75">
      <c r="M764"/>
    </row>
    <row r="765" ht="12.75">
      <c r="M765"/>
    </row>
    <row r="766" ht="12.75">
      <c r="M766"/>
    </row>
    <row r="767" ht="12.75">
      <c r="M767"/>
    </row>
    <row r="768" ht="12.75">
      <c r="M768"/>
    </row>
    <row r="769" ht="12.75">
      <c r="M769"/>
    </row>
    <row r="770" ht="12.75">
      <c r="M770"/>
    </row>
    <row r="771" ht="12.75">
      <c r="M771"/>
    </row>
    <row r="772" ht="12.75">
      <c r="M772"/>
    </row>
    <row r="773" ht="12.75">
      <c r="M773"/>
    </row>
    <row r="774" ht="12.75">
      <c r="M774"/>
    </row>
    <row r="775" ht="12.75">
      <c r="M775"/>
    </row>
    <row r="776" ht="12.75">
      <c r="M776"/>
    </row>
    <row r="777" ht="12.75">
      <c r="M777"/>
    </row>
    <row r="778" ht="12.75">
      <c r="M778"/>
    </row>
    <row r="779" ht="12.75">
      <c r="M779"/>
    </row>
    <row r="780" ht="12.75">
      <c r="M780"/>
    </row>
    <row r="781" ht="12.75">
      <c r="M781"/>
    </row>
    <row r="782" ht="12.75">
      <c r="M782"/>
    </row>
    <row r="783" ht="12.75">
      <c r="M783"/>
    </row>
    <row r="784" ht="12.75">
      <c r="M784"/>
    </row>
    <row r="785" ht="12.75">
      <c r="M785"/>
    </row>
    <row r="786" ht="12.75">
      <c r="M786"/>
    </row>
    <row r="787" ht="12.75">
      <c r="M787"/>
    </row>
    <row r="788" ht="12.75">
      <c r="M788"/>
    </row>
    <row r="789" ht="12.75">
      <c r="M789"/>
    </row>
    <row r="790" ht="12.75">
      <c r="M790"/>
    </row>
    <row r="791" ht="12.75">
      <c r="M791"/>
    </row>
    <row r="792" ht="12.75">
      <c r="M792"/>
    </row>
    <row r="793" ht="12.75">
      <c r="M793"/>
    </row>
    <row r="794" ht="12.75">
      <c r="M794"/>
    </row>
    <row r="795" ht="12.75">
      <c r="M795"/>
    </row>
    <row r="796" ht="12.75">
      <c r="M796"/>
    </row>
    <row r="797" ht="12.75">
      <c r="M797"/>
    </row>
    <row r="798" ht="12.75">
      <c r="M798"/>
    </row>
    <row r="799" ht="12.75">
      <c r="M799"/>
    </row>
    <row r="800" ht="12.75">
      <c r="M800"/>
    </row>
    <row r="801" ht="12.75">
      <c r="M801"/>
    </row>
    <row r="802" ht="12.75">
      <c r="M802"/>
    </row>
    <row r="803" ht="12.75">
      <c r="M803"/>
    </row>
    <row r="804" ht="12.75">
      <c r="M804"/>
    </row>
    <row r="805" ht="12.75">
      <c r="M805"/>
    </row>
    <row r="806" ht="12.75">
      <c r="M806"/>
    </row>
    <row r="807" ht="12.75">
      <c r="M807"/>
    </row>
    <row r="808" ht="12.75">
      <c r="M808"/>
    </row>
    <row r="809" ht="12.75">
      <c r="M809"/>
    </row>
    <row r="810" ht="12.75">
      <c r="M810"/>
    </row>
    <row r="811" ht="12.75">
      <c r="M811"/>
    </row>
    <row r="812" ht="12.75">
      <c r="M812"/>
    </row>
    <row r="813" ht="12.75">
      <c r="M813"/>
    </row>
    <row r="814" ht="12.75">
      <c r="M814"/>
    </row>
    <row r="815" ht="12.75">
      <c r="M815"/>
    </row>
    <row r="816" ht="12.75">
      <c r="M816"/>
    </row>
    <row r="817" ht="12.75">
      <c r="M817"/>
    </row>
    <row r="818" ht="12.75">
      <c r="M818"/>
    </row>
    <row r="819" ht="12.75">
      <c r="M819"/>
    </row>
    <row r="820" ht="12.75">
      <c r="M820"/>
    </row>
    <row r="821" ht="12.75">
      <c r="M821"/>
    </row>
    <row r="822" ht="12.75">
      <c r="M822"/>
    </row>
    <row r="823" ht="12.75">
      <c r="M823"/>
    </row>
    <row r="824" ht="12.75">
      <c r="M824"/>
    </row>
    <row r="825" ht="12.75">
      <c r="M825"/>
    </row>
    <row r="826" ht="12.75">
      <c r="M826"/>
    </row>
    <row r="827" ht="12.75">
      <c r="M827"/>
    </row>
    <row r="828" ht="12.75">
      <c r="M828"/>
    </row>
    <row r="829" ht="12.75">
      <c r="M829"/>
    </row>
    <row r="830" ht="12.75">
      <c r="M830"/>
    </row>
    <row r="831" ht="12.75">
      <c r="M831"/>
    </row>
    <row r="832" ht="12.75">
      <c r="M832"/>
    </row>
    <row r="833" ht="12.75">
      <c r="M833"/>
    </row>
    <row r="834" ht="12.75">
      <c r="M834"/>
    </row>
    <row r="835" ht="12.75">
      <c r="M835"/>
    </row>
    <row r="836" ht="12.75">
      <c r="M836"/>
    </row>
    <row r="837" ht="12.75">
      <c r="M837"/>
    </row>
    <row r="838" ht="12.75">
      <c r="M838"/>
    </row>
    <row r="839" ht="12.75">
      <c r="M839"/>
    </row>
    <row r="840" ht="12.75">
      <c r="M840"/>
    </row>
    <row r="841" ht="12.75">
      <c r="M841"/>
    </row>
    <row r="842" ht="12.75">
      <c r="M842"/>
    </row>
    <row r="843" ht="12.75">
      <c r="M843"/>
    </row>
    <row r="844" ht="12.75">
      <c r="M844"/>
    </row>
    <row r="845" ht="12.75">
      <c r="M845"/>
    </row>
    <row r="846" ht="12.75">
      <c r="M846"/>
    </row>
    <row r="847" ht="12.75">
      <c r="M847"/>
    </row>
    <row r="848" ht="12.75">
      <c r="M848"/>
    </row>
    <row r="849" ht="12.75">
      <c r="M849"/>
    </row>
    <row r="850" ht="12.75">
      <c r="M850"/>
    </row>
    <row r="851" ht="12.75">
      <c r="M851"/>
    </row>
    <row r="852" ht="12.75">
      <c r="M852"/>
    </row>
    <row r="853" ht="12.75">
      <c r="M853"/>
    </row>
    <row r="854" ht="12.75">
      <c r="M854"/>
    </row>
    <row r="855" ht="12.75">
      <c r="M855"/>
    </row>
    <row r="856" ht="12.75">
      <c r="M856"/>
    </row>
    <row r="857" ht="12.75">
      <c r="M857"/>
    </row>
    <row r="858" ht="12.75">
      <c r="M858"/>
    </row>
    <row r="859" ht="12.75">
      <c r="M859"/>
    </row>
    <row r="860" ht="12.75">
      <c r="M860"/>
    </row>
    <row r="861" ht="12.75">
      <c r="M861"/>
    </row>
    <row r="862" ht="12.75">
      <c r="M862"/>
    </row>
    <row r="863" ht="12.75">
      <c r="M863"/>
    </row>
    <row r="864" ht="12.75">
      <c r="M864"/>
    </row>
    <row r="865" ht="12.75">
      <c r="M865"/>
    </row>
    <row r="866" ht="12.75">
      <c r="M866"/>
    </row>
    <row r="867" ht="12.75">
      <c r="M867"/>
    </row>
    <row r="868" ht="12.75">
      <c r="M868"/>
    </row>
    <row r="869" ht="12.75">
      <c r="M869"/>
    </row>
    <row r="870" ht="12.75">
      <c r="M870"/>
    </row>
    <row r="871" ht="12.75">
      <c r="M871"/>
    </row>
    <row r="872" ht="12.75">
      <c r="M872"/>
    </row>
    <row r="873" ht="12.75">
      <c r="M873"/>
    </row>
    <row r="874" ht="12.75">
      <c r="M874"/>
    </row>
    <row r="875" ht="12.75">
      <c r="M875"/>
    </row>
    <row r="876" ht="12.75">
      <c r="M876"/>
    </row>
    <row r="877" ht="12.75">
      <c r="M877"/>
    </row>
    <row r="878" ht="12.75">
      <c r="M878"/>
    </row>
    <row r="879" ht="12.75">
      <c r="M879"/>
    </row>
    <row r="880" ht="12.75">
      <c r="M880"/>
    </row>
    <row r="881" ht="12.75">
      <c r="M881"/>
    </row>
    <row r="882" ht="12.75">
      <c r="M882"/>
    </row>
    <row r="883" ht="12.75">
      <c r="M883"/>
    </row>
    <row r="884" ht="12.75">
      <c r="M884"/>
    </row>
    <row r="885" ht="12.75">
      <c r="M885"/>
    </row>
    <row r="886" ht="12.75">
      <c r="M886"/>
    </row>
    <row r="887" ht="12.75">
      <c r="M887"/>
    </row>
    <row r="888" ht="12.75">
      <c r="M888"/>
    </row>
    <row r="889" ht="12.75">
      <c r="M889"/>
    </row>
    <row r="890" ht="12.75">
      <c r="M890"/>
    </row>
    <row r="891" ht="12.75">
      <c r="M891"/>
    </row>
    <row r="892" ht="12.75">
      <c r="M892"/>
    </row>
    <row r="893" ht="12.75">
      <c r="M893"/>
    </row>
    <row r="894" ht="12.75">
      <c r="M894"/>
    </row>
    <row r="895" ht="12.75">
      <c r="M895"/>
    </row>
    <row r="896" ht="12.75">
      <c r="M896"/>
    </row>
    <row r="897" ht="12.75">
      <c r="M897"/>
    </row>
    <row r="898" ht="12.75">
      <c r="M898"/>
    </row>
    <row r="899" ht="12.75">
      <c r="M899"/>
    </row>
    <row r="900" ht="12.75">
      <c r="M900"/>
    </row>
    <row r="901" ht="12.75">
      <c r="M901"/>
    </row>
    <row r="902" ht="12.75">
      <c r="M902"/>
    </row>
    <row r="903" ht="12.75">
      <c r="M903"/>
    </row>
    <row r="904" ht="12.75">
      <c r="M904"/>
    </row>
    <row r="905" ht="12.75">
      <c r="M905"/>
    </row>
    <row r="906" ht="12.75">
      <c r="M906"/>
    </row>
    <row r="907" ht="12.75">
      <c r="M907"/>
    </row>
    <row r="908" ht="12.75">
      <c r="M908"/>
    </row>
    <row r="909" ht="12.75">
      <c r="M909"/>
    </row>
    <row r="910" ht="12.75">
      <c r="M910"/>
    </row>
    <row r="911" ht="12.75">
      <c r="M911"/>
    </row>
    <row r="912" ht="12.75">
      <c r="M912"/>
    </row>
    <row r="913" ht="12.75">
      <c r="M913"/>
    </row>
    <row r="914" ht="12.75">
      <c r="M914"/>
    </row>
    <row r="915" ht="12.75">
      <c r="M915"/>
    </row>
    <row r="916" ht="12.75">
      <c r="M916"/>
    </row>
    <row r="917" ht="12.75">
      <c r="M917"/>
    </row>
    <row r="918" ht="12.75">
      <c r="M918"/>
    </row>
    <row r="919" ht="12.75">
      <c r="M919"/>
    </row>
    <row r="920" ht="12.75">
      <c r="M920"/>
    </row>
    <row r="921" ht="12.75">
      <c r="M921"/>
    </row>
    <row r="922" ht="12.75">
      <c r="M922"/>
    </row>
    <row r="923" ht="12.75">
      <c r="M923"/>
    </row>
    <row r="924" ht="12.75">
      <c r="M924"/>
    </row>
    <row r="925" ht="12.75">
      <c r="M925"/>
    </row>
    <row r="926" ht="12.75">
      <c r="M926"/>
    </row>
    <row r="927" ht="12.75">
      <c r="M927"/>
    </row>
    <row r="928" ht="12.75">
      <c r="M928"/>
    </row>
    <row r="929" ht="12.75">
      <c r="M929"/>
    </row>
    <row r="930" ht="12.75">
      <c r="M930"/>
    </row>
    <row r="931" ht="12.75">
      <c r="M931"/>
    </row>
    <row r="932" ht="12.75">
      <c r="M932"/>
    </row>
    <row r="933" ht="12.75">
      <c r="M933"/>
    </row>
    <row r="934" ht="12.75">
      <c r="M934"/>
    </row>
    <row r="935" ht="12.75">
      <c r="M935"/>
    </row>
    <row r="936" ht="12.75">
      <c r="M936"/>
    </row>
    <row r="937" ht="12.75">
      <c r="M937"/>
    </row>
    <row r="938" ht="12.75">
      <c r="M938"/>
    </row>
    <row r="939" ht="12.75">
      <c r="M939"/>
    </row>
    <row r="940" ht="12.75">
      <c r="M940"/>
    </row>
    <row r="941" ht="12.75">
      <c r="M941"/>
    </row>
    <row r="942" ht="12.75">
      <c r="M942"/>
    </row>
    <row r="943" ht="12.75">
      <c r="M943"/>
    </row>
    <row r="944" ht="12.75">
      <c r="M944"/>
    </row>
    <row r="945" ht="12.75">
      <c r="M945"/>
    </row>
    <row r="946" ht="12.75">
      <c r="M946"/>
    </row>
    <row r="947" ht="12.75">
      <c r="M947"/>
    </row>
    <row r="948" ht="12.75">
      <c r="M948"/>
    </row>
    <row r="949" ht="12.75">
      <c r="M949"/>
    </row>
    <row r="950" ht="12.75">
      <c r="M950"/>
    </row>
    <row r="951" ht="12.75">
      <c r="M951"/>
    </row>
    <row r="952" ht="12.75">
      <c r="M952"/>
    </row>
    <row r="953" ht="12.75">
      <c r="M953"/>
    </row>
    <row r="954" ht="12.75">
      <c r="M954"/>
    </row>
    <row r="955" ht="12.75">
      <c r="M955"/>
    </row>
    <row r="956" ht="12.75">
      <c r="M956"/>
    </row>
    <row r="957" ht="12.75">
      <c r="M957"/>
    </row>
    <row r="958" ht="12.75">
      <c r="M958"/>
    </row>
    <row r="959" ht="12.75">
      <c r="M959"/>
    </row>
    <row r="960" ht="12.75">
      <c r="M960"/>
    </row>
    <row r="961" ht="12.75">
      <c r="M961"/>
    </row>
    <row r="962" ht="12.75">
      <c r="M962"/>
    </row>
    <row r="963" ht="12.75">
      <c r="M963"/>
    </row>
    <row r="964" ht="12.75">
      <c r="M964"/>
    </row>
    <row r="965" ht="12.75">
      <c r="M965"/>
    </row>
    <row r="966" ht="12.75">
      <c r="M966"/>
    </row>
    <row r="967" ht="12.75">
      <c r="M967"/>
    </row>
    <row r="968" ht="12.75">
      <c r="M968"/>
    </row>
    <row r="969" ht="12.75">
      <c r="M969"/>
    </row>
    <row r="970" ht="12.75">
      <c r="M970"/>
    </row>
    <row r="971" ht="12.75">
      <c r="M971"/>
    </row>
    <row r="972" ht="12.75">
      <c r="M972"/>
    </row>
    <row r="973" ht="12.75">
      <c r="M973"/>
    </row>
    <row r="974" ht="12.75">
      <c r="M974"/>
    </row>
    <row r="975" ht="12.75">
      <c r="M975"/>
    </row>
    <row r="976" ht="12.75">
      <c r="M976"/>
    </row>
    <row r="977" ht="12.75">
      <c r="M977"/>
    </row>
    <row r="978" ht="12.75">
      <c r="M978"/>
    </row>
    <row r="979" ht="12.75">
      <c r="M979"/>
    </row>
    <row r="980" ht="12.75">
      <c r="M980"/>
    </row>
    <row r="981" ht="12.75">
      <c r="M981"/>
    </row>
    <row r="982" ht="12.75">
      <c r="M982"/>
    </row>
    <row r="983" ht="12.75">
      <c r="M983"/>
    </row>
    <row r="984" ht="12.75">
      <c r="M984"/>
    </row>
    <row r="985" ht="12.75">
      <c r="M985"/>
    </row>
    <row r="986" ht="12.75">
      <c r="M986"/>
    </row>
    <row r="987" ht="12.75">
      <c r="M987"/>
    </row>
    <row r="988" ht="12.75">
      <c r="M988"/>
    </row>
    <row r="989" ht="12.75">
      <c r="M989"/>
    </row>
    <row r="990" ht="12.75">
      <c r="M990"/>
    </row>
    <row r="991" ht="12.75">
      <c r="M991"/>
    </row>
    <row r="992" ht="12.75">
      <c r="M992"/>
    </row>
    <row r="993" ht="12.75">
      <c r="M993"/>
    </row>
    <row r="994" ht="12.75">
      <c r="M994"/>
    </row>
    <row r="995" ht="12.75">
      <c r="M995"/>
    </row>
    <row r="996" ht="12.75">
      <c r="M996"/>
    </row>
    <row r="997" ht="12.75">
      <c r="M997"/>
    </row>
    <row r="998" ht="12.75">
      <c r="M998"/>
    </row>
    <row r="999" ht="12.75">
      <c r="M999"/>
    </row>
    <row r="1000" ht="12.75">
      <c r="M1000"/>
    </row>
    <row r="1001" ht="12.75">
      <c r="M1001"/>
    </row>
    <row r="1002" ht="12.75">
      <c r="M1002"/>
    </row>
    <row r="1003" ht="12.75">
      <c r="M1003"/>
    </row>
    <row r="1004" ht="12.75">
      <c r="M1004"/>
    </row>
    <row r="1005" ht="12.75">
      <c r="M1005"/>
    </row>
    <row r="1006" ht="12.75">
      <c r="M1006"/>
    </row>
    <row r="1007" ht="12.75">
      <c r="M1007"/>
    </row>
    <row r="1008" ht="12.75">
      <c r="M1008"/>
    </row>
    <row r="1009" ht="12.75">
      <c r="M1009"/>
    </row>
    <row r="1010" ht="12.75">
      <c r="M1010"/>
    </row>
    <row r="1011" ht="12.75">
      <c r="M1011"/>
    </row>
    <row r="1012" ht="12.75">
      <c r="M1012"/>
    </row>
    <row r="1013" ht="12.75">
      <c r="M1013"/>
    </row>
    <row r="1014" ht="12.75">
      <c r="M1014"/>
    </row>
    <row r="1015" ht="12.75">
      <c r="M1015"/>
    </row>
    <row r="1016" ht="12.75">
      <c r="M1016"/>
    </row>
    <row r="1017" ht="12.75">
      <c r="M1017"/>
    </row>
    <row r="1018" ht="12.75">
      <c r="M1018"/>
    </row>
    <row r="1019" ht="12.75">
      <c r="M1019"/>
    </row>
    <row r="1020" ht="12.75">
      <c r="M1020"/>
    </row>
    <row r="1021" ht="12.75">
      <c r="M1021"/>
    </row>
    <row r="1022" ht="12.75">
      <c r="M1022"/>
    </row>
    <row r="1023" ht="12.75">
      <c r="M1023"/>
    </row>
    <row r="1024" ht="12.75">
      <c r="M1024"/>
    </row>
    <row r="1025" ht="12.75">
      <c r="M1025"/>
    </row>
    <row r="1026" ht="12.75">
      <c r="M1026"/>
    </row>
    <row r="1027" ht="12.75">
      <c r="M1027"/>
    </row>
    <row r="1028" ht="12.75">
      <c r="M1028"/>
    </row>
    <row r="1029" ht="12.75">
      <c r="M1029"/>
    </row>
    <row r="1030" ht="12.75">
      <c r="M1030"/>
    </row>
    <row r="1031" ht="12.75">
      <c r="M1031"/>
    </row>
    <row r="1032" ht="12.75">
      <c r="M1032"/>
    </row>
    <row r="1033" ht="12.75">
      <c r="M1033"/>
    </row>
    <row r="1034" ht="12.75">
      <c r="M1034"/>
    </row>
    <row r="1035" ht="12.75">
      <c r="M1035"/>
    </row>
    <row r="1036" ht="12.75">
      <c r="M1036"/>
    </row>
    <row r="1037" ht="12.75">
      <c r="M1037"/>
    </row>
    <row r="1038" ht="12.75">
      <c r="M1038"/>
    </row>
    <row r="1039" ht="12.75">
      <c r="M1039"/>
    </row>
    <row r="1040" ht="12.75">
      <c r="M1040"/>
    </row>
    <row r="1041" ht="12.75">
      <c r="M1041"/>
    </row>
    <row r="1042" ht="12.75">
      <c r="M1042"/>
    </row>
    <row r="1043" ht="12.75">
      <c r="M1043"/>
    </row>
    <row r="1044" ht="12.75">
      <c r="M1044"/>
    </row>
    <row r="1045" ht="12.75">
      <c r="M1045"/>
    </row>
    <row r="1046" ht="12.75">
      <c r="M1046"/>
    </row>
    <row r="1047" ht="12.75">
      <c r="M1047"/>
    </row>
    <row r="1048" ht="12.75">
      <c r="M1048"/>
    </row>
    <row r="1049" ht="12.75">
      <c r="M1049"/>
    </row>
    <row r="1050" ht="12.75">
      <c r="M1050"/>
    </row>
    <row r="1051" ht="12.75">
      <c r="M1051"/>
    </row>
    <row r="1052" ht="12.75">
      <c r="M1052"/>
    </row>
    <row r="1053" ht="12.75">
      <c r="M1053"/>
    </row>
    <row r="1054" ht="12.75">
      <c r="M1054"/>
    </row>
    <row r="1055" ht="12.75">
      <c r="M1055"/>
    </row>
    <row r="1056" ht="12.75">
      <c r="M1056"/>
    </row>
    <row r="1057" ht="12.75">
      <c r="M1057"/>
    </row>
    <row r="1058" ht="12.75">
      <c r="M1058"/>
    </row>
    <row r="1059" ht="12.75">
      <c r="M1059"/>
    </row>
    <row r="1060" ht="12.75">
      <c r="M1060"/>
    </row>
    <row r="1061" ht="12.75">
      <c r="M1061"/>
    </row>
    <row r="1062" ht="12.75">
      <c r="M1062"/>
    </row>
    <row r="1063" ht="12.75">
      <c r="M1063"/>
    </row>
    <row r="1064" ht="12.75">
      <c r="M1064"/>
    </row>
    <row r="1065" ht="12.75">
      <c r="M1065"/>
    </row>
    <row r="1066" ht="12.75">
      <c r="M1066"/>
    </row>
    <row r="1067" ht="12.75">
      <c r="M1067"/>
    </row>
    <row r="1068" ht="12.75">
      <c r="M1068"/>
    </row>
    <row r="1069" ht="12.75">
      <c r="M1069"/>
    </row>
    <row r="1070" ht="12.75">
      <c r="M1070"/>
    </row>
    <row r="1071" ht="12.75">
      <c r="M1071"/>
    </row>
    <row r="1072" ht="12.75">
      <c r="M1072"/>
    </row>
    <row r="1073" ht="12.75">
      <c r="M1073"/>
    </row>
    <row r="1074" ht="12.75">
      <c r="M1074"/>
    </row>
    <row r="1075" ht="12.75">
      <c r="M1075"/>
    </row>
    <row r="1076" ht="12.75">
      <c r="M1076"/>
    </row>
    <row r="1077" ht="12.75">
      <c r="M1077"/>
    </row>
    <row r="1078" ht="12.75">
      <c r="M1078"/>
    </row>
    <row r="1079" ht="12.75">
      <c r="M1079"/>
    </row>
    <row r="1080" ht="12.75">
      <c r="M1080"/>
    </row>
    <row r="1081" ht="12.75">
      <c r="M1081"/>
    </row>
    <row r="1082" ht="12.75">
      <c r="M1082"/>
    </row>
    <row r="1083" ht="12.75">
      <c r="M1083"/>
    </row>
    <row r="1084" ht="12.75">
      <c r="M1084"/>
    </row>
    <row r="1085" ht="12.75">
      <c r="M1085"/>
    </row>
    <row r="1086" ht="12.75">
      <c r="M1086"/>
    </row>
    <row r="1087" ht="12.75">
      <c r="M1087"/>
    </row>
    <row r="1088" ht="12.75">
      <c r="M1088"/>
    </row>
    <row r="1089" ht="12.75">
      <c r="M1089"/>
    </row>
    <row r="1090" ht="12.75">
      <c r="M1090"/>
    </row>
    <row r="1091" ht="12.75">
      <c r="M1091"/>
    </row>
    <row r="1092" ht="12.75">
      <c r="M1092"/>
    </row>
    <row r="1093" ht="12.75">
      <c r="M1093"/>
    </row>
    <row r="1094" ht="12.75">
      <c r="M1094"/>
    </row>
    <row r="1095" ht="12.75">
      <c r="M1095"/>
    </row>
    <row r="1096" ht="12.75">
      <c r="M1096"/>
    </row>
    <row r="1097" ht="12.75">
      <c r="M1097"/>
    </row>
    <row r="1098" ht="12.75">
      <c r="M1098"/>
    </row>
    <row r="1099" ht="12.75">
      <c r="M1099"/>
    </row>
    <row r="1100" ht="12.75">
      <c r="M1100"/>
    </row>
    <row r="1101" ht="12.75">
      <c r="M1101"/>
    </row>
    <row r="1102" ht="12.75">
      <c r="M1102"/>
    </row>
    <row r="1103" ht="12.75">
      <c r="M1103"/>
    </row>
    <row r="1104" ht="12.75">
      <c r="M1104"/>
    </row>
    <row r="1105" ht="12.75">
      <c r="M1105"/>
    </row>
    <row r="1106" ht="12.75">
      <c r="M1106"/>
    </row>
    <row r="1107" ht="12.75">
      <c r="M1107"/>
    </row>
    <row r="1108" ht="12.75">
      <c r="M1108"/>
    </row>
    <row r="1109" ht="12.75">
      <c r="M1109"/>
    </row>
    <row r="1110" ht="12.75">
      <c r="M1110"/>
    </row>
    <row r="1111" ht="12.75">
      <c r="M1111"/>
    </row>
    <row r="1112" ht="12.75">
      <c r="M1112"/>
    </row>
    <row r="1113" ht="12.75">
      <c r="M1113"/>
    </row>
    <row r="1114" ht="12.75">
      <c r="M1114"/>
    </row>
    <row r="1115" ht="12.75">
      <c r="M1115"/>
    </row>
    <row r="1116" ht="12.75">
      <c r="M1116"/>
    </row>
    <row r="1117" ht="12.75">
      <c r="M1117"/>
    </row>
    <row r="1118" ht="12.75">
      <c r="M1118"/>
    </row>
    <row r="1119" ht="12.75">
      <c r="M1119"/>
    </row>
    <row r="1120" ht="12.75">
      <c r="M1120"/>
    </row>
    <row r="1121" ht="12.75">
      <c r="M1121"/>
    </row>
    <row r="1122" ht="12.75">
      <c r="M1122"/>
    </row>
    <row r="1123" ht="12.75">
      <c r="M1123"/>
    </row>
    <row r="1124" ht="12.75">
      <c r="M1124"/>
    </row>
    <row r="1125" ht="12.75">
      <c r="M1125"/>
    </row>
    <row r="1126" ht="12.75">
      <c r="M1126"/>
    </row>
    <row r="1127" ht="12.75">
      <c r="M1127"/>
    </row>
    <row r="1128" ht="12.75">
      <c r="M1128"/>
    </row>
    <row r="1129" ht="12.75">
      <c r="M1129"/>
    </row>
    <row r="1130" ht="12.75">
      <c r="M1130"/>
    </row>
    <row r="1131" ht="12.75">
      <c r="M1131"/>
    </row>
    <row r="1132" ht="12.75">
      <c r="M1132"/>
    </row>
    <row r="1133" ht="12.75">
      <c r="M1133"/>
    </row>
    <row r="1134" ht="12.75">
      <c r="M1134"/>
    </row>
    <row r="1135" ht="12.75">
      <c r="M1135"/>
    </row>
    <row r="1136" ht="12.75">
      <c r="M1136"/>
    </row>
    <row r="1137" ht="12.75">
      <c r="M1137"/>
    </row>
    <row r="1138" ht="12.75">
      <c r="M1138"/>
    </row>
    <row r="1139" ht="12.75">
      <c r="M1139"/>
    </row>
    <row r="1140" ht="12.75">
      <c r="M1140"/>
    </row>
    <row r="1141" ht="12.75">
      <c r="M1141"/>
    </row>
    <row r="1142" ht="12.75">
      <c r="M1142"/>
    </row>
    <row r="1143" ht="12.75">
      <c r="M1143"/>
    </row>
    <row r="1144" ht="12.75">
      <c r="M1144"/>
    </row>
    <row r="1145" ht="12.75">
      <c r="M1145"/>
    </row>
    <row r="1146" ht="12.75">
      <c r="M1146"/>
    </row>
    <row r="1147" ht="12.75">
      <c r="M1147"/>
    </row>
    <row r="1148" ht="12.75">
      <c r="M1148"/>
    </row>
    <row r="1149" ht="12.75">
      <c r="M1149"/>
    </row>
    <row r="1150" ht="12.75">
      <c r="M1150"/>
    </row>
    <row r="1151" ht="12.75">
      <c r="M1151"/>
    </row>
    <row r="1152" ht="12.75">
      <c r="M1152"/>
    </row>
    <row r="1153" ht="12.75">
      <c r="M1153"/>
    </row>
    <row r="1154" ht="12.75">
      <c r="M1154"/>
    </row>
    <row r="1155" ht="12.75">
      <c r="M1155"/>
    </row>
    <row r="1156" ht="12.75">
      <c r="M1156"/>
    </row>
    <row r="1157" ht="12.75">
      <c r="M1157"/>
    </row>
    <row r="1158" ht="12.75">
      <c r="M1158"/>
    </row>
    <row r="1159" ht="12.75">
      <c r="M1159"/>
    </row>
    <row r="1160" ht="12.75">
      <c r="M1160"/>
    </row>
    <row r="1161" ht="12.75">
      <c r="M1161"/>
    </row>
    <row r="1162" ht="12.75">
      <c r="M1162"/>
    </row>
    <row r="1163" ht="12.75">
      <c r="M1163"/>
    </row>
    <row r="1164" ht="12.75">
      <c r="M1164"/>
    </row>
    <row r="1165" ht="12.75">
      <c r="M1165"/>
    </row>
    <row r="1166" ht="12.75">
      <c r="M1166"/>
    </row>
    <row r="1167" ht="12.75">
      <c r="M1167"/>
    </row>
    <row r="1168" ht="12.75">
      <c r="M1168"/>
    </row>
    <row r="1169" ht="12.75">
      <c r="M1169"/>
    </row>
    <row r="1170" ht="12.75">
      <c r="M1170"/>
    </row>
    <row r="1171" ht="12.75">
      <c r="M1171"/>
    </row>
    <row r="1172" ht="12.75">
      <c r="M1172"/>
    </row>
    <row r="1173" ht="12.75">
      <c r="M1173"/>
    </row>
    <row r="1174" ht="12.75">
      <c r="M1174"/>
    </row>
    <row r="1175" ht="12.75">
      <c r="M1175"/>
    </row>
    <row r="1176" ht="12.75">
      <c r="M1176"/>
    </row>
    <row r="1177" ht="12.75">
      <c r="M1177"/>
    </row>
    <row r="1178" ht="12.75">
      <c r="M1178"/>
    </row>
    <row r="1179" ht="12.75">
      <c r="M1179"/>
    </row>
    <row r="1180" ht="12.75">
      <c r="M1180"/>
    </row>
    <row r="1181" ht="12.75">
      <c r="M1181"/>
    </row>
    <row r="1182" ht="12.75">
      <c r="M1182"/>
    </row>
    <row r="1183" ht="12.75">
      <c r="M1183"/>
    </row>
    <row r="1184" ht="12.75">
      <c r="M1184"/>
    </row>
    <row r="1185" ht="12.75">
      <c r="M1185"/>
    </row>
    <row r="1186" ht="12.75">
      <c r="M1186"/>
    </row>
    <row r="1187" ht="12.75">
      <c r="M1187"/>
    </row>
    <row r="1188" ht="12.75">
      <c r="M1188"/>
    </row>
    <row r="1189" ht="12.75">
      <c r="M1189"/>
    </row>
    <row r="1190" ht="12.75">
      <c r="M1190"/>
    </row>
    <row r="1191" ht="12.75">
      <c r="M1191"/>
    </row>
    <row r="1192" ht="12.75">
      <c r="M1192"/>
    </row>
    <row r="1193" ht="12.75">
      <c r="M1193"/>
    </row>
    <row r="1194" ht="12.75">
      <c r="M1194"/>
    </row>
    <row r="1195" ht="12.75">
      <c r="M1195"/>
    </row>
    <row r="1196" ht="12.75">
      <c r="M1196"/>
    </row>
    <row r="1197" ht="12.75">
      <c r="M1197"/>
    </row>
    <row r="1198" ht="12.75">
      <c r="M1198"/>
    </row>
    <row r="1199" ht="12.75">
      <c r="M1199"/>
    </row>
    <row r="1200" ht="12.75">
      <c r="M1200"/>
    </row>
    <row r="1201" ht="12.75">
      <c r="M1201"/>
    </row>
    <row r="1202" ht="12.75">
      <c r="M1202"/>
    </row>
    <row r="1203" ht="12.75">
      <c r="M1203"/>
    </row>
    <row r="1204" ht="12.75">
      <c r="M1204"/>
    </row>
    <row r="1205" ht="12.75">
      <c r="M1205"/>
    </row>
    <row r="1206" ht="12.75">
      <c r="M1206"/>
    </row>
    <row r="1207" ht="12.75">
      <c r="M1207"/>
    </row>
    <row r="1208" ht="12.75">
      <c r="M1208"/>
    </row>
    <row r="1209" ht="12.75">
      <c r="M1209"/>
    </row>
    <row r="1210" ht="12.75">
      <c r="M1210"/>
    </row>
    <row r="1211" ht="12.75">
      <c r="M1211"/>
    </row>
    <row r="1212" ht="12.75">
      <c r="M1212"/>
    </row>
    <row r="1213" ht="12.75">
      <c r="M1213"/>
    </row>
    <row r="1214" ht="12.75">
      <c r="M1214"/>
    </row>
    <row r="1215" ht="12.75">
      <c r="M1215"/>
    </row>
    <row r="1216" ht="12.75">
      <c r="M1216"/>
    </row>
    <row r="1217" ht="12.75">
      <c r="M1217"/>
    </row>
    <row r="1218" ht="12.75">
      <c r="M1218"/>
    </row>
    <row r="1219" ht="12.75">
      <c r="M1219"/>
    </row>
    <row r="1220" ht="12.75">
      <c r="M1220"/>
    </row>
    <row r="1221" ht="12.75">
      <c r="M1221"/>
    </row>
    <row r="1222" ht="12.75">
      <c r="M1222"/>
    </row>
    <row r="1223" ht="12.75">
      <c r="M1223"/>
    </row>
    <row r="1224" ht="12.75">
      <c r="M1224"/>
    </row>
    <row r="1225" ht="12.75">
      <c r="M1225"/>
    </row>
    <row r="1226" ht="12.75">
      <c r="M1226"/>
    </row>
    <row r="1227" ht="12.75">
      <c r="M1227"/>
    </row>
    <row r="1228" ht="12.75">
      <c r="M1228"/>
    </row>
    <row r="1229" ht="12.75">
      <c r="M1229"/>
    </row>
    <row r="1230" ht="12.75">
      <c r="M1230"/>
    </row>
    <row r="1231" ht="12.75">
      <c r="M1231"/>
    </row>
    <row r="1232" ht="12.75">
      <c r="M1232"/>
    </row>
    <row r="1233" ht="12.75">
      <c r="M1233"/>
    </row>
    <row r="1234" ht="12.75">
      <c r="M1234"/>
    </row>
    <row r="1235" ht="12.75">
      <c r="M1235"/>
    </row>
    <row r="1236" ht="12.75">
      <c r="M1236"/>
    </row>
    <row r="1237" ht="12.75">
      <c r="M1237"/>
    </row>
    <row r="1238" ht="12.75">
      <c r="M1238"/>
    </row>
    <row r="1239" ht="12.75">
      <c r="M1239"/>
    </row>
    <row r="1240" ht="12.75">
      <c r="M1240"/>
    </row>
    <row r="1241" ht="12.75">
      <c r="M1241"/>
    </row>
    <row r="1242" ht="12.75">
      <c r="M1242"/>
    </row>
    <row r="1243" ht="12.75">
      <c r="M1243"/>
    </row>
    <row r="1244" ht="12.75">
      <c r="M1244"/>
    </row>
    <row r="1245" ht="12.75">
      <c r="M1245"/>
    </row>
    <row r="1246" ht="12.75">
      <c r="M1246"/>
    </row>
    <row r="1247" ht="12.75">
      <c r="M1247"/>
    </row>
    <row r="1248" ht="12.75">
      <c r="M1248"/>
    </row>
    <row r="1249" ht="12.75">
      <c r="M1249"/>
    </row>
    <row r="1250" ht="12.75">
      <c r="M1250"/>
    </row>
    <row r="1251" ht="12.75">
      <c r="M1251"/>
    </row>
    <row r="1252" ht="12.75">
      <c r="M1252"/>
    </row>
    <row r="1253" ht="12.75">
      <c r="M1253"/>
    </row>
    <row r="1254" ht="12.75">
      <c r="M1254"/>
    </row>
    <row r="1255" ht="12.75">
      <c r="M1255"/>
    </row>
    <row r="1256" ht="12.75">
      <c r="M1256"/>
    </row>
    <row r="1257" ht="12.75">
      <c r="M1257"/>
    </row>
    <row r="1258" ht="12.75">
      <c r="M1258"/>
    </row>
    <row r="1259" ht="12.75">
      <c r="M1259"/>
    </row>
    <row r="1260" ht="12.75">
      <c r="M1260"/>
    </row>
    <row r="1261" ht="12.75">
      <c r="M1261"/>
    </row>
    <row r="1262" ht="12.75">
      <c r="M1262"/>
    </row>
    <row r="1263" ht="12.75">
      <c r="M1263"/>
    </row>
    <row r="1264" ht="12.75">
      <c r="M1264"/>
    </row>
    <row r="1265" ht="12.75">
      <c r="M1265"/>
    </row>
    <row r="1266" ht="12.75">
      <c r="M1266"/>
    </row>
    <row r="1267" ht="12.75">
      <c r="M1267"/>
    </row>
    <row r="1268" ht="12.75">
      <c r="M1268"/>
    </row>
    <row r="1269" ht="12.75">
      <c r="M1269"/>
    </row>
    <row r="1270" ht="12.75">
      <c r="M1270"/>
    </row>
    <row r="1271" ht="12.75">
      <c r="M1271"/>
    </row>
    <row r="1272" ht="12.75">
      <c r="M1272"/>
    </row>
    <row r="1273" ht="12.75">
      <c r="M1273"/>
    </row>
    <row r="1274" ht="12.75">
      <c r="M1274"/>
    </row>
    <row r="1275" ht="12.75">
      <c r="M1275"/>
    </row>
    <row r="1276" ht="12.75">
      <c r="M1276"/>
    </row>
    <row r="1277" ht="12.75">
      <c r="M1277"/>
    </row>
    <row r="1278" ht="12.75">
      <c r="M1278"/>
    </row>
    <row r="1279" ht="12.75">
      <c r="M1279"/>
    </row>
    <row r="1280" ht="12.75">
      <c r="M1280"/>
    </row>
    <row r="1281" ht="12.75">
      <c r="M1281"/>
    </row>
    <row r="1282" ht="12.75">
      <c r="M1282"/>
    </row>
    <row r="1283" ht="12.75">
      <c r="M1283"/>
    </row>
    <row r="1284" ht="12.75">
      <c r="M1284"/>
    </row>
    <row r="1285" ht="12.75">
      <c r="M1285"/>
    </row>
    <row r="1286" ht="12.75">
      <c r="M1286"/>
    </row>
    <row r="1287" ht="12.75">
      <c r="M1287"/>
    </row>
    <row r="1288" ht="12.75">
      <c r="M1288"/>
    </row>
    <row r="1289" ht="12.75">
      <c r="M1289"/>
    </row>
    <row r="1290" ht="12.75">
      <c r="M1290"/>
    </row>
    <row r="1291" ht="12.75">
      <c r="M1291"/>
    </row>
    <row r="1292" ht="12.75">
      <c r="M1292"/>
    </row>
    <row r="1293" ht="12.75">
      <c r="M1293"/>
    </row>
    <row r="1294" ht="12.75">
      <c r="M1294"/>
    </row>
    <row r="1295" ht="12.75">
      <c r="M1295"/>
    </row>
    <row r="1296" ht="12.75">
      <c r="M1296"/>
    </row>
    <row r="1297" ht="12.75">
      <c r="M1297"/>
    </row>
    <row r="1298" ht="12.75">
      <c r="M1298"/>
    </row>
    <row r="1299" ht="12.75">
      <c r="M1299"/>
    </row>
    <row r="1300" ht="12.75">
      <c r="M1300"/>
    </row>
    <row r="1301" ht="12.75">
      <c r="M1301"/>
    </row>
    <row r="1302" ht="12.75">
      <c r="M1302"/>
    </row>
    <row r="1303" ht="12.75">
      <c r="M1303"/>
    </row>
    <row r="1304" ht="12.75">
      <c r="M1304"/>
    </row>
    <row r="1305" ht="12.75">
      <c r="M1305"/>
    </row>
    <row r="1306" ht="12.75">
      <c r="M1306"/>
    </row>
    <row r="1307" ht="12.75">
      <c r="M1307"/>
    </row>
    <row r="1308" ht="12.75">
      <c r="M1308"/>
    </row>
    <row r="1309" ht="12.75">
      <c r="M1309"/>
    </row>
    <row r="1310" ht="12.75">
      <c r="M1310"/>
    </row>
    <row r="1311" ht="12.75">
      <c r="M1311"/>
    </row>
    <row r="1312" ht="12.75">
      <c r="M1312"/>
    </row>
    <row r="1313" ht="12.75">
      <c r="M1313"/>
    </row>
    <row r="1314" ht="12.75">
      <c r="M1314"/>
    </row>
    <row r="1315" ht="12.75">
      <c r="M1315"/>
    </row>
    <row r="1316" ht="12.75">
      <c r="M1316"/>
    </row>
    <row r="1317" ht="12.75">
      <c r="M1317"/>
    </row>
    <row r="1318" ht="12.75">
      <c r="M1318"/>
    </row>
    <row r="1319" ht="12.75">
      <c r="M1319"/>
    </row>
    <row r="1320" ht="12.75">
      <c r="M1320"/>
    </row>
    <row r="1321" ht="12.75">
      <c r="M1321"/>
    </row>
    <row r="1322" ht="12.75">
      <c r="M1322"/>
    </row>
    <row r="1323" ht="12.75">
      <c r="M1323"/>
    </row>
    <row r="1324" ht="12.75">
      <c r="M1324"/>
    </row>
    <row r="1325" ht="12.75">
      <c r="M1325"/>
    </row>
    <row r="1326" ht="12.75">
      <c r="M1326"/>
    </row>
    <row r="1327" ht="12.75">
      <c r="M1327"/>
    </row>
    <row r="1328" ht="12.75">
      <c r="M1328"/>
    </row>
    <row r="1329" ht="12.75">
      <c r="M1329"/>
    </row>
    <row r="1330" ht="12.75">
      <c r="M1330"/>
    </row>
    <row r="1331" ht="12.75">
      <c r="M1331"/>
    </row>
    <row r="1332" ht="12.75">
      <c r="M1332"/>
    </row>
    <row r="1333" ht="12.75">
      <c r="M1333"/>
    </row>
    <row r="1334" ht="12.75">
      <c r="M1334"/>
    </row>
    <row r="1335" ht="12.75">
      <c r="M1335"/>
    </row>
    <row r="1336" ht="12.75">
      <c r="M1336"/>
    </row>
    <row r="1337" ht="12.75">
      <c r="M1337"/>
    </row>
    <row r="1338" ht="12.75">
      <c r="M1338"/>
    </row>
    <row r="1339" ht="12.75">
      <c r="M1339"/>
    </row>
    <row r="1340" ht="12.75">
      <c r="M1340"/>
    </row>
    <row r="1341" ht="12.75">
      <c r="M1341"/>
    </row>
    <row r="1342" ht="12.75">
      <c r="M1342"/>
    </row>
    <row r="1343" ht="12.75">
      <c r="M1343"/>
    </row>
    <row r="1344" ht="12.75">
      <c r="M1344"/>
    </row>
    <row r="1345" ht="12.75">
      <c r="M1345"/>
    </row>
    <row r="1346" ht="12.75">
      <c r="M1346"/>
    </row>
    <row r="1347" ht="12.75">
      <c r="M1347"/>
    </row>
    <row r="1348" ht="12.75">
      <c r="M1348"/>
    </row>
    <row r="1349" ht="12.75">
      <c r="M1349"/>
    </row>
    <row r="1350" ht="12.75">
      <c r="M1350"/>
    </row>
    <row r="1351" ht="12.75">
      <c r="M1351"/>
    </row>
    <row r="1352" ht="12.75">
      <c r="M1352"/>
    </row>
    <row r="1353" ht="12.75">
      <c r="M1353"/>
    </row>
    <row r="1354" ht="12.75">
      <c r="M1354"/>
    </row>
    <row r="1355" ht="12.75">
      <c r="M1355"/>
    </row>
    <row r="1356" ht="12.75">
      <c r="M1356"/>
    </row>
    <row r="1357" ht="12.75">
      <c r="M1357"/>
    </row>
    <row r="1358" ht="12.75">
      <c r="M1358"/>
    </row>
    <row r="1359" ht="12.75">
      <c r="M1359"/>
    </row>
    <row r="1360" ht="12.75">
      <c r="M1360"/>
    </row>
    <row r="1361" ht="12.75">
      <c r="M1361"/>
    </row>
    <row r="1362" ht="12.75">
      <c r="M1362"/>
    </row>
    <row r="1363" ht="12.75">
      <c r="M1363"/>
    </row>
    <row r="1364" ht="12.75">
      <c r="M1364"/>
    </row>
    <row r="1365" ht="12.75">
      <c r="M1365"/>
    </row>
    <row r="1366" ht="12.75">
      <c r="M1366"/>
    </row>
    <row r="1367" ht="12.75">
      <c r="M1367"/>
    </row>
    <row r="1368" ht="12.75">
      <c r="M1368"/>
    </row>
    <row r="1369" ht="12.75">
      <c r="M1369"/>
    </row>
    <row r="1370" ht="12.75">
      <c r="M1370"/>
    </row>
    <row r="1371" ht="12.75">
      <c r="M1371"/>
    </row>
    <row r="1372" ht="12.75">
      <c r="M1372"/>
    </row>
    <row r="1373" ht="12.75">
      <c r="M1373"/>
    </row>
    <row r="1374" ht="12.75">
      <c r="M1374"/>
    </row>
    <row r="1375" ht="12.75">
      <c r="M1375"/>
    </row>
    <row r="1376" ht="12.75">
      <c r="M1376"/>
    </row>
    <row r="1377" ht="12.75">
      <c r="M1377"/>
    </row>
    <row r="1378" ht="12.75">
      <c r="M1378"/>
    </row>
    <row r="1379" ht="12.75">
      <c r="M1379"/>
    </row>
    <row r="1380" ht="12.75">
      <c r="M1380"/>
    </row>
    <row r="1381" ht="12.75">
      <c r="M1381"/>
    </row>
    <row r="1382" ht="12.75">
      <c r="M1382"/>
    </row>
    <row r="1383" ht="12.75">
      <c r="M1383"/>
    </row>
    <row r="1384" ht="12.75">
      <c r="M1384"/>
    </row>
    <row r="1385" ht="12.75">
      <c r="M1385"/>
    </row>
    <row r="1386" ht="12.75">
      <c r="M1386"/>
    </row>
    <row r="1387" ht="12.75">
      <c r="M1387"/>
    </row>
    <row r="1388" ht="12.75">
      <c r="M1388"/>
    </row>
    <row r="1389" ht="12.75">
      <c r="M1389"/>
    </row>
    <row r="1390" ht="12.75">
      <c r="M1390"/>
    </row>
    <row r="1391" ht="12.75">
      <c r="M1391"/>
    </row>
    <row r="1392" ht="12.75">
      <c r="M1392"/>
    </row>
    <row r="1393" ht="12.75">
      <c r="M1393"/>
    </row>
    <row r="1394" ht="12.75">
      <c r="M1394"/>
    </row>
    <row r="1395" ht="12.75">
      <c r="M1395"/>
    </row>
    <row r="1396" ht="12.75">
      <c r="M1396"/>
    </row>
    <row r="1397" ht="12.75">
      <c r="M1397"/>
    </row>
    <row r="1398" ht="12.75">
      <c r="M1398"/>
    </row>
    <row r="1399" ht="12.75">
      <c r="M1399"/>
    </row>
    <row r="1400" ht="12.75">
      <c r="M1400"/>
    </row>
    <row r="1401" ht="12.75">
      <c r="M1401"/>
    </row>
    <row r="1402" ht="12.75">
      <c r="M1402"/>
    </row>
    <row r="1403" ht="12.75">
      <c r="M1403"/>
    </row>
    <row r="1404" ht="12.75">
      <c r="M1404"/>
    </row>
    <row r="1405" ht="12.75">
      <c r="M1405"/>
    </row>
    <row r="1406" ht="12.75">
      <c r="M1406"/>
    </row>
    <row r="1407" ht="12.75">
      <c r="M1407"/>
    </row>
    <row r="1408" ht="12.75">
      <c r="M1408"/>
    </row>
    <row r="1409" ht="12.75">
      <c r="M1409"/>
    </row>
    <row r="1410" ht="12.75">
      <c r="M1410"/>
    </row>
    <row r="1411" ht="12.75">
      <c r="M1411"/>
    </row>
    <row r="1412" ht="12.75">
      <c r="M1412"/>
    </row>
    <row r="1413" ht="12.75">
      <c r="M1413"/>
    </row>
    <row r="1414" ht="12.75">
      <c r="M1414"/>
    </row>
    <row r="1415" ht="12.75">
      <c r="M1415"/>
    </row>
    <row r="1416" ht="12.75">
      <c r="M1416"/>
    </row>
    <row r="1417" ht="12.75">
      <c r="M1417"/>
    </row>
    <row r="1418" ht="12.75">
      <c r="M1418"/>
    </row>
    <row r="1419" ht="12.75">
      <c r="M1419"/>
    </row>
    <row r="1420" ht="12.75">
      <c r="M1420"/>
    </row>
    <row r="1421" ht="12.75">
      <c r="M1421"/>
    </row>
    <row r="1422" ht="12.75">
      <c r="M1422"/>
    </row>
    <row r="1423" ht="12.75">
      <c r="M1423"/>
    </row>
    <row r="1424" ht="12.75">
      <c r="M1424"/>
    </row>
    <row r="1425" ht="12.75">
      <c r="M1425"/>
    </row>
    <row r="1426" ht="12.75">
      <c r="M1426"/>
    </row>
    <row r="1427" ht="12.75">
      <c r="M1427"/>
    </row>
    <row r="1428" ht="12.75">
      <c r="M1428"/>
    </row>
    <row r="1429" ht="12.75">
      <c r="M1429"/>
    </row>
    <row r="1430" ht="12.75">
      <c r="M1430"/>
    </row>
    <row r="1431" ht="12.75">
      <c r="M1431"/>
    </row>
    <row r="1432" ht="12.75">
      <c r="M1432"/>
    </row>
    <row r="1433" ht="12.75">
      <c r="M1433"/>
    </row>
    <row r="1434" ht="12.75">
      <c r="M1434"/>
    </row>
    <row r="1435" ht="12.75">
      <c r="M1435"/>
    </row>
    <row r="1436" ht="12.75">
      <c r="M1436"/>
    </row>
    <row r="1437" ht="12.75">
      <c r="M1437"/>
    </row>
    <row r="1438" ht="12.75">
      <c r="M1438"/>
    </row>
    <row r="1439" ht="12.75">
      <c r="M1439"/>
    </row>
    <row r="1440" ht="12.75">
      <c r="M1440"/>
    </row>
    <row r="1441" ht="12.75">
      <c r="M1441"/>
    </row>
    <row r="1442" ht="12.75">
      <c r="M1442"/>
    </row>
    <row r="1443" ht="12.75">
      <c r="M1443"/>
    </row>
    <row r="1444" ht="12.75">
      <c r="M1444"/>
    </row>
    <row r="1445" ht="12.75">
      <c r="M1445"/>
    </row>
    <row r="1446" ht="12.75">
      <c r="M1446"/>
    </row>
    <row r="1447" ht="12.75">
      <c r="M1447"/>
    </row>
    <row r="1448" ht="12.75">
      <c r="M1448"/>
    </row>
    <row r="1449" ht="12.75">
      <c r="M1449"/>
    </row>
    <row r="1450" ht="12.75">
      <c r="M1450"/>
    </row>
    <row r="1451" ht="12.75">
      <c r="M1451"/>
    </row>
    <row r="1452" ht="12.75">
      <c r="M1452"/>
    </row>
    <row r="1453" ht="12.75">
      <c r="M1453"/>
    </row>
    <row r="1454" ht="12.75">
      <c r="M1454"/>
    </row>
    <row r="1455" ht="12.75">
      <c r="M1455"/>
    </row>
    <row r="1456" ht="12.75">
      <c r="M1456"/>
    </row>
    <row r="1457" ht="12.75">
      <c r="M1457"/>
    </row>
    <row r="1458" ht="12.75">
      <c r="M1458"/>
    </row>
    <row r="1459" ht="12.75">
      <c r="M1459"/>
    </row>
    <row r="1460" ht="12.75">
      <c r="M1460"/>
    </row>
    <row r="1461" ht="12.75">
      <c r="M1461"/>
    </row>
    <row r="1462" ht="12.75">
      <c r="M1462"/>
    </row>
    <row r="1463" ht="12.75">
      <c r="M1463"/>
    </row>
    <row r="1464" ht="12.75">
      <c r="M1464"/>
    </row>
    <row r="1465" ht="12.75">
      <c r="M1465"/>
    </row>
    <row r="1466" ht="12.75">
      <c r="M1466"/>
    </row>
    <row r="1467" ht="12.75">
      <c r="M1467"/>
    </row>
    <row r="1468" ht="12.75">
      <c r="M1468"/>
    </row>
    <row r="1469" ht="12.75">
      <c r="M1469"/>
    </row>
    <row r="1470" ht="12.75">
      <c r="M1470"/>
    </row>
    <row r="1471" ht="12.75">
      <c r="M1471"/>
    </row>
    <row r="1472" ht="12.75">
      <c r="M1472"/>
    </row>
    <row r="1473" ht="12.75">
      <c r="M1473"/>
    </row>
    <row r="1474" ht="12.75">
      <c r="M1474"/>
    </row>
    <row r="1475" ht="12.75">
      <c r="M1475"/>
    </row>
    <row r="1476" ht="12.75">
      <c r="M1476"/>
    </row>
    <row r="1477" ht="12.75">
      <c r="M1477"/>
    </row>
    <row r="1478" ht="12.75">
      <c r="M1478"/>
    </row>
    <row r="1479" ht="12.75">
      <c r="M1479"/>
    </row>
    <row r="1480" ht="12.75">
      <c r="M1480"/>
    </row>
    <row r="1481" ht="12.75">
      <c r="M1481"/>
    </row>
    <row r="1482" ht="12.75">
      <c r="M1482"/>
    </row>
    <row r="1483" ht="12.75">
      <c r="M1483"/>
    </row>
    <row r="1484" ht="12.75">
      <c r="M1484"/>
    </row>
    <row r="1485" ht="12.75">
      <c r="M1485"/>
    </row>
    <row r="1486" ht="12.75">
      <c r="M1486"/>
    </row>
    <row r="1487" ht="12.75">
      <c r="M1487"/>
    </row>
    <row r="1488" ht="12.75">
      <c r="M1488"/>
    </row>
    <row r="1489" ht="12.75">
      <c r="M1489"/>
    </row>
    <row r="1490" ht="12.75">
      <c r="M1490"/>
    </row>
    <row r="1491" ht="12.75">
      <c r="M1491"/>
    </row>
    <row r="1492" ht="12.75">
      <c r="M1492"/>
    </row>
    <row r="1493" ht="12.75">
      <c r="M1493"/>
    </row>
    <row r="1494" ht="12.75">
      <c r="M1494"/>
    </row>
    <row r="1495" ht="12.75">
      <c r="M1495"/>
    </row>
    <row r="1496" ht="12.75">
      <c r="M1496"/>
    </row>
    <row r="1497" ht="12.75">
      <c r="M1497"/>
    </row>
    <row r="1498" ht="12.75">
      <c r="M1498"/>
    </row>
    <row r="1499" ht="12.75">
      <c r="M1499"/>
    </row>
    <row r="1500" ht="12.75">
      <c r="M1500"/>
    </row>
    <row r="1501" ht="12.75">
      <c r="M1501"/>
    </row>
    <row r="1502" ht="12.75">
      <c r="M1502"/>
    </row>
    <row r="1503" ht="12.75">
      <c r="M1503"/>
    </row>
    <row r="1504" ht="12.75">
      <c r="M1504"/>
    </row>
    <row r="1505" ht="12.75">
      <c r="M1505"/>
    </row>
    <row r="1506" ht="12.75">
      <c r="M1506"/>
    </row>
    <row r="1507" ht="12.75">
      <c r="M1507"/>
    </row>
    <row r="1508" ht="12.75">
      <c r="M1508"/>
    </row>
    <row r="1509" ht="12.75">
      <c r="M1509"/>
    </row>
    <row r="1510" ht="12.75">
      <c r="M1510"/>
    </row>
    <row r="1511" ht="12.75">
      <c r="M1511"/>
    </row>
    <row r="1512" ht="12.75">
      <c r="M1512"/>
    </row>
    <row r="1513" ht="12.75">
      <c r="M1513"/>
    </row>
    <row r="1514" ht="12.75">
      <c r="M1514"/>
    </row>
    <row r="1515" ht="12.75">
      <c r="M1515"/>
    </row>
    <row r="1516" ht="12.75">
      <c r="M1516"/>
    </row>
    <row r="1517" ht="12.75">
      <c r="M1517"/>
    </row>
    <row r="1518" ht="12.75">
      <c r="M1518"/>
    </row>
    <row r="1519" ht="12.75">
      <c r="M1519"/>
    </row>
    <row r="1520" ht="12.75">
      <c r="M1520"/>
    </row>
    <row r="1521" ht="12.75">
      <c r="M1521"/>
    </row>
    <row r="1522" ht="12.75">
      <c r="M1522"/>
    </row>
    <row r="1523" ht="12.75">
      <c r="M1523"/>
    </row>
    <row r="1524" ht="12.75">
      <c r="M1524"/>
    </row>
    <row r="1525" ht="12.75">
      <c r="M1525"/>
    </row>
    <row r="1526" ht="12.75">
      <c r="M1526"/>
    </row>
    <row r="1527" ht="12.75">
      <c r="M1527"/>
    </row>
    <row r="1528" ht="12.75">
      <c r="M1528"/>
    </row>
    <row r="1529" ht="12.75">
      <c r="M1529"/>
    </row>
    <row r="1530" ht="12.75">
      <c r="M1530"/>
    </row>
    <row r="1531" ht="12.75">
      <c r="M1531"/>
    </row>
    <row r="1532" ht="12.75">
      <c r="M1532"/>
    </row>
    <row r="1533" ht="12.75">
      <c r="M1533"/>
    </row>
    <row r="1534" ht="12.75">
      <c r="M1534"/>
    </row>
    <row r="1535" ht="12.75">
      <c r="M1535"/>
    </row>
    <row r="1536" ht="12.75">
      <c r="M1536"/>
    </row>
    <row r="1537" ht="12.75">
      <c r="M1537"/>
    </row>
    <row r="1538" ht="12.75">
      <c r="M1538"/>
    </row>
    <row r="1539" ht="12.75">
      <c r="M1539"/>
    </row>
    <row r="1540" ht="12.75">
      <c r="M1540"/>
    </row>
    <row r="1541" ht="12.75">
      <c r="M1541"/>
    </row>
    <row r="1542" ht="12.75">
      <c r="M1542"/>
    </row>
    <row r="1543" ht="12.75">
      <c r="M1543"/>
    </row>
    <row r="1544" ht="12.75">
      <c r="M1544"/>
    </row>
    <row r="1545" ht="12.75">
      <c r="M1545"/>
    </row>
    <row r="1546" ht="12.75">
      <c r="M1546"/>
    </row>
    <row r="1547" ht="12.75">
      <c r="M1547"/>
    </row>
    <row r="1548" ht="12.75">
      <c r="M1548"/>
    </row>
    <row r="1549" ht="12.75">
      <c r="M1549"/>
    </row>
    <row r="1550" ht="12.75">
      <c r="M1550"/>
    </row>
    <row r="1551" ht="12.75">
      <c r="M1551"/>
    </row>
    <row r="1552" ht="12.75">
      <c r="M1552"/>
    </row>
    <row r="1553" ht="12.75">
      <c r="M1553"/>
    </row>
    <row r="1554" ht="12.75">
      <c r="M1554"/>
    </row>
    <row r="1555" ht="12.75">
      <c r="M1555"/>
    </row>
    <row r="1556" ht="12.75">
      <c r="M1556"/>
    </row>
    <row r="1557" ht="12.75">
      <c r="M1557"/>
    </row>
    <row r="1558" ht="12.75">
      <c r="M1558"/>
    </row>
    <row r="1559" ht="12.75">
      <c r="M1559"/>
    </row>
    <row r="1560" ht="12.75">
      <c r="M1560"/>
    </row>
    <row r="1561" ht="12.75">
      <c r="M1561"/>
    </row>
    <row r="1562" ht="12.75">
      <c r="M1562"/>
    </row>
    <row r="1563" ht="12.75">
      <c r="M1563"/>
    </row>
    <row r="1564" ht="12.75">
      <c r="M1564"/>
    </row>
    <row r="1565" ht="12.75">
      <c r="M1565"/>
    </row>
    <row r="1566" ht="12.75">
      <c r="M1566"/>
    </row>
    <row r="1567" ht="12.75">
      <c r="M1567"/>
    </row>
    <row r="1568" ht="12.75">
      <c r="M1568"/>
    </row>
    <row r="1569" ht="12.75">
      <c r="M1569"/>
    </row>
    <row r="1570" ht="12.75">
      <c r="M1570"/>
    </row>
    <row r="1571" ht="12.75">
      <c r="M1571"/>
    </row>
    <row r="1572" ht="12.75">
      <c r="M1572"/>
    </row>
    <row r="1573" ht="12.75">
      <c r="M1573"/>
    </row>
    <row r="1574" ht="12.75">
      <c r="M1574"/>
    </row>
    <row r="1575" ht="12.75">
      <c r="M1575"/>
    </row>
    <row r="1576" ht="12.75">
      <c r="M1576"/>
    </row>
    <row r="1577" ht="12.75">
      <c r="M1577"/>
    </row>
    <row r="1578" ht="12.75">
      <c r="M1578"/>
    </row>
    <row r="1579" ht="12.75">
      <c r="M1579"/>
    </row>
    <row r="1580" ht="12.75">
      <c r="M1580"/>
    </row>
    <row r="1581" ht="12.75">
      <c r="M1581"/>
    </row>
    <row r="1582" ht="12.75">
      <c r="M1582"/>
    </row>
    <row r="1583" ht="12.75">
      <c r="M1583"/>
    </row>
    <row r="1584" ht="12.75">
      <c r="M1584"/>
    </row>
    <row r="1585" ht="12.75">
      <c r="M1585"/>
    </row>
    <row r="1586" ht="12.75">
      <c r="M1586"/>
    </row>
    <row r="1587" ht="12.75">
      <c r="M1587"/>
    </row>
    <row r="1588" ht="12.75">
      <c r="M1588"/>
    </row>
    <row r="1589" ht="12.75">
      <c r="M1589"/>
    </row>
    <row r="1590" ht="12.75">
      <c r="M1590"/>
    </row>
    <row r="1591" ht="12.75">
      <c r="M1591"/>
    </row>
    <row r="1592" ht="12.75">
      <c r="M1592"/>
    </row>
    <row r="1593" ht="12.75">
      <c r="M1593"/>
    </row>
    <row r="1594" ht="12.75">
      <c r="M1594"/>
    </row>
    <row r="1595" ht="12.75">
      <c r="M1595"/>
    </row>
    <row r="1596" ht="12.75">
      <c r="M1596"/>
    </row>
    <row r="1597" ht="12.75">
      <c r="M1597"/>
    </row>
    <row r="1598" ht="12.75">
      <c r="M1598"/>
    </row>
    <row r="1599" ht="12.75">
      <c r="M1599"/>
    </row>
    <row r="1600" ht="12.75">
      <c r="M1600"/>
    </row>
    <row r="1601" ht="12.75">
      <c r="M1601"/>
    </row>
    <row r="1602" ht="12.75">
      <c r="M1602"/>
    </row>
    <row r="1603" ht="12.75">
      <c r="M1603"/>
    </row>
    <row r="1604" ht="12.75">
      <c r="M1604"/>
    </row>
    <row r="1605" ht="12.75">
      <c r="M1605"/>
    </row>
    <row r="1606" ht="12.75">
      <c r="M1606"/>
    </row>
    <row r="1607" ht="12.75">
      <c r="M1607"/>
    </row>
    <row r="1608" ht="12.75">
      <c r="M1608"/>
    </row>
    <row r="1609" ht="12.75">
      <c r="M1609"/>
    </row>
    <row r="1610" ht="12.75">
      <c r="M1610"/>
    </row>
    <row r="1611" ht="12.75">
      <c r="M1611"/>
    </row>
    <row r="1612" ht="12.75">
      <c r="M1612"/>
    </row>
    <row r="1613" ht="12.75">
      <c r="M1613"/>
    </row>
    <row r="1614" ht="12.75">
      <c r="M1614"/>
    </row>
    <row r="1615" ht="12.75">
      <c r="M1615"/>
    </row>
    <row r="1616" ht="12.75">
      <c r="M1616"/>
    </row>
    <row r="1617" ht="12.75">
      <c r="M1617"/>
    </row>
    <row r="1618" ht="12.75">
      <c r="M1618"/>
    </row>
    <row r="1619" ht="12.75">
      <c r="M1619"/>
    </row>
    <row r="1620" ht="12.75">
      <c r="M1620"/>
    </row>
    <row r="1621" ht="12.75">
      <c r="M1621"/>
    </row>
    <row r="1622" ht="12.75">
      <c r="M1622"/>
    </row>
    <row r="1623" ht="12.75">
      <c r="M1623"/>
    </row>
    <row r="1624" ht="12.75">
      <c r="M1624"/>
    </row>
    <row r="1625" ht="12.75">
      <c r="M1625"/>
    </row>
    <row r="1626" ht="12.75">
      <c r="M1626"/>
    </row>
    <row r="1627" ht="12.75">
      <c r="M1627"/>
    </row>
    <row r="1628" ht="12.75">
      <c r="M1628"/>
    </row>
    <row r="1629" ht="12.75">
      <c r="M1629"/>
    </row>
    <row r="1630" ht="12.75">
      <c r="M1630"/>
    </row>
    <row r="1631" ht="12.75">
      <c r="M1631"/>
    </row>
    <row r="1632" ht="12.75">
      <c r="M1632"/>
    </row>
    <row r="1633" ht="12.75">
      <c r="M1633"/>
    </row>
    <row r="1634" ht="12.75">
      <c r="M1634"/>
    </row>
    <row r="1635" ht="12.75">
      <c r="M1635"/>
    </row>
    <row r="1636" ht="12.75">
      <c r="M1636"/>
    </row>
    <row r="1637" ht="12.75">
      <c r="M1637"/>
    </row>
    <row r="1638" ht="12.75">
      <c r="M1638"/>
    </row>
    <row r="1639" ht="12.75">
      <c r="M1639"/>
    </row>
    <row r="1640" ht="12.75">
      <c r="M1640"/>
    </row>
    <row r="1641" ht="12.75">
      <c r="M1641"/>
    </row>
    <row r="1642" ht="12.75">
      <c r="M1642"/>
    </row>
    <row r="1643" ht="12.75">
      <c r="M1643"/>
    </row>
    <row r="1644" ht="12.75">
      <c r="M1644"/>
    </row>
    <row r="1645" ht="12.75">
      <c r="M1645"/>
    </row>
    <row r="1646" ht="12.75">
      <c r="M1646"/>
    </row>
    <row r="1647" ht="12.75">
      <c r="M1647"/>
    </row>
    <row r="1648" ht="12.75">
      <c r="M1648"/>
    </row>
    <row r="1649" ht="12.75">
      <c r="M1649"/>
    </row>
    <row r="1650" ht="12.75">
      <c r="M1650"/>
    </row>
    <row r="1651" ht="12.75">
      <c r="M1651"/>
    </row>
    <row r="1652" ht="12.75">
      <c r="M1652"/>
    </row>
    <row r="1653" ht="12.75">
      <c r="M1653"/>
    </row>
    <row r="1654" ht="12.75">
      <c r="M1654"/>
    </row>
    <row r="1655" ht="12.75">
      <c r="M1655"/>
    </row>
    <row r="1656" ht="12.75">
      <c r="M1656"/>
    </row>
    <row r="1657" ht="12.75">
      <c r="M1657"/>
    </row>
    <row r="1658" ht="12.75">
      <c r="M1658"/>
    </row>
    <row r="1659" ht="12.75">
      <c r="M1659"/>
    </row>
    <row r="1660" ht="12.75">
      <c r="M1660"/>
    </row>
    <row r="1661" ht="12.75">
      <c r="M1661"/>
    </row>
    <row r="1662" ht="12.75">
      <c r="M1662"/>
    </row>
    <row r="1663" ht="12.75">
      <c r="M1663"/>
    </row>
    <row r="1664" ht="12.75">
      <c r="M1664"/>
    </row>
    <row r="1665" ht="12.75">
      <c r="M1665"/>
    </row>
    <row r="1666" ht="12.75">
      <c r="M1666"/>
    </row>
    <row r="1667" ht="12.75">
      <c r="M1667"/>
    </row>
    <row r="1668" ht="12.75">
      <c r="M1668"/>
    </row>
    <row r="1669" ht="12.75">
      <c r="M1669"/>
    </row>
    <row r="1670" ht="12.75">
      <c r="M1670"/>
    </row>
    <row r="1671" ht="12.75">
      <c r="M1671"/>
    </row>
    <row r="1672" ht="12.75">
      <c r="M1672"/>
    </row>
    <row r="1673" ht="12.75">
      <c r="M1673"/>
    </row>
    <row r="1674" ht="12.75">
      <c r="M1674"/>
    </row>
    <row r="1675" ht="12.75">
      <c r="M1675"/>
    </row>
    <row r="1676" ht="12.75">
      <c r="M1676"/>
    </row>
    <row r="1677" ht="12.75">
      <c r="M1677"/>
    </row>
    <row r="1678" ht="12.75">
      <c r="M1678"/>
    </row>
    <row r="1679" ht="12.75">
      <c r="M1679"/>
    </row>
    <row r="1680" ht="12.75">
      <c r="M1680"/>
    </row>
    <row r="1681" ht="12.75">
      <c r="M1681"/>
    </row>
    <row r="1682" ht="12.75">
      <c r="M1682"/>
    </row>
    <row r="1683" ht="12.75">
      <c r="M1683"/>
    </row>
    <row r="1684" ht="12.75">
      <c r="M1684"/>
    </row>
    <row r="1685" ht="12.75">
      <c r="M1685"/>
    </row>
    <row r="1686" ht="12.75">
      <c r="M1686"/>
    </row>
    <row r="1687" ht="12.75">
      <c r="M1687"/>
    </row>
    <row r="1688" ht="12.75">
      <c r="M1688"/>
    </row>
    <row r="1689" ht="12.75">
      <c r="M1689"/>
    </row>
    <row r="1690" ht="12.75">
      <c r="M1690"/>
    </row>
    <row r="1691" ht="12.75">
      <c r="M1691"/>
    </row>
    <row r="1692" ht="12.75">
      <c r="M1692"/>
    </row>
    <row r="1693" ht="12.75">
      <c r="M1693"/>
    </row>
    <row r="1694" ht="12.75">
      <c r="M1694"/>
    </row>
    <row r="1695" ht="12.75">
      <c r="M1695"/>
    </row>
    <row r="1696" ht="12.75">
      <c r="M1696"/>
    </row>
    <row r="1697" ht="12.75">
      <c r="M1697"/>
    </row>
    <row r="1698" ht="12.75">
      <c r="M1698"/>
    </row>
    <row r="1699" ht="12.75">
      <c r="M1699"/>
    </row>
    <row r="1700" ht="12.75">
      <c r="M1700"/>
    </row>
    <row r="1701" ht="12.75">
      <c r="M1701"/>
    </row>
    <row r="1702" ht="12.75">
      <c r="M1702"/>
    </row>
    <row r="1703" ht="12.75">
      <c r="M1703"/>
    </row>
    <row r="1704" ht="12.75">
      <c r="M1704"/>
    </row>
    <row r="1705" ht="12.75">
      <c r="M1705"/>
    </row>
    <row r="1706" ht="12.75">
      <c r="M1706"/>
    </row>
    <row r="1707" ht="12.75">
      <c r="M1707"/>
    </row>
    <row r="1708" ht="12.75">
      <c r="M1708"/>
    </row>
    <row r="1709" ht="12.75">
      <c r="M1709"/>
    </row>
    <row r="1710" ht="12.75">
      <c r="M1710"/>
    </row>
    <row r="1711" ht="12.75">
      <c r="M1711"/>
    </row>
    <row r="1712" ht="12.75">
      <c r="M1712"/>
    </row>
    <row r="1713" ht="12.75">
      <c r="M1713"/>
    </row>
    <row r="1714" ht="12.75">
      <c r="M1714"/>
    </row>
    <row r="1715" ht="12.75">
      <c r="M1715"/>
    </row>
    <row r="1716" ht="12.75">
      <c r="M1716"/>
    </row>
    <row r="1717" ht="12.75">
      <c r="M1717"/>
    </row>
    <row r="1718" ht="12.75">
      <c r="M1718"/>
    </row>
    <row r="1719" ht="12.75">
      <c r="M1719"/>
    </row>
    <row r="1720" ht="12.75">
      <c r="M1720"/>
    </row>
    <row r="1721" ht="12.75">
      <c r="M1721"/>
    </row>
    <row r="1722" ht="12.75">
      <c r="M1722"/>
    </row>
    <row r="1723" ht="12.75">
      <c r="M1723"/>
    </row>
    <row r="1724" ht="12.75">
      <c r="M1724"/>
    </row>
    <row r="1725" ht="12.75">
      <c r="M1725"/>
    </row>
    <row r="1726" ht="12.75">
      <c r="M1726"/>
    </row>
    <row r="1727" ht="12.75">
      <c r="M1727"/>
    </row>
    <row r="1728" ht="12.75">
      <c r="M1728"/>
    </row>
    <row r="1729" ht="12.75">
      <c r="M1729"/>
    </row>
    <row r="1730" ht="12.75">
      <c r="M1730"/>
    </row>
    <row r="1731" ht="12.75">
      <c r="M1731"/>
    </row>
    <row r="1732" ht="12.75">
      <c r="M1732"/>
    </row>
    <row r="1733" ht="12.75">
      <c r="M1733"/>
    </row>
    <row r="1734" ht="12.75">
      <c r="M1734"/>
    </row>
    <row r="1735" ht="12.75">
      <c r="M1735"/>
    </row>
    <row r="1736" ht="12.75">
      <c r="M1736"/>
    </row>
    <row r="1737" ht="12.75">
      <c r="M1737"/>
    </row>
    <row r="1738" ht="12.75">
      <c r="M1738"/>
    </row>
    <row r="1739" ht="12.75">
      <c r="M1739"/>
    </row>
    <row r="1740" ht="12.75">
      <c r="M1740"/>
    </row>
    <row r="1741" ht="12.75">
      <c r="M1741"/>
    </row>
    <row r="1742" ht="12.75">
      <c r="M1742"/>
    </row>
    <row r="1743" ht="12.75">
      <c r="M1743"/>
    </row>
    <row r="1744" ht="12.75">
      <c r="M1744"/>
    </row>
    <row r="1745" ht="12.75">
      <c r="M1745"/>
    </row>
    <row r="1746" ht="12.75">
      <c r="M1746"/>
    </row>
    <row r="1747" ht="12.75">
      <c r="M1747"/>
    </row>
    <row r="1748" ht="12.75">
      <c r="M1748"/>
    </row>
    <row r="1749" ht="12.75">
      <c r="M1749"/>
    </row>
    <row r="1750" ht="12.75">
      <c r="M1750"/>
    </row>
    <row r="1751" ht="12.75">
      <c r="M1751"/>
    </row>
    <row r="1752" ht="12.75">
      <c r="M1752"/>
    </row>
    <row r="1753" ht="12.75">
      <c r="M1753"/>
    </row>
    <row r="1754" ht="12.75">
      <c r="M1754"/>
    </row>
    <row r="1755" ht="12.75">
      <c r="M1755"/>
    </row>
    <row r="1756" ht="12.75">
      <c r="M1756"/>
    </row>
    <row r="1757" ht="12.75">
      <c r="M1757"/>
    </row>
    <row r="1758" ht="12.75">
      <c r="M1758"/>
    </row>
    <row r="1759" ht="12.75">
      <c r="M1759"/>
    </row>
    <row r="1760" ht="12.75">
      <c r="M1760"/>
    </row>
    <row r="1761" ht="12.75">
      <c r="M1761"/>
    </row>
    <row r="1762" ht="12.75">
      <c r="M1762"/>
    </row>
    <row r="1763" ht="12.75">
      <c r="M1763"/>
    </row>
    <row r="1764" ht="12.75">
      <c r="M1764"/>
    </row>
    <row r="1765" ht="12.75">
      <c r="M1765"/>
    </row>
    <row r="1766" ht="12.75">
      <c r="M1766"/>
    </row>
    <row r="1767" ht="12.75">
      <c r="M1767"/>
    </row>
    <row r="1768" ht="12.75">
      <c r="M1768"/>
    </row>
    <row r="1769" ht="12.75">
      <c r="M1769"/>
    </row>
    <row r="1770" ht="12.75">
      <c r="M1770"/>
    </row>
    <row r="1771" ht="12.75">
      <c r="M1771"/>
    </row>
    <row r="1772" ht="12.75">
      <c r="M1772"/>
    </row>
    <row r="1773" ht="12.75">
      <c r="M1773"/>
    </row>
    <row r="1774" ht="12.75">
      <c r="M1774"/>
    </row>
    <row r="1775" ht="12.75">
      <c r="M1775"/>
    </row>
    <row r="1776" ht="12.75">
      <c r="M1776"/>
    </row>
    <row r="1777" ht="12.75">
      <c r="M1777"/>
    </row>
    <row r="1778" ht="12.75">
      <c r="M1778"/>
    </row>
    <row r="1779" ht="12.75">
      <c r="M1779"/>
    </row>
    <row r="1780" ht="12.75">
      <c r="M1780"/>
    </row>
    <row r="1781" ht="12.75">
      <c r="M1781"/>
    </row>
    <row r="1782" ht="12.75">
      <c r="M1782"/>
    </row>
    <row r="1783" ht="12.75">
      <c r="M1783"/>
    </row>
    <row r="1784" ht="12.75">
      <c r="M1784"/>
    </row>
    <row r="1785" ht="12.75">
      <c r="M1785"/>
    </row>
    <row r="1786" ht="12.75">
      <c r="M1786"/>
    </row>
    <row r="1787" ht="12.75">
      <c r="M1787"/>
    </row>
    <row r="1788" ht="12.75">
      <c r="M1788"/>
    </row>
    <row r="1789" ht="12.75">
      <c r="M1789"/>
    </row>
    <row r="1790" ht="12.75">
      <c r="M1790"/>
    </row>
    <row r="1791" ht="12.75">
      <c r="M1791"/>
    </row>
    <row r="1792" ht="12.75">
      <c r="M1792"/>
    </row>
    <row r="1793" ht="12.75">
      <c r="M1793"/>
    </row>
    <row r="1794" ht="12.75">
      <c r="M1794"/>
    </row>
    <row r="1795" ht="12.75">
      <c r="M1795"/>
    </row>
    <row r="1796" ht="12.75">
      <c r="M1796"/>
    </row>
    <row r="1797" ht="12.75">
      <c r="M1797"/>
    </row>
    <row r="1798" ht="12.75">
      <c r="M1798"/>
    </row>
    <row r="1799" ht="12.75">
      <c r="M1799"/>
    </row>
    <row r="1800" ht="12.75">
      <c r="M1800"/>
    </row>
    <row r="1801" ht="12.75">
      <c r="M1801"/>
    </row>
    <row r="1802" ht="12.75">
      <c r="M1802"/>
    </row>
    <row r="1803" ht="12.75">
      <c r="M1803"/>
    </row>
    <row r="1804" ht="12.75">
      <c r="M1804"/>
    </row>
    <row r="1805" ht="12.75">
      <c r="M1805"/>
    </row>
    <row r="1806" ht="12.75">
      <c r="M1806"/>
    </row>
    <row r="1807" ht="12.75">
      <c r="M1807"/>
    </row>
    <row r="1808" ht="12.75">
      <c r="M1808"/>
    </row>
    <row r="1809" ht="12.75">
      <c r="M1809"/>
    </row>
    <row r="1810" ht="12.75">
      <c r="M1810"/>
    </row>
    <row r="1811" ht="12.75">
      <c r="M1811"/>
    </row>
    <row r="1812" ht="12.75">
      <c r="M1812"/>
    </row>
    <row r="1813" ht="12.75">
      <c r="M1813"/>
    </row>
    <row r="1814" ht="12.75">
      <c r="M1814"/>
    </row>
    <row r="1815" ht="12.75">
      <c r="M1815"/>
    </row>
    <row r="1816" ht="12.75">
      <c r="M1816"/>
    </row>
    <row r="1817" ht="12.75">
      <c r="M1817"/>
    </row>
    <row r="1818" ht="12.75">
      <c r="M1818"/>
    </row>
    <row r="1819" ht="12.75">
      <c r="M1819"/>
    </row>
    <row r="1820" ht="12.75">
      <c r="M1820"/>
    </row>
    <row r="1821" ht="12.75">
      <c r="M1821"/>
    </row>
    <row r="1822" ht="12.75">
      <c r="M1822"/>
    </row>
    <row r="1823" ht="12.75">
      <c r="M1823"/>
    </row>
    <row r="1824" ht="12.75">
      <c r="M1824"/>
    </row>
    <row r="1825" ht="12.75">
      <c r="M1825"/>
    </row>
    <row r="1826" ht="12.75">
      <c r="M1826"/>
    </row>
    <row r="1827" ht="12.75">
      <c r="M1827"/>
    </row>
    <row r="1828" ht="12.75">
      <c r="M1828"/>
    </row>
    <row r="1829" ht="12.75">
      <c r="M1829"/>
    </row>
    <row r="1830" ht="12.75">
      <c r="M1830"/>
    </row>
    <row r="1831" ht="12.75">
      <c r="M1831"/>
    </row>
    <row r="1832" ht="12.75">
      <c r="M1832"/>
    </row>
    <row r="1833" ht="12.75">
      <c r="M1833"/>
    </row>
    <row r="1834" ht="12.75">
      <c r="M1834"/>
    </row>
    <row r="1835" ht="12.75">
      <c r="M1835"/>
    </row>
    <row r="1836" ht="12.75">
      <c r="M1836"/>
    </row>
    <row r="1837" ht="12.75">
      <c r="M1837"/>
    </row>
    <row r="1838" ht="12.75">
      <c r="M1838"/>
    </row>
    <row r="1839" ht="12.75">
      <c r="M1839"/>
    </row>
    <row r="1840" ht="12.75">
      <c r="M1840"/>
    </row>
    <row r="1841" ht="12.75">
      <c r="M1841"/>
    </row>
    <row r="1842" ht="12.75">
      <c r="M1842"/>
    </row>
    <row r="1843" ht="12.75">
      <c r="M1843"/>
    </row>
    <row r="1844" ht="12.75">
      <c r="M1844"/>
    </row>
    <row r="1845" ht="12.75">
      <c r="M1845"/>
    </row>
    <row r="1846" ht="12.75">
      <c r="M1846"/>
    </row>
    <row r="1847" ht="12.75">
      <c r="M1847"/>
    </row>
    <row r="1848" ht="12.75">
      <c r="M1848"/>
    </row>
    <row r="1849" ht="12.75">
      <c r="M1849"/>
    </row>
    <row r="1850" ht="12.75">
      <c r="M1850"/>
    </row>
    <row r="1851" ht="12.75">
      <c r="M1851"/>
    </row>
    <row r="1852" ht="12.75">
      <c r="M1852"/>
    </row>
    <row r="1853" ht="12.75">
      <c r="M1853"/>
    </row>
    <row r="1854" ht="12.75">
      <c r="M1854"/>
    </row>
    <row r="1855" ht="12.75">
      <c r="M1855"/>
    </row>
    <row r="1856" ht="12.75">
      <c r="M1856"/>
    </row>
    <row r="1857" ht="12.75">
      <c r="M1857"/>
    </row>
    <row r="1858" ht="12.75">
      <c r="M1858"/>
    </row>
    <row r="1859" ht="12.75">
      <c r="M1859"/>
    </row>
    <row r="1860" ht="12.75">
      <c r="M1860"/>
    </row>
    <row r="1861" ht="12.75">
      <c r="M1861"/>
    </row>
    <row r="1862" ht="12.75">
      <c r="M1862"/>
    </row>
    <row r="1863" ht="12.75">
      <c r="M1863"/>
    </row>
    <row r="1864" ht="12.75">
      <c r="M1864"/>
    </row>
    <row r="1865" ht="12.75">
      <c r="M1865"/>
    </row>
    <row r="1866" ht="12.75">
      <c r="M1866"/>
    </row>
    <row r="1867" ht="12.75">
      <c r="M1867"/>
    </row>
    <row r="1868" ht="12.75">
      <c r="M1868"/>
    </row>
    <row r="1869" ht="12.75">
      <c r="M1869"/>
    </row>
    <row r="1870" ht="12.75">
      <c r="M1870"/>
    </row>
    <row r="1871" ht="12.75">
      <c r="M1871"/>
    </row>
    <row r="1872" ht="12.75">
      <c r="M1872"/>
    </row>
    <row r="1873" ht="12.75">
      <c r="M1873"/>
    </row>
    <row r="1874" ht="12.75">
      <c r="M1874"/>
    </row>
    <row r="1875" ht="12.75">
      <c r="M1875"/>
    </row>
    <row r="1876" ht="12.75">
      <c r="M1876"/>
    </row>
    <row r="1877" ht="12.75">
      <c r="M1877"/>
    </row>
    <row r="1878" ht="12.75">
      <c r="M1878"/>
    </row>
    <row r="1879" ht="12.75">
      <c r="M1879"/>
    </row>
    <row r="1880" ht="12.75">
      <c r="M1880"/>
    </row>
    <row r="1881" ht="12.75">
      <c r="M1881"/>
    </row>
    <row r="1882" ht="12.75">
      <c r="M1882"/>
    </row>
    <row r="1883" ht="12.75">
      <c r="M1883"/>
    </row>
    <row r="1884" ht="12.75">
      <c r="M1884"/>
    </row>
    <row r="1885" ht="12.75">
      <c r="M1885"/>
    </row>
    <row r="1886" ht="12.75">
      <c r="M1886"/>
    </row>
    <row r="1887" ht="12.75">
      <c r="M1887"/>
    </row>
    <row r="1888" ht="12.75">
      <c r="M1888"/>
    </row>
    <row r="1889" ht="12.75">
      <c r="M1889"/>
    </row>
    <row r="1890" ht="12.75">
      <c r="M1890"/>
    </row>
    <row r="1891" ht="12.75">
      <c r="M1891"/>
    </row>
    <row r="1892" ht="12.75">
      <c r="M1892"/>
    </row>
    <row r="1893" ht="12.75">
      <c r="M1893"/>
    </row>
    <row r="1894" ht="12.75">
      <c r="M1894"/>
    </row>
    <row r="1895" ht="12.75">
      <c r="M1895"/>
    </row>
    <row r="1896" ht="12.75">
      <c r="M1896"/>
    </row>
    <row r="1897" ht="12.75">
      <c r="M1897"/>
    </row>
    <row r="1898" ht="12.75">
      <c r="M1898"/>
    </row>
    <row r="1899" ht="12.75">
      <c r="M1899"/>
    </row>
    <row r="1900" ht="12.75">
      <c r="M1900"/>
    </row>
    <row r="1901" ht="12.75">
      <c r="M1901"/>
    </row>
    <row r="1902" ht="12.75">
      <c r="M1902"/>
    </row>
    <row r="1903" ht="12.75">
      <c r="M1903"/>
    </row>
    <row r="1904" ht="12.75">
      <c r="M1904"/>
    </row>
    <row r="1905" ht="12.75">
      <c r="M1905"/>
    </row>
    <row r="1906" ht="12.75">
      <c r="M1906"/>
    </row>
    <row r="1907" ht="12.75">
      <c r="M1907"/>
    </row>
    <row r="1908" ht="12.75">
      <c r="M1908"/>
    </row>
    <row r="1909" ht="12.75">
      <c r="M1909"/>
    </row>
    <row r="1910" ht="12.75">
      <c r="M1910"/>
    </row>
    <row r="1911" ht="12.75">
      <c r="M1911"/>
    </row>
    <row r="1912" ht="12.75">
      <c r="M1912"/>
    </row>
    <row r="1913" ht="12.75">
      <c r="M1913"/>
    </row>
    <row r="1914" ht="12.75">
      <c r="M1914"/>
    </row>
    <row r="1915" ht="12.75">
      <c r="M1915"/>
    </row>
    <row r="1916" ht="12.75">
      <c r="M1916"/>
    </row>
    <row r="1917" ht="12.75">
      <c r="M1917"/>
    </row>
    <row r="1918" ht="12.75">
      <c r="M1918"/>
    </row>
    <row r="1919" ht="12.75">
      <c r="M1919"/>
    </row>
    <row r="1920" ht="12.75">
      <c r="M1920"/>
    </row>
    <row r="1921" ht="12.75">
      <c r="M1921"/>
    </row>
    <row r="1922" ht="12.75">
      <c r="M1922"/>
    </row>
    <row r="1923" ht="12.75">
      <c r="M1923"/>
    </row>
    <row r="1924" ht="12.75">
      <c r="M1924"/>
    </row>
    <row r="1925" ht="12.75">
      <c r="M1925"/>
    </row>
    <row r="1926" ht="12.75">
      <c r="M1926"/>
    </row>
    <row r="1927" ht="12.75">
      <c r="M1927"/>
    </row>
    <row r="1928" ht="12.75">
      <c r="M1928"/>
    </row>
    <row r="1929" ht="12.75">
      <c r="M1929"/>
    </row>
    <row r="1930" ht="12.75">
      <c r="M1930"/>
    </row>
    <row r="1931" ht="12.75">
      <c r="M1931"/>
    </row>
    <row r="1932" ht="12.75">
      <c r="M1932"/>
    </row>
    <row r="1933" ht="12.75">
      <c r="M1933"/>
    </row>
    <row r="1934" ht="12.75">
      <c r="M1934"/>
    </row>
    <row r="1935" ht="12.75">
      <c r="M1935"/>
    </row>
    <row r="1936" ht="12.75">
      <c r="M1936"/>
    </row>
    <row r="1937" ht="12.75">
      <c r="M1937"/>
    </row>
    <row r="1938" ht="12.75">
      <c r="M1938"/>
    </row>
    <row r="1939" ht="12.75">
      <c r="M1939"/>
    </row>
    <row r="1940" ht="12.75">
      <c r="M1940"/>
    </row>
    <row r="1941" ht="12.75">
      <c r="M1941"/>
    </row>
    <row r="1942" ht="12.75">
      <c r="M1942"/>
    </row>
    <row r="1943" ht="12.75">
      <c r="M1943"/>
    </row>
    <row r="1944" ht="12.75">
      <c r="M1944"/>
    </row>
    <row r="1945" ht="12.75">
      <c r="M1945"/>
    </row>
    <row r="1946" ht="12.75">
      <c r="M1946"/>
    </row>
    <row r="1947" ht="12.75">
      <c r="M1947"/>
    </row>
    <row r="1948" ht="12.75">
      <c r="M1948"/>
    </row>
    <row r="1949" ht="12.75">
      <c r="M1949"/>
    </row>
    <row r="1950" ht="12.75">
      <c r="M1950"/>
    </row>
    <row r="1951" ht="12.75">
      <c r="M1951"/>
    </row>
    <row r="1952" ht="12.75">
      <c r="M1952"/>
    </row>
    <row r="1953" ht="12.75">
      <c r="M1953"/>
    </row>
    <row r="1954" ht="12.75">
      <c r="M1954"/>
    </row>
    <row r="1955" ht="12.75">
      <c r="M1955"/>
    </row>
    <row r="1956" ht="12.75">
      <c r="M1956"/>
    </row>
    <row r="1957" ht="12.75">
      <c r="M1957"/>
    </row>
    <row r="1958" ht="12.75">
      <c r="M1958"/>
    </row>
    <row r="1959" ht="12.75">
      <c r="M1959"/>
    </row>
    <row r="1960" ht="12.75">
      <c r="M1960"/>
    </row>
    <row r="1961" ht="12.75">
      <c r="M1961"/>
    </row>
    <row r="1962" ht="12.75">
      <c r="M1962"/>
    </row>
    <row r="1963" ht="12.75">
      <c r="M1963"/>
    </row>
    <row r="1964" ht="12.75">
      <c r="M1964"/>
    </row>
    <row r="1965" ht="12.75">
      <c r="M1965"/>
    </row>
    <row r="1966" ht="12.75">
      <c r="M1966"/>
    </row>
    <row r="1967" ht="12.75">
      <c r="M1967"/>
    </row>
  </sheetData>
  <sheetProtection password="9697" sheet="1" objects="1" scenarios="1"/>
  <mergeCells count="216">
    <mergeCell ref="B366:F366"/>
    <mergeCell ref="B369:H370"/>
    <mergeCell ref="D323:F323"/>
    <mergeCell ref="C152:I153"/>
    <mergeCell ref="E164:G164"/>
    <mergeCell ref="E218:G218"/>
    <mergeCell ref="H246:I246"/>
    <mergeCell ref="B238:G238"/>
    <mergeCell ref="B240:G240"/>
    <mergeCell ref="H230:I230"/>
    <mergeCell ref="B7:J10"/>
    <mergeCell ref="B459:G460"/>
    <mergeCell ref="B224:E224"/>
    <mergeCell ref="E256:G256"/>
    <mergeCell ref="J230:K246"/>
    <mergeCell ref="D353:E353"/>
    <mergeCell ref="D355:E355"/>
    <mergeCell ref="D356:E356"/>
    <mergeCell ref="D362:F362"/>
    <mergeCell ref="D363:F363"/>
    <mergeCell ref="E552:F552"/>
    <mergeCell ref="E573:F573"/>
    <mergeCell ref="E564:F564"/>
    <mergeCell ref="E565:F565"/>
    <mergeCell ref="E566:F566"/>
    <mergeCell ref="E550:F550"/>
    <mergeCell ref="E551:F551"/>
    <mergeCell ref="E544:F544"/>
    <mergeCell ref="H544:I544"/>
    <mergeCell ref="H545:I545"/>
    <mergeCell ref="C438:J438"/>
    <mergeCell ref="D453:I453"/>
    <mergeCell ref="J462:J463"/>
    <mergeCell ref="E545:F545"/>
    <mergeCell ref="F465:H465"/>
    <mergeCell ref="F464:H464"/>
    <mergeCell ref="D471:I474"/>
    <mergeCell ref="H80:J86"/>
    <mergeCell ref="B135:J135"/>
    <mergeCell ref="E640:G640"/>
    <mergeCell ref="D283:F283"/>
    <mergeCell ref="D347:F347"/>
    <mergeCell ref="B328:G328"/>
    <mergeCell ref="B440:F440"/>
    <mergeCell ref="F313:G313"/>
    <mergeCell ref="B313:E313"/>
    <mergeCell ref="D324:F324"/>
    <mergeCell ref="C157:D157"/>
    <mergeCell ref="C158:D158"/>
    <mergeCell ref="E44:F44"/>
    <mergeCell ref="B227:H228"/>
    <mergeCell ref="B148:D148"/>
    <mergeCell ref="A57:K57"/>
    <mergeCell ref="B114:J115"/>
    <mergeCell ref="B117:J120"/>
    <mergeCell ref="D62:F63"/>
    <mergeCell ref="H87:J88"/>
    <mergeCell ref="H240:I240"/>
    <mergeCell ref="H245:I245"/>
    <mergeCell ref="D173:J185"/>
    <mergeCell ref="I158:J158"/>
    <mergeCell ref="B231:G231"/>
    <mergeCell ref="B232:G232"/>
    <mergeCell ref="B187:J187"/>
    <mergeCell ref="H231:I231"/>
    <mergeCell ref="B196:G198"/>
    <mergeCell ref="B160:J162"/>
    <mergeCell ref="B202:G204"/>
    <mergeCell ref="H232:I232"/>
    <mergeCell ref="H46:I46"/>
    <mergeCell ref="I54:J54"/>
    <mergeCell ref="I48:J48"/>
    <mergeCell ref="H77:I77"/>
    <mergeCell ref="H62:J63"/>
    <mergeCell ref="I151:J151"/>
    <mergeCell ref="B136:J136"/>
    <mergeCell ref="B138:J144"/>
    <mergeCell ref="H238:I238"/>
    <mergeCell ref="B239:G239"/>
    <mergeCell ref="D59:J60"/>
    <mergeCell ref="B97:G99"/>
    <mergeCell ref="J95:J99"/>
    <mergeCell ref="H239:I239"/>
    <mergeCell ref="B208:G210"/>
    <mergeCell ref="B214:G216"/>
    <mergeCell ref="I157:J157"/>
    <mergeCell ref="B233:G236"/>
    <mergeCell ref="B245:G245"/>
    <mergeCell ref="B259:I264"/>
    <mergeCell ref="B244:G244"/>
    <mergeCell ref="D271:E274"/>
    <mergeCell ref="G271:G273"/>
    <mergeCell ref="B271:B272"/>
    <mergeCell ref="B246:G246"/>
    <mergeCell ref="D275:E275"/>
    <mergeCell ref="E537:F537"/>
    <mergeCell ref="E538:F538"/>
    <mergeCell ref="B310:G311"/>
    <mergeCell ref="D336:I337"/>
    <mergeCell ref="D361:F361"/>
    <mergeCell ref="D276:E276"/>
    <mergeCell ref="D277:E277"/>
    <mergeCell ref="D397:J398"/>
    <mergeCell ref="D400:J400"/>
    <mergeCell ref="E543:F543"/>
    <mergeCell ref="B413:I415"/>
    <mergeCell ref="B442:H442"/>
    <mergeCell ref="C444:H445"/>
    <mergeCell ref="F466:H466"/>
    <mergeCell ref="H537:I537"/>
    <mergeCell ref="H543:I543"/>
    <mergeCell ref="D468:F468"/>
    <mergeCell ref="E500:G500"/>
    <mergeCell ref="H536:I536"/>
    <mergeCell ref="H585:I585"/>
    <mergeCell ref="H573:I573"/>
    <mergeCell ref="H564:I564"/>
    <mergeCell ref="H550:I550"/>
    <mergeCell ref="H571:I571"/>
    <mergeCell ref="H552:I552"/>
    <mergeCell ref="H551:I551"/>
    <mergeCell ref="H566:I566"/>
    <mergeCell ref="E16:G16"/>
    <mergeCell ref="D20:F20"/>
    <mergeCell ref="D22:F22"/>
    <mergeCell ref="E48:F48"/>
    <mergeCell ref="E28:F28"/>
    <mergeCell ref="C40:E40"/>
    <mergeCell ref="E43:F43"/>
    <mergeCell ref="C35:E35"/>
    <mergeCell ref="E46:F46"/>
    <mergeCell ref="C36:E36"/>
    <mergeCell ref="D278:E278"/>
    <mergeCell ref="D279:E279"/>
    <mergeCell ref="G325:J325"/>
    <mergeCell ref="D465:E465"/>
    <mergeCell ref="H326:I326"/>
    <mergeCell ref="H392:I392"/>
    <mergeCell ref="B350:J351"/>
    <mergeCell ref="B376:H378"/>
    <mergeCell ref="C454:I457"/>
    <mergeCell ref="D406:F406"/>
    <mergeCell ref="I271:I273"/>
    <mergeCell ref="F106:H106"/>
    <mergeCell ref="B230:G230"/>
    <mergeCell ref="I26:J26"/>
    <mergeCell ref="C37:E37"/>
    <mergeCell ref="C38:E38"/>
    <mergeCell ref="C39:E39"/>
    <mergeCell ref="E54:F54"/>
    <mergeCell ref="E45:F45"/>
    <mergeCell ref="H244:I244"/>
    <mergeCell ref="D24:F24"/>
    <mergeCell ref="E26:F26"/>
    <mergeCell ref="I34:J34"/>
    <mergeCell ref="I28:J28"/>
    <mergeCell ref="A2:K2"/>
    <mergeCell ref="A3:K3"/>
    <mergeCell ref="A4:K4"/>
    <mergeCell ref="C41:E41"/>
    <mergeCell ref="B12:J13"/>
    <mergeCell ref="C32:E32"/>
    <mergeCell ref="C33:E33"/>
    <mergeCell ref="C34:E34"/>
    <mergeCell ref="I30:J30"/>
    <mergeCell ref="I32:J32"/>
    <mergeCell ref="E536:F536"/>
    <mergeCell ref="I462:I463"/>
    <mergeCell ref="H538:I538"/>
    <mergeCell ref="D464:E464"/>
    <mergeCell ref="D476:E476"/>
    <mergeCell ref="I636:J636"/>
    <mergeCell ref="C616:E616"/>
    <mergeCell ref="C617:E617"/>
    <mergeCell ref="C618:E618"/>
    <mergeCell ref="C619:E619"/>
    <mergeCell ref="C620:E620"/>
    <mergeCell ref="C621:E621"/>
    <mergeCell ref="C628:E628"/>
    <mergeCell ref="C622:E622"/>
    <mergeCell ref="C623:E623"/>
    <mergeCell ref="I634:J634"/>
    <mergeCell ref="F630:G630"/>
    <mergeCell ref="B629:H629"/>
    <mergeCell ref="B609:H609"/>
    <mergeCell ref="C625:E625"/>
    <mergeCell ref="C626:E626"/>
    <mergeCell ref="C627:E627"/>
    <mergeCell ref="C624:E624"/>
    <mergeCell ref="C606:E606"/>
    <mergeCell ref="C607:E607"/>
    <mergeCell ref="C608:E608"/>
    <mergeCell ref="C599:E599"/>
    <mergeCell ref="C603:E603"/>
    <mergeCell ref="C600:E600"/>
    <mergeCell ref="C601:E601"/>
    <mergeCell ref="C602:E602"/>
    <mergeCell ref="C604:E604"/>
    <mergeCell ref="C605:E605"/>
    <mergeCell ref="C596:E596"/>
    <mergeCell ref="E583:G583"/>
    <mergeCell ref="E557:F557"/>
    <mergeCell ref="E558:F558"/>
    <mergeCell ref="E559:F559"/>
    <mergeCell ref="E571:F571"/>
    <mergeCell ref="E572:F572"/>
    <mergeCell ref="C597:E597"/>
    <mergeCell ref="C598:E598"/>
    <mergeCell ref="H572:I572"/>
    <mergeCell ref="B384:H385"/>
    <mergeCell ref="B392:G392"/>
    <mergeCell ref="D466:E466"/>
    <mergeCell ref="H565:I565"/>
    <mergeCell ref="H557:I557"/>
    <mergeCell ref="H558:I558"/>
    <mergeCell ref="H559:I559"/>
  </mergeCells>
  <conditionalFormatting sqref="I310">
    <cfRule type="cellIs" priority="1" dxfId="0" operator="equal" stopIfTrue="1">
      <formula>$I$296+$I$308</formula>
    </cfRule>
  </conditionalFormatting>
  <printOptions/>
  <pageMargins left="0.25" right="0.25" top="0.4" bottom="0.27" header="0.5" footer="0.5"/>
  <pageSetup cellComments="asDisplayed" horizontalDpi="600" verticalDpi="600" orientation="portrait"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1:J247"/>
  <sheetViews>
    <sheetView workbookViewId="0" topLeftCell="A43">
      <selection activeCell="J4" sqref="J4"/>
    </sheetView>
  </sheetViews>
  <sheetFormatPr defaultColWidth="9.140625" defaultRowHeight="12.75"/>
  <cols>
    <col min="1" max="1" width="4.7109375" style="0" customWidth="1"/>
    <col min="10" max="10" width="4.7109375" style="0" customWidth="1"/>
    <col min="11" max="11" width="9.57421875" style="0" customWidth="1"/>
  </cols>
  <sheetData>
    <row r="1" spans="1:10" ht="6" customHeight="1">
      <c r="A1" s="96"/>
      <c r="B1" s="96"/>
      <c r="C1" s="96"/>
      <c r="D1" s="96"/>
      <c r="E1" s="96"/>
      <c r="F1" s="96"/>
      <c r="G1" s="96"/>
      <c r="H1" s="96"/>
      <c r="I1" s="96"/>
      <c r="J1" s="96"/>
    </row>
    <row r="2" spans="1:10" ht="20.25">
      <c r="A2" s="96"/>
      <c r="B2" s="588" t="s">
        <v>207</v>
      </c>
      <c r="C2" s="588"/>
      <c r="D2" s="588"/>
      <c r="E2" s="588"/>
      <c r="F2" s="588"/>
      <c r="G2" s="588"/>
      <c r="H2" s="588"/>
      <c r="I2" s="588"/>
      <c r="J2" s="96"/>
    </row>
    <row r="3" spans="1:10" ht="12.75">
      <c r="A3" s="4"/>
      <c r="B3" s="109"/>
      <c r="C3" s="96"/>
      <c r="D3" s="96"/>
      <c r="E3" s="96"/>
      <c r="F3" s="96"/>
      <c r="G3" s="96"/>
      <c r="H3" s="96"/>
      <c r="I3" s="96"/>
      <c r="J3" s="349" t="s">
        <v>193</v>
      </c>
    </row>
    <row r="4" spans="1:10" ht="18">
      <c r="A4" s="68"/>
      <c r="B4" s="125" t="s">
        <v>165</v>
      </c>
      <c r="C4" s="126"/>
      <c r="D4" s="126"/>
      <c r="E4" s="122"/>
      <c r="F4" s="122"/>
      <c r="G4" s="96"/>
      <c r="H4" s="96"/>
      <c r="I4" s="96"/>
      <c r="J4" s="96"/>
    </row>
    <row r="5" spans="1:10" ht="15" customHeight="1">
      <c r="A5" s="68"/>
      <c r="B5" s="586" t="s">
        <v>93</v>
      </c>
      <c r="C5" s="586"/>
      <c r="D5" s="586"/>
      <c r="E5" s="586"/>
      <c r="F5" s="586"/>
      <c r="G5" s="96"/>
      <c r="H5" s="96"/>
      <c r="I5" s="96"/>
      <c r="J5" s="96"/>
    </row>
    <row r="6" spans="1:10" ht="15" customHeight="1">
      <c r="A6" s="28"/>
      <c r="B6" s="587" t="s">
        <v>94</v>
      </c>
      <c r="C6" s="587"/>
      <c r="D6" s="587"/>
      <c r="E6" s="587"/>
      <c r="F6" s="587"/>
      <c r="G6" s="96"/>
      <c r="H6" s="96"/>
      <c r="I6" s="96"/>
      <c r="J6" s="96"/>
    </row>
    <row r="7" spans="1:10" ht="15" customHeight="1">
      <c r="A7" s="28"/>
      <c r="B7" s="587" t="s">
        <v>95</v>
      </c>
      <c r="C7" s="587"/>
      <c r="D7" s="587"/>
      <c r="E7" s="587"/>
      <c r="F7" s="587"/>
      <c r="G7" s="96"/>
      <c r="H7" s="96"/>
      <c r="I7" s="96"/>
      <c r="J7" s="96"/>
    </row>
    <row r="8" spans="1:10" ht="15" customHeight="1">
      <c r="A8" s="65"/>
      <c r="B8" s="587" t="s">
        <v>97</v>
      </c>
      <c r="C8" s="587"/>
      <c r="D8" s="587"/>
      <c r="E8" s="587"/>
      <c r="F8" s="587"/>
      <c r="G8" s="96"/>
      <c r="H8" s="96"/>
      <c r="I8" s="96"/>
      <c r="J8" s="96"/>
    </row>
    <row r="9" spans="1:10" ht="15" customHeight="1">
      <c r="A9" s="4"/>
      <c r="B9" s="587" t="s">
        <v>96</v>
      </c>
      <c r="C9" s="587"/>
      <c r="D9" s="587"/>
      <c r="E9" s="587"/>
      <c r="F9" s="123"/>
      <c r="G9" s="96"/>
      <c r="H9" s="96"/>
      <c r="I9" s="96"/>
      <c r="J9" s="96"/>
    </row>
    <row r="10" spans="1:10" ht="15" customHeight="1">
      <c r="A10" s="4"/>
      <c r="B10" s="587" t="s">
        <v>111</v>
      </c>
      <c r="C10" s="587"/>
      <c r="D10" s="587"/>
      <c r="E10" s="587"/>
      <c r="F10" s="587"/>
      <c r="G10" s="96"/>
      <c r="H10" s="96"/>
      <c r="I10" s="96"/>
      <c r="J10" s="96"/>
    </row>
    <row r="11" spans="1:10" ht="15">
      <c r="A11" s="4"/>
      <c r="B11" s="124" t="s">
        <v>112</v>
      </c>
      <c r="C11" s="122"/>
      <c r="D11" s="122"/>
      <c r="E11" s="122"/>
      <c r="F11" s="122"/>
      <c r="G11" s="96"/>
      <c r="H11" s="96"/>
      <c r="I11" s="96"/>
      <c r="J11" s="96"/>
    </row>
    <row r="12" spans="1:10" ht="15">
      <c r="A12" s="4"/>
      <c r="B12" s="121" t="s">
        <v>113</v>
      </c>
      <c r="C12" s="122"/>
      <c r="D12" s="122"/>
      <c r="E12" s="122"/>
      <c r="F12" s="122"/>
      <c r="G12" s="96"/>
      <c r="H12" s="96"/>
      <c r="I12" s="96"/>
      <c r="J12" s="96"/>
    </row>
    <row r="13" spans="1:10" ht="15">
      <c r="A13" s="4"/>
      <c r="B13" s="121" t="s">
        <v>98</v>
      </c>
      <c r="C13" s="122"/>
      <c r="D13" s="122"/>
      <c r="E13" s="122"/>
      <c r="F13" s="122"/>
      <c r="G13" s="96"/>
      <c r="H13" s="96"/>
      <c r="I13" s="96"/>
      <c r="J13" s="96"/>
    </row>
    <row r="14" spans="1:10" ht="15" customHeight="1">
      <c r="A14" s="4"/>
      <c r="B14" s="587" t="s">
        <v>183</v>
      </c>
      <c r="C14" s="587"/>
      <c r="D14" s="587"/>
      <c r="E14" s="587"/>
      <c r="F14" s="587"/>
      <c r="G14" s="587"/>
      <c r="H14" s="96"/>
      <c r="I14" s="96"/>
      <c r="J14" s="96"/>
    </row>
    <row r="15" spans="1:10" ht="15" customHeight="1">
      <c r="A15" s="4"/>
      <c r="B15" s="587" t="s">
        <v>184</v>
      </c>
      <c r="C15" s="587"/>
      <c r="D15" s="587"/>
      <c r="E15" s="587"/>
      <c r="F15" s="587"/>
      <c r="G15" s="96"/>
      <c r="H15" s="96"/>
      <c r="I15" s="96"/>
      <c r="J15" s="96"/>
    </row>
    <row r="16" spans="1:10" ht="15">
      <c r="A16" s="4"/>
      <c r="B16" s="587" t="s">
        <v>185</v>
      </c>
      <c r="C16" s="587"/>
      <c r="D16" s="587"/>
      <c r="E16" s="587"/>
      <c r="F16" s="587"/>
      <c r="G16" s="96"/>
      <c r="H16" s="96"/>
      <c r="I16" s="96"/>
      <c r="J16" s="96"/>
    </row>
    <row r="17" spans="1:10" ht="15" customHeight="1">
      <c r="A17" s="4"/>
      <c r="B17" s="121" t="s">
        <v>186</v>
      </c>
      <c r="C17" s="122"/>
      <c r="D17" s="122"/>
      <c r="E17" s="122"/>
      <c r="F17" s="122"/>
      <c r="G17" s="122"/>
      <c r="H17" s="122"/>
      <c r="I17" s="122"/>
      <c r="J17" s="96"/>
    </row>
    <row r="18" spans="1:10" ht="15">
      <c r="A18" s="4"/>
      <c r="B18" s="121" t="s">
        <v>187</v>
      </c>
      <c r="C18" s="122"/>
      <c r="D18" s="122"/>
      <c r="E18" s="122"/>
      <c r="F18" s="122"/>
      <c r="G18" s="122"/>
      <c r="H18" s="122"/>
      <c r="I18" s="122"/>
      <c r="J18" s="96"/>
    </row>
    <row r="19" spans="1:10" ht="12.75">
      <c r="A19" s="4"/>
      <c r="B19" s="109"/>
      <c r="C19" s="96"/>
      <c r="D19" s="96"/>
      <c r="E19" s="96"/>
      <c r="F19" s="96"/>
      <c r="G19" s="96"/>
      <c r="H19" s="96"/>
      <c r="I19" s="96"/>
      <c r="J19" s="96"/>
    </row>
    <row r="20" spans="1:10" ht="12.75">
      <c r="A20" s="4"/>
      <c r="B20" s="409" t="s">
        <v>188</v>
      </c>
      <c r="C20" s="110"/>
      <c r="D20" s="110"/>
      <c r="E20" s="96"/>
      <c r="F20" s="96"/>
      <c r="G20" s="96"/>
      <c r="H20" s="96"/>
      <c r="I20" s="96"/>
      <c r="J20" s="96"/>
    </row>
    <row r="21" spans="1:10" ht="6" customHeight="1">
      <c r="A21" s="4"/>
      <c r="B21" s="96"/>
      <c r="C21" s="96"/>
      <c r="D21" s="96"/>
      <c r="E21" s="111"/>
      <c r="F21" s="96"/>
      <c r="G21" s="96"/>
      <c r="H21" s="96"/>
      <c r="I21" s="96"/>
      <c r="J21" s="96"/>
    </row>
    <row r="22" spans="1:10" ht="12.75" customHeight="1">
      <c r="A22" s="4"/>
      <c r="B22" s="584" t="s">
        <v>208</v>
      </c>
      <c r="C22" s="584"/>
      <c r="D22" s="584"/>
      <c r="E22" s="584"/>
      <c r="F22" s="584"/>
      <c r="G22" s="584"/>
      <c r="H22" s="584"/>
      <c r="I22" s="584"/>
      <c r="J22" s="96"/>
    </row>
    <row r="23" spans="1:10" ht="12.75">
      <c r="A23" s="4"/>
      <c r="B23" s="584"/>
      <c r="C23" s="584"/>
      <c r="D23" s="584"/>
      <c r="E23" s="584"/>
      <c r="F23" s="584"/>
      <c r="G23" s="584"/>
      <c r="H23" s="584"/>
      <c r="I23" s="584"/>
      <c r="J23" s="96"/>
    </row>
    <row r="24" spans="1:10" ht="12.75">
      <c r="A24" s="4"/>
      <c r="B24" s="584"/>
      <c r="C24" s="584"/>
      <c r="D24" s="584"/>
      <c r="E24" s="584"/>
      <c r="F24" s="584"/>
      <c r="G24" s="584"/>
      <c r="H24" s="584"/>
      <c r="I24" s="584"/>
      <c r="J24" s="96"/>
    </row>
    <row r="25" spans="1:10" ht="12.75">
      <c r="A25" s="4"/>
      <c r="B25" s="584"/>
      <c r="C25" s="584"/>
      <c r="D25" s="584"/>
      <c r="E25" s="584"/>
      <c r="F25" s="584"/>
      <c r="G25" s="584"/>
      <c r="H25" s="584"/>
      <c r="I25" s="584"/>
      <c r="J25" s="96"/>
    </row>
    <row r="26" spans="1:10" ht="12.75">
      <c r="A26" s="4"/>
      <c r="B26" s="584"/>
      <c r="C26" s="584"/>
      <c r="D26" s="584"/>
      <c r="E26" s="584"/>
      <c r="F26" s="584"/>
      <c r="G26" s="584"/>
      <c r="H26" s="584"/>
      <c r="I26" s="584"/>
      <c r="J26" s="96"/>
    </row>
    <row r="27" spans="1:10" ht="12.75">
      <c r="A27" s="4"/>
      <c r="B27" s="584"/>
      <c r="C27" s="584"/>
      <c r="D27" s="584"/>
      <c r="E27" s="584"/>
      <c r="F27" s="584"/>
      <c r="G27" s="584"/>
      <c r="H27" s="584"/>
      <c r="I27" s="584"/>
      <c r="J27" s="96"/>
    </row>
    <row r="28" spans="1:10" ht="12.75">
      <c r="A28" s="4"/>
      <c r="B28" s="584"/>
      <c r="C28" s="584"/>
      <c r="D28" s="584"/>
      <c r="E28" s="584"/>
      <c r="F28" s="584"/>
      <c r="G28" s="584"/>
      <c r="H28" s="584"/>
      <c r="I28" s="584"/>
      <c r="J28" s="96"/>
    </row>
    <row r="29" spans="1:10" ht="15.75" customHeight="1">
      <c r="A29" s="4"/>
      <c r="B29" s="584"/>
      <c r="C29" s="584"/>
      <c r="D29" s="584"/>
      <c r="E29" s="584"/>
      <c r="F29" s="584"/>
      <c r="G29" s="584"/>
      <c r="H29" s="584"/>
      <c r="I29" s="584"/>
      <c r="J29" s="96"/>
    </row>
    <row r="30" spans="1:10" ht="12.75">
      <c r="A30" s="4"/>
      <c r="B30" s="113"/>
      <c r="C30" s="113"/>
      <c r="D30" s="113"/>
      <c r="E30" s="113"/>
      <c r="F30" s="113"/>
      <c r="G30" s="113"/>
      <c r="H30" s="113"/>
      <c r="I30" s="113"/>
      <c r="J30" s="96"/>
    </row>
    <row r="31" spans="1:10" ht="12.75">
      <c r="A31" s="4"/>
      <c r="B31" s="584" t="s">
        <v>190</v>
      </c>
      <c r="C31" s="500"/>
      <c r="D31" s="500"/>
      <c r="E31" s="500"/>
      <c r="F31" s="500"/>
      <c r="G31" s="500"/>
      <c r="H31" s="500"/>
      <c r="I31" s="500"/>
      <c r="J31" s="96"/>
    </row>
    <row r="32" spans="1:10" ht="12.75">
      <c r="A32" s="4"/>
      <c r="B32" s="500"/>
      <c r="C32" s="500"/>
      <c r="D32" s="500"/>
      <c r="E32" s="500"/>
      <c r="F32" s="500"/>
      <c r="G32" s="500"/>
      <c r="H32" s="500"/>
      <c r="I32" s="500"/>
      <c r="J32" s="96"/>
    </row>
    <row r="33" spans="1:10" ht="12.75">
      <c r="A33" s="4"/>
      <c r="B33" s="500"/>
      <c r="C33" s="500"/>
      <c r="D33" s="500"/>
      <c r="E33" s="500"/>
      <c r="F33" s="500"/>
      <c r="G33" s="500"/>
      <c r="H33" s="500"/>
      <c r="I33" s="500"/>
      <c r="J33" s="96"/>
    </row>
    <row r="34" spans="1:10" ht="15.75" customHeight="1">
      <c r="A34" s="4"/>
      <c r="B34" s="500"/>
      <c r="C34" s="500"/>
      <c r="D34" s="500"/>
      <c r="E34" s="500"/>
      <c r="F34" s="500"/>
      <c r="G34" s="500"/>
      <c r="H34" s="500"/>
      <c r="I34" s="500"/>
      <c r="J34" s="96"/>
    </row>
    <row r="35" spans="1:10" ht="12.75">
      <c r="A35" s="4"/>
      <c r="B35" s="500"/>
      <c r="C35" s="500"/>
      <c r="D35" s="500"/>
      <c r="E35" s="500"/>
      <c r="F35" s="500"/>
      <c r="G35" s="500"/>
      <c r="H35" s="500"/>
      <c r="I35" s="500"/>
      <c r="J35" s="96"/>
    </row>
    <row r="36" spans="1:10" ht="12.75">
      <c r="A36" s="4"/>
      <c r="B36" s="114"/>
      <c r="C36" s="114"/>
      <c r="D36" s="114"/>
      <c r="E36" s="114"/>
      <c r="F36" s="96"/>
      <c r="G36" s="96"/>
      <c r="H36" s="96"/>
      <c r="I36" s="96"/>
      <c r="J36" s="96"/>
    </row>
    <row r="37" spans="1:10" ht="12.75" customHeight="1">
      <c r="A37" s="4"/>
      <c r="B37" s="583" t="s">
        <v>194</v>
      </c>
      <c r="C37" s="583"/>
      <c r="D37" s="583"/>
      <c r="E37" s="583"/>
      <c r="F37" s="583"/>
      <c r="G37" s="583"/>
      <c r="H37" s="583"/>
      <c r="I37" s="583"/>
      <c r="J37" s="96"/>
    </row>
    <row r="38" spans="1:10" ht="12.75">
      <c r="A38" s="4"/>
      <c r="B38" s="583"/>
      <c r="C38" s="583"/>
      <c r="D38" s="583"/>
      <c r="E38" s="583"/>
      <c r="F38" s="583"/>
      <c r="G38" s="583"/>
      <c r="H38" s="583"/>
      <c r="I38" s="583"/>
      <c r="J38" s="96"/>
    </row>
    <row r="39" spans="1:10" ht="18" customHeight="1">
      <c r="A39" s="4"/>
      <c r="B39" s="583"/>
      <c r="C39" s="583"/>
      <c r="D39" s="583"/>
      <c r="E39" s="583"/>
      <c r="F39" s="583"/>
      <c r="G39" s="583"/>
      <c r="H39" s="583"/>
      <c r="I39" s="583"/>
      <c r="J39" s="96"/>
    </row>
    <row r="40" spans="1:10" ht="12.75">
      <c r="A40" s="4"/>
      <c r="B40" s="583"/>
      <c r="C40" s="583"/>
      <c r="D40" s="583"/>
      <c r="E40" s="583"/>
      <c r="F40" s="583"/>
      <c r="G40" s="583"/>
      <c r="H40" s="583"/>
      <c r="I40" s="583"/>
      <c r="J40" s="110"/>
    </row>
    <row r="41" spans="1:10" ht="12.75" customHeight="1">
      <c r="A41" s="4"/>
      <c r="B41" s="583" t="s">
        <v>195</v>
      </c>
      <c r="C41" s="583"/>
      <c r="D41" s="583"/>
      <c r="E41" s="583"/>
      <c r="F41" s="583"/>
      <c r="G41" s="583"/>
      <c r="H41" s="583"/>
      <c r="I41" s="583"/>
      <c r="J41" s="110"/>
    </row>
    <row r="42" spans="1:10" ht="12.75">
      <c r="A42" s="4"/>
      <c r="B42" s="583"/>
      <c r="C42" s="583"/>
      <c r="D42" s="583"/>
      <c r="E42" s="583"/>
      <c r="F42" s="583"/>
      <c r="G42" s="583"/>
      <c r="H42" s="583"/>
      <c r="I42" s="583"/>
      <c r="J42" s="110"/>
    </row>
    <row r="43" spans="1:10" ht="12.75" customHeight="1">
      <c r="A43" s="4"/>
      <c r="B43" s="583"/>
      <c r="C43" s="583"/>
      <c r="D43" s="583"/>
      <c r="E43" s="583"/>
      <c r="F43" s="583"/>
      <c r="G43" s="583"/>
      <c r="H43" s="583"/>
      <c r="I43" s="583"/>
      <c r="J43" s="110"/>
    </row>
    <row r="44" spans="1:10" ht="12.75">
      <c r="A44" s="4"/>
      <c r="B44" s="583"/>
      <c r="C44" s="583"/>
      <c r="D44" s="583"/>
      <c r="E44" s="583"/>
      <c r="F44" s="583"/>
      <c r="G44" s="583"/>
      <c r="H44" s="583"/>
      <c r="I44" s="583"/>
      <c r="J44" s="96"/>
    </row>
    <row r="45" spans="1:10" ht="12.75">
      <c r="A45" s="4"/>
      <c r="B45" s="583"/>
      <c r="C45" s="583"/>
      <c r="D45" s="583"/>
      <c r="E45" s="583"/>
      <c r="F45" s="583"/>
      <c r="G45" s="583"/>
      <c r="H45" s="583"/>
      <c r="I45" s="583"/>
      <c r="J45" s="110"/>
    </row>
    <row r="46" spans="1:10" ht="12.75">
      <c r="A46" s="4"/>
      <c r="B46" s="583"/>
      <c r="C46" s="583"/>
      <c r="D46" s="583"/>
      <c r="E46" s="583"/>
      <c r="F46" s="583"/>
      <c r="G46" s="583"/>
      <c r="H46" s="583"/>
      <c r="I46" s="583"/>
      <c r="J46" s="110"/>
    </row>
    <row r="47" spans="1:10" ht="16.5" customHeight="1">
      <c r="A47" s="4"/>
      <c r="B47" s="583"/>
      <c r="C47" s="583"/>
      <c r="D47" s="583"/>
      <c r="E47" s="583"/>
      <c r="F47" s="583"/>
      <c r="G47" s="583"/>
      <c r="H47" s="583"/>
      <c r="I47" s="583"/>
      <c r="J47" s="110"/>
    </row>
    <row r="48" spans="1:10" ht="12.75">
      <c r="A48" s="27"/>
      <c r="B48" s="117"/>
      <c r="C48" s="117"/>
      <c r="D48" s="117"/>
      <c r="E48" s="117"/>
      <c r="F48" s="117"/>
      <c r="G48" s="117"/>
      <c r="H48" s="117"/>
      <c r="I48" s="117"/>
      <c r="J48" s="110"/>
    </row>
    <row r="49" spans="1:10" ht="9.75" customHeight="1">
      <c r="A49" s="27"/>
      <c r="B49" s="117"/>
      <c r="C49" s="117"/>
      <c r="D49" s="117"/>
      <c r="E49" s="117"/>
      <c r="F49" s="117"/>
      <c r="G49" s="117"/>
      <c r="H49" s="117"/>
      <c r="I49" s="117"/>
      <c r="J49" s="110"/>
    </row>
    <row r="50" spans="1:10" ht="12.75">
      <c r="A50" s="27"/>
      <c r="B50" s="583" t="s">
        <v>249</v>
      </c>
      <c r="C50" s="583"/>
      <c r="D50" s="583"/>
      <c r="E50" s="583"/>
      <c r="F50" s="583"/>
      <c r="G50" s="583"/>
      <c r="H50" s="583"/>
      <c r="I50" s="583"/>
      <c r="J50" s="110"/>
    </row>
    <row r="51" spans="1:10" ht="12.75">
      <c r="A51" s="27"/>
      <c r="B51" s="583"/>
      <c r="C51" s="583"/>
      <c r="D51" s="583"/>
      <c r="E51" s="583"/>
      <c r="F51" s="583"/>
      <c r="G51" s="583"/>
      <c r="H51" s="583"/>
      <c r="I51" s="583"/>
      <c r="J51" s="110"/>
    </row>
    <row r="52" spans="1:10" ht="12.75" customHeight="1">
      <c r="A52" s="27"/>
      <c r="B52" s="583"/>
      <c r="C52" s="583"/>
      <c r="D52" s="583"/>
      <c r="E52" s="583"/>
      <c r="F52" s="583"/>
      <c r="G52" s="583"/>
      <c r="H52" s="583"/>
      <c r="I52" s="583"/>
      <c r="J52" s="110"/>
    </row>
    <row r="53" spans="1:10" ht="16.5" customHeight="1">
      <c r="A53" s="27"/>
      <c r="B53" s="583"/>
      <c r="C53" s="583"/>
      <c r="D53" s="583"/>
      <c r="E53" s="583"/>
      <c r="F53" s="583"/>
      <c r="G53" s="583"/>
      <c r="H53" s="583"/>
      <c r="I53" s="583"/>
      <c r="J53" s="96"/>
    </row>
    <row r="54" spans="1:10" ht="12.75">
      <c r="A54" s="27"/>
      <c r="B54" s="583"/>
      <c r="C54" s="583"/>
      <c r="D54" s="583"/>
      <c r="E54" s="583"/>
      <c r="F54" s="583"/>
      <c r="G54" s="583"/>
      <c r="H54" s="583"/>
      <c r="I54" s="583"/>
      <c r="J54" s="96"/>
    </row>
    <row r="55" spans="1:10" ht="12.75">
      <c r="A55" s="4"/>
      <c r="B55" s="583" t="s">
        <v>196</v>
      </c>
      <c r="C55" s="583"/>
      <c r="D55" s="583"/>
      <c r="E55" s="583"/>
      <c r="F55" s="583"/>
      <c r="G55" s="583"/>
      <c r="H55" s="583"/>
      <c r="I55" s="583"/>
      <c r="J55" s="96"/>
    </row>
    <row r="56" spans="1:10" ht="12.75">
      <c r="A56" s="4"/>
      <c r="B56" s="583"/>
      <c r="C56" s="583"/>
      <c r="D56" s="583"/>
      <c r="E56" s="583"/>
      <c r="F56" s="583"/>
      <c r="G56" s="583"/>
      <c r="H56" s="583"/>
      <c r="I56" s="583"/>
      <c r="J56" s="96"/>
    </row>
    <row r="57" spans="1:10" ht="12.75" customHeight="1">
      <c r="A57" s="4"/>
      <c r="B57" s="583"/>
      <c r="C57" s="583"/>
      <c r="D57" s="583"/>
      <c r="E57" s="583"/>
      <c r="F57" s="583"/>
      <c r="G57" s="583"/>
      <c r="H57" s="583"/>
      <c r="I57" s="583"/>
      <c r="J57" s="96"/>
    </row>
    <row r="58" spans="1:10" ht="12.75">
      <c r="A58" s="4"/>
      <c r="B58" s="583"/>
      <c r="C58" s="583"/>
      <c r="D58" s="583"/>
      <c r="E58" s="583"/>
      <c r="F58" s="583"/>
      <c r="G58" s="583"/>
      <c r="H58" s="583"/>
      <c r="I58" s="583"/>
      <c r="J58" s="96"/>
    </row>
    <row r="59" spans="1:10" ht="16.5" customHeight="1">
      <c r="A59" s="4"/>
      <c r="B59" s="583"/>
      <c r="C59" s="583"/>
      <c r="D59" s="583"/>
      <c r="E59" s="583"/>
      <c r="F59" s="583"/>
      <c r="G59" s="583"/>
      <c r="H59" s="583"/>
      <c r="I59" s="583"/>
      <c r="J59" s="96"/>
    </row>
    <row r="60" spans="1:10" ht="12.75">
      <c r="A60" s="16"/>
      <c r="B60" s="110"/>
      <c r="C60" s="110"/>
      <c r="D60" s="110"/>
      <c r="E60" s="96"/>
      <c r="F60" s="96"/>
      <c r="G60" s="96"/>
      <c r="H60" s="96"/>
      <c r="I60" s="96"/>
      <c r="J60" s="96"/>
    </row>
    <row r="61" spans="1:10" ht="12.75" customHeight="1">
      <c r="A61" s="16"/>
      <c r="B61" s="583" t="s">
        <v>197</v>
      </c>
      <c r="C61" s="583"/>
      <c r="D61" s="583"/>
      <c r="E61" s="583"/>
      <c r="F61" s="583"/>
      <c r="G61" s="583"/>
      <c r="H61" s="583"/>
      <c r="I61" s="583"/>
      <c r="J61" s="96"/>
    </row>
    <row r="62" spans="1:10" ht="12.75">
      <c r="A62" s="16"/>
      <c r="B62" s="583"/>
      <c r="C62" s="583"/>
      <c r="D62" s="583"/>
      <c r="E62" s="583"/>
      <c r="F62" s="583"/>
      <c r="G62" s="583"/>
      <c r="H62" s="583"/>
      <c r="I62" s="583"/>
      <c r="J62" s="96"/>
    </row>
    <row r="63" spans="1:10" ht="12.75" customHeight="1">
      <c r="A63" s="16"/>
      <c r="B63" s="583"/>
      <c r="C63" s="583"/>
      <c r="D63" s="583"/>
      <c r="E63" s="583"/>
      <c r="F63" s="583"/>
      <c r="G63" s="583"/>
      <c r="H63" s="583"/>
      <c r="I63" s="583"/>
      <c r="J63" s="96"/>
    </row>
    <row r="64" spans="1:10" ht="12.75">
      <c r="A64" s="16"/>
      <c r="B64" s="583"/>
      <c r="C64" s="583"/>
      <c r="D64" s="583"/>
      <c r="E64" s="583"/>
      <c r="F64" s="583"/>
      <c r="G64" s="583"/>
      <c r="H64" s="583"/>
      <c r="I64" s="583"/>
      <c r="J64" s="96"/>
    </row>
    <row r="65" spans="1:10" ht="12.75">
      <c r="A65" s="16"/>
      <c r="B65" s="583"/>
      <c r="C65" s="583"/>
      <c r="D65" s="583"/>
      <c r="E65" s="583"/>
      <c r="F65" s="583"/>
      <c r="G65" s="583"/>
      <c r="H65" s="583"/>
      <c r="I65" s="583"/>
      <c r="J65" s="96"/>
    </row>
    <row r="66" spans="1:10" ht="12.75">
      <c r="A66" s="16"/>
      <c r="B66" s="583"/>
      <c r="C66" s="583"/>
      <c r="D66" s="583"/>
      <c r="E66" s="583"/>
      <c r="F66" s="583"/>
      <c r="G66" s="583"/>
      <c r="H66" s="583"/>
      <c r="I66" s="583"/>
      <c r="J66" s="96"/>
    </row>
    <row r="67" spans="1:10" ht="16.5" customHeight="1">
      <c r="A67" s="16"/>
      <c r="B67" s="583"/>
      <c r="C67" s="583"/>
      <c r="D67" s="583"/>
      <c r="E67" s="583"/>
      <c r="F67" s="583"/>
      <c r="G67" s="583"/>
      <c r="H67" s="583"/>
      <c r="I67" s="583"/>
      <c r="J67" s="96"/>
    </row>
    <row r="68" spans="1:10" ht="12.75">
      <c r="A68" s="4"/>
      <c r="B68" s="96"/>
      <c r="C68" s="96"/>
      <c r="D68" s="96"/>
      <c r="E68" s="96"/>
      <c r="F68" s="96"/>
      <c r="G68" s="96"/>
      <c r="H68" s="96"/>
      <c r="I68" s="96"/>
      <c r="J68" s="96"/>
    </row>
    <row r="69" spans="1:10" ht="12.75">
      <c r="A69" s="4"/>
      <c r="B69" s="584" t="s">
        <v>369</v>
      </c>
      <c r="C69" s="500"/>
      <c r="D69" s="500"/>
      <c r="E69" s="500"/>
      <c r="F69" s="500"/>
      <c r="G69" s="500"/>
      <c r="H69" s="500"/>
      <c r="I69" s="500"/>
      <c r="J69" s="96"/>
    </row>
    <row r="70" spans="1:10" ht="16.5" customHeight="1">
      <c r="A70" s="4"/>
      <c r="B70" s="500"/>
      <c r="C70" s="500"/>
      <c r="D70" s="500"/>
      <c r="E70" s="500"/>
      <c r="F70" s="500"/>
      <c r="G70" s="500"/>
      <c r="H70" s="500"/>
      <c r="I70" s="500"/>
      <c r="J70" s="96"/>
    </row>
    <row r="71" spans="1:10" ht="12.75" customHeight="1">
      <c r="A71" s="4"/>
      <c r="B71" s="500"/>
      <c r="C71" s="500"/>
      <c r="D71" s="500"/>
      <c r="E71" s="500"/>
      <c r="F71" s="500"/>
      <c r="G71" s="500"/>
      <c r="H71" s="500"/>
      <c r="I71" s="500"/>
      <c r="J71" s="96"/>
    </row>
    <row r="72" spans="1:10" ht="12.75" customHeight="1">
      <c r="A72" s="4"/>
      <c r="B72" s="584" t="s">
        <v>198</v>
      </c>
      <c r="C72" s="584"/>
      <c r="D72" s="584"/>
      <c r="E72" s="584"/>
      <c r="F72" s="584"/>
      <c r="G72" s="584"/>
      <c r="H72" s="584"/>
      <c r="I72" s="584"/>
      <c r="J72" s="96"/>
    </row>
    <row r="73" spans="1:10" ht="12.75">
      <c r="A73" s="4"/>
      <c r="B73" s="584"/>
      <c r="C73" s="584"/>
      <c r="D73" s="584"/>
      <c r="E73" s="584"/>
      <c r="F73" s="584"/>
      <c r="G73" s="584"/>
      <c r="H73" s="584"/>
      <c r="I73" s="584"/>
      <c r="J73" s="96"/>
    </row>
    <row r="74" spans="1:10" ht="12.75">
      <c r="A74" s="4"/>
      <c r="B74" s="584"/>
      <c r="C74" s="584"/>
      <c r="D74" s="584"/>
      <c r="E74" s="584"/>
      <c r="F74" s="584"/>
      <c r="G74" s="584"/>
      <c r="H74" s="584"/>
      <c r="I74" s="584"/>
      <c r="J74" s="96"/>
    </row>
    <row r="75" spans="1:10" ht="12.75">
      <c r="A75" s="4"/>
      <c r="B75" s="584"/>
      <c r="C75" s="584"/>
      <c r="D75" s="584"/>
      <c r="E75" s="584"/>
      <c r="F75" s="584"/>
      <c r="G75" s="584"/>
      <c r="H75" s="584"/>
      <c r="I75" s="584"/>
      <c r="J75" s="96"/>
    </row>
    <row r="76" spans="1:10" ht="15.75" customHeight="1">
      <c r="A76" s="4"/>
      <c r="B76" s="584"/>
      <c r="C76" s="584"/>
      <c r="D76" s="584"/>
      <c r="E76" s="584"/>
      <c r="F76" s="584"/>
      <c r="G76" s="584"/>
      <c r="H76" s="584"/>
      <c r="I76" s="584"/>
      <c r="J76" s="96"/>
    </row>
    <row r="77" spans="1:10" ht="12.75">
      <c r="A77" s="4"/>
      <c r="B77" s="589"/>
      <c r="C77" s="589"/>
      <c r="D77" s="589"/>
      <c r="E77" s="589"/>
      <c r="F77" s="111"/>
      <c r="G77" s="111"/>
      <c r="H77" s="111"/>
      <c r="I77" s="96"/>
      <c r="J77" s="96"/>
    </row>
    <row r="78" spans="1:10" ht="12.75">
      <c r="A78" s="4"/>
      <c r="B78" s="583" t="s">
        <v>250</v>
      </c>
      <c r="C78" s="583"/>
      <c r="D78" s="583"/>
      <c r="E78" s="583"/>
      <c r="F78" s="583"/>
      <c r="G78" s="583"/>
      <c r="H78" s="583"/>
      <c r="I78" s="583"/>
      <c r="J78" s="96"/>
    </row>
    <row r="79" spans="1:10" ht="12.75">
      <c r="A79" s="4"/>
      <c r="B79" s="583"/>
      <c r="C79" s="583"/>
      <c r="D79" s="583"/>
      <c r="E79" s="583"/>
      <c r="F79" s="583"/>
      <c r="G79" s="583"/>
      <c r="H79" s="583"/>
      <c r="I79" s="583"/>
      <c r="J79" s="96"/>
    </row>
    <row r="80" spans="1:10" ht="12.75" customHeight="1">
      <c r="A80" s="4"/>
      <c r="B80" s="583"/>
      <c r="C80" s="583"/>
      <c r="D80" s="583"/>
      <c r="E80" s="583"/>
      <c r="F80" s="583"/>
      <c r="G80" s="583"/>
      <c r="H80" s="583"/>
      <c r="I80" s="583"/>
      <c r="J80" s="96"/>
    </row>
    <row r="81" spans="1:10" ht="15.75" customHeight="1">
      <c r="A81" s="4"/>
      <c r="B81" s="583"/>
      <c r="C81" s="583"/>
      <c r="D81" s="583"/>
      <c r="E81" s="583"/>
      <c r="F81" s="583"/>
      <c r="G81" s="583"/>
      <c r="H81" s="583"/>
      <c r="I81" s="583"/>
      <c r="J81" s="96"/>
    </row>
    <row r="82" spans="1:10" ht="12.75">
      <c r="A82" s="4"/>
      <c r="B82" s="112"/>
      <c r="C82" s="111"/>
      <c r="D82" s="111"/>
      <c r="E82" s="111"/>
      <c r="F82" s="111"/>
      <c r="G82" s="111"/>
      <c r="H82" s="111"/>
      <c r="I82" s="96"/>
      <c r="J82" s="96"/>
    </row>
    <row r="83" spans="1:10" ht="12.75">
      <c r="A83" s="4"/>
      <c r="B83" s="584" t="s">
        <v>209</v>
      </c>
      <c r="C83" s="584"/>
      <c r="D83" s="584"/>
      <c r="E83" s="584"/>
      <c r="F83" s="584"/>
      <c r="G83" s="584"/>
      <c r="H83" s="584"/>
      <c r="I83" s="584"/>
      <c r="J83" s="96"/>
    </row>
    <row r="84" spans="1:10" ht="12.75">
      <c r="A84" s="4"/>
      <c r="B84" s="584"/>
      <c r="C84" s="584"/>
      <c r="D84" s="584"/>
      <c r="E84" s="584"/>
      <c r="F84" s="584"/>
      <c r="G84" s="584"/>
      <c r="H84" s="584"/>
      <c r="I84" s="584"/>
      <c r="J84" s="96"/>
    </row>
    <row r="85" spans="1:10" ht="12.75" customHeight="1">
      <c r="A85" s="4"/>
      <c r="B85" s="584"/>
      <c r="C85" s="584"/>
      <c r="D85" s="584"/>
      <c r="E85" s="584"/>
      <c r="F85" s="584"/>
      <c r="G85" s="584"/>
      <c r="H85" s="584"/>
      <c r="I85" s="584"/>
      <c r="J85" s="96"/>
    </row>
    <row r="86" spans="1:10" ht="12.75">
      <c r="A86" s="4"/>
      <c r="B86" s="584"/>
      <c r="C86" s="584"/>
      <c r="D86" s="584"/>
      <c r="E86" s="584"/>
      <c r="F86" s="584"/>
      <c r="G86" s="584"/>
      <c r="H86" s="584"/>
      <c r="I86" s="584"/>
      <c r="J86" s="96"/>
    </row>
    <row r="87" spans="1:10" ht="12.75">
      <c r="A87" s="4"/>
      <c r="B87" s="584"/>
      <c r="C87" s="584"/>
      <c r="D87" s="584"/>
      <c r="E87" s="584"/>
      <c r="F87" s="584"/>
      <c r="G87" s="584"/>
      <c r="H87" s="584"/>
      <c r="I87" s="584"/>
      <c r="J87" s="96"/>
    </row>
    <row r="88" spans="1:10" ht="15.75" customHeight="1">
      <c r="A88" s="4"/>
      <c r="B88" s="584"/>
      <c r="C88" s="584"/>
      <c r="D88" s="584"/>
      <c r="E88" s="584"/>
      <c r="F88" s="584"/>
      <c r="G88" s="584"/>
      <c r="H88" s="584"/>
      <c r="I88" s="584"/>
      <c r="J88" s="96"/>
    </row>
    <row r="89" spans="1:10" ht="12.75">
      <c r="A89" s="4"/>
      <c r="B89" s="410"/>
      <c r="C89" s="410"/>
      <c r="D89" s="410"/>
      <c r="E89" s="410"/>
      <c r="F89" s="408"/>
      <c r="G89" s="408"/>
      <c r="H89" s="408"/>
      <c r="I89" s="411"/>
      <c r="J89" s="96"/>
    </row>
    <row r="90" spans="1:10" ht="12.75" customHeight="1">
      <c r="A90" s="4"/>
      <c r="B90" s="584" t="s">
        <v>210</v>
      </c>
      <c r="C90" s="584"/>
      <c r="D90" s="584"/>
      <c r="E90" s="584"/>
      <c r="F90" s="584"/>
      <c r="G90" s="584"/>
      <c r="H90" s="584"/>
      <c r="I90" s="584"/>
      <c r="J90" s="96"/>
    </row>
    <row r="91" spans="1:10" ht="12.75">
      <c r="A91" s="4"/>
      <c r="B91" s="584"/>
      <c r="C91" s="584"/>
      <c r="D91" s="584"/>
      <c r="E91" s="584"/>
      <c r="F91" s="584"/>
      <c r="G91" s="584"/>
      <c r="H91" s="584"/>
      <c r="I91" s="584"/>
      <c r="J91" s="96"/>
    </row>
    <row r="92" spans="1:10" ht="12.75" customHeight="1">
      <c r="A92" s="4"/>
      <c r="B92" s="584"/>
      <c r="C92" s="584"/>
      <c r="D92" s="584"/>
      <c r="E92" s="584"/>
      <c r="F92" s="584"/>
      <c r="G92" s="584"/>
      <c r="H92" s="584"/>
      <c r="I92" s="584"/>
      <c r="J92" s="96"/>
    </row>
    <row r="93" spans="1:10" ht="12.75">
      <c r="A93" s="4"/>
      <c r="B93" s="584"/>
      <c r="C93" s="584"/>
      <c r="D93" s="584"/>
      <c r="E93" s="584"/>
      <c r="F93" s="584"/>
      <c r="G93" s="584"/>
      <c r="H93" s="584"/>
      <c r="I93" s="584"/>
      <c r="J93" s="96"/>
    </row>
    <row r="94" spans="1:10" ht="12.75">
      <c r="A94" s="4"/>
      <c r="B94" s="584"/>
      <c r="C94" s="584"/>
      <c r="D94" s="584"/>
      <c r="E94" s="584"/>
      <c r="F94" s="584"/>
      <c r="G94" s="584"/>
      <c r="H94" s="584"/>
      <c r="I94" s="584"/>
      <c r="J94" s="96"/>
    </row>
    <row r="95" spans="1:10" ht="12.75">
      <c r="A95" s="4"/>
      <c r="B95" s="584"/>
      <c r="C95" s="584"/>
      <c r="D95" s="584"/>
      <c r="E95" s="584"/>
      <c r="F95" s="584"/>
      <c r="G95" s="584"/>
      <c r="H95" s="584"/>
      <c r="I95" s="584"/>
      <c r="J95" s="96"/>
    </row>
    <row r="96" spans="1:10" ht="12.75">
      <c r="A96" s="4"/>
      <c r="B96" s="584"/>
      <c r="C96" s="584"/>
      <c r="D96" s="584"/>
      <c r="E96" s="584"/>
      <c r="F96" s="584"/>
      <c r="G96" s="584"/>
      <c r="H96" s="584"/>
      <c r="I96" s="584"/>
      <c r="J96" s="96"/>
    </row>
    <row r="97" spans="1:10" ht="12.75">
      <c r="A97" s="4"/>
      <c r="B97" s="584"/>
      <c r="C97" s="584"/>
      <c r="D97" s="584"/>
      <c r="E97" s="584"/>
      <c r="F97" s="584"/>
      <c r="G97" s="584"/>
      <c r="H97" s="584"/>
      <c r="I97" s="584"/>
      <c r="J97" s="96"/>
    </row>
    <row r="98" spans="1:10" ht="15.75" customHeight="1">
      <c r="A98" s="4"/>
      <c r="B98" s="584"/>
      <c r="C98" s="584"/>
      <c r="D98" s="584"/>
      <c r="E98" s="584"/>
      <c r="F98" s="584"/>
      <c r="G98" s="584"/>
      <c r="H98" s="584"/>
      <c r="I98" s="584"/>
      <c r="J98" s="96"/>
    </row>
    <row r="99" spans="1:10" ht="12.75">
      <c r="A99" s="4"/>
      <c r="B99" s="584"/>
      <c r="C99" s="584"/>
      <c r="D99" s="584"/>
      <c r="E99" s="584"/>
      <c r="F99" s="584"/>
      <c r="G99" s="584"/>
      <c r="H99" s="584"/>
      <c r="I99" s="584"/>
      <c r="J99" s="96"/>
    </row>
    <row r="100" spans="1:10" ht="12.75">
      <c r="A100" s="4"/>
      <c r="B100" s="407"/>
      <c r="C100" s="407"/>
      <c r="D100" s="407"/>
      <c r="E100" s="407"/>
      <c r="F100" s="407"/>
      <c r="G100" s="407"/>
      <c r="H100" s="407"/>
      <c r="I100" s="407"/>
      <c r="J100" s="96"/>
    </row>
    <row r="101" spans="1:10" ht="12.75">
      <c r="A101" s="4"/>
      <c r="B101" s="96"/>
      <c r="C101" s="117"/>
      <c r="D101" s="117"/>
      <c r="E101" s="117"/>
      <c r="F101" s="111"/>
      <c r="G101" s="111"/>
      <c r="H101" s="111"/>
      <c r="I101" s="96"/>
      <c r="J101" s="96"/>
    </row>
    <row r="102" spans="1:10" ht="12.75" customHeight="1">
      <c r="A102" s="4"/>
      <c r="B102" s="583" t="s">
        <v>191</v>
      </c>
      <c r="C102" s="583"/>
      <c r="D102" s="583"/>
      <c r="E102" s="583"/>
      <c r="F102" s="583"/>
      <c r="G102" s="583"/>
      <c r="H102" s="583"/>
      <c r="I102" s="583"/>
      <c r="J102" s="96"/>
    </row>
    <row r="103" spans="1:10" ht="12.75">
      <c r="A103" s="4"/>
      <c r="B103" s="583"/>
      <c r="C103" s="583"/>
      <c r="D103" s="583"/>
      <c r="E103" s="583"/>
      <c r="F103" s="583"/>
      <c r="G103" s="583"/>
      <c r="H103" s="583"/>
      <c r="I103" s="583"/>
      <c r="J103" s="96"/>
    </row>
    <row r="104" spans="1:10" ht="12.75">
      <c r="A104" s="4"/>
      <c r="B104" s="583"/>
      <c r="C104" s="583"/>
      <c r="D104" s="583"/>
      <c r="E104" s="583"/>
      <c r="F104" s="583"/>
      <c r="G104" s="583"/>
      <c r="H104" s="583"/>
      <c r="I104" s="583"/>
      <c r="J104" s="96"/>
    </row>
    <row r="105" spans="1:10" ht="16.5" customHeight="1">
      <c r="A105" s="4"/>
      <c r="B105" s="583"/>
      <c r="C105" s="583"/>
      <c r="D105" s="583"/>
      <c r="E105" s="583"/>
      <c r="F105" s="583"/>
      <c r="G105" s="583"/>
      <c r="H105" s="583"/>
      <c r="I105" s="583"/>
      <c r="J105" s="96"/>
    </row>
    <row r="106" spans="1:10" ht="16.5" customHeight="1">
      <c r="A106" s="4"/>
      <c r="B106" s="583"/>
      <c r="C106" s="583"/>
      <c r="D106" s="583"/>
      <c r="E106" s="583"/>
      <c r="F106" s="583"/>
      <c r="G106" s="583"/>
      <c r="H106" s="583"/>
      <c r="I106" s="583"/>
      <c r="J106" s="96"/>
    </row>
    <row r="107" spans="1:10" ht="12.75">
      <c r="A107" s="4"/>
      <c r="B107" s="406"/>
      <c r="C107" s="406"/>
      <c r="D107" s="406"/>
      <c r="E107" s="406"/>
      <c r="F107" s="406"/>
      <c r="G107" s="406"/>
      <c r="H107" s="406"/>
      <c r="I107" s="406"/>
      <c r="J107" s="96"/>
    </row>
    <row r="108" spans="1:10" ht="12.75" customHeight="1">
      <c r="A108" s="4"/>
      <c r="B108" s="583" t="s">
        <v>199</v>
      </c>
      <c r="C108" s="583"/>
      <c r="D108" s="583"/>
      <c r="E108" s="583"/>
      <c r="F108" s="583"/>
      <c r="G108" s="583"/>
      <c r="H108" s="583"/>
      <c r="I108" s="583"/>
      <c r="J108" s="96"/>
    </row>
    <row r="109" spans="1:10" ht="12.75">
      <c r="A109" s="4"/>
      <c r="B109" s="583"/>
      <c r="C109" s="583"/>
      <c r="D109" s="583"/>
      <c r="E109" s="583"/>
      <c r="F109" s="583"/>
      <c r="G109" s="583"/>
      <c r="H109" s="583"/>
      <c r="I109" s="583"/>
      <c r="J109" s="96"/>
    </row>
    <row r="110" spans="1:10" ht="18" customHeight="1">
      <c r="A110" s="4"/>
      <c r="B110" s="583"/>
      <c r="C110" s="583"/>
      <c r="D110" s="583"/>
      <c r="E110" s="583"/>
      <c r="F110" s="583"/>
      <c r="G110" s="583"/>
      <c r="H110" s="583"/>
      <c r="I110" s="583"/>
      <c r="J110" s="96"/>
    </row>
    <row r="111" spans="1:10" ht="12.75">
      <c r="A111" s="4"/>
      <c r="B111" s="112"/>
      <c r="C111" s="111"/>
      <c r="D111" s="111"/>
      <c r="E111" s="111"/>
      <c r="F111" s="111"/>
      <c r="G111" s="111"/>
      <c r="H111" s="111"/>
      <c r="I111" s="96"/>
      <c r="J111" s="96"/>
    </row>
    <row r="112" spans="1:10" ht="12.75" customHeight="1">
      <c r="A112" s="4"/>
      <c r="B112" s="584" t="s">
        <v>189</v>
      </c>
      <c r="C112" s="584"/>
      <c r="D112" s="584"/>
      <c r="E112" s="584"/>
      <c r="F112" s="584"/>
      <c r="G112" s="584"/>
      <c r="H112" s="584"/>
      <c r="I112" s="584"/>
      <c r="J112" s="96"/>
    </row>
    <row r="113" spans="1:10" ht="12.75">
      <c r="A113" s="4"/>
      <c r="B113" s="584"/>
      <c r="C113" s="584"/>
      <c r="D113" s="584"/>
      <c r="E113" s="584"/>
      <c r="F113" s="584"/>
      <c r="G113" s="584"/>
      <c r="H113" s="584"/>
      <c r="I113" s="584"/>
      <c r="J113" s="96"/>
    </row>
    <row r="114" spans="1:10" ht="12.75" customHeight="1">
      <c r="A114" s="4"/>
      <c r="B114" s="584"/>
      <c r="C114" s="584"/>
      <c r="D114" s="584"/>
      <c r="E114" s="584"/>
      <c r="F114" s="584"/>
      <c r="G114" s="584"/>
      <c r="H114" s="584"/>
      <c r="I114" s="584"/>
      <c r="J114" s="96"/>
    </row>
    <row r="115" spans="1:10" ht="12.75" customHeight="1">
      <c r="A115" s="4"/>
      <c r="B115" s="584"/>
      <c r="C115" s="584"/>
      <c r="D115" s="584"/>
      <c r="E115" s="584"/>
      <c r="F115" s="584"/>
      <c r="G115" s="584"/>
      <c r="H115" s="584"/>
      <c r="I115" s="584"/>
      <c r="J115" s="96"/>
    </row>
    <row r="116" spans="1:10" ht="12.75">
      <c r="A116" s="4"/>
      <c r="B116" s="584"/>
      <c r="C116" s="584"/>
      <c r="D116" s="584"/>
      <c r="E116" s="584"/>
      <c r="F116" s="584"/>
      <c r="G116" s="584"/>
      <c r="H116" s="584"/>
      <c r="I116" s="584"/>
      <c r="J116" s="96"/>
    </row>
    <row r="117" spans="1:10" ht="12.75">
      <c r="A117" s="4"/>
      <c r="B117" s="584"/>
      <c r="C117" s="584"/>
      <c r="D117" s="584"/>
      <c r="E117" s="584"/>
      <c r="F117" s="584"/>
      <c r="G117" s="584"/>
      <c r="H117" s="584"/>
      <c r="I117" s="584"/>
      <c r="J117" s="96"/>
    </row>
    <row r="118" spans="1:10" ht="12.75">
      <c r="A118" s="4"/>
      <c r="B118" s="584"/>
      <c r="C118" s="584"/>
      <c r="D118" s="584"/>
      <c r="E118" s="584"/>
      <c r="F118" s="584"/>
      <c r="G118" s="584"/>
      <c r="H118" s="584"/>
      <c r="I118" s="584"/>
      <c r="J118" s="96"/>
    </row>
    <row r="119" spans="1:10" ht="12.75">
      <c r="A119" s="4"/>
      <c r="B119" s="584"/>
      <c r="C119" s="584"/>
      <c r="D119" s="584"/>
      <c r="E119" s="584"/>
      <c r="F119" s="584"/>
      <c r="G119" s="584"/>
      <c r="H119" s="584"/>
      <c r="I119" s="584"/>
      <c r="J119" s="96"/>
    </row>
    <row r="120" spans="1:10" ht="12.75">
      <c r="A120" s="4"/>
      <c r="B120" s="584"/>
      <c r="C120" s="584"/>
      <c r="D120" s="584"/>
      <c r="E120" s="584"/>
      <c r="F120" s="584"/>
      <c r="G120" s="584"/>
      <c r="H120" s="584"/>
      <c r="I120" s="584"/>
      <c r="J120" s="96"/>
    </row>
    <row r="121" spans="1:10" ht="17.25" customHeight="1">
      <c r="A121" s="4"/>
      <c r="B121" s="584"/>
      <c r="C121" s="584"/>
      <c r="D121" s="584"/>
      <c r="E121" s="584"/>
      <c r="F121" s="584"/>
      <c r="G121" s="584"/>
      <c r="H121" s="584"/>
      <c r="I121" s="584"/>
      <c r="J121" s="96"/>
    </row>
    <row r="122" spans="1:10" ht="12.75">
      <c r="A122" s="4"/>
      <c r="B122" s="407"/>
      <c r="C122" s="407"/>
      <c r="D122" s="407"/>
      <c r="E122" s="407"/>
      <c r="F122" s="407"/>
      <c r="G122" s="407"/>
      <c r="H122" s="407"/>
      <c r="I122" s="407"/>
      <c r="J122" s="96"/>
    </row>
    <row r="123" spans="1:10" ht="12.75">
      <c r="A123" s="4"/>
      <c r="B123" s="584" t="s">
        <v>215</v>
      </c>
      <c r="C123" s="584"/>
      <c r="D123" s="584"/>
      <c r="E123" s="584"/>
      <c r="F123" s="584"/>
      <c r="G123" s="584"/>
      <c r="H123" s="584"/>
      <c r="I123" s="584"/>
      <c r="J123" s="96"/>
    </row>
    <row r="124" spans="1:10" ht="18" customHeight="1">
      <c r="A124" s="4"/>
      <c r="B124" s="584"/>
      <c r="C124" s="584"/>
      <c r="D124" s="584"/>
      <c r="E124" s="584"/>
      <c r="F124" s="584"/>
      <c r="G124" s="584"/>
      <c r="H124" s="584"/>
      <c r="I124" s="584"/>
      <c r="J124" s="96"/>
    </row>
    <row r="125" spans="1:10" ht="12.75">
      <c r="A125" s="4"/>
      <c r="B125" s="405"/>
      <c r="C125" s="405"/>
      <c r="D125" s="405"/>
      <c r="E125" s="405"/>
      <c r="F125" s="405"/>
      <c r="G125" s="405"/>
      <c r="H125" s="405"/>
      <c r="I125" s="405"/>
      <c r="J125" s="96"/>
    </row>
    <row r="126" spans="1:10" ht="15.75" customHeight="1">
      <c r="A126" s="4"/>
      <c r="B126" s="582" t="s">
        <v>211</v>
      </c>
      <c r="C126" s="582"/>
      <c r="D126" s="582"/>
      <c r="E126" s="582"/>
      <c r="F126" s="582"/>
      <c r="G126" s="582"/>
      <c r="H126" s="582"/>
      <c r="I126" s="582"/>
      <c r="J126" s="96"/>
    </row>
    <row r="127" spans="1:10" ht="12.75">
      <c r="A127" s="4"/>
      <c r="B127" s="412"/>
      <c r="C127" s="412"/>
      <c r="D127" s="412"/>
      <c r="E127" s="412"/>
      <c r="F127" s="412"/>
      <c r="G127" s="412"/>
      <c r="H127" s="412"/>
      <c r="I127" s="412"/>
      <c r="J127" s="96"/>
    </row>
    <row r="128" spans="1:10" ht="12.75" customHeight="1">
      <c r="A128" s="4"/>
      <c r="B128" s="585" t="s">
        <v>212</v>
      </c>
      <c r="C128" s="585"/>
      <c r="D128" s="585"/>
      <c r="E128" s="585"/>
      <c r="F128" s="585"/>
      <c r="G128" s="585"/>
      <c r="H128" s="585"/>
      <c r="I128" s="585"/>
      <c r="J128" s="96"/>
    </row>
    <row r="129" spans="1:10" ht="12.75">
      <c r="A129" s="4"/>
      <c r="B129" s="585"/>
      <c r="C129" s="585"/>
      <c r="D129" s="585"/>
      <c r="E129" s="585"/>
      <c r="F129" s="585"/>
      <c r="G129" s="585"/>
      <c r="H129" s="585"/>
      <c r="I129" s="585"/>
      <c r="J129" s="96"/>
    </row>
    <row r="130" spans="1:10" ht="16.5" customHeight="1">
      <c r="A130" s="4"/>
      <c r="B130" s="585"/>
      <c r="C130" s="585"/>
      <c r="D130" s="585"/>
      <c r="E130" s="585"/>
      <c r="F130" s="585"/>
      <c r="G130" s="585"/>
      <c r="H130" s="585"/>
      <c r="I130" s="585"/>
      <c r="J130" s="96"/>
    </row>
    <row r="131" spans="1:10" ht="12.75">
      <c r="A131" s="4"/>
      <c r="B131" s="116"/>
      <c r="C131" s="116"/>
      <c r="D131" s="116"/>
      <c r="E131" s="116"/>
      <c r="F131" s="116"/>
      <c r="G131" s="116"/>
      <c r="H131" s="116"/>
      <c r="I131" s="116"/>
      <c r="J131" s="96"/>
    </row>
    <row r="132" spans="1:10" ht="12.75" customHeight="1">
      <c r="A132" s="4"/>
      <c r="B132" s="585" t="s">
        <v>213</v>
      </c>
      <c r="C132" s="585"/>
      <c r="D132" s="585"/>
      <c r="E132" s="585"/>
      <c r="F132" s="585"/>
      <c r="G132" s="585"/>
      <c r="H132" s="585"/>
      <c r="I132" s="585"/>
      <c r="J132" s="96"/>
    </row>
    <row r="133" spans="1:10" ht="12.75">
      <c r="A133" s="4"/>
      <c r="B133" s="585"/>
      <c r="C133" s="585"/>
      <c r="D133" s="585"/>
      <c r="E133" s="585"/>
      <c r="F133" s="585"/>
      <c r="G133" s="585"/>
      <c r="H133" s="585"/>
      <c r="I133" s="585"/>
      <c r="J133" s="96"/>
    </row>
    <row r="134" spans="1:10" ht="12.75">
      <c r="A134" s="4"/>
      <c r="B134" s="585"/>
      <c r="C134" s="585"/>
      <c r="D134" s="585"/>
      <c r="E134" s="585"/>
      <c r="F134" s="585"/>
      <c r="G134" s="585"/>
      <c r="H134" s="585"/>
      <c r="I134" s="585"/>
      <c r="J134" s="96"/>
    </row>
    <row r="135" spans="1:10" ht="12.75">
      <c r="A135" s="4"/>
      <c r="B135" s="585"/>
      <c r="C135" s="585"/>
      <c r="D135" s="585"/>
      <c r="E135" s="585"/>
      <c r="F135" s="585"/>
      <c r="G135" s="585"/>
      <c r="H135" s="585"/>
      <c r="I135" s="585"/>
      <c r="J135" s="96"/>
    </row>
    <row r="136" spans="1:10" ht="12.75">
      <c r="A136" s="4"/>
      <c r="B136" s="585"/>
      <c r="C136" s="585"/>
      <c r="D136" s="585"/>
      <c r="E136" s="585"/>
      <c r="F136" s="585"/>
      <c r="G136" s="585"/>
      <c r="H136" s="585"/>
      <c r="I136" s="585"/>
      <c r="J136" s="96"/>
    </row>
    <row r="137" spans="1:10" ht="12.75">
      <c r="A137" s="4"/>
      <c r="B137" s="585"/>
      <c r="C137" s="585"/>
      <c r="D137" s="585"/>
      <c r="E137" s="585"/>
      <c r="F137" s="585"/>
      <c r="G137" s="585"/>
      <c r="H137" s="585"/>
      <c r="I137" s="585"/>
      <c r="J137" s="96"/>
    </row>
    <row r="138" spans="1:10" ht="12.75">
      <c r="A138" s="4"/>
      <c r="B138" s="585"/>
      <c r="C138" s="585"/>
      <c r="D138" s="585"/>
      <c r="E138" s="585"/>
      <c r="F138" s="585"/>
      <c r="G138" s="585"/>
      <c r="H138" s="585"/>
      <c r="I138" s="585"/>
      <c r="J138" s="96"/>
    </row>
    <row r="139" spans="1:10" ht="12.75">
      <c r="A139" s="4"/>
      <c r="B139" s="585"/>
      <c r="C139" s="585"/>
      <c r="D139" s="585"/>
      <c r="E139" s="585"/>
      <c r="F139" s="585"/>
      <c r="G139" s="585"/>
      <c r="H139" s="585"/>
      <c r="I139" s="585"/>
      <c r="J139" s="96"/>
    </row>
    <row r="140" spans="1:10" ht="12.75">
      <c r="A140" s="4"/>
      <c r="B140" s="585"/>
      <c r="C140" s="585"/>
      <c r="D140" s="585"/>
      <c r="E140" s="585"/>
      <c r="F140" s="585"/>
      <c r="G140" s="585"/>
      <c r="H140" s="585"/>
      <c r="I140" s="585"/>
      <c r="J140" s="96"/>
    </row>
    <row r="141" spans="1:10" ht="16.5" customHeight="1">
      <c r="A141" s="4"/>
      <c r="B141" s="585"/>
      <c r="C141" s="585"/>
      <c r="D141" s="585"/>
      <c r="E141" s="585"/>
      <c r="F141" s="585"/>
      <c r="G141" s="585"/>
      <c r="H141" s="585"/>
      <c r="I141" s="585"/>
      <c r="J141" s="96"/>
    </row>
    <row r="142" spans="1:10" ht="12.75">
      <c r="A142" s="4"/>
      <c r="B142" s="116"/>
      <c r="C142" s="116"/>
      <c r="D142" s="116"/>
      <c r="E142" s="116"/>
      <c r="F142" s="116"/>
      <c r="G142" s="116"/>
      <c r="H142" s="116"/>
      <c r="I142" s="116"/>
      <c r="J142" s="96"/>
    </row>
    <row r="143" spans="1:10" ht="12.75" customHeight="1">
      <c r="A143" s="4"/>
      <c r="B143" s="585" t="s">
        <v>214</v>
      </c>
      <c r="C143" s="585"/>
      <c r="D143" s="585"/>
      <c r="E143" s="585"/>
      <c r="F143" s="585"/>
      <c r="G143" s="585"/>
      <c r="H143" s="585"/>
      <c r="I143" s="585"/>
      <c r="J143" s="96"/>
    </row>
    <row r="144" spans="1:10" ht="12.75">
      <c r="A144" s="4"/>
      <c r="B144" s="585"/>
      <c r="C144" s="585"/>
      <c r="D144" s="585"/>
      <c r="E144" s="585"/>
      <c r="F144" s="585"/>
      <c r="G144" s="585"/>
      <c r="H144" s="585"/>
      <c r="I144" s="585"/>
      <c r="J144" s="96"/>
    </row>
    <row r="145" spans="1:10" ht="12.75">
      <c r="A145" s="4"/>
      <c r="B145" s="585"/>
      <c r="C145" s="585"/>
      <c r="D145" s="585"/>
      <c r="E145" s="585"/>
      <c r="F145" s="585"/>
      <c r="G145" s="585"/>
      <c r="H145" s="585"/>
      <c r="I145" s="585"/>
      <c r="J145" s="96"/>
    </row>
    <row r="146" spans="1:10" ht="16.5" customHeight="1">
      <c r="A146" s="4"/>
      <c r="B146" s="585"/>
      <c r="C146" s="585"/>
      <c r="D146" s="585"/>
      <c r="E146" s="585"/>
      <c r="F146" s="585"/>
      <c r="G146" s="585"/>
      <c r="H146" s="585"/>
      <c r="I146" s="585"/>
      <c r="J146" s="96"/>
    </row>
    <row r="147" spans="1:10" ht="12.75">
      <c r="A147" s="4"/>
      <c r="B147" s="585"/>
      <c r="C147" s="585"/>
      <c r="D147" s="585"/>
      <c r="E147" s="585"/>
      <c r="F147" s="585"/>
      <c r="G147" s="585"/>
      <c r="H147" s="585"/>
      <c r="I147" s="585"/>
      <c r="J147" s="96"/>
    </row>
    <row r="148" spans="1:10" ht="12.75">
      <c r="A148" s="4"/>
      <c r="B148" s="413"/>
      <c r="C148" s="413"/>
      <c r="D148" s="413"/>
      <c r="E148" s="413"/>
      <c r="F148" s="413"/>
      <c r="G148" s="413"/>
      <c r="H148" s="413"/>
      <c r="I148" s="413"/>
      <c r="J148" s="96"/>
    </row>
    <row r="149" spans="1:10" ht="12.75">
      <c r="A149" s="4"/>
      <c r="B149" s="413"/>
      <c r="C149" s="413"/>
      <c r="D149" s="413"/>
      <c r="E149" s="413"/>
      <c r="F149" s="413"/>
      <c r="G149" s="413"/>
      <c r="H149" s="413"/>
      <c r="I149" s="413"/>
      <c r="J149" s="96"/>
    </row>
    <row r="150" spans="1:10" ht="12.75" customHeight="1">
      <c r="A150" s="4"/>
      <c r="B150" s="589" t="s">
        <v>200</v>
      </c>
      <c r="C150" s="589"/>
      <c r="D150" s="589"/>
      <c r="E150" s="589"/>
      <c r="F150" s="589"/>
      <c r="G150" s="589"/>
      <c r="H150" s="589"/>
      <c r="I150" s="589"/>
      <c r="J150" s="96"/>
    </row>
    <row r="151" spans="1:10" ht="12.75">
      <c r="A151" s="4"/>
      <c r="B151" s="589"/>
      <c r="C151" s="589"/>
      <c r="D151" s="589"/>
      <c r="E151" s="589"/>
      <c r="F151" s="589"/>
      <c r="G151" s="589"/>
      <c r="H151" s="589"/>
      <c r="I151" s="589"/>
      <c r="J151" s="96"/>
    </row>
    <row r="152" spans="1:10" ht="12.75">
      <c r="A152" s="4"/>
      <c r="B152" s="589"/>
      <c r="C152" s="589"/>
      <c r="D152" s="589"/>
      <c r="E152" s="589"/>
      <c r="F152" s="589"/>
      <c r="G152" s="589"/>
      <c r="H152" s="589"/>
      <c r="I152" s="589"/>
      <c r="J152" s="96"/>
    </row>
    <row r="153" spans="1:10" ht="16.5" customHeight="1">
      <c r="A153" s="4"/>
      <c r="B153" s="589"/>
      <c r="C153" s="589"/>
      <c r="D153" s="589"/>
      <c r="E153" s="589"/>
      <c r="F153" s="589"/>
      <c r="G153" s="589"/>
      <c r="H153" s="589"/>
      <c r="I153" s="589"/>
      <c r="J153" s="96"/>
    </row>
    <row r="154" spans="1:10" ht="12.75">
      <c r="A154" s="4"/>
      <c r="B154" s="46"/>
      <c r="C154" s="46"/>
      <c r="D154" s="46"/>
      <c r="E154" s="46"/>
      <c r="F154" s="46"/>
      <c r="G154" s="46"/>
      <c r="H154" s="46"/>
      <c r="I154" s="46"/>
      <c r="J154" s="96"/>
    </row>
    <row r="155" spans="1:10" ht="12.75" customHeight="1">
      <c r="A155" s="4"/>
      <c r="B155" s="582" t="s">
        <v>201</v>
      </c>
      <c r="C155" s="582"/>
      <c r="D155" s="582"/>
      <c r="E155" s="582"/>
      <c r="F155" s="582"/>
      <c r="G155" s="582"/>
      <c r="H155" s="582"/>
      <c r="I155" s="582"/>
      <c r="J155" s="96"/>
    </row>
    <row r="156" spans="1:10" ht="12.75">
      <c r="A156" s="4"/>
      <c r="B156" s="582"/>
      <c r="C156" s="582"/>
      <c r="D156" s="582"/>
      <c r="E156" s="582"/>
      <c r="F156" s="582"/>
      <c r="G156" s="582"/>
      <c r="H156" s="582"/>
      <c r="I156" s="582"/>
      <c r="J156" s="96"/>
    </row>
    <row r="157" spans="1:10" ht="16.5" customHeight="1">
      <c r="A157" s="4"/>
      <c r="B157" s="582"/>
      <c r="C157" s="582"/>
      <c r="D157" s="582"/>
      <c r="E157" s="582"/>
      <c r="F157" s="582"/>
      <c r="G157" s="582"/>
      <c r="H157" s="582"/>
      <c r="I157" s="582"/>
      <c r="J157" s="96"/>
    </row>
    <row r="158" spans="1:10" ht="12.75">
      <c r="A158" s="4"/>
      <c r="B158" s="112"/>
      <c r="C158" s="111"/>
      <c r="D158" s="111"/>
      <c r="E158" s="111"/>
      <c r="F158" s="111"/>
      <c r="G158" s="111"/>
      <c r="H158" s="111"/>
      <c r="I158" s="96"/>
      <c r="J158" s="96"/>
    </row>
    <row r="159" spans="1:10" ht="12.75" customHeight="1">
      <c r="A159" s="48"/>
      <c r="B159" s="584" t="s">
        <v>216</v>
      </c>
      <c r="C159" s="584"/>
      <c r="D159" s="584"/>
      <c r="E159" s="584"/>
      <c r="F159" s="584"/>
      <c r="G159" s="584"/>
      <c r="H159" s="584"/>
      <c r="I159" s="584"/>
      <c r="J159" s="96"/>
    </row>
    <row r="160" spans="1:10" ht="18" customHeight="1">
      <c r="A160" s="4"/>
      <c r="B160" s="584"/>
      <c r="C160" s="584"/>
      <c r="D160" s="584"/>
      <c r="E160" s="584"/>
      <c r="F160" s="584"/>
      <c r="G160" s="584"/>
      <c r="H160" s="584"/>
      <c r="I160" s="584"/>
      <c r="J160" s="96"/>
    </row>
    <row r="161" spans="1:10" ht="12.75">
      <c r="A161" s="4"/>
      <c r="B161" s="410"/>
      <c r="C161" s="410"/>
      <c r="D161" s="410"/>
      <c r="E161" s="410"/>
      <c r="F161" s="414"/>
      <c r="G161" s="414"/>
      <c r="H161" s="414"/>
      <c r="I161" s="411"/>
      <c r="J161" s="96"/>
    </row>
    <row r="162" spans="1:10" ht="12.75" customHeight="1">
      <c r="A162" s="4"/>
      <c r="B162" s="582" t="s">
        <v>217</v>
      </c>
      <c r="C162" s="582"/>
      <c r="D162" s="582"/>
      <c r="E162" s="582"/>
      <c r="F162" s="582"/>
      <c r="G162" s="582"/>
      <c r="H162" s="582"/>
      <c r="I162" s="582"/>
      <c r="J162" s="96"/>
    </row>
    <row r="163" spans="1:10" ht="12.75">
      <c r="A163" s="4"/>
      <c r="B163" s="582"/>
      <c r="C163" s="582"/>
      <c r="D163" s="582"/>
      <c r="E163" s="582"/>
      <c r="F163" s="582"/>
      <c r="G163" s="582"/>
      <c r="H163" s="582"/>
      <c r="I163" s="582"/>
      <c r="J163" s="96"/>
    </row>
    <row r="164" spans="1:10" ht="18" customHeight="1">
      <c r="A164" s="4"/>
      <c r="B164" s="582"/>
      <c r="C164" s="582"/>
      <c r="D164" s="582"/>
      <c r="E164" s="582"/>
      <c r="F164" s="582"/>
      <c r="G164" s="582"/>
      <c r="H164" s="582"/>
      <c r="I164" s="582"/>
      <c r="J164" s="96"/>
    </row>
    <row r="165" spans="1:10" ht="12.75">
      <c r="A165" s="4"/>
      <c r="B165" s="415"/>
      <c r="C165" s="415"/>
      <c r="D165" s="415"/>
      <c r="E165" s="415"/>
      <c r="F165" s="415"/>
      <c r="G165" s="415"/>
      <c r="H165" s="415"/>
      <c r="I165" s="415"/>
      <c r="J165" s="96"/>
    </row>
    <row r="166" spans="1:10" ht="12.75" customHeight="1">
      <c r="A166" s="118"/>
      <c r="B166" s="582" t="s">
        <v>218</v>
      </c>
      <c r="C166" s="582"/>
      <c r="D166" s="582"/>
      <c r="E166" s="582"/>
      <c r="F166" s="582"/>
      <c r="G166" s="582"/>
      <c r="H166" s="582"/>
      <c r="I166" s="582"/>
      <c r="J166" s="96"/>
    </row>
    <row r="167" spans="1:10" ht="16.5" customHeight="1">
      <c r="A167" s="118"/>
      <c r="B167" s="582"/>
      <c r="C167" s="582"/>
      <c r="D167" s="582"/>
      <c r="E167" s="582"/>
      <c r="F167" s="582"/>
      <c r="G167" s="582"/>
      <c r="H167" s="582"/>
      <c r="I167" s="582"/>
      <c r="J167" s="96"/>
    </row>
    <row r="168" spans="1:10" ht="12.75">
      <c r="A168" s="4"/>
      <c r="B168" s="415"/>
      <c r="C168" s="415"/>
      <c r="D168" s="415"/>
      <c r="E168" s="415"/>
      <c r="F168" s="415"/>
      <c r="G168" s="415"/>
      <c r="H168" s="415"/>
      <c r="I168" s="415"/>
      <c r="J168" s="96"/>
    </row>
    <row r="169" spans="1:10" ht="17.25" customHeight="1">
      <c r="A169" s="4"/>
      <c r="B169" s="589" t="s">
        <v>202</v>
      </c>
      <c r="C169" s="589"/>
      <c r="D169" s="589"/>
      <c r="E169" s="589"/>
      <c r="F169" s="589"/>
      <c r="G169" s="589"/>
      <c r="H169" s="589"/>
      <c r="I169" s="589"/>
      <c r="J169" s="96"/>
    </row>
    <row r="170" spans="1:10" ht="12.75">
      <c r="A170" s="4"/>
      <c r="B170" s="46"/>
      <c r="C170" s="46"/>
      <c r="D170" s="46"/>
      <c r="E170" s="46"/>
      <c r="F170" s="46"/>
      <c r="G170" s="46"/>
      <c r="H170" s="46"/>
      <c r="I170" s="46"/>
      <c r="J170" s="96"/>
    </row>
    <row r="171" spans="1:10" ht="12.75" customHeight="1">
      <c r="A171" s="4"/>
      <c r="B171" s="589" t="s">
        <v>203</v>
      </c>
      <c r="C171" s="589"/>
      <c r="D171" s="589"/>
      <c r="E171" s="589"/>
      <c r="F171" s="589"/>
      <c r="G171" s="589"/>
      <c r="H171" s="589"/>
      <c r="I171" s="589"/>
      <c r="J171" s="96"/>
    </row>
    <row r="172" spans="1:10" ht="12.75">
      <c r="A172" s="4"/>
      <c r="B172" s="589"/>
      <c r="C172" s="589"/>
      <c r="D172" s="589"/>
      <c r="E172" s="589"/>
      <c r="F172" s="589"/>
      <c r="G172" s="589"/>
      <c r="H172" s="589"/>
      <c r="I172" s="589"/>
      <c r="J172" s="96"/>
    </row>
    <row r="173" spans="1:10" ht="17.25" customHeight="1">
      <c r="A173" s="4"/>
      <c r="B173" s="589"/>
      <c r="C173" s="589"/>
      <c r="D173" s="589"/>
      <c r="E173" s="589"/>
      <c r="F173" s="589"/>
      <c r="G173" s="589"/>
      <c r="H173" s="589"/>
      <c r="I173" s="589"/>
      <c r="J173" s="96"/>
    </row>
    <row r="174" spans="1:10" ht="12.75">
      <c r="A174" s="4"/>
      <c r="B174" s="110"/>
      <c r="C174" s="110"/>
      <c r="D174" s="110"/>
      <c r="E174" s="111"/>
      <c r="F174" s="111"/>
      <c r="G174" s="111"/>
      <c r="H174" s="111"/>
      <c r="I174" s="96"/>
      <c r="J174" s="96"/>
    </row>
    <row r="175" spans="1:10" ht="12.75" customHeight="1">
      <c r="A175" s="4"/>
      <c r="B175" s="584" t="s">
        <v>219</v>
      </c>
      <c r="C175" s="584"/>
      <c r="D175" s="584"/>
      <c r="E175" s="584"/>
      <c r="F175" s="584"/>
      <c r="G175" s="584"/>
      <c r="H175" s="584"/>
      <c r="I175" s="584"/>
      <c r="J175" s="96"/>
    </row>
    <row r="176" spans="1:10" ht="16.5" customHeight="1">
      <c r="A176" s="4"/>
      <c r="B176" s="584"/>
      <c r="C176" s="584"/>
      <c r="D176" s="584"/>
      <c r="E176" s="584"/>
      <c r="F176" s="584"/>
      <c r="G176" s="584"/>
      <c r="H176" s="584"/>
      <c r="I176" s="584"/>
      <c r="J176" s="96"/>
    </row>
    <row r="177" spans="1:10" ht="12.75">
      <c r="A177" s="34"/>
      <c r="B177" s="410"/>
      <c r="C177" s="410"/>
      <c r="D177" s="410"/>
      <c r="E177" s="410"/>
      <c r="F177" s="408"/>
      <c r="G177" s="408"/>
      <c r="H177" s="408"/>
      <c r="I177" s="411"/>
      <c r="J177" s="96"/>
    </row>
    <row r="178" spans="1:10" ht="12.75">
      <c r="A178" s="4"/>
      <c r="B178" s="584" t="s">
        <v>220</v>
      </c>
      <c r="C178" s="584"/>
      <c r="D178" s="584"/>
      <c r="E178" s="584"/>
      <c r="F178" s="584"/>
      <c r="G178" s="584"/>
      <c r="H178" s="584"/>
      <c r="I178" s="584"/>
      <c r="J178" s="96"/>
    </row>
    <row r="179" spans="1:10" ht="12.75" customHeight="1">
      <c r="A179" s="4"/>
      <c r="B179" s="584"/>
      <c r="C179" s="584"/>
      <c r="D179" s="584"/>
      <c r="E179" s="584"/>
      <c r="F179" s="584"/>
      <c r="G179" s="584"/>
      <c r="H179" s="584"/>
      <c r="I179" s="584"/>
      <c r="J179" s="96"/>
    </row>
    <row r="180" spans="1:10" ht="17.25" customHeight="1">
      <c r="A180" s="34"/>
      <c r="B180" s="584"/>
      <c r="C180" s="584"/>
      <c r="D180" s="584"/>
      <c r="E180" s="584"/>
      <c r="F180" s="584"/>
      <c r="G180" s="584"/>
      <c r="H180" s="584"/>
      <c r="I180" s="584"/>
      <c r="J180" s="96"/>
    </row>
    <row r="181" spans="1:10" ht="12.75" customHeight="1">
      <c r="A181" s="4"/>
      <c r="B181" s="584"/>
      <c r="C181" s="584"/>
      <c r="D181" s="584"/>
      <c r="E181" s="584"/>
      <c r="F181" s="584"/>
      <c r="G181" s="584"/>
      <c r="H181" s="584"/>
      <c r="I181" s="584"/>
      <c r="J181" s="96"/>
    </row>
    <row r="182" spans="1:10" ht="12.75">
      <c r="A182" s="4"/>
      <c r="B182" s="582" t="s">
        <v>204</v>
      </c>
      <c r="C182" s="582"/>
      <c r="D182" s="582"/>
      <c r="E182" s="582"/>
      <c r="F182" s="582"/>
      <c r="G182" s="582"/>
      <c r="H182" s="582"/>
      <c r="I182" s="582"/>
      <c r="J182" s="96"/>
    </row>
    <row r="183" spans="1:10" ht="12.75">
      <c r="A183" s="4"/>
      <c r="B183" s="582"/>
      <c r="C183" s="582"/>
      <c r="D183" s="582"/>
      <c r="E183" s="582"/>
      <c r="F183" s="582"/>
      <c r="G183" s="582"/>
      <c r="H183" s="582"/>
      <c r="I183" s="582"/>
      <c r="J183" s="96"/>
    </row>
    <row r="184" spans="1:10" ht="12.75">
      <c r="A184" s="4"/>
      <c r="B184" s="582"/>
      <c r="C184" s="582"/>
      <c r="D184" s="582"/>
      <c r="E184" s="582"/>
      <c r="F184" s="582"/>
      <c r="G184" s="582"/>
      <c r="H184" s="582"/>
      <c r="I184" s="582"/>
      <c r="J184" s="96"/>
    </row>
    <row r="185" spans="1:10" ht="12.75">
      <c r="A185" s="4"/>
      <c r="B185" s="582"/>
      <c r="C185" s="582"/>
      <c r="D185" s="582"/>
      <c r="E185" s="582"/>
      <c r="F185" s="582"/>
      <c r="G185" s="582"/>
      <c r="H185" s="582"/>
      <c r="I185" s="582"/>
      <c r="J185" s="96"/>
    </row>
    <row r="186" spans="1:10" ht="12.75">
      <c r="A186" s="4"/>
      <c r="B186" s="582"/>
      <c r="C186" s="582"/>
      <c r="D186" s="582"/>
      <c r="E186" s="582"/>
      <c r="F186" s="582"/>
      <c r="G186" s="582"/>
      <c r="H186" s="582"/>
      <c r="I186" s="582"/>
      <c r="J186" s="96"/>
    </row>
    <row r="187" spans="1:10" ht="12.75">
      <c r="A187" s="4"/>
      <c r="B187" s="582"/>
      <c r="C187" s="582"/>
      <c r="D187" s="582"/>
      <c r="E187" s="582"/>
      <c r="F187" s="582"/>
      <c r="G187" s="582"/>
      <c r="H187" s="582"/>
      <c r="I187" s="582"/>
      <c r="J187" s="96"/>
    </row>
    <row r="188" spans="1:10" ht="18.75" customHeight="1">
      <c r="A188" s="4"/>
      <c r="B188" s="582"/>
      <c r="C188" s="582"/>
      <c r="D188" s="582"/>
      <c r="E188" s="582"/>
      <c r="F188" s="582"/>
      <c r="G188" s="582"/>
      <c r="H188" s="582"/>
      <c r="I188" s="582"/>
      <c r="J188" s="96"/>
    </row>
    <row r="189" spans="1:10" ht="12.75">
      <c r="A189" s="34"/>
      <c r="B189" s="49"/>
      <c r="C189" s="49"/>
      <c r="D189" s="49"/>
      <c r="E189" s="49"/>
      <c r="F189" s="111"/>
      <c r="G189" s="111"/>
      <c r="H189" s="111"/>
      <c r="I189" s="96"/>
      <c r="J189" s="96"/>
    </row>
    <row r="190" spans="1:10" ht="12.75">
      <c r="A190" s="34"/>
      <c r="B190" s="582" t="s">
        <v>205</v>
      </c>
      <c r="C190" s="582"/>
      <c r="D190" s="582"/>
      <c r="E190" s="582"/>
      <c r="F190" s="582"/>
      <c r="G190" s="582"/>
      <c r="H190" s="582"/>
      <c r="I190" s="582"/>
      <c r="J190" s="96"/>
    </row>
    <row r="191" spans="1:10" ht="12.75">
      <c r="A191" s="34"/>
      <c r="B191" s="582"/>
      <c r="C191" s="582"/>
      <c r="D191" s="582"/>
      <c r="E191" s="582"/>
      <c r="F191" s="582"/>
      <c r="G191" s="582"/>
      <c r="H191" s="582"/>
      <c r="I191" s="582"/>
      <c r="J191" s="96"/>
    </row>
    <row r="192" spans="1:10" ht="12.75">
      <c r="A192" s="34"/>
      <c r="B192" s="582"/>
      <c r="C192" s="582"/>
      <c r="D192" s="582"/>
      <c r="E192" s="582"/>
      <c r="F192" s="582"/>
      <c r="G192" s="582"/>
      <c r="H192" s="582"/>
      <c r="I192" s="582"/>
      <c r="J192" s="96"/>
    </row>
    <row r="193" spans="1:10" ht="12.75">
      <c r="A193" s="34"/>
      <c r="B193" s="582"/>
      <c r="C193" s="582"/>
      <c r="D193" s="582"/>
      <c r="E193" s="582"/>
      <c r="F193" s="582"/>
      <c r="G193" s="582"/>
      <c r="H193" s="582"/>
      <c r="I193" s="582"/>
      <c r="J193" s="96"/>
    </row>
    <row r="194" spans="1:10" ht="12.75">
      <c r="A194" s="34"/>
      <c r="B194" s="582"/>
      <c r="C194" s="582"/>
      <c r="D194" s="582"/>
      <c r="E194" s="582"/>
      <c r="F194" s="582"/>
      <c r="G194" s="582"/>
      <c r="H194" s="582"/>
      <c r="I194" s="582"/>
      <c r="J194" s="96"/>
    </row>
    <row r="195" spans="1:10" ht="17.25" customHeight="1">
      <c r="A195" s="34"/>
      <c r="B195" s="582"/>
      <c r="C195" s="582"/>
      <c r="D195" s="582"/>
      <c r="E195" s="582"/>
      <c r="F195" s="582"/>
      <c r="G195" s="582"/>
      <c r="H195" s="582"/>
      <c r="I195" s="582"/>
      <c r="J195" s="96"/>
    </row>
    <row r="196" spans="1:10" ht="12.75">
      <c r="A196" s="34"/>
      <c r="B196" s="582"/>
      <c r="C196" s="582"/>
      <c r="D196" s="582"/>
      <c r="E196" s="582"/>
      <c r="F196" s="582"/>
      <c r="G196" s="582"/>
      <c r="H196" s="582"/>
      <c r="I196" s="582"/>
      <c r="J196" s="96"/>
    </row>
    <row r="197" spans="1:10" ht="12.75">
      <c r="A197" s="34"/>
      <c r="B197" s="404"/>
      <c r="C197" s="404"/>
      <c r="D197" s="404"/>
      <c r="E197" s="404"/>
      <c r="F197" s="404"/>
      <c r="G197" s="404"/>
      <c r="H197" s="404"/>
      <c r="I197" s="404"/>
      <c r="J197" s="96"/>
    </row>
    <row r="198" spans="1:10" ht="12.75" customHeight="1">
      <c r="A198" s="34"/>
      <c r="B198" s="582" t="s">
        <v>206</v>
      </c>
      <c r="C198" s="582"/>
      <c r="D198" s="582"/>
      <c r="E198" s="582"/>
      <c r="F198" s="582"/>
      <c r="G198" s="582"/>
      <c r="H198" s="582"/>
      <c r="I198" s="582"/>
      <c r="J198" s="96"/>
    </row>
    <row r="199" spans="1:10" ht="18" customHeight="1">
      <c r="A199" s="34"/>
      <c r="B199" s="582"/>
      <c r="C199" s="582"/>
      <c r="D199" s="582"/>
      <c r="E199" s="582"/>
      <c r="F199" s="582"/>
      <c r="G199" s="582"/>
      <c r="H199" s="582"/>
      <c r="I199" s="582"/>
      <c r="J199" s="96"/>
    </row>
    <row r="200" spans="1:10" ht="12.75">
      <c r="A200" s="4"/>
      <c r="B200" s="120"/>
      <c r="C200" s="119"/>
      <c r="D200" s="119"/>
      <c r="E200" s="4"/>
      <c r="F200" s="96"/>
      <c r="G200" s="96"/>
      <c r="H200" s="96"/>
      <c r="I200" s="96"/>
      <c r="J200" s="96"/>
    </row>
    <row r="201" spans="1:10" ht="12.75" customHeight="1">
      <c r="A201" s="2"/>
      <c r="B201" s="582" t="s">
        <v>221</v>
      </c>
      <c r="C201" s="582"/>
      <c r="D201" s="582"/>
      <c r="E201" s="582"/>
      <c r="F201" s="582"/>
      <c r="G201" s="582"/>
      <c r="H201" s="582"/>
      <c r="I201" s="582"/>
      <c r="J201" s="96"/>
    </row>
    <row r="202" spans="1:10" ht="12.75">
      <c r="A202" s="2"/>
      <c r="B202" s="582"/>
      <c r="C202" s="582"/>
      <c r="D202" s="582"/>
      <c r="E202" s="582"/>
      <c r="F202" s="582"/>
      <c r="G202" s="582"/>
      <c r="H202" s="582"/>
      <c r="I202" s="582"/>
      <c r="J202" s="96"/>
    </row>
    <row r="203" spans="1:10" ht="12.75">
      <c r="A203" s="2"/>
      <c r="B203" s="582"/>
      <c r="C203" s="582"/>
      <c r="D203" s="582"/>
      <c r="E203" s="582"/>
      <c r="F203" s="582"/>
      <c r="G203" s="582"/>
      <c r="H203" s="582"/>
      <c r="I203" s="582"/>
      <c r="J203" s="96"/>
    </row>
    <row r="204" spans="1:10" ht="19.5" customHeight="1">
      <c r="A204" s="2"/>
      <c r="B204" s="582"/>
      <c r="C204" s="582"/>
      <c r="D204" s="582"/>
      <c r="E204" s="582"/>
      <c r="F204" s="582"/>
      <c r="G204" s="582"/>
      <c r="H204" s="582"/>
      <c r="I204" s="582"/>
      <c r="J204" s="96"/>
    </row>
    <row r="205" spans="1:10" ht="12.75">
      <c r="A205" s="2"/>
      <c r="B205" s="415"/>
      <c r="C205" s="415"/>
      <c r="D205" s="415"/>
      <c r="E205" s="415"/>
      <c r="F205" s="415"/>
      <c r="G205" s="415"/>
      <c r="H205" s="415"/>
      <c r="I205" s="415"/>
      <c r="J205" s="96"/>
    </row>
    <row r="206" spans="1:10" ht="12.75" customHeight="1">
      <c r="A206" s="2"/>
      <c r="B206" s="501" t="s">
        <v>192</v>
      </c>
      <c r="C206" s="501"/>
      <c r="D206" s="501"/>
      <c r="E206" s="501"/>
      <c r="F206" s="501"/>
      <c r="G206" s="501"/>
      <c r="H206" s="501"/>
      <c r="I206" s="501"/>
      <c r="J206" s="96"/>
    </row>
    <row r="207" spans="1:10" ht="17.25" customHeight="1">
      <c r="A207" s="2"/>
      <c r="B207" s="501"/>
      <c r="C207" s="501"/>
      <c r="D207" s="501"/>
      <c r="E207" s="501"/>
      <c r="F207" s="501"/>
      <c r="G207" s="501"/>
      <c r="H207" s="501"/>
      <c r="I207" s="501"/>
      <c r="J207" s="96"/>
    </row>
    <row r="208" spans="1:10" ht="12.75">
      <c r="A208" s="2"/>
      <c r="B208" s="49"/>
      <c r="C208" s="49"/>
      <c r="D208" s="49"/>
      <c r="E208" s="49"/>
      <c r="F208" s="96"/>
      <c r="G208" s="96"/>
      <c r="H208" s="96"/>
      <c r="I208" s="96"/>
      <c r="J208" s="96"/>
    </row>
    <row r="209" spans="1:10" ht="12.75">
      <c r="A209" s="2"/>
      <c r="B209" s="68"/>
      <c r="C209" s="20"/>
      <c r="D209" s="20"/>
      <c r="E209" s="4"/>
      <c r="F209" s="96"/>
      <c r="G209" s="96"/>
      <c r="H209" s="96"/>
      <c r="I209" s="96"/>
      <c r="J209" s="96"/>
    </row>
    <row r="210" spans="1:10" ht="12.75">
      <c r="A210" s="2"/>
      <c r="B210" s="68"/>
      <c r="C210" s="20"/>
      <c r="D210" s="20"/>
      <c r="E210" s="4"/>
      <c r="F210" s="96"/>
      <c r="G210" s="96"/>
      <c r="H210" s="96"/>
      <c r="I210" s="96"/>
      <c r="J210" s="96"/>
    </row>
    <row r="211" spans="1:10" ht="12.75">
      <c r="A211" s="2"/>
      <c r="B211" s="120"/>
      <c r="C211" s="119"/>
      <c r="D211" s="119"/>
      <c r="E211" s="4"/>
      <c r="F211" s="96"/>
      <c r="G211" s="96"/>
      <c r="H211" s="96"/>
      <c r="I211" s="96"/>
      <c r="J211" s="96"/>
    </row>
    <row r="212" spans="1:10" ht="12.75">
      <c r="A212" s="4"/>
      <c r="B212" s="120"/>
      <c r="C212" s="119"/>
      <c r="D212" s="119"/>
      <c r="E212" s="4"/>
      <c r="F212" s="96"/>
      <c r="G212" s="96"/>
      <c r="H212" s="96"/>
      <c r="I212" s="96"/>
      <c r="J212" s="96"/>
    </row>
    <row r="213" spans="1:10" ht="12.75">
      <c r="A213" s="4"/>
      <c r="B213" s="120"/>
      <c r="C213" s="119"/>
      <c r="D213" s="119"/>
      <c r="E213" s="4"/>
      <c r="F213" s="96"/>
      <c r="G213" s="96"/>
      <c r="H213" s="96"/>
      <c r="I213" s="96"/>
      <c r="J213" s="96"/>
    </row>
    <row r="214" spans="1:10" ht="12.75">
      <c r="A214" s="96"/>
      <c r="B214" s="96"/>
      <c r="C214" s="96"/>
      <c r="D214" s="96"/>
      <c r="E214" s="96"/>
      <c r="F214" s="96"/>
      <c r="G214" s="96"/>
      <c r="H214" s="96"/>
      <c r="I214" s="96"/>
      <c r="J214" s="96"/>
    </row>
    <row r="215" spans="1:10" ht="12.75">
      <c r="A215" s="96"/>
      <c r="B215" s="96"/>
      <c r="C215" s="96"/>
      <c r="D215" s="96"/>
      <c r="E215" s="96"/>
      <c r="F215" s="96"/>
      <c r="G215" s="96"/>
      <c r="H215" s="96"/>
      <c r="I215" s="96"/>
      <c r="J215" s="96"/>
    </row>
    <row r="216" spans="1:10" ht="12.75">
      <c r="A216" s="96"/>
      <c r="B216" s="96"/>
      <c r="C216" s="96"/>
      <c r="D216" s="96"/>
      <c r="E216" s="96"/>
      <c r="F216" s="96"/>
      <c r="G216" s="96"/>
      <c r="H216" s="96"/>
      <c r="I216" s="96"/>
      <c r="J216" s="96"/>
    </row>
    <row r="217" spans="1:10" ht="12.75">
      <c r="A217" s="96"/>
      <c r="B217" s="96"/>
      <c r="C217" s="96"/>
      <c r="D217" s="96"/>
      <c r="E217" s="96"/>
      <c r="F217" s="96"/>
      <c r="G217" s="96"/>
      <c r="H217" s="96"/>
      <c r="I217" s="96"/>
      <c r="J217" s="96"/>
    </row>
    <row r="218" spans="1:10" ht="12.75">
      <c r="A218" s="96"/>
      <c r="B218" s="96"/>
      <c r="C218" s="96"/>
      <c r="D218" s="96"/>
      <c r="E218" s="96"/>
      <c r="F218" s="96"/>
      <c r="G218" s="96"/>
      <c r="H218" s="96"/>
      <c r="I218" s="96"/>
      <c r="J218" s="96"/>
    </row>
    <row r="219" spans="1:10" ht="12.75">
      <c r="A219" s="96"/>
      <c r="B219" s="96"/>
      <c r="C219" s="96"/>
      <c r="D219" s="96"/>
      <c r="E219" s="96"/>
      <c r="F219" s="96"/>
      <c r="G219" s="96"/>
      <c r="H219" s="96"/>
      <c r="I219" s="96"/>
      <c r="J219" s="96"/>
    </row>
    <row r="220" spans="1:10" ht="12.75">
      <c r="A220" s="96"/>
      <c r="B220" s="96"/>
      <c r="C220" s="96"/>
      <c r="D220" s="96"/>
      <c r="E220" s="96"/>
      <c r="F220" s="96"/>
      <c r="G220" s="96"/>
      <c r="H220" s="96"/>
      <c r="I220" s="96"/>
      <c r="J220" s="96"/>
    </row>
    <row r="221" spans="1:10" ht="12.75">
      <c r="A221" s="96"/>
      <c r="B221" s="96"/>
      <c r="C221" s="96"/>
      <c r="D221" s="96"/>
      <c r="E221" s="96"/>
      <c r="F221" s="96"/>
      <c r="G221" s="96"/>
      <c r="H221" s="96"/>
      <c r="I221" s="96"/>
      <c r="J221" s="96"/>
    </row>
    <row r="222" spans="1:10" ht="12.75">
      <c r="A222" s="96"/>
      <c r="B222" s="96"/>
      <c r="C222" s="96"/>
      <c r="D222" s="96"/>
      <c r="E222" s="96"/>
      <c r="F222" s="96"/>
      <c r="G222" s="96"/>
      <c r="H222" s="96"/>
      <c r="I222" s="96"/>
      <c r="J222" s="96"/>
    </row>
    <row r="223" spans="1:10" ht="12.75">
      <c r="A223" s="96"/>
      <c r="B223" s="96"/>
      <c r="C223" s="96"/>
      <c r="D223" s="96"/>
      <c r="E223" s="96"/>
      <c r="F223" s="96"/>
      <c r="G223" s="96"/>
      <c r="H223" s="96"/>
      <c r="I223" s="96"/>
      <c r="J223" s="96"/>
    </row>
    <row r="224" spans="1:10" ht="12.75">
      <c r="A224" s="96"/>
      <c r="B224" s="96"/>
      <c r="C224" s="96"/>
      <c r="D224" s="96"/>
      <c r="E224" s="96"/>
      <c r="F224" s="96"/>
      <c r="G224" s="96"/>
      <c r="H224" s="96"/>
      <c r="I224" s="96"/>
      <c r="J224" s="96"/>
    </row>
    <row r="225" spans="1:10" ht="12.75">
      <c r="A225" s="96"/>
      <c r="B225" s="96"/>
      <c r="C225" s="96"/>
      <c r="D225" s="96"/>
      <c r="E225" s="96"/>
      <c r="F225" s="96"/>
      <c r="G225" s="96"/>
      <c r="H225" s="96"/>
      <c r="I225" s="96"/>
      <c r="J225" s="96"/>
    </row>
    <row r="226" spans="1:10" ht="12.75">
      <c r="A226" s="96"/>
      <c r="B226" s="96"/>
      <c r="C226" s="96"/>
      <c r="D226" s="96"/>
      <c r="E226" s="96"/>
      <c r="F226" s="96"/>
      <c r="G226" s="96"/>
      <c r="H226" s="96"/>
      <c r="I226" s="96"/>
      <c r="J226" s="96"/>
    </row>
    <row r="227" spans="1:10" ht="12.75">
      <c r="A227" s="96"/>
      <c r="B227" s="96"/>
      <c r="C227" s="96"/>
      <c r="D227" s="96"/>
      <c r="E227" s="96"/>
      <c r="F227" s="96"/>
      <c r="G227" s="96"/>
      <c r="H227" s="96"/>
      <c r="I227" s="96"/>
      <c r="J227" s="96"/>
    </row>
    <row r="228" spans="1:10" ht="12.75">
      <c r="A228" s="96"/>
      <c r="B228" s="96"/>
      <c r="C228" s="96"/>
      <c r="D228" s="96"/>
      <c r="E228" s="96"/>
      <c r="F228" s="96"/>
      <c r="G228" s="96"/>
      <c r="H228" s="96"/>
      <c r="I228" s="96"/>
      <c r="J228" s="96"/>
    </row>
    <row r="229" spans="1:10" ht="12.75">
      <c r="A229" s="96"/>
      <c r="B229" s="96"/>
      <c r="C229" s="96"/>
      <c r="D229" s="96"/>
      <c r="E229" s="96"/>
      <c r="F229" s="96"/>
      <c r="G229" s="96"/>
      <c r="H229" s="96"/>
      <c r="I229" s="96"/>
      <c r="J229" s="96"/>
    </row>
    <row r="230" spans="1:10" ht="12.75">
      <c r="A230" s="96"/>
      <c r="B230" s="96"/>
      <c r="C230" s="96"/>
      <c r="D230" s="96"/>
      <c r="E230" s="96"/>
      <c r="F230" s="96"/>
      <c r="G230" s="96"/>
      <c r="H230" s="96"/>
      <c r="I230" s="96"/>
      <c r="J230" s="96"/>
    </row>
    <row r="231" spans="1:10" ht="12.75">
      <c r="A231" s="96"/>
      <c r="B231" s="96"/>
      <c r="C231" s="96"/>
      <c r="D231" s="96"/>
      <c r="E231" s="96"/>
      <c r="F231" s="96"/>
      <c r="G231" s="96"/>
      <c r="H231" s="96"/>
      <c r="I231" s="96"/>
      <c r="J231" s="96"/>
    </row>
    <row r="232" spans="1:10" ht="12.75">
      <c r="A232" s="96"/>
      <c r="B232" s="96"/>
      <c r="C232" s="96"/>
      <c r="D232" s="96"/>
      <c r="E232" s="96"/>
      <c r="F232" s="96"/>
      <c r="G232" s="96"/>
      <c r="H232" s="96"/>
      <c r="I232" s="96"/>
      <c r="J232" s="96"/>
    </row>
    <row r="233" spans="1:10" ht="12.75">
      <c r="A233" s="96"/>
      <c r="B233" s="96"/>
      <c r="C233" s="96"/>
      <c r="D233" s="96"/>
      <c r="E233" s="96"/>
      <c r="F233" s="96"/>
      <c r="G233" s="96"/>
      <c r="H233" s="96"/>
      <c r="I233" s="96"/>
      <c r="J233" s="96"/>
    </row>
    <row r="234" spans="1:10" ht="12.75">
      <c r="A234" s="96"/>
      <c r="B234" s="96"/>
      <c r="C234" s="96"/>
      <c r="D234" s="96"/>
      <c r="E234" s="96"/>
      <c r="F234" s="96"/>
      <c r="G234" s="96"/>
      <c r="H234" s="96"/>
      <c r="I234" s="96"/>
      <c r="J234" s="96"/>
    </row>
    <row r="235" spans="1:10" ht="12.75">
      <c r="A235" s="96"/>
      <c r="B235" s="96"/>
      <c r="C235" s="96"/>
      <c r="D235" s="96"/>
      <c r="E235" s="96"/>
      <c r="F235" s="96"/>
      <c r="G235" s="96"/>
      <c r="H235" s="96"/>
      <c r="I235" s="96"/>
      <c r="J235" s="96"/>
    </row>
    <row r="236" spans="1:10" ht="12.75">
      <c r="A236" s="96"/>
      <c r="B236" s="96"/>
      <c r="C236" s="96"/>
      <c r="D236" s="96"/>
      <c r="E236" s="96"/>
      <c r="F236" s="96"/>
      <c r="G236" s="96"/>
      <c r="H236" s="96"/>
      <c r="I236" s="96"/>
      <c r="J236" s="96"/>
    </row>
    <row r="237" spans="1:10" ht="12.75">
      <c r="A237" s="96"/>
      <c r="B237" s="96"/>
      <c r="C237" s="96"/>
      <c r="D237" s="96"/>
      <c r="E237" s="96"/>
      <c r="F237" s="96"/>
      <c r="G237" s="96"/>
      <c r="H237" s="96"/>
      <c r="I237" s="96"/>
      <c r="J237" s="96"/>
    </row>
    <row r="238" spans="1:10" ht="12.75">
      <c r="A238" s="96"/>
      <c r="B238" s="96"/>
      <c r="C238" s="96"/>
      <c r="D238" s="96"/>
      <c r="E238" s="96"/>
      <c r="F238" s="96"/>
      <c r="G238" s="96"/>
      <c r="H238" s="96"/>
      <c r="I238" s="96"/>
      <c r="J238" s="96"/>
    </row>
    <row r="239" spans="1:10" ht="12.75">
      <c r="A239" s="96"/>
      <c r="B239" s="96"/>
      <c r="C239" s="96"/>
      <c r="D239" s="96"/>
      <c r="E239" s="96"/>
      <c r="F239" s="96"/>
      <c r="G239" s="96"/>
      <c r="H239" s="96"/>
      <c r="I239" s="96"/>
      <c r="J239" s="96"/>
    </row>
    <row r="240" spans="1:10" ht="12.75">
      <c r="A240" s="96"/>
      <c r="B240" s="96"/>
      <c r="C240" s="96"/>
      <c r="D240" s="96"/>
      <c r="E240" s="96"/>
      <c r="F240" s="96"/>
      <c r="G240" s="96"/>
      <c r="H240" s="96"/>
      <c r="I240" s="96"/>
      <c r="J240" s="96"/>
    </row>
    <row r="241" spans="1:10" ht="12.75">
      <c r="A241" s="96"/>
      <c r="B241" s="96"/>
      <c r="C241" s="96"/>
      <c r="D241" s="96"/>
      <c r="E241" s="96"/>
      <c r="F241" s="96"/>
      <c r="G241" s="96"/>
      <c r="H241" s="96"/>
      <c r="I241" s="96"/>
      <c r="J241" s="96"/>
    </row>
    <row r="242" spans="1:10" ht="12.75">
      <c r="A242" s="96"/>
      <c r="B242" s="96"/>
      <c r="C242" s="96"/>
      <c r="D242" s="96"/>
      <c r="E242" s="96"/>
      <c r="F242" s="96"/>
      <c r="G242" s="96"/>
      <c r="H242" s="96"/>
      <c r="I242" s="96"/>
      <c r="J242" s="96"/>
    </row>
    <row r="243" spans="1:10" ht="12.75">
      <c r="A243" s="96"/>
      <c r="B243" s="96"/>
      <c r="C243" s="96"/>
      <c r="D243" s="96"/>
      <c r="E243" s="96"/>
      <c r="F243" s="96"/>
      <c r="G243" s="96"/>
      <c r="H243" s="96"/>
      <c r="I243" s="96"/>
      <c r="J243" s="96"/>
    </row>
    <row r="244" spans="1:10" ht="12.75">
      <c r="A244" s="96"/>
      <c r="B244" s="96"/>
      <c r="C244" s="96"/>
      <c r="D244" s="96"/>
      <c r="E244" s="96"/>
      <c r="F244" s="96"/>
      <c r="G244" s="96"/>
      <c r="H244" s="96"/>
      <c r="I244" s="96"/>
      <c r="J244" s="96"/>
    </row>
    <row r="245" spans="1:10" ht="12.75">
      <c r="A245" s="96"/>
      <c r="B245" s="96"/>
      <c r="C245" s="96"/>
      <c r="D245" s="96"/>
      <c r="E245" s="96"/>
      <c r="F245" s="96"/>
      <c r="G245" s="96"/>
      <c r="H245" s="96"/>
      <c r="I245" s="96"/>
      <c r="J245" s="96"/>
    </row>
    <row r="246" spans="1:10" ht="12.75">
      <c r="A246" s="96"/>
      <c r="B246" s="96"/>
      <c r="C246" s="96"/>
      <c r="D246" s="96"/>
      <c r="E246" s="96"/>
      <c r="F246" s="96"/>
      <c r="G246" s="96"/>
      <c r="H246" s="96"/>
      <c r="I246" s="96"/>
      <c r="J246" s="96"/>
    </row>
    <row r="247" spans="1:10" ht="12.75">
      <c r="A247" s="96"/>
      <c r="B247" s="96"/>
      <c r="C247" s="96"/>
      <c r="D247" s="96"/>
      <c r="E247" s="96"/>
      <c r="F247" s="96"/>
      <c r="G247" s="96"/>
      <c r="H247" s="96"/>
      <c r="I247" s="96"/>
      <c r="J247" s="96"/>
    </row>
  </sheetData>
  <sheetProtection password="ADCB" sheet="1" objects="1" scenarios="1"/>
  <mergeCells count="45">
    <mergeCell ref="B190:I196"/>
    <mergeCell ref="B198:I199"/>
    <mergeCell ref="B201:I204"/>
    <mergeCell ref="B206:I207"/>
    <mergeCell ref="B182:I188"/>
    <mergeCell ref="B178:I181"/>
    <mergeCell ref="B169:I169"/>
    <mergeCell ref="B171:I173"/>
    <mergeCell ref="B175:I176"/>
    <mergeCell ref="B72:I76"/>
    <mergeCell ref="B83:I88"/>
    <mergeCell ref="B108:I110"/>
    <mergeCell ref="B166:I167"/>
    <mergeCell ref="B162:I164"/>
    <mergeCell ref="B126:I126"/>
    <mergeCell ref="B128:I130"/>
    <mergeCell ref="B143:I147"/>
    <mergeCell ref="B150:I153"/>
    <mergeCell ref="B77:E77"/>
    <mergeCell ref="B69:I71"/>
    <mergeCell ref="B61:I67"/>
    <mergeCell ref="B50:I54"/>
    <mergeCell ref="B55:I59"/>
    <mergeCell ref="B2:I2"/>
    <mergeCell ref="B37:I40"/>
    <mergeCell ref="B22:I29"/>
    <mergeCell ref="B31:I35"/>
    <mergeCell ref="B16:F16"/>
    <mergeCell ref="B41:I47"/>
    <mergeCell ref="B132:I141"/>
    <mergeCell ref="B5:F5"/>
    <mergeCell ref="B6:F6"/>
    <mergeCell ref="B7:F7"/>
    <mergeCell ref="B8:F8"/>
    <mergeCell ref="B9:E9"/>
    <mergeCell ref="B10:F10"/>
    <mergeCell ref="B15:F15"/>
    <mergeCell ref="B14:G14"/>
    <mergeCell ref="B78:I81"/>
    <mergeCell ref="B159:I160"/>
    <mergeCell ref="B155:I157"/>
    <mergeCell ref="B123:I124"/>
    <mergeCell ref="B112:I121"/>
    <mergeCell ref="B90:I99"/>
    <mergeCell ref="B102:I10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
    <tabColor indexed="34"/>
  </sheetPr>
  <dimension ref="A1:K646"/>
  <sheetViews>
    <sheetView tabSelected="1" workbookViewId="0" topLeftCell="A1">
      <selection activeCell="G31" sqref="G31"/>
    </sheetView>
  </sheetViews>
  <sheetFormatPr defaultColWidth="9.140625" defaultRowHeight="12.75"/>
  <cols>
    <col min="1" max="1" width="6.28125" style="0" customWidth="1"/>
    <col min="2" max="2" width="11.00390625" style="0" customWidth="1"/>
    <col min="3" max="3" width="4.421875" style="0" customWidth="1"/>
    <col min="4" max="4" width="4.8515625" style="0" customWidth="1"/>
    <col min="5" max="5" width="12.28125" style="0" customWidth="1"/>
    <col min="7" max="7" width="12.8515625" style="0" customWidth="1"/>
    <col min="8" max="8" width="11.57421875" style="0" customWidth="1"/>
    <col min="9" max="9" width="12.57421875" style="0" customWidth="1"/>
    <col min="10" max="10" width="10.28125" style="0" customWidth="1"/>
    <col min="11" max="11" width="6.28125" style="0" customWidth="1"/>
  </cols>
  <sheetData>
    <row r="1" spans="1:11" ht="12.75" customHeight="1">
      <c r="A1" s="4"/>
      <c r="B1" s="12"/>
      <c r="C1" s="12"/>
      <c r="D1" s="4"/>
      <c r="E1" s="4"/>
      <c r="F1" s="4"/>
      <c r="G1" s="4"/>
      <c r="H1" s="4"/>
      <c r="I1" s="4"/>
      <c r="J1" s="4"/>
      <c r="K1" s="349" t="s">
        <v>348</v>
      </c>
    </row>
    <row r="2" spans="1:11" ht="18">
      <c r="A2" s="422" t="s">
        <v>370</v>
      </c>
      <c r="B2" s="422"/>
      <c r="C2" s="422"/>
      <c r="D2" s="422"/>
      <c r="E2" s="422"/>
      <c r="F2" s="422"/>
      <c r="G2" s="422"/>
      <c r="H2" s="422"/>
      <c r="I2" s="422"/>
      <c r="J2" s="422"/>
      <c r="K2" s="422"/>
    </row>
    <row r="3" spans="1:11" ht="15.75">
      <c r="A3" s="423" t="s">
        <v>344</v>
      </c>
      <c r="B3" s="423"/>
      <c r="C3" s="423"/>
      <c r="D3" s="423"/>
      <c r="E3" s="423"/>
      <c r="F3" s="423"/>
      <c r="G3" s="423"/>
      <c r="H3" s="423"/>
      <c r="I3" s="423"/>
      <c r="J3" s="423"/>
      <c r="K3" s="423"/>
    </row>
    <row r="4" spans="1:11" ht="15">
      <c r="A4" s="424" t="s">
        <v>390</v>
      </c>
      <c r="B4" s="424"/>
      <c r="C4" s="424"/>
      <c r="D4" s="424"/>
      <c r="E4" s="424"/>
      <c r="F4" s="424"/>
      <c r="G4" s="424"/>
      <c r="H4" s="424"/>
      <c r="I4" s="424"/>
      <c r="J4" s="424"/>
      <c r="K4" s="424"/>
    </row>
    <row r="5" spans="1:11" ht="12.75">
      <c r="A5" s="96"/>
      <c r="B5" s="28"/>
      <c r="C5" s="28"/>
      <c r="D5" s="28"/>
      <c r="E5" s="28"/>
      <c r="F5" s="28"/>
      <c r="G5" s="4"/>
      <c r="H5" s="28"/>
      <c r="I5" s="28"/>
      <c r="J5" s="28"/>
      <c r="K5" s="28"/>
    </row>
    <row r="6" spans="1:11" ht="12.75">
      <c r="A6" s="96"/>
      <c r="B6" s="65"/>
      <c r="C6" s="65"/>
      <c r="D6" s="65"/>
      <c r="E6" s="65"/>
      <c r="F6" s="65"/>
      <c r="G6" s="65"/>
      <c r="H6" s="65"/>
      <c r="I6" s="65"/>
      <c r="J6" s="65"/>
      <c r="K6" s="65"/>
    </row>
    <row r="7" spans="1:11" ht="12.75">
      <c r="A7" s="96"/>
      <c r="B7" s="564" t="s">
        <v>345</v>
      </c>
      <c r="C7" s="564"/>
      <c r="D7" s="564"/>
      <c r="E7" s="564"/>
      <c r="F7" s="564"/>
      <c r="G7" s="564"/>
      <c r="H7" s="564"/>
      <c r="I7" s="564"/>
      <c r="J7" s="564"/>
      <c r="K7" s="4"/>
    </row>
    <row r="8" spans="1:11" ht="14.25">
      <c r="A8" s="96"/>
      <c r="B8" s="564"/>
      <c r="C8" s="564"/>
      <c r="D8" s="564"/>
      <c r="E8" s="564"/>
      <c r="F8" s="564"/>
      <c r="G8" s="564"/>
      <c r="H8" s="564"/>
      <c r="I8" s="564"/>
      <c r="J8" s="564"/>
      <c r="K8" s="106"/>
    </row>
    <row r="9" spans="1:11" ht="14.25">
      <c r="A9" s="96"/>
      <c r="B9" s="564"/>
      <c r="C9" s="564"/>
      <c r="D9" s="564"/>
      <c r="E9" s="564"/>
      <c r="F9" s="564"/>
      <c r="G9" s="564"/>
      <c r="H9" s="564"/>
      <c r="I9" s="564"/>
      <c r="J9" s="564"/>
      <c r="K9" s="106"/>
    </row>
    <row r="10" spans="1:11" ht="14.25">
      <c r="A10" s="96"/>
      <c r="B10" s="564"/>
      <c r="C10" s="564"/>
      <c r="D10" s="564"/>
      <c r="E10" s="564"/>
      <c r="F10" s="564"/>
      <c r="G10" s="564"/>
      <c r="H10" s="564"/>
      <c r="I10" s="564"/>
      <c r="J10" s="564"/>
      <c r="K10" s="106"/>
    </row>
    <row r="11" spans="1:11" ht="14.25">
      <c r="A11" s="96"/>
      <c r="B11" s="106"/>
      <c r="C11" s="106"/>
      <c r="D11" s="106"/>
      <c r="E11" s="106"/>
      <c r="F11" s="106"/>
      <c r="G11" s="106"/>
      <c r="H11" s="106"/>
      <c r="I11" s="106"/>
      <c r="J11" s="106"/>
      <c r="K11" s="106"/>
    </row>
    <row r="12" spans="1:11" ht="12.75">
      <c r="A12" s="96"/>
      <c r="B12" s="419" t="s">
        <v>168</v>
      </c>
      <c r="C12" s="419"/>
      <c r="D12" s="419"/>
      <c r="E12" s="419"/>
      <c r="F12" s="419"/>
      <c r="G12" s="419"/>
      <c r="H12" s="419"/>
      <c r="I12" s="419"/>
      <c r="J12" s="419"/>
      <c r="K12" s="4"/>
    </row>
    <row r="13" spans="1:11" ht="12.75">
      <c r="A13" s="96"/>
      <c r="B13" s="419"/>
      <c r="C13" s="419"/>
      <c r="D13" s="419"/>
      <c r="E13" s="419"/>
      <c r="F13" s="419"/>
      <c r="G13" s="419"/>
      <c r="H13" s="419"/>
      <c r="I13" s="419"/>
      <c r="J13" s="419"/>
      <c r="K13" s="4"/>
    </row>
    <row r="14" spans="1:11" ht="12.75">
      <c r="A14" s="96"/>
      <c r="B14" s="4"/>
      <c r="C14" s="4"/>
      <c r="D14" s="4"/>
      <c r="E14" s="4"/>
      <c r="F14" s="4"/>
      <c r="G14" s="4"/>
      <c r="H14" s="4"/>
      <c r="I14" s="4"/>
      <c r="J14" s="4"/>
      <c r="K14" s="4"/>
    </row>
    <row r="15" spans="1:11" ht="12.75">
      <c r="A15" s="96"/>
      <c r="B15" s="4"/>
      <c r="C15" s="4"/>
      <c r="D15" s="4"/>
      <c r="E15" s="4"/>
      <c r="F15" s="4"/>
      <c r="G15" s="4"/>
      <c r="H15" s="4"/>
      <c r="I15" s="4"/>
      <c r="J15" s="4"/>
      <c r="K15" s="4"/>
    </row>
    <row r="16" spans="1:11" ht="12.75">
      <c r="A16" s="96"/>
      <c r="B16" s="4"/>
      <c r="C16" s="4"/>
      <c r="D16" s="5" t="s">
        <v>283</v>
      </c>
      <c r="E16" s="444"/>
      <c r="F16" s="445"/>
      <c r="G16" s="446"/>
      <c r="H16" s="5" t="s">
        <v>284</v>
      </c>
      <c r="I16" s="72" t="s">
        <v>306</v>
      </c>
      <c r="J16" s="208"/>
      <c r="K16" s="160"/>
    </row>
    <row r="17" spans="1:11" ht="12.75">
      <c r="A17" s="96"/>
      <c r="B17" s="4"/>
      <c r="C17" s="4"/>
      <c r="D17" s="4"/>
      <c r="E17" s="4"/>
      <c r="F17" s="4"/>
      <c r="G17" s="4"/>
      <c r="H17" s="4"/>
      <c r="I17" s="4"/>
      <c r="J17" s="4"/>
      <c r="K17" s="27"/>
    </row>
    <row r="18" spans="1:11" ht="12.75">
      <c r="A18" s="96"/>
      <c r="B18" s="4"/>
      <c r="C18" s="4"/>
      <c r="D18" s="5" t="s">
        <v>285</v>
      </c>
      <c r="E18" s="131" t="str">
        <f>$I$496</f>
        <v> </v>
      </c>
      <c r="F18" s="33" t="s">
        <v>376</v>
      </c>
      <c r="G18" s="133" t="str">
        <f>IF($I$496=" "," ",$I$496/200)</f>
        <v> </v>
      </c>
      <c r="H18" s="5" t="s">
        <v>286</v>
      </c>
      <c r="I18" s="129" t="str">
        <f>VLOOKUP($I$16,'Data Sheet'!$H$2:$K$44,3,FALSE)</f>
        <v> </v>
      </c>
      <c r="J18" s="4"/>
      <c r="K18" s="27"/>
    </row>
    <row r="19" spans="1:11" ht="6" customHeight="1">
      <c r="A19" s="96"/>
      <c r="B19" s="4"/>
      <c r="C19" s="4"/>
      <c r="D19" s="4"/>
      <c r="E19" s="4"/>
      <c r="F19" s="4"/>
      <c r="G19" s="4"/>
      <c r="H19" s="4"/>
      <c r="I19" s="4"/>
      <c r="J19" s="4"/>
      <c r="K19" s="27"/>
    </row>
    <row r="20" spans="1:11" ht="12.75">
      <c r="A20" s="96"/>
      <c r="B20" s="5"/>
      <c r="C20" s="5" t="s">
        <v>287</v>
      </c>
      <c r="D20" s="470"/>
      <c r="E20" s="471"/>
      <c r="F20" s="472"/>
      <c r="G20" s="4"/>
      <c r="H20" s="5" t="s">
        <v>288</v>
      </c>
      <c r="I20" s="136" t="s">
        <v>306</v>
      </c>
      <c r="J20" s="31"/>
      <c r="K20" s="27"/>
    </row>
    <row r="21" spans="1:11" ht="6" customHeight="1">
      <c r="A21" s="96"/>
      <c r="B21" s="4"/>
      <c r="C21" s="5"/>
      <c r="D21" s="4"/>
      <c r="E21" s="4"/>
      <c r="F21" s="4"/>
      <c r="G21" s="4"/>
      <c r="H21" s="4"/>
      <c r="I21" s="31"/>
      <c r="J21" s="31"/>
      <c r="K21" s="27"/>
    </row>
    <row r="22" spans="1:11" ht="12.75">
      <c r="A22" s="96"/>
      <c r="B22" s="4"/>
      <c r="C22" s="5" t="s">
        <v>289</v>
      </c>
      <c r="D22" s="444"/>
      <c r="E22" s="445"/>
      <c r="F22" s="446"/>
      <c r="G22" s="4"/>
      <c r="H22" s="5" t="s">
        <v>290</v>
      </c>
      <c r="I22" s="136" t="s">
        <v>306</v>
      </c>
      <c r="J22" s="31"/>
      <c r="K22" s="27"/>
    </row>
    <row r="23" spans="1:11" ht="6" customHeight="1">
      <c r="A23" s="96"/>
      <c r="B23" s="4"/>
      <c r="C23" s="5"/>
      <c r="D23" s="4"/>
      <c r="E23" s="4"/>
      <c r="F23" s="4"/>
      <c r="G23" s="4"/>
      <c r="H23" s="4"/>
      <c r="I23" s="31"/>
      <c r="J23" s="31"/>
      <c r="K23" s="27"/>
    </row>
    <row r="24" spans="1:11" ht="12.75">
      <c r="A24" s="96"/>
      <c r="B24" s="5"/>
      <c r="C24" s="5" t="s">
        <v>291</v>
      </c>
      <c r="D24" s="444"/>
      <c r="E24" s="445"/>
      <c r="F24" s="446"/>
      <c r="G24" s="4"/>
      <c r="H24" s="5" t="s">
        <v>292</v>
      </c>
      <c r="I24" s="136"/>
      <c r="J24" s="31"/>
      <c r="K24" s="27"/>
    </row>
    <row r="25" spans="1:11" ht="6" customHeight="1">
      <c r="A25" s="96"/>
      <c r="B25" s="4"/>
      <c r="C25" s="4"/>
      <c r="D25" s="4"/>
      <c r="E25" s="4"/>
      <c r="F25" s="4"/>
      <c r="G25" s="4"/>
      <c r="H25" s="4"/>
      <c r="I25" s="31"/>
      <c r="J25" s="31"/>
      <c r="K25" s="27"/>
    </row>
    <row r="26" spans="1:11" ht="12.75">
      <c r="A26" s="96"/>
      <c r="B26" s="4"/>
      <c r="C26" s="4"/>
      <c r="D26" s="5" t="s">
        <v>293</v>
      </c>
      <c r="E26" s="444"/>
      <c r="F26" s="446"/>
      <c r="G26" s="4"/>
      <c r="H26" s="5" t="s">
        <v>294</v>
      </c>
      <c r="I26" s="444"/>
      <c r="J26" s="446"/>
      <c r="K26" s="160"/>
    </row>
    <row r="27" spans="1:11" ht="6" customHeight="1">
      <c r="A27" s="96"/>
      <c r="B27" s="4"/>
      <c r="C27" s="4"/>
      <c r="D27" s="4"/>
      <c r="E27" s="4"/>
      <c r="F27" s="4"/>
      <c r="G27" s="4"/>
      <c r="H27" s="4"/>
      <c r="I27" s="31"/>
      <c r="J27" s="31"/>
      <c r="K27" s="27"/>
    </row>
    <row r="28" spans="1:11" ht="12.75">
      <c r="A28" s="96"/>
      <c r="B28" s="4"/>
      <c r="C28" s="4"/>
      <c r="D28" s="5" t="s">
        <v>295</v>
      </c>
      <c r="E28" s="444"/>
      <c r="F28" s="446"/>
      <c r="G28" s="4"/>
      <c r="H28" s="5" t="s">
        <v>296</v>
      </c>
      <c r="I28" s="444"/>
      <c r="J28" s="446"/>
      <c r="K28" s="160"/>
    </row>
    <row r="29" spans="1:11" ht="6" customHeight="1">
      <c r="A29" s="96"/>
      <c r="B29" s="4"/>
      <c r="C29" s="4"/>
      <c r="D29" s="4"/>
      <c r="E29" s="4"/>
      <c r="F29" s="4"/>
      <c r="G29" s="4"/>
      <c r="H29" s="4"/>
      <c r="I29" s="31"/>
      <c r="J29" s="31"/>
      <c r="K29" s="27"/>
    </row>
    <row r="30" spans="1:11" ht="12.75">
      <c r="A30" s="96"/>
      <c r="B30" s="4"/>
      <c r="C30" s="4"/>
      <c r="D30" s="4" t="s">
        <v>297</v>
      </c>
      <c r="E30" s="4"/>
      <c r="F30" s="4"/>
      <c r="G30" s="4"/>
      <c r="H30" s="4" t="s">
        <v>298</v>
      </c>
      <c r="I30" s="444"/>
      <c r="J30" s="446"/>
      <c r="K30" s="160"/>
    </row>
    <row r="31" spans="1:11" ht="12.75">
      <c r="A31" s="96"/>
      <c r="B31" s="4"/>
      <c r="C31" s="4"/>
      <c r="D31" s="4"/>
      <c r="E31" s="4"/>
      <c r="F31" s="4"/>
      <c r="G31" s="4"/>
      <c r="H31" s="4"/>
      <c r="I31" s="31"/>
      <c r="J31" s="31"/>
      <c r="K31" s="27"/>
    </row>
    <row r="32" spans="1:11" ht="12.75">
      <c r="A32" s="96"/>
      <c r="B32" s="4"/>
      <c r="C32" s="420" t="s">
        <v>299</v>
      </c>
      <c r="D32" s="421"/>
      <c r="E32" s="451"/>
      <c r="F32" s="6" t="s">
        <v>300</v>
      </c>
      <c r="G32" s="4"/>
      <c r="H32" s="5" t="s">
        <v>301</v>
      </c>
      <c r="I32" s="444"/>
      <c r="J32" s="446"/>
      <c r="K32" s="160"/>
    </row>
    <row r="33" spans="1:11" ht="12.75">
      <c r="A33" s="96"/>
      <c r="B33" s="4"/>
      <c r="C33" s="416"/>
      <c r="D33" s="417"/>
      <c r="E33" s="418"/>
      <c r="F33" s="135"/>
      <c r="G33" s="4"/>
      <c r="H33" s="4"/>
      <c r="I33" s="31"/>
      <c r="J33" s="31"/>
      <c r="K33" s="27"/>
    </row>
    <row r="34" spans="1:11" ht="12.75">
      <c r="A34" s="96"/>
      <c r="B34" s="4"/>
      <c r="C34" s="416"/>
      <c r="D34" s="417"/>
      <c r="E34" s="418"/>
      <c r="F34" s="135"/>
      <c r="G34" s="4"/>
      <c r="H34" s="5" t="s">
        <v>302</v>
      </c>
      <c r="I34" s="444"/>
      <c r="J34" s="446"/>
      <c r="K34" s="160"/>
    </row>
    <row r="35" spans="1:11" ht="12.75">
      <c r="A35" s="96"/>
      <c r="B35" s="4"/>
      <c r="C35" s="416"/>
      <c r="D35" s="417"/>
      <c r="E35" s="418"/>
      <c r="F35" s="135"/>
      <c r="G35" s="4"/>
      <c r="H35" s="4"/>
      <c r="I35" s="4"/>
      <c r="J35" s="25"/>
      <c r="K35" s="161"/>
    </row>
    <row r="36" spans="1:11" ht="12.75">
      <c r="A36" s="96"/>
      <c r="B36" s="4"/>
      <c r="C36" s="416"/>
      <c r="D36" s="417"/>
      <c r="E36" s="418"/>
      <c r="F36" s="135" t="s">
        <v>306</v>
      </c>
      <c r="G36" s="4"/>
      <c r="H36" s="5"/>
      <c r="I36" s="5"/>
      <c r="J36" s="381"/>
      <c r="K36" s="162"/>
    </row>
    <row r="37" spans="1:11" ht="12.75">
      <c r="A37" s="96"/>
      <c r="B37" s="4"/>
      <c r="C37" s="416"/>
      <c r="D37" s="417"/>
      <c r="E37" s="418"/>
      <c r="F37" s="135" t="s">
        <v>306</v>
      </c>
      <c r="G37" s="4"/>
      <c r="H37" s="4"/>
      <c r="I37" s="4"/>
      <c r="J37" s="4"/>
      <c r="K37" s="27"/>
    </row>
    <row r="38" spans="1:11" ht="12.75">
      <c r="A38" s="96"/>
      <c r="B38" s="4"/>
      <c r="C38" s="416"/>
      <c r="D38" s="417"/>
      <c r="E38" s="418"/>
      <c r="F38" s="135"/>
      <c r="G38" s="4"/>
      <c r="H38" s="4"/>
      <c r="I38" s="5"/>
      <c r="J38" s="163"/>
      <c r="K38" s="163"/>
    </row>
    <row r="39" spans="1:11" ht="12.75">
      <c r="A39" s="96"/>
      <c r="B39" s="4"/>
      <c r="C39" s="416"/>
      <c r="D39" s="417"/>
      <c r="E39" s="418"/>
      <c r="F39" s="135"/>
      <c r="G39" s="4"/>
      <c r="H39" s="4"/>
      <c r="I39" s="4"/>
      <c r="J39" s="4"/>
      <c r="K39" s="27"/>
    </row>
    <row r="40" spans="1:11" ht="12.75">
      <c r="A40" s="96"/>
      <c r="B40" s="4"/>
      <c r="C40" s="416"/>
      <c r="D40" s="417"/>
      <c r="E40" s="418"/>
      <c r="F40" s="135"/>
      <c r="G40" s="4"/>
      <c r="H40" s="4"/>
      <c r="I40" s="5"/>
      <c r="J40" s="4"/>
      <c r="K40" s="27"/>
    </row>
    <row r="41" spans="1:11" ht="12.75">
      <c r="A41" s="96"/>
      <c r="B41" s="4"/>
      <c r="C41" s="416"/>
      <c r="D41" s="417"/>
      <c r="E41" s="418"/>
      <c r="F41" s="135"/>
      <c r="G41" s="4"/>
      <c r="H41" s="4"/>
      <c r="I41" s="4"/>
      <c r="J41" s="4"/>
      <c r="K41" s="27"/>
    </row>
    <row r="42" spans="1:11" ht="12.75">
      <c r="A42" s="96"/>
      <c r="B42" s="4"/>
      <c r="C42" s="4"/>
      <c r="D42" s="4"/>
      <c r="E42" s="4"/>
      <c r="F42" s="4"/>
      <c r="G42" s="4"/>
      <c r="H42" s="4"/>
      <c r="I42" s="5"/>
      <c r="J42" s="35"/>
      <c r="K42" s="164"/>
    </row>
    <row r="43" spans="1:11" ht="12.75">
      <c r="A43" s="96"/>
      <c r="B43" s="4"/>
      <c r="C43" s="4"/>
      <c r="D43" s="5"/>
      <c r="E43" s="464" t="s">
        <v>306</v>
      </c>
      <c r="F43" s="464"/>
      <c r="G43" s="4"/>
      <c r="H43" s="4"/>
      <c r="I43" s="14"/>
      <c r="J43" s="12"/>
      <c r="K43" s="26"/>
    </row>
    <row r="44" spans="1:11" ht="6" customHeight="1">
      <c r="A44" s="96"/>
      <c r="B44" s="4"/>
      <c r="C44" s="4"/>
      <c r="E44" s="542"/>
      <c r="F44" s="542"/>
      <c r="G44" s="4"/>
      <c r="H44" s="4"/>
      <c r="I44" s="4"/>
      <c r="J44" s="12" t="str">
        <f>IF(J36=2500,50+(-0.02*$J$38),J45)</f>
        <v> </v>
      </c>
      <c r="K44" s="26"/>
    </row>
    <row r="45" spans="1:11" ht="12.75">
      <c r="A45" s="96"/>
      <c r="B45" s="4"/>
      <c r="C45" s="4"/>
      <c r="D45" s="5" t="s">
        <v>303</v>
      </c>
      <c r="E45" s="461"/>
      <c r="F45" s="462"/>
      <c r="G45" s="4"/>
      <c r="H45" s="5" t="s">
        <v>304</v>
      </c>
      <c r="I45" s="134"/>
      <c r="J45" s="12" t="str">
        <f>IF(J36=1875,37.5+(-0.02*J38),J46)</f>
        <v> </v>
      </c>
      <c r="K45" s="26"/>
    </row>
    <row r="46" spans="1:11" ht="12.75">
      <c r="A46" s="96"/>
      <c r="B46" s="4"/>
      <c r="C46" s="4"/>
      <c r="D46" s="4"/>
      <c r="E46" s="476" t="s">
        <v>305</v>
      </c>
      <c r="F46" s="476"/>
      <c r="G46" s="4"/>
      <c r="H46" s="517" t="s">
        <v>305</v>
      </c>
      <c r="I46" s="517"/>
      <c r="J46" s="12" t="str">
        <f>IF(J36=1500,30+(-0.02*J38),J47)</f>
        <v> </v>
      </c>
      <c r="K46" s="26"/>
    </row>
    <row r="47" spans="1:11" ht="6" customHeight="1">
      <c r="A47" s="96"/>
      <c r="B47" s="4"/>
      <c r="C47" s="4"/>
      <c r="D47" s="4"/>
      <c r="E47" s="57"/>
      <c r="F47" s="57"/>
      <c r="G47" s="4"/>
      <c r="H47" s="4"/>
      <c r="I47" s="4"/>
      <c r="J47" s="12" t="str">
        <f>IF(J36=1125,22.5+(-0.02*J38)," ")</f>
        <v> </v>
      </c>
      <c r="K47" s="26"/>
    </row>
    <row r="48" spans="1:11" ht="12.75">
      <c r="A48" s="96"/>
      <c r="B48" s="4"/>
      <c r="C48" s="4"/>
      <c r="D48" s="5" t="s">
        <v>125</v>
      </c>
      <c r="E48" s="473"/>
      <c r="F48" s="474"/>
      <c r="G48" s="4"/>
      <c r="H48" s="4" t="s">
        <v>126</v>
      </c>
      <c r="I48" s="480" t="s">
        <v>306</v>
      </c>
      <c r="J48" s="474"/>
      <c r="K48" s="160"/>
    </row>
    <row r="49" spans="1:11" ht="12.75">
      <c r="A49" s="96"/>
      <c r="B49" s="4"/>
      <c r="C49" s="4"/>
      <c r="D49" s="5"/>
      <c r="E49" s="209"/>
      <c r="F49" s="160"/>
      <c r="G49" s="4"/>
      <c r="H49" s="4"/>
      <c r="I49" s="160"/>
      <c r="J49" s="160"/>
      <c r="K49" s="160"/>
    </row>
    <row r="50" spans="1:11" ht="12.75">
      <c r="A50" s="96"/>
      <c r="B50" s="4"/>
      <c r="C50" s="4"/>
      <c r="D50" s="4"/>
      <c r="E50" s="4"/>
      <c r="F50" s="4"/>
      <c r="G50" s="4"/>
      <c r="H50" s="4"/>
      <c r="I50" s="4"/>
      <c r="J50" s="12"/>
      <c r="K50" s="26"/>
    </row>
    <row r="51" spans="1:11" ht="12.75">
      <c r="A51" s="96"/>
      <c r="B51" s="4"/>
      <c r="C51" s="4"/>
      <c r="D51" s="62" t="s">
        <v>239</v>
      </c>
      <c r="F51" s="4"/>
      <c r="G51" s="4"/>
      <c r="H51" s="4"/>
      <c r="I51" s="4"/>
      <c r="J51" s="12"/>
      <c r="K51" s="26"/>
    </row>
    <row r="52" spans="1:11" ht="12.75">
      <c r="A52" s="96"/>
      <c r="B52" s="4"/>
      <c r="C52" s="4"/>
      <c r="D52" s="4"/>
      <c r="E52" s="4"/>
      <c r="F52" s="4"/>
      <c r="G52" s="4"/>
      <c r="H52" s="4"/>
      <c r="I52" s="1"/>
      <c r="J52" s="4"/>
      <c r="K52" s="27"/>
    </row>
    <row r="53" spans="1:11" ht="12.75">
      <c r="A53" s="96"/>
      <c r="B53" s="4"/>
      <c r="C53" s="4"/>
      <c r="D53" s="4"/>
      <c r="E53" s="4"/>
      <c r="F53" s="4"/>
      <c r="G53" s="4"/>
      <c r="H53" s="4" t="s">
        <v>306</v>
      </c>
      <c r="I53" s="4"/>
      <c r="J53" s="4"/>
      <c r="K53" s="27"/>
    </row>
    <row r="54" spans="1:11" ht="12.75">
      <c r="A54" s="96"/>
      <c r="B54" s="4"/>
      <c r="C54" s="4"/>
      <c r="D54" s="5"/>
      <c r="E54" s="641"/>
      <c r="F54" s="642"/>
      <c r="G54" s="4"/>
      <c r="H54" s="5" t="s">
        <v>534</v>
      </c>
      <c r="I54" s="459">
        <f>IF($E$43="30 Year Easement",$I$637*0.75,$I$637)</f>
        <v>0</v>
      </c>
      <c r="J54" s="460"/>
      <c r="K54" s="165"/>
    </row>
    <row r="55" spans="1:11" ht="108.75" customHeight="1">
      <c r="A55" s="96"/>
      <c r="B55" s="4"/>
      <c r="C55" s="4"/>
      <c r="D55" s="5"/>
      <c r="E55" s="107"/>
      <c r="F55" s="108"/>
      <c r="G55" s="4"/>
      <c r="H55" s="5"/>
      <c r="I55" s="107"/>
      <c r="J55" s="108"/>
      <c r="K55" s="165"/>
    </row>
    <row r="56" spans="1:11" ht="12.75" customHeight="1">
      <c r="A56" s="4"/>
      <c r="B56" s="4"/>
      <c r="C56" s="4"/>
      <c r="D56" s="4"/>
      <c r="E56" s="4"/>
      <c r="F56" s="4"/>
      <c r="G56" s="4"/>
      <c r="H56" s="4"/>
      <c r="I56" s="64"/>
      <c r="J56" s="4"/>
      <c r="K56" s="4"/>
    </row>
    <row r="57" spans="1:11" ht="18">
      <c r="A57" s="422" t="s">
        <v>342</v>
      </c>
      <c r="B57" s="422"/>
      <c r="C57" s="422"/>
      <c r="D57" s="422"/>
      <c r="E57" s="422"/>
      <c r="F57" s="422"/>
      <c r="G57" s="422"/>
      <c r="H57" s="422"/>
      <c r="I57" s="422"/>
      <c r="J57" s="422"/>
      <c r="K57" s="422"/>
    </row>
    <row r="58" spans="1:11" ht="12.75">
      <c r="A58" s="4"/>
      <c r="B58" s="4"/>
      <c r="C58" s="4"/>
      <c r="D58" s="4"/>
      <c r="E58" s="7"/>
      <c r="F58" s="4"/>
      <c r="G58" s="4"/>
      <c r="H58" s="4"/>
      <c r="I58" s="4"/>
      <c r="J58" s="4"/>
      <c r="K58" s="4"/>
    </row>
    <row r="59" spans="1:11" ht="12.75">
      <c r="A59" s="4"/>
      <c r="B59" s="4"/>
      <c r="C59" s="4"/>
      <c r="D59" s="501" t="s">
        <v>169</v>
      </c>
      <c r="E59" s="614"/>
      <c r="F59" s="614"/>
      <c r="G59" s="614"/>
      <c r="H59" s="614"/>
      <c r="I59" s="614"/>
      <c r="J59" s="614"/>
      <c r="K59" s="4"/>
    </row>
    <row r="60" spans="1:11" ht="12.75">
      <c r="A60" s="4"/>
      <c r="B60" s="4"/>
      <c r="C60" s="4"/>
      <c r="D60" s="614"/>
      <c r="E60" s="614"/>
      <c r="F60" s="614"/>
      <c r="G60" s="614"/>
      <c r="H60" s="614"/>
      <c r="I60" s="614"/>
      <c r="J60" s="614"/>
      <c r="K60" s="4"/>
    </row>
    <row r="61" spans="1:11" ht="13.5" thickBot="1">
      <c r="A61" s="4"/>
      <c r="B61" s="4"/>
      <c r="C61" s="4"/>
      <c r="D61" s="4"/>
      <c r="E61" s="4"/>
      <c r="F61" s="4"/>
      <c r="G61" s="4"/>
      <c r="H61" s="4"/>
      <c r="I61" s="8"/>
      <c r="J61" s="4"/>
      <c r="K61" s="4"/>
    </row>
    <row r="62" spans="1:11" ht="13.5" thickTop="1">
      <c r="A62" s="4"/>
      <c r="B62" s="4"/>
      <c r="C62" s="4"/>
      <c r="D62" s="519" t="s">
        <v>173</v>
      </c>
      <c r="E62" s="636"/>
      <c r="F62" s="637"/>
      <c r="G62" s="4"/>
      <c r="H62" s="519" t="s">
        <v>174</v>
      </c>
      <c r="I62" s="636"/>
      <c r="J62" s="637"/>
      <c r="K62" s="2"/>
    </row>
    <row r="63" spans="1:11" ht="13.5" thickBot="1">
      <c r="A63" s="4"/>
      <c r="B63" s="4"/>
      <c r="C63" s="4"/>
      <c r="D63" s="638"/>
      <c r="E63" s="639"/>
      <c r="F63" s="640"/>
      <c r="G63" s="4"/>
      <c r="H63" s="638"/>
      <c r="I63" s="639"/>
      <c r="J63" s="640"/>
      <c r="K63" s="2"/>
    </row>
    <row r="64" spans="1:11" ht="13.5" thickTop="1">
      <c r="A64" s="4"/>
      <c r="B64" s="4"/>
      <c r="C64" s="4"/>
      <c r="D64" s="4"/>
      <c r="E64" s="4"/>
      <c r="F64" s="4"/>
      <c r="G64" s="4"/>
      <c r="H64" s="4"/>
      <c r="I64" s="4"/>
      <c r="J64" s="4"/>
      <c r="K64" s="4"/>
    </row>
    <row r="65" spans="1:11" ht="12.75">
      <c r="A65" s="4"/>
      <c r="B65" s="9" t="s">
        <v>307</v>
      </c>
      <c r="C65" s="9"/>
      <c r="D65" s="9"/>
      <c r="E65" s="9"/>
      <c r="F65" s="141"/>
      <c r="G65" s="4"/>
      <c r="H65" s="9" t="s">
        <v>308</v>
      </c>
      <c r="I65" s="9"/>
      <c r="J65" s="141"/>
      <c r="K65" s="166"/>
    </row>
    <row r="66" spans="1:11" ht="12.75">
      <c r="A66" s="4"/>
      <c r="B66" s="9"/>
      <c r="C66" s="9"/>
      <c r="D66" s="9"/>
      <c r="E66" s="9"/>
      <c r="F66" s="10"/>
      <c r="G66" s="4"/>
      <c r="H66" s="9" t="s">
        <v>309</v>
      </c>
      <c r="I66" s="9"/>
      <c r="J66" s="10"/>
      <c r="K66" s="167"/>
    </row>
    <row r="67" spans="1:11" ht="12.75">
      <c r="A67" s="4"/>
      <c r="B67" s="9" t="s">
        <v>310</v>
      </c>
      <c r="C67" s="9"/>
      <c r="D67" s="9"/>
      <c r="E67" s="9"/>
      <c r="F67" s="141"/>
      <c r="G67" s="4"/>
      <c r="H67" s="9"/>
      <c r="I67" s="9"/>
      <c r="J67" s="10"/>
      <c r="K67" s="167"/>
    </row>
    <row r="68" spans="1:11" ht="12.75">
      <c r="A68" s="4"/>
      <c r="B68" s="9"/>
      <c r="C68" s="9"/>
      <c r="D68" s="9"/>
      <c r="E68" s="9"/>
      <c r="F68" s="10"/>
      <c r="G68" s="4"/>
      <c r="H68" s="9" t="s">
        <v>311</v>
      </c>
      <c r="I68" s="9"/>
      <c r="J68" s="141"/>
      <c r="K68" s="166"/>
    </row>
    <row r="69" spans="1:11" ht="12.75">
      <c r="A69" s="4"/>
      <c r="B69" s="9" t="s">
        <v>312</v>
      </c>
      <c r="C69" s="9"/>
      <c r="D69" s="9"/>
      <c r="E69" s="9"/>
      <c r="F69" s="141"/>
      <c r="G69" s="4"/>
      <c r="H69" s="9" t="s">
        <v>313</v>
      </c>
      <c r="I69" s="9"/>
      <c r="J69" s="10"/>
      <c r="K69" s="167"/>
    </row>
    <row r="70" spans="1:11" ht="12.75">
      <c r="A70" s="4"/>
      <c r="B70" s="9"/>
      <c r="C70" s="9"/>
      <c r="D70" s="9"/>
      <c r="E70" s="9"/>
      <c r="F70" s="10"/>
      <c r="G70" s="4"/>
      <c r="H70" s="9"/>
      <c r="I70" s="9"/>
      <c r="J70" s="10"/>
      <c r="K70" s="167"/>
    </row>
    <row r="71" spans="1:11" ht="12.75">
      <c r="A71" s="4"/>
      <c r="B71" s="9" t="s">
        <v>314</v>
      </c>
      <c r="C71" s="9"/>
      <c r="D71" s="9"/>
      <c r="E71" s="9"/>
      <c r="F71" s="141"/>
      <c r="G71" s="4"/>
      <c r="H71" s="9" t="s">
        <v>247</v>
      </c>
      <c r="I71" s="9"/>
      <c r="J71" s="141"/>
      <c r="K71" s="166"/>
    </row>
    <row r="72" spans="1:11" ht="12.75">
      <c r="A72" s="4"/>
      <c r="B72" s="9"/>
      <c r="C72" s="9"/>
      <c r="D72" s="9"/>
      <c r="E72" s="9"/>
      <c r="F72" s="10"/>
      <c r="G72" s="4"/>
      <c r="H72" s="9" t="s">
        <v>248</v>
      </c>
      <c r="I72" s="9"/>
      <c r="J72" s="10"/>
      <c r="K72" s="167"/>
    </row>
    <row r="73" spans="1:11" ht="12.75">
      <c r="A73" s="4"/>
      <c r="B73" s="9" t="s">
        <v>315</v>
      </c>
      <c r="C73" s="9"/>
      <c r="D73" s="9"/>
      <c r="E73" s="9"/>
      <c r="F73" s="141"/>
      <c r="G73" s="4"/>
      <c r="H73" s="9"/>
      <c r="I73" s="9"/>
      <c r="J73" s="10"/>
      <c r="K73" s="167"/>
    </row>
    <row r="74" spans="1:11" ht="12.75">
      <c r="A74" s="4"/>
      <c r="B74" s="9"/>
      <c r="C74" s="9"/>
      <c r="D74" s="9"/>
      <c r="E74" s="9"/>
      <c r="F74" s="10"/>
      <c r="G74" s="4"/>
      <c r="H74" s="9" t="s">
        <v>316</v>
      </c>
      <c r="I74" s="9"/>
      <c r="J74" s="141"/>
      <c r="K74" s="166"/>
    </row>
    <row r="75" spans="1:11" ht="12.75">
      <c r="A75" s="4"/>
      <c r="B75" s="9" t="s">
        <v>317</v>
      </c>
      <c r="C75" s="9"/>
      <c r="D75" s="9"/>
      <c r="E75" s="9"/>
      <c r="F75" s="141"/>
      <c r="G75" s="4"/>
      <c r="H75" s="9"/>
      <c r="I75" s="9"/>
      <c r="J75" s="4"/>
      <c r="K75" s="27"/>
    </row>
    <row r="76" spans="1:11" ht="12.75">
      <c r="A76" s="4"/>
      <c r="B76" s="9" t="s">
        <v>318</v>
      </c>
      <c r="C76" s="9"/>
      <c r="D76" s="9"/>
      <c r="E76" s="29"/>
      <c r="F76" s="10"/>
      <c r="G76" s="4"/>
      <c r="H76" s="9" t="s">
        <v>319</v>
      </c>
      <c r="I76" s="9"/>
      <c r="J76" s="141"/>
      <c r="K76" s="166"/>
    </row>
    <row r="77" spans="1:11" ht="12.75">
      <c r="A77" s="4"/>
      <c r="B77" s="4"/>
      <c r="C77" s="4"/>
      <c r="D77" s="4"/>
      <c r="E77" s="4"/>
      <c r="F77" s="4"/>
      <c r="G77" s="4"/>
      <c r="H77" s="518"/>
      <c r="I77" s="518"/>
      <c r="J77" s="4"/>
      <c r="K77" s="27"/>
    </row>
    <row r="78" spans="1:11" ht="12.75">
      <c r="A78" s="4"/>
      <c r="B78" s="9" t="s">
        <v>320</v>
      </c>
      <c r="C78" s="9"/>
      <c r="D78" s="9"/>
      <c r="E78" s="9"/>
      <c r="F78" s="141"/>
      <c r="G78" s="4"/>
      <c r="H78" s="4"/>
      <c r="I78" s="4"/>
      <c r="J78" s="4"/>
      <c r="K78" s="27"/>
    </row>
    <row r="79" spans="1:11" ht="13.5" thickBot="1">
      <c r="A79" s="4"/>
      <c r="B79" s="9"/>
      <c r="C79" s="9"/>
      <c r="D79" s="9"/>
      <c r="E79" s="9"/>
      <c r="F79" s="10"/>
      <c r="G79" s="4"/>
      <c r="H79" s="4" t="s">
        <v>321</v>
      </c>
      <c r="I79" s="4"/>
      <c r="J79" s="4"/>
      <c r="K79" s="27"/>
    </row>
    <row r="80" spans="1:11" ht="12.75">
      <c r="A80" s="4"/>
      <c r="B80" s="9" t="s">
        <v>322</v>
      </c>
      <c r="C80" s="9"/>
      <c r="D80" s="9"/>
      <c r="E80" s="9"/>
      <c r="F80" s="141"/>
      <c r="G80" s="4"/>
      <c r="H80" s="491" t="s">
        <v>306</v>
      </c>
      <c r="I80" s="626"/>
      <c r="J80" s="627"/>
      <c r="K80" s="63"/>
    </row>
    <row r="81" spans="1:11" ht="12.75">
      <c r="A81" s="4"/>
      <c r="B81" s="9"/>
      <c r="C81" s="9"/>
      <c r="D81" s="9"/>
      <c r="E81" s="9"/>
      <c r="F81" s="10"/>
      <c r="G81" s="4"/>
      <c r="H81" s="508"/>
      <c r="I81" s="629"/>
      <c r="J81" s="630"/>
      <c r="K81" s="63"/>
    </row>
    <row r="82" spans="1:11" ht="12.75">
      <c r="A82" s="4"/>
      <c r="B82" s="9" t="s">
        <v>323</v>
      </c>
      <c r="C82" s="9"/>
      <c r="D82" s="9"/>
      <c r="E82" s="9"/>
      <c r="F82" s="141"/>
      <c r="G82" s="4"/>
      <c r="H82" s="628"/>
      <c r="I82" s="629"/>
      <c r="J82" s="630"/>
      <c r="K82" s="63"/>
    </row>
    <row r="83" spans="1:11" ht="12.75">
      <c r="A83" s="4"/>
      <c r="B83" s="9"/>
      <c r="C83" s="9"/>
      <c r="D83" s="9"/>
      <c r="E83" s="9"/>
      <c r="F83" s="10"/>
      <c r="G83" s="4"/>
      <c r="H83" s="628"/>
      <c r="I83" s="629"/>
      <c r="J83" s="630"/>
      <c r="K83" s="63"/>
    </row>
    <row r="84" spans="1:11" ht="12.75">
      <c r="A84" s="4"/>
      <c r="B84" s="9" t="s">
        <v>324</v>
      </c>
      <c r="C84" s="9"/>
      <c r="D84" s="9"/>
      <c r="E84" s="9"/>
      <c r="F84" s="141"/>
      <c r="G84" s="4"/>
      <c r="H84" s="628"/>
      <c r="I84" s="629"/>
      <c r="J84" s="630"/>
      <c r="K84" s="63"/>
    </row>
    <row r="85" spans="1:11" ht="12.75">
      <c r="A85" s="4"/>
      <c r="B85" s="9"/>
      <c r="C85" s="9"/>
      <c r="D85" s="9"/>
      <c r="E85" s="9"/>
      <c r="F85" s="10"/>
      <c r="G85" s="4"/>
      <c r="H85" s="628"/>
      <c r="I85" s="629"/>
      <c r="J85" s="630"/>
      <c r="K85" s="63"/>
    </row>
    <row r="86" spans="1:11" ht="13.5" thickBot="1">
      <c r="A86" s="4"/>
      <c r="B86" s="9" t="s">
        <v>325</v>
      </c>
      <c r="C86" s="9"/>
      <c r="D86" s="9"/>
      <c r="E86" s="9"/>
      <c r="F86" s="141"/>
      <c r="G86" s="4"/>
      <c r="H86" s="631"/>
      <c r="I86" s="632"/>
      <c r="J86" s="633"/>
      <c r="K86" s="63"/>
    </row>
    <row r="87" spans="1:11" ht="12.75">
      <c r="A87" s="4"/>
      <c r="B87" s="9" t="s">
        <v>326</v>
      </c>
      <c r="C87" s="9"/>
      <c r="D87" s="9"/>
      <c r="E87" s="9"/>
      <c r="F87" s="10"/>
      <c r="G87" s="4"/>
      <c r="H87" s="501" t="s">
        <v>241</v>
      </c>
      <c r="I87" s="548"/>
      <c r="J87" s="548"/>
      <c r="K87" s="27"/>
    </row>
    <row r="88" spans="1:11" ht="12.75">
      <c r="A88" s="4"/>
      <c r="B88" s="4"/>
      <c r="C88" s="4"/>
      <c r="D88" s="4"/>
      <c r="E88" s="4"/>
      <c r="F88" s="4"/>
      <c r="G88" s="4"/>
      <c r="H88" s="549"/>
      <c r="I88" s="549"/>
      <c r="J88" s="549"/>
      <c r="K88" s="27"/>
    </row>
    <row r="89" spans="1:11" ht="12.75">
      <c r="A89" s="4"/>
      <c r="B89" s="9" t="s">
        <v>327</v>
      </c>
      <c r="C89" s="9"/>
      <c r="D89" s="9"/>
      <c r="E89" s="9"/>
      <c r="F89" s="142">
        <f>IF(J65&lt;(F90*0.1),J65,F90*0.1)</f>
        <v>0</v>
      </c>
      <c r="G89" s="4"/>
      <c r="H89" s="4"/>
      <c r="I89" s="27"/>
      <c r="J89" s="26">
        <f>$J$90+$J$68+$J$71+$J$76+$J$74</f>
        <v>0</v>
      </c>
      <c r="K89" s="26"/>
    </row>
    <row r="90" spans="1:11" ht="12.75">
      <c r="A90" s="4"/>
      <c r="B90" s="9"/>
      <c r="C90" s="9"/>
      <c r="D90" s="9"/>
      <c r="E90" s="9"/>
      <c r="F90" s="12">
        <f>F65+F67+F69+F71+F73+F78+F80+F82+F84+F86+F75</f>
        <v>0</v>
      </c>
      <c r="G90" s="4"/>
      <c r="H90" s="4"/>
      <c r="I90" s="4"/>
      <c r="J90" s="12">
        <f>IF(J65&lt;(F90*0.1),0,J65-(F90*0.1))</f>
        <v>0</v>
      </c>
      <c r="K90" s="26"/>
    </row>
    <row r="91" spans="1:11" ht="12.75">
      <c r="A91" s="4"/>
      <c r="B91" s="4"/>
      <c r="C91" s="4"/>
      <c r="D91" s="9"/>
      <c r="E91" s="13" t="s">
        <v>328</v>
      </c>
      <c r="F91" s="142">
        <f>F89+F90</f>
        <v>0</v>
      </c>
      <c r="G91" s="4"/>
      <c r="H91" s="4"/>
      <c r="I91" s="14" t="s">
        <v>329</v>
      </c>
      <c r="J91" s="142">
        <f>ROUNDDOWN(J89,1)</f>
        <v>0</v>
      </c>
      <c r="K91" s="168"/>
    </row>
    <row r="92" spans="1:11" ht="12.75">
      <c r="A92" s="4"/>
      <c r="B92" s="9"/>
      <c r="C92" s="9"/>
      <c r="D92" s="9"/>
      <c r="E92" s="9"/>
      <c r="F92" s="4"/>
      <c r="G92" s="4"/>
      <c r="H92" s="4"/>
      <c r="I92" s="4"/>
      <c r="J92" s="10"/>
      <c r="K92" s="167"/>
    </row>
    <row r="93" spans="1:11" ht="12.75">
      <c r="A93" s="4"/>
      <c r="B93" s="9" t="s">
        <v>330</v>
      </c>
      <c r="C93" s="9"/>
      <c r="D93" s="9"/>
      <c r="E93" s="9"/>
      <c r="F93" s="4"/>
      <c r="G93" s="4"/>
      <c r="H93" s="4"/>
      <c r="I93" s="4"/>
      <c r="J93" s="141"/>
      <c r="K93" s="166"/>
    </row>
    <row r="94" spans="1:11" ht="12.75">
      <c r="A94" s="4"/>
      <c r="B94" s="9"/>
      <c r="C94" s="9"/>
      <c r="D94" s="9"/>
      <c r="E94" s="9"/>
      <c r="F94" s="4"/>
      <c r="G94" s="4"/>
      <c r="H94" s="4"/>
      <c r="I94" s="4"/>
      <c r="J94" s="10"/>
      <c r="K94" s="167"/>
    </row>
    <row r="95" spans="1:11" ht="12.75">
      <c r="A95" s="4"/>
      <c r="B95" s="4"/>
      <c r="C95" s="4"/>
      <c r="D95" s="9"/>
      <c r="E95" s="9"/>
      <c r="F95" s="4"/>
      <c r="G95" s="4"/>
      <c r="H95" s="4"/>
      <c r="I95" s="14" t="s">
        <v>353</v>
      </c>
      <c r="J95" s="503">
        <f>IF(J91&gt;F91,"Too Many Adjacent Acres ADJUST",F91+J91+J93)</f>
        <v>0</v>
      </c>
      <c r="K95" s="164"/>
    </row>
    <row r="96" spans="1:11" ht="12.75">
      <c r="A96" s="4"/>
      <c r="B96" s="4"/>
      <c r="C96" s="4"/>
      <c r="D96" s="9"/>
      <c r="E96" s="9"/>
      <c r="F96" s="4"/>
      <c r="G96" s="4"/>
      <c r="H96" s="4"/>
      <c r="I96" s="14"/>
      <c r="J96" s="504"/>
      <c r="K96" s="164"/>
    </row>
    <row r="97" spans="1:11" ht="12.75">
      <c r="A97" s="4"/>
      <c r="B97" s="502" t="str">
        <f>IF(OR(F67=" ",F69=" ",F71=" ",F73=" ",F75=" ",F78=" ",F80=" ",F82=" ",F84=" ",F86=" ",J68=" ",J71=" ",J74=" ",J76=" ",J93=" "),"Use Your Delete Key NOT the Space Bar Key to Clear Old Data and Eliminate the #VALUE! Label"," ")</f>
        <v> </v>
      </c>
      <c r="C97" s="502"/>
      <c r="D97" s="502"/>
      <c r="E97" s="502"/>
      <c r="F97" s="502"/>
      <c r="G97" s="502"/>
      <c r="H97" s="4"/>
      <c r="I97" s="14"/>
      <c r="J97" s="504"/>
      <c r="K97" s="164"/>
    </row>
    <row r="98" spans="1:11" ht="12.75">
      <c r="A98" s="4"/>
      <c r="B98" s="502"/>
      <c r="C98" s="502"/>
      <c r="D98" s="502"/>
      <c r="E98" s="502"/>
      <c r="F98" s="502"/>
      <c r="G98" s="502"/>
      <c r="H98" s="4"/>
      <c r="I98" s="4"/>
      <c r="J98" s="504"/>
      <c r="K98" s="27"/>
    </row>
    <row r="99" spans="1:11" ht="12.75">
      <c r="A99" s="4"/>
      <c r="B99" s="502"/>
      <c r="C99" s="502"/>
      <c r="D99" s="502"/>
      <c r="E99" s="502"/>
      <c r="F99" s="502"/>
      <c r="G99" s="502"/>
      <c r="H99" s="4"/>
      <c r="I99" s="4"/>
      <c r="J99" s="505"/>
      <c r="K99" s="27"/>
    </row>
    <row r="100" spans="1:11" ht="12.75">
      <c r="A100" s="4"/>
      <c r="B100" s="4"/>
      <c r="C100" s="4"/>
      <c r="D100" s="4"/>
      <c r="E100" s="4"/>
      <c r="F100" s="4"/>
      <c r="G100" s="4"/>
      <c r="H100" s="4"/>
      <c r="I100" s="4"/>
      <c r="J100" s="4"/>
      <c r="K100" s="27"/>
    </row>
    <row r="101" spans="1:11" ht="12.75">
      <c r="A101" s="4"/>
      <c r="B101" s="4"/>
      <c r="C101" s="4"/>
      <c r="D101" s="4"/>
      <c r="E101" s="4"/>
      <c r="F101" s="4"/>
      <c r="G101" s="4"/>
      <c r="H101" s="4"/>
      <c r="I101" s="4"/>
      <c r="J101" s="4"/>
      <c r="K101" s="27"/>
    </row>
    <row r="102" spans="1:11" ht="12.75">
      <c r="A102" s="4"/>
      <c r="B102" s="4"/>
      <c r="C102" s="4"/>
      <c r="D102" s="4"/>
      <c r="E102" s="4"/>
      <c r="F102" s="4"/>
      <c r="G102" s="4"/>
      <c r="H102" s="4"/>
      <c r="I102" s="4"/>
      <c r="J102" s="4"/>
      <c r="K102" s="27"/>
    </row>
    <row r="103" spans="1:11" ht="12.75">
      <c r="A103" s="4"/>
      <c r="B103" s="4"/>
      <c r="C103" s="4"/>
      <c r="D103" s="4"/>
      <c r="E103" s="4"/>
      <c r="F103" s="4"/>
      <c r="G103" s="4"/>
      <c r="H103" s="4"/>
      <c r="I103" s="4"/>
      <c r="J103" s="4"/>
      <c r="K103" s="27"/>
    </row>
    <row r="104" spans="1:11" ht="12.75">
      <c r="A104" s="4"/>
      <c r="B104" s="4"/>
      <c r="C104" s="4"/>
      <c r="D104" s="4"/>
      <c r="E104" s="4"/>
      <c r="F104" s="4"/>
      <c r="G104" s="4"/>
      <c r="H104" s="27"/>
      <c r="I104" s="27"/>
      <c r="J104" s="27"/>
      <c r="K104" s="27"/>
    </row>
    <row r="105" spans="1:11" ht="12.75">
      <c r="A105" s="4"/>
      <c r="B105" s="4"/>
      <c r="C105" s="4"/>
      <c r="D105" s="4"/>
      <c r="E105" s="4"/>
      <c r="F105" s="4"/>
      <c r="G105" s="4"/>
      <c r="H105" s="4"/>
      <c r="I105" s="4"/>
      <c r="J105" s="4"/>
      <c r="K105" s="27"/>
    </row>
    <row r="106" spans="1:11" ht="12.75">
      <c r="A106" s="4"/>
      <c r="B106" s="4"/>
      <c r="C106" s="4"/>
      <c r="D106" s="4"/>
      <c r="E106" s="5" t="s">
        <v>283</v>
      </c>
      <c r="F106" s="453">
        <f>T($E$16)</f>
      </c>
      <c r="G106" s="454"/>
      <c r="H106" s="455"/>
      <c r="I106" s="4"/>
      <c r="J106" s="4"/>
      <c r="K106" s="27"/>
    </row>
    <row r="107" spans="1:11" ht="98.25" customHeight="1">
      <c r="A107" s="96"/>
      <c r="B107" s="4"/>
      <c r="C107" s="4"/>
      <c r="D107" s="5"/>
      <c r="E107" s="36"/>
      <c r="F107" s="36"/>
      <c r="G107" s="36"/>
      <c r="H107" s="4"/>
      <c r="I107" s="4"/>
      <c r="J107" s="4"/>
      <c r="K107" s="27"/>
    </row>
    <row r="108" spans="1:11" ht="12.75">
      <c r="A108" s="4"/>
      <c r="B108" s="4"/>
      <c r="C108" s="4"/>
      <c r="D108" s="4"/>
      <c r="E108" s="4"/>
      <c r="F108" s="4"/>
      <c r="G108" s="4"/>
      <c r="H108" s="4"/>
      <c r="I108" s="4"/>
      <c r="J108" s="4"/>
      <c r="K108" s="27"/>
    </row>
    <row r="109" spans="1:11" ht="18">
      <c r="A109" s="4"/>
      <c r="B109" s="79" t="s">
        <v>354</v>
      </c>
      <c r="C109" s="66"/>
      <c r="D109" s="4"/>
      <c r="E109" s="4"/>
      <c r="F109" s="4"/>
      <c r="G109" s="4"/>
      <c r="H109" s="4"/>
      <c r="I109" s="4"/>
      <c r="J109" s="4"/>
      <c r="K109" s="27"/>
    </row>
    <row r="110" spans="1:11" ht="6" customHeight="1">
      <c r="A110" s="4"/>
      <c r="B110" s="4"/>
      <c r="C110" s="4"/>
      <c r="D110" s="4"/>
      <c r="E110" s="4"/>
      <c r="F110" s="4"/>
      <c r="G110" s="4"/>
      <c r="H110" s="4"/>
      <c r="I110" s="4"/>
      <c r="J110" s="4"/>
      <c r="K110" s="27"/>
    </row>
    <row r="111" spans="1:11" ht="12.75">
      <c r="A111" s="4"/>
      <c r="B111" s="635" t="s">
        <v>175</v>
      </c>
      <c r="C111" s="500"/>
      <c r="D111" s="500"/>
      <c r="E111" s="500"/>
      <c r="F111" s="500"/>
      <c r="G111" s="500"/>
      <c r="H111" s="500"/>
      <c r="I111" s="500"/>
      <c r="J111" s="16"/>
      <c r="K111" s="169"/>
    </row>
    <row r="112" spans="1:11" ht="17.25" customHeight="1">
      <c r="A112" s="4"/>
      <c r="B112" s="500"/>
      <c r="C112" s="500"/>
      <c r="D112" s="500"/>
      <c r="E112" s="500"/>
      <c r="F112" s="500"/>
      <c r="G112" s="500"/>
      <c r="H112" s="500"/>
      <c r="I112" s="500"/>
      <c r="J112" s="16"/>
      <c r="K112" s="169"/>
    </row>
    <row r="113" spans="1:11" ht="14.25">
      <c r="A113" s="4"/>
      <c r="B113" s="80" t="s">
        <v>176</v>
      </c>
      <c r="C113" s="67"/>
      <c r="D113" s="16"/>
      <c r="E113" s="16"/>
      <c r="F113" s="16"/>
      <c r="G113" s="16"/>
      <c r="H113" s="16"/>
      <c r="I113" s="16"/>
      <c r="J113" s="16"/>
      <c r="K113" s="169"/>
    </row>
    <row r="114" spans="1:11" ht="12.75">
      <c r="A114" s="4"/>
      <c r="B114" s="16"/>
      <c r="C114" s="16"/>
      <c r="D114" s="16"/>
      <c r="E114" s="16"/>
      <c r="F114" s="16"/>
      <c r="G114" s="16"/>
      <c r="H114" s="16"/>
      <c r="I114" s="16"/>
      <c r="J114" s="16"/>
      <c r="K114" s="169"/>
    </row>
    <row r="115" spans="1:11" ht="12.75">
      <c r="A115" s="4"/>
      <c r="B115" s="546" t="s">
        <v>561</v>
      </c>
      <c r="C115" s="500"/>
      <c r="D115" s="500"/>
      <c r="E115" s="500"/>
      <c r="F115" s="500"/>
      <c r="G115" s="500"/>
      <c r="H115" s="500"/>
      <c r="I115" s="500"/>
      <c r="J115" s="500"/>
      <c r="K115" s="169"/>
    </row>
    <row r="116" spans="1:11" ht="20.25" customHeight="1">
      <c r="A116" s="4"/>
      <c r="B116" s="500"/>
      <c r="C116" s="500"/>
      <c r="D116" s="500"/>
      <c r="E116" s="500"/>
      <c r="F116" s="500"/>
      <c r="G116" s="500"/>
      <c r="H116" s="500"/>
      <c r="I116" s="500"/>
      <c r="J116" s="500"/>
      <c r="K116" s="169"/>
    </row>
    <row r="117" spans="1:11" ht="6" customHeight="1">
      <c r="A117" s="4"/>
      <c r="B117" s="16"/>
      <c r="C117" s="16"/>
      <c r="D117" s="16"/>
      <c r="E117" s="16"/>
      <c r="F117" s="16"/>
      <c r="G117" s="16"/>
      <c r="H117" s="16"/>
      <c r="I117" s="16"/>
      <c r="J117" s="16"/>
      <c r="K117" s="169"/>
    </row>
    <row r="118" spans="1:11" ht="12.75">
      <c r="A118" s="4"/>
      <c r="B118" s="547" t="s">
        <v>560</v>
      </c>
      <c r="C118" s="547"/>
      <c r="D118" s="547"/>
      <c r="E118" s="547"/>
      <c r="F118" s="547"/>
      <c r="G118" s="547"/>
      <c r="H118" s="547"/>
      <c r="I118" s="547"/>
      <c r="J118" s="547"/>
      <c r="K118" s="170"/>
    </row>
    <row r="119" spans="1:11" ht="12.75">
      <c r="A119" s="4"/>
      <c r="B119" s="547"/>
      <c r="C119" s="547"/>
      <c r="D119" s="547"/>
      <c r="E119" s="547"/>
      <c r="F119" s="547"/>
      <c r="G119" s="547"/>
      <c r="H119" s="547"/>
      <c r="I119" s="547"/>
      <c r="J119" s="547"/>
      <c r="K119" s="169"/>
    </row>
    <row r="120" spans="1:11" ht="18" customHeight="1">
      <c r="A120" s="4"/>
      <c r="B120" s="547"/>
      <c r="C120" s="547"/>
      <c r="D120" s="547"/>
      <c r="E120" s="547"/>
      <c r="F120" s="547"/>
      <c r="G120" s="547"/>
      <c r="H120" s="547"/>
      <c r="I120" s="547"/>
      <c r="J120" s="547"/>
      <c r="K120" s="169"/>
    </row>
    <row r="121" spans="1:11" ht="12.75">
      <c r="A121" s="4"/>
      <c r="B121" s="547"/>
      <c r="C121" s="547"/>
      <c r="D121" s="547"/>
      <c r="E121" s="547"/>
      <c r="F121" s="547"/>
      <c r="G121" s="547"/>
      <c r="H121" s="547"/>
      <c r="I121" s="547"/>
      <c r="J121" s="547"/>
      <c r="K121" s="169"/>
    </row>
    <row r="122" spans="1:11" ht="14.25">
      <c r="A122" s="4"/>
      <c r="B122" s="82" t="s">
        <v>529</v>
      </c>
      <c r="C122" s="82"/>
      <c r="D122" s="82"/>
      <c r="E122" s="82"/>
      <c r="F122" s="82"/>
      <c r="G122" s="82"/>
      <c r="H122" s="82"/>
      <c r="I122" s="82"/>
      <c r="J122" s="82"/>
      <c r="K122" s="169"/>
    </row>
    <row r="123" spans="1:11" ht="14.25">
      <c r="A123" s="4"/>
      <c r="B123" s="82" t="s">
        <v>530</v>
      </c>
      <c r="C123" s="82"/>
      <c r="D123" s="82"/>
      <c r="E123" s="82"/>
      <c r="F123" s="82"/>
      <c r="G123" s="82"/>
      <c r="H123" s="82"/>
      <c r="I123" s="82"/>
      <c r="J123" s="82"/>
      <c r="K123" s="169"/>
    </row>
    <row r="124" spans="1:11" ht="14.25">
      <c r="A124" s="4"/>
      <c r="B124" s="82" t="s">
        <v>177</v>
      </c>
      <c r="C124" s="82"/>
      <c r="D124" s="82"/>
      <c r="E124" s="82"/>
      <c r="F124" s="82"/>
      <c r="G124" s="82"/>
      <c r="H124" s="82"/>
      <c r="I124" s="82"/>
      <c r="J124" s="82"/>
      <c r="K124" s="169"/>
    </row>
    <row r="125" spans="1:11" ht="14.25">
      <c r="A125" s="4"/>
      <c r="B125" s="82" t="s">
        <v>556</v>
      </c>
      <c r="C125" s="82"/>
      <c r="D125" s="82"/>
      <c r="E125" s="82"/>
      <c r="F125" s="82"/>
      <c r="G125" s="82"/>
      <c r="H125" s="82"/>
      <c r="I125" s="82"/>
      <c r="J125" s="82"/>
      <c r="K125" s="169"/>
    </row>
    <row r="126" spans="1:11" ht="14.25">
      <c r="A126" s="4"/>
      <c r="B126" s="82" t="s">
        <v>557</v>
      </c>
      <c r="C126" s="82"/>
      <c r="D126" s="82"/>
      <c r="E126" s="82"/>
      <c r="F126" s="82"/>
      <c r="G126" s="82"/>
      <c r="H126" s="82"/>
      <c r="I126" s="82"/>
      <c r="J126" s="82"/>
      <c r="K126" s="169"/>
    </row>
    <row r="127" spans="1:11" ht="14.25">
      <c r="A127" s="4"/>
      <c r="B127" s="82" t="s">
        <v>558</v>
      </c>
      <c r="C127" s="82"/>
      <c r="D127" s="82"/>
      <c r="E127" s="82"/>
      <c r="F127" s="82"/>
      <c r="G127" s="82"/>
      <c r="H127" s="82"/>
      <c r="I127" s="82"/>
      <c r="J127" s="82"/>
      <c r="K127" s="169"/>
    </row>
    <row r="128" spans="1:11" ht="14.25">
      <c r="A128" s="4"/>
      <c r="B128" s="82" t="s">
        <v>179</v>
      </c>
      <c r="C128" s="82"/>
      <c r="D128" s="82"/>
      <c r="E128" s="82"/>
      <c r="F128" s="82"/>
      <c r="G128" s="82"/>
      <c r="H128" s="82"/>
      <c r="I128" s="82"/>
      <c r="J128" s="82"/>
      <c r="K128" s="169"/>
    </row>
    <row r="129" spans="1:11" ht="6" customHeight="1">
      <c r="A129" s="4"/>
      <c r="B129" s="82"/>
      <c r="C129" s="82"/>
      <c r="D129" s="82"/>
      <c r="E129" s="82"/>
      <c r="F129" s="82"/>
      <c r="G129" s="82"/>
      <c r="H129" s="82"/>
      <c r="I129" s="82"/>
      <c r="J129" s="82"/>
      <c r="K129" s="169"/>
    </row>
    <row r="130" spans="1:11" ht="14.25">
      <c r="A130" s="4"/>
      <c r="B130" s="82" t="s">
        <v>178</v>
      </c>
      <c r="C130" s="82"/>
      <c r="D130" s="82"/>
      <c r="E130" s="82"/>
      <c r="F130" s="82"/>
      <c r="G130" s="82"/>
      <c r="H130" s="82"/>
      <c r="I130" s="82"/>
      <c r="J130" s="16"/>
      <c r="K130" s="169"/>
    </row>
    <row r="131" spans="1:11" ht="14.25">
      <c r="A131" s="4"/>
      <c r="B131" s="82" t="s">
        <v>180</v>
      </c>
      <c r="C131" s="82"/>
      <c r="D131" s="82"/>
      <c r="E131" s="82"/>
      <c r="F131" s="82"/>
      <c r="G131" s="82"/>
      <c r="H131" s="82"/>
      <c r="I131" s="82"/>
      <c r="J131" s="16"/>
      <c r="K131" s="169"/>
    </row>
    <row r="132" spans="1:11" ht="14.25">
      <c r="A132" s="4"/>
      <c r="B132" s="82" t="s">
        <v>182</v>
      </c>
      <c r="C132" s="82"/>
      <c r="D132" s="82"/>
      <c r="E132" s="82"/>
      <c r="F132" s="82"/>
      <c r="G132" s="82"/>
      <c r="H132" s="82"/>
      <c r="I132" s="82"/>
      <c r="J132" s="16"/>
      <c r="K132" s="169"/>
    </row>
    <row r="133" spans="1:11" ht="15">
      <c r="A133" s="115"/>
      <c r="B133" s="350" t="s">
        <v>181</v>
      </c>
      <c r="C133" s="115"/>
      <c r="D133" s="115"/>
      <c r="E133" s="115"/>
      <c r="F133" s="115"/>
      <c r="G133" s="115"/>
      <c r="H133" s="115"/>
      <c r="I133" s="115"/>
      <c r="J133" s="115"/>
      <c r="K133" s="351"/>
    </row>
    <row r="134" spans="1:11" ht="12.75">
      <c r="A134" s="4"/>
      <c r="B134" s="16"/>
      <c r="C134" s="16"/>
      <c r="D134" s="16"/>
      <c r="E134" s="16"/>
      <c r="F134" s="16"/>
      <c r="G134" s="16"/>
      <c r="H134" s="16"/>
      <c r="I134" s="16"/>
      <c r="J134" s="16"/>
      <c r="K134" s="169"/>
    </row>
    <row r="135" spans="1:11" ht="14.25">
      <c r="A135" s="4"/>
      <c r="B135" s="4"/>
      <c r="C135" s="4"/>
      <c r="D135" s="83" t="s">
        <v>358</v>
      </c>
      <c r="E135" s="83"/>
      <c r="F135" s="83"/>
      <c r="G135" s="83"/>
      <c r="H135" s="83"/>
      <c r="I135" s="83"/>
      <c r="J135" s="83"/>
      <c r="K135" s="27"/>
    </row>
    <row r="136" spans="1:11" ht="14.25">
      <c r="A136" s="4"/>
      <c r="B136" s="4"/>
      <c r="C136" s="4"/>
      <c r="D136" s="83" t="s">
        <v>359</v>
      </c>
      <c r="E136" s="83"/>
      <c r="F136" s="83"/>
      <c r="G136" s="83"/>
      <c r="H136" s="83"/>
      <c r="I136" s="83"/>
      <c r="J136" s="83"/>
      <c r="K136" s="27"/>
    </row>
    <row r="137" spans="1:11" ht="13.5" thickBot="1">
      <c r="A137" s="4"/>
      <c r="B137" s="4"/>
      <c r="C137" s="4"/>
      <c r="D137" s="4"/>
      <c r="E137" s="4"/>
      <c r="F137" s="4"/>
      <c r="G137" s="4"/>
      <c r="H137" s="4"/>
      <c r="I137" s="4"/>
      <c r="J137" s="4"/>
      <c r="K137" s="27"/>
    </row>
    <row r="138" spans="1:11" ht="12.75">
      <c r="A138" s="4"/>
      <c r="B138" s="4"/>
      <c r="C138" s="4"/>
      <c r="D138" s="491"/>
      <c r="E138" s="532"/>
      <c r="F138" s="532"/>
      <c r="G138" s="532"/>
      <c r="H138" s="532"/>
      <c r="I138" s="532"/>
      <c r="J138" s="533"/>
      <c r="K138" s="63"/>
    </row>
    <row r="139" spans="1:11" ht="12.75">
      <c r="A139" s="4"/>
      <c r="B139" s="4"/>
      <c r="C139" s="4"/>
      <c r="D139" s="534"/>
      <c r="E139" s="535"/>
      <c r="F139" s="535"/>
      <c r="G139" s="535"/>
      <c r="H139" s="535"/>
      <c r="I139" s="535"/>
      <c r="J139" s="536"/>
      <c r="K139" s="63"/>
    </row>
    <row r="140" spans="1:11" ht="12.75">
      <c r="A140" s="4"/>
      <c r="B140" s="4"/>
      <c r="C140" s="4"/>
      <c r="D140" s="534"/>
      <c r="E140" s="535"/>
      <c r="F140" s="535"/>
      <c r="G140" s="535"/>
      <c r="H140" s="535"/>
      <c r="I140" s="535"/>
      <c r="J140" s="536"/>
      <c r="K140" s="63"/>
    </row>
    <row r="141" spans="1:11" ht="12.75">
      <c r="A141" s="4"/>
      <c r="B141" s="4"/>
      <c r="C141" s="4"/>
      <c r="D141" s="534"/>
      <c r="E141" s="535"/>
      <c r="F141" s="535"/>
      <c r="G141" s="535"/>
      <c r="H141" s="535"/>
      <c r="I141" s="535"/>
      <c r="J141" s="536"/>
      <c r="K141" s="63"/>
    </row>
    <row r="142" spans="1:11" ht="12.75">
      <c r="A142" s="4"/>
      <c r="B142" s="4"/>
      <c r="C142" s="4"/>
      <c r="D142" s="534"/>
      <c r="E142" s="535"/>
      <c r="F142" s="535"/>
      <c r="G142" s="535"/>
      <c r="H142" s="535"/>
      <c r="I142" s="535"/>
      <c r="J142" s="536"/>
      <c r="K142" s="63"/>
    </row>
    <row r="143" spans="1:11" ht="12.75">
      <c r="A143" s="4"/>
      <c r="B143" s="4"/>
      <c r="C143" s="4"/>
      <c r="D143" s="534"/>
      <c r="E143" s="535"/>
      <c r="F143" s="535"/>
      <c r="G143" s="535"/>
      <c r="H143" s="535"/>
      <c r="I143" s="535"/>
      <c r="J143" s="536"/>
      <c r="K143" s="63"/>
    </row>
    <row r="144" spans="1:11" ht="13.5" thickBot="1">
      <c r="A144" s="4"/>
      <c r="B144" s="4"/>
      <c r="C144" s="4"/>
      <c r="D144" s="537"/>
      <c r="E144" s="538"/>
      <c r="F144" s="538"/>
      <c r="G144" s="538"/>
      <c r="H144" s="538"/>
      <c r="I144" s="538"/>
      <c r="J144" s="539"/>
      <c r="K144" s="63"/>
    </row>
    <row r="145" spans="1:11" ht="12.75">
      <c r="A145" s="4"/>
      <c r="B145" s="4"/>
      <c r="C145" s="4"/>
      <c r="D145" s="4"/>
      <c r="E145" s="4"/>
      <c r="F145" s="4"/>
      <c r="G145" s="4"/>
      <c r="H145" s="4"/>
      <c r="I145" s="4"/>
      <c r="J145" s="4"/>
      <c r="K145" s="27"/>
    </row>
    <row r="146" spans="1:11" ht="15">
      <c r="A146" s="4"/>
      <c r="B146" s="390" t="s">
        <v>360</v>
      </c>
      <c r="C146" s="69"/>
      <c r="D146" s="17"/>
      <c r="E146" s="17"/>
      <c r="F146" s="17"/>
      <c r="G146" s="17"/>
      <c r="H146" s="17"/>
      <c r="I146" s="17"/>
      <c r="J146" s="17"/>
      <c r="K146" s="173"/>
    </row>
    <row r="147" spans="1:11" ht="6" customHeight="1" thickBot="1">
      <c r="A147" s="4"/>
      <c r="B147" s="4"/>
      <c r="C147" s="4"/>
      <c r="D147" s="4"/>
      <c r="E147" s="4"/>
      <c r="F147" s="4"/>
      <c r="G147" s="4"/>
      <c r="H147" s="4"/>
      <c r="I147" s="4"/>
      <c r="J147" s="4"/>
      <c r="K147" s="27"/>
    </row>
    <row r="148" spans="1:11" ht="19.5" thickBot="1" thickTop="1">
      <c r="A148" s="4"/>
      <c r="B148" s="543" t="s">
        <v>100</v>
      </c>
      <c r="C148" s="544"/>
      <c r="D148" s="545"/>
      <c r="E148" s="96"/>
      <c r="F148" s="4"/>
      <c r="G148" s="4"/>
      <c r="H148" s="4"/>
      <c r="I148" s="4"/>
      <c r="J148" s="4"/>
      <c r="K148" s="27"/>
    </row>
    <row r="149" spans="1:11" ht="18.75" thickTop="1">
      <c r="A149" s="4"/>
      <c r="B149" s="73"/>
      <c r="C149" s="73"/>
      <c r="D149" s="73"/>
      <c r="F149" s="4"/>
      <c r="G149" s="4"/>
      <c r="H149" s="4"/>
      <c r="I149" s="4"/>
      <c r="J149" s="4"/>
      <c r="K149" s="27"/>
    </row>
    <row r="150" spans="1:11" ht="12.75">
      <c r="A150" s="4"/>
      <c r="B150" s="4"/>
      <c r="C150" s="54" t="s">
        <v>114</v>
      </c>
      <c r="E150" s="53"/>
      <c r="F150" s="4"/>
      <c r="G150" s="4"/>
      <c r="H150" s="4"/>
      <c r="I150" s="4"/>
      <c r="J150" s="4" t="s">
        <v>306</v>
      </c>
      <c r="K150" s="27"/>
    </row>
    <row r="151" spans="1:11" ht="12.75">
      <c r="A151" s="4"/>
      <c r="B151" s="4"/>
      <c r="C151" s="4"/>
      <c r="D151" s="53"/>
      <c r="E151" s="53"/>
      <c r="F151" s="4"/>
      <c r="G151" s="4"/>
      <c r="H151" s="4"/>
      <c r="I151" s="525" t="s">
        <v>361</v>
      </c>
      <c r="J151" s="525"/>
      <c r="K151" s="174"/>
    </row>
    <row r="152" spans="1:11" ht="12.75">
      <c r="A152" s="4"/>
      <c r="B152" s="4"/>
      <c r="C152" s="582" t="s">
        <v>222</v>
      </c>
      <c r="D152" s="500"/>
      <c r="E152" s="500"/>
      <c r="F152" s="500"/>
      <c r="G152" s="500"/>
      <c r="H152" s="500"/>
      <c r="I152" s="500"/>
      <c r="J152" s="4"/>
      <c r="K152" s="27"/>
    </row>
    <row r="153" spans="1:11" ht="12.75">
      <c r="A153" s="4"/>
      <c r="B153" s="4"/>
      <c r="C153" s="500"/>
      <c r="D153" s="500"/>
      <c r="E153" s="500"/>
      <c r="F153" s="500"/>
      <c r="G153" s="500"/>
      <c r="H153" s="500"/>
      <c r="I153" s="500"/>
      <c r="J153" s="4"/>
      <c r="K153" s="4"/>
    </row>
    <row r="154" spans="1:11" ht="6" customHeight="1">
      <c r="A154" s="4"/>
      <c r="B154" s="4"/>
      <c r="C154" s="4"/>
      <c r="D154" s="53"/>
      <c r="E154" s="53"/>
      <c r="F154" s="4"/>
      <c r="G154" s="4"/>
      <c r="H154" s="4"/>
      <c r="I154" s="4"/>
      <c r="J154" s="4"/>
      <c r="K154" s="4"/>
    </row>
    <row r="155" spans="1:11" ht="12.75">
      <c r="A155" s="4"/>
      <c r="B155" s="4" t="s">
        <v>101</v>
      </c>
      <c r="C155" s="4"/>
      <c r="E155" s="4"/>
      <c r="F155" s="4"/>
      <c r="G155" s="4"/>
      <c r="H155" s="4"/>
      <c r="I155" s="4"/>
      <c r="J155" s="4"/>
      <c r="K155" s="4"/>
    </row>
    <row r="156" spans="1:11" ht="6" customHeight="1">
      <c r="A156" s="4"/>
      <c r="B156" s="4"/>
      <c r="C156" s="4"/>
      <c r="D156" s="4"/>
      <c r="E156" s="4"/>
      <c r="F156" s="4"/>
      <c r="G156" s="4"/>
      <c r="H156" s="4"/>
      <c r="I156" s="4"/>
      <c r="J156" s="4"/>
      <c r="K156" s="4"/>
    </row>
    <row r="157" spans="1:11" ht="12.75">
      <c r="A157" s="4"/>
      <c r="B157" s="4"/>
      <c r="C157" s="541"/>
      <c r="D157" s="541"/>
      <c r="E157" s="4"/>
      <c r="F157" s="140">
        <f>$F$65+$F$67</f>
        <v>0</v>
      </c>
      <c r="G157" s="4"/>
      <c r="H157" s="4"/>
      <c r="I157" s="514"/>
      <c r="J157" s="515"/>
      <c r="K157" s="4"/>
    </row>
    <row r="158" spans="1:11" ht="12.75">
      <c r="A158" s="4"/>
      <c r="B158" s="4"/>
      <c r="C158" s="525" t="s">
        <v>361</v>
      </c>
      <c r="D158" s="525"/>
      <c r="E158" s="4"/>
      <c r="F158" s="4" t="s">
        <v>99</v>
      </c>
      <c r="G158" s="4"/>
      <c r="H158" s="4"/>
      <c r="I158" s="634" t="s">
        <v>391</v>
      </c>
      <c r="J158" s="634"/>
      <c r="K158" s="4"/>
    </row>
    <row r="159" spans="1:11" ht="6" customHeight="1">
      <c r="A159" s="4"/>
      <c r="B159" s="4"/>
      <c r="C159" s="4"/>
      <c r="D159" s="28"/>
      <c r="E159" s="4"/>
      <c r="F159" s="4"/>
      <c r="G159" s="4"/>
      <c r="H159" s="4"/>
      <c r="J159" s="4"/>
      <c r="K159" s="4"/>
    </row>
    <row r="160" spans="1:11" ht="12.75">
      <c r="A160" s="4"/>
      <c r="B160" s="540" t="s">
        <v>223</v>
      </c>
      <c r="C160" s="540"/>
      <c r="D160" s="540"/>
      <c r="E160" s="540"/>
      <c r="F160" s="540"/>
      <c r="G160" s="540"/>
      <c r="H160" s="540"/>
      <c r="I160" s="540"/>
      <c r="J160" s="540"/>
      <c r="K160" s="540"/>
    </row>
    <row r="161" spans="1:11" ht="12.75">
      <c r="A161" s="4"/>
      <c r="B161" s="540"/>
      <c r="C161" s="540"/>
      <c r="D161" s="540"/>
      <c r="E161" s="540"/>
      <c r="F161" s="540"/>
      <c r="G161" s="540"/>
      <c r="H161" s="540"/>
      <c r="I161" s="540"/>
      <c r="J161" s="540"/>
      <c r="K161" s="540"/>
    </row>
    <row r="162" spans="1:11" ht="12.75">
      <c r="A162" s="4"/>
      <c r="B162" s="540"/>
      <c r="C162" s="540"/>
      <c r="D162" s="540"/>
      <c r="E162" s="540"/>
      <c r="F162" s="540"/>
      <c r="G162" s="540"/>
      <c r="H162" s="540"/>
      <c r="I162" s="540"/>
      <c r="J162" s="540"/>
      <c r="K162" s="540"/>
    </row>
    <row r="163" spans="1:11" ht="6" customHeight="1">
      <c r="A163" s="4"/>
      <c r="B163" s="97"/>
      <c r="C163" s="97"/>
      <c r="D163" s="97"/>
      <c r="E163" s="97"/>
      <c r="F163" s="97"/>
      <c r="G163" s="97"/>
      <c r="H163" s="97"/>
      <c r="I163" s="97"/>
      <c r="J163" s="97"/>
      <c r="K163" s="97"/>
    </row>
    <row r="164" spans="1:11" ht="12.75">
      <c r="A164" s="4"/>
      <c r="B164" s="4"/>
      <c r="C164" s="4"/>
      <c r="D164" s="5" t="s">
        <v>283</v>
      </c>
      <c r="E164" s="453">
        <f>T($E$16)</f>
      </c>
      <c r="F164" s="454"/>
      <c r="G164" s="455"/>
      <c r="H164" s="5" t="s">
        <v>306</v>
      </c>
      <c r="I164" s="35" t="s">
        <v>306</v>
      </c>
      <c r="J164" s="4"/>
      <c r="K164" s="4"/>
    </row>
    <row r="165" spans="1:11" ht="25.5" customHeight="1">
      <c r="A165" s="4"/>
      <c r="B165" s="4"/>
      <c r="C165" s="4"/>
      <c r="D165" s="5"/>
      <c r="E165" s="36"/>
      <c r="F165" s="36"/>
      <c r="G165" s="36"/>
      <c r="H165" s="5"/>
      <c r="I165" s="35"/>
      <c r="J165" s="21"/>
      <c r="K165" s="4"/>
    </row>
    <row r="166" spans="1:11" ht="12.75">
      <c r="A166" s="4"/>
      <c r="B166" s="4"/>
      <c r="C166" s="4"/>
      <c r="D166" s="5"/>
      <c r="E166" s="36"/>
      <c r="F166" s="36"/>
      <c r="G166" s="36"/>
      <c r="H166" s="5"/>
      <c r="I166" s="35"/>
      <c r="J166" s="4"/>
      <c r="K166" s="4"/>
    </row>
    <row r="167" spans="1:11" ht="12.75">
      <c r="A167" s="4"/>
      <c r="B167" s="4" t="s">
        <v>365</v>
      </c>
      <c r="C167" s="4"/>
      <c r="D167" s="4"/>
      <c r="E167" s="4"/>
      <c r="F167" s="4"/>
      <c r="G167" s="4"/>
      <c r="H167" s="4"/>
      <c r="I167" s="4"/>
      <c r="J167" s="4"/>
      <c r="K167" s="4"/>
    </row>
    <row r="168" spans="1:11" ht="12.75">
      <c r="A168" s="4"/>
      <c r="B168" s="4" t="s">
        <v>366</v>
      </c>
      <c r="C168" s="4"/>
      <c r="D168" s="4"/>
      <c r="E168" s="4"/>
      <c r="F168" s="4"/>
      <c r="G168" s="4"/>
      <c r="H168" s="4"/>
      <c r="I168" s="4"/>
      <c r="J168" s="4"/>
      <c r="K168" s="4"/>
    </row>
    <row r="169" spans="1:11" ht="12.75">
      <c r="A169" s="4"/>
      <c r="B169" s="4"/>
      <c r="C169" s="4"/>
      <c r="D169" s="27"/>
      <c r="E169" s="4"/>
      <c r="F169" s="4"/>
      <c r="G169" s="4"/>
      <c r="H169" s="4"/>
      <c r="I169" s="4"/>
      <c r="J169" s="4"/>
      <c r="K169" s="4"/>
    </row>
    <row r="170" spans="1:11" ht="12.75">
      <c r="A170" s="4"/>
      <c r="B170" s="4"/>
      <c r="C170" s="4"/>
      <c r="D170" s="27"/>
      <c r="E170" s="4"/>
      <c r="F170" s="4"/>
      <c r="G170" s="4"/>
      <c r="H170" s="4"/>
      <c r="I170" s="211"/>
      <c r="J170" s="4"/>
      <c r="K170" s="4"/>
    </row>
    <row r="171" spans="1:11" ht="12.75">
      <c r="A171" s="4"/>
      <c r="B171" s="4"/>
      <c r="C171" s="4"/>
      <c r="D171" s="27"/>
      <c r="E171" s="4"/>
      <c r="F171" s="4"/>
      <c r="G171" s="4"/>
      <c r="H171" s="4"/>
      <c r="I171" s="28" t="s">
        <v>361</v>
      </c>
      <c r="J171" s="4"/>
      <c r="K171" s="4"/>
    </row>
    <row r="172" spans="1:11" ht="13.5" thickBot="1">
      <c r="A172" s="4"/>
      <c r="B172" s="4" t="s">
        <v>410</v>
      </c>
      <c r="C172" s="4"/>
      <c r="D172" s="4"/>
      <c r="E172" s="4"/>
      <c r="F172" s="4"/>
      <c r="G172" s="4"/>
      <c r="H172" s="4"/>
      <c r="I172" s="4"/>
      <c r="J172" s="4"/>
      <c r="K172" s="4"/>
    </row>
    <row r="173" spans="1:11" ht="12.75">
      <c r="A173" s="4"/>
      <c r="B173" s="491" t="s">
        <v>306</v>
      </c>
      <c r="C173" s="626"/>
      <c r="D173" s="626"/>
      <c r="E173" s="626"/>
      <c r="F173" s="626"/>
      <c r="G173" s="626"/>
      <c r="H173" s="626"/>
      <c r="I173" s="626"/>
      <c r="J173" s="627"/>
      <c r="K173" s="63"/>
    </row>
    <row r="174" spans="1:11" ht="12.75">
      <c r="A174" s="4"/>
      <c r="B174" s="628"/>
      <c r="C174" s="629"/>
      <c r="D174" s="629"/>
      <c r="E174" s="629"/>
      <c r="F174" s="629"/>
      <c r="G174" s="629"/>
      <c r="H174" s="629"/>
      <c r="I174" s="629"/>
      <c r="J174" s="630"/>
      <c r="K174" s="63"/>
    </row>
    <row r="175" spans="1:11" ht="12.75">
      <c r="A175" s="4"/>
      <c r="B175" s="628"/>
      <c r="C175" s="629"/>
      <c r="D175" s="629"/>
      <c r="E175" s="629"/>
      <c r="F175" s="629"/>
      <c r="G175" s="629"/>
      <c r="H175" s="629"/>
      <c r="I175" s="629"/>
      <c r="J175" s="630"/>
      <c r="K175" s="63"/>
    </row>
    <row r="176" spans="1:11" ht="12.75">
      <c r="A176" s="4"/>
      <c r="B176" s="628"/>
      <c r="C176" s="629"/>
      <c r="D176" s="629"/>
      <c r="E176" s="629"/>
      <c r="F176" s="629"/>
      <c r="G176" s="629"/>
      <c r="H176" s="629"/>
      <c r="I176" s="629"/>
      <c r="J176" s="630"/>
      <c r="K176" s="4"/>
    </row>
    <row r="177" spans="1:11" ht="12.75">
      <c r="A177" s="4"/>
      <c r="B177" s="628"/>
      <c r="C177" s="629"/>
      <c r="D177" s="629"/>
      <c r="E177" s="629"/>
      <c r="F177" s="629"/>
      <c r="G177" s="629"/>
      <c r="H177" s="629"/>
      <c r="I177" s="629"/>
      <c r="J177" s="630"/>
      <c r="K177" s="4"/>
    </row>
    <row r="178" spans="1:11" ht="12.75">
      <c r="A178" s="4"/>
      <c r="B178" s="628"/>
      <c r="C178" s="629"/>
      <c r="D178" s="629"/>
      <c r="E178" s="629"/>
      <c r="F178" s="629"/>
      <c r="G178" s="629"/>
      <c r="H178" s="629"/>
      <c r="I178" s="629"/>
      <c r="J178" s="630"/>
      <c r="K178" s="4"/>
    </row>
    <row r="179" spans="1:11" ht="12.75">
      <c r="A179" s="4"/>
      <c r="B179" s="628"/>
      <c r="C179" s="629"/>
      <c r="D179" s="629"/>
      <c r="E179" s="629"/>
      <c r="F179" s="629"/>
      <c r="G179" s="629"/>
      <c r="H179" s="629"/>
      <c r="I179" s="629"/>
      <c r="J179" s="630"/>
      <c r="K179" s="4"/>
    </row>
    <row r="180" spans="1:11" ht="12.75">
      <c r="A180" s="4"/>
      <c r="B180" s="628"/>
      <c r="C180" s="629"/>
      <c r="D180" s="629"/>
      <c r="E180" s="629"/>
      <c r="F180" s="629"/>
      <c r="G180" s="629"/>
      <c r="H180" s="629"/>
      <c r="I180" s="629"/>
      <c r="J180" s="630"/>
      <c r="K180" s="4"/>
    </row>
    <row r="181" spans="1:11" ht="12.75">
      <c r="A181" s="4"/>
      <c r="B181" s="628"/>
      <c r="C181" s="629"/>
      <c r="D181" s="629"/>
      <c r="E181" s="629"/>
      <c r="F181" s="629"/>
      <c r="G181" s="629"/>
      <c r="H181" s="629"/>
      <c r="I181" s="629"/>
      <c r="J181" s="630"/>
      <c r="K181" s="4"/>
    </row>
    <row r="182" spans="1:11" ht="12.75">
      <c r="A182" s="4"/>
      <c r="B182" s="628"/>
      <c r="C182" s="629"/>
      <c r="D182" s="629"/>
      <c r="E182" s="629"/>
      <c r="F182" s="629"/>
      <c r="G182" s="629"/>
      <c r="H182" s="629"/>
      <c r="I182" s="629"/>
      <c r="J182" s="630"/>
      <c r="K182" s="4"/>
    </row>
    <row r="183" spans="1:11" ht="12.75">
      <c r="A183" s="4"/>
      <c r="B183" s="628"/>
      <c r="C183" s="629"/>
      <c r="D183" s="629"/>
      <c r="E183" s="629"/>
      <c r="F183" s="629"/>
      <c r="G183" s="629"/>
      <c r="H183" s="629"/>
      <c r="I183" s="629"/>
      <c r="J183" s="630"/>
      <c r="K183" s="4"/>
    </row>
    <row r="184" spans="1:11" ht="12.75">
      <c r="A184" s="4"/>
      <c r="B184" s="628"/>
      <c r="C184" s="629"/>
      <c r="D184" s="629"/>
      <c r="E184" s="629"/>
      <c r="F184" s="629"/>
      <c r="G184" s="629"/>
      <c r="H184" s="629"/>
      <c r="I184" s="629"/>
      <c r="J184" s="630"/>
      <c r="K184" s="4"/>
    </row>
    <row r="185" spans="1:11" ht="13.5" thickBot="1">
      <c r="A185" s="4"/>
      <c r="B185" s="631"/>
      <c r="C185" s="632"/>
      <c r="D185" s="632"/>
      <c r="E185" s="632"/>
      <c r="F185" s="632"/>
      <c r="G185" s="632"/>
      <c r="H185" s="632"/>
      <c r="I185" s="632"/>
      <c r="J185" s="633"/>
      <c r="K185" s="4"/>
    </row>
    <row r="186" spans="1:11" ht="13.5" thickBot="1">
      <c r="A186" s="4"/>
      <c r="B186" s="4"/>
      <c r="C186" s="4"/>
      <c r="D186" s="4"/>
      <c r="E186" s="4"/>
      <c r="F186" s="4"/>
      <c r="G186" s="4"/>
      <c r="H186" s="4"/>
      <c r="I186" s="4"/>
      <c r="J186" s="4"/>
      <c r="K186" s="4"/>
    </row>
    <row r="187" spans="1:11" ht="17.25" thickBot="1" thickTop="1">
      <c r="A187" s="4"/>
      <c r="B187" s="529" t="s">
        <v>528</v>
      </c>
      <c r="C187" s="530"/>
      <c r="D187" s="530"/>
      <c r="E187" s="530"/>
      <c r="F187" s="530"/>
      <c r="G187" s="530"/>
      <c r="H187" s="530"/>
      <c r="I187" s="530"/>
      <c r="J187" s="531"/>
      <c r="K187" s="4"/>
    </row>
    <row r="188" spans="1:11" ht="13.5" thickTop="1">
      <c r="A188" s="4"/>
      <c r="B188" s="4"/>
      <c r="C188" s="4"/>
      <c r="D188" s="1"/>
      <c r="E188" s="4"/>
      <c r="F188" s="4"/>
      <c r="G188" s="4"/>
      <c r="H188" s="4"/>
      <c r="I188" s="4"/>
      <c r="J188" s="4"/>
      <c r="K188" s="4"/>
    </row>
    <row r="189" spans="1:11" ht="12.75">
      <c r="A189" s="4"/>
      <c r="B189" s="74" t="s">
        <v>260</v>
      </c>
      <c r="C189" s="75"/>
      <c r="D189" s="76"/>
      <c r="E189" s="76"/>
      <c r="F189" s="77" t="s">
        <v>446</v>
      </c>
      <c r="G189" s="78"/>
      <c r="H189" s="4"/>
      <c r="I189" s="4"/>
      <c r="J189" s="4"/>
      <c r="K189" s="4"/>
    </row>
    <row r="190" spans="1:11" ht="12.75">
      <c r="A190" s="4"/>
      <c r="B190" s="4" t="s">
        <v>251</v>
      </c>
      <c r="C190" s="4"/>
      <c r="D190" s="4"/>
      <c r="E190" s="4"/>
      <c r="F190" s="4"/>
      <c r="G190" s="96"/>
      <c r="H190" s="4"/>
      <c r="I190" s="4"/>
      <c r="J190" s="4"/>
      <c r="K190" s="4"/>
    </row>
    <row r="191" spans="1:11" ht="12.75">
      <c r="A191" s="4"/>
      <c r="B191" s="4" t="s">
        <v>252</v>
      </c>
      <c r="C191" s="4"/>
      <c r="D191" s="4"/>
      <c r="E191" s="4"/>
      <c r="F191" s="4"/>
      <c r="G191" s="96"/>
      <c r="H191" s="4"/>
      <c r="I191" s="4"/>
      <c r="J191" s="4"/>
      <c r="K191" s="4"/>
    </row>
    <row r="192" spans="1:11" ht="12.75">
      <c r="A192" s="4"/>
      <c r="B192" s="4"/>
      <c r="C192" s="4"/>
      <c r="D192" s="4"/>
      <c r="E192" s="4"/>
      <c r="F192" s="4"/>
      <c r="G192" s="96"/>
      <c r="H192" s="4"/>
      <c r="I192" s="4"/>
      <c r="J192" s="4"/>
      <c r="K192" s="4"/>
    </row>
    <row r="193" spans="1:11" ht="12.75">
      <c r="A193" s="4"/>
      <c r="B193" s="4" t="s">
        <v>255</v>
      </c>
      <c r="C193" s="4"/>
      <c r="D193" s="4"/>
      <c r="E193" s="4"/>
      <c r="F193" s="4"/>
      <c r="G193" s="96"/>
      <c r="H193" s="4"/>
      <c r="I193" s="4"/>
      <c r="J193" s="4"/>
      <c r="K193" s="4"/>
    </row>
    <row r="194" spans="1:11" ht="12.75">
      <c r="A194" s="4"/>
      <c r="B194" s="4" t="s">
        <v>228</v>
      </c>
      <c r="C194" s="4"/>
      <c r="D194" s="4"/>
      <c r="E194" s="4"/>
      <c r="F194" s="4"/>
      <c r="G194" s="96"/>
      <c r="H194" s="4"/>
      <c r="I194" s="4"/>
      <c r="J194" s="4"/>
      <c r="K194" s="4"/>
    </row>
    <row r="195" spans="1:11" ht="13.5" thickBot="1">
      <c r="A195" s="4"/>
      <c r="B195" s="4"/>
      <c r="C195" s="4"/>
      <c r="D195" s="4"/>
      <c r="E195" s="4"/>
      <c r="F195" s="4"/>
      <c r="G195" s="96"/>
      <c r="H195" s="4"/>
      <c r="I195" s="4"/>
      <c r="J195" s="4"/>
      <c r="K195" s="4"/>
    </row>
    <row r="196" spans="1:11" ht="12.75">
      <c r="A196" s="4"/>
      <c r="B196" s="491" t="s">
        <v>306</v>
      </c>
      <c r="C196" s="618"/>
      <c r="D196" s="618"/>
      <c r="E196" s="618"/>
      <c r="F196" s="618"/>
      <c r="G196" s="619"/>
      <c r="H196" s="4"/>
      <c r="I196" s="1"/>
      <c r="J196" s="4" t="s">
        <v>306</v>
      </c>
      <c r="K196" s="4"/>
    </row>
    <row r="197" spans="1:11" ht="12.75">
      <c r="A197" s="4"/>
      <c r="B197" s="620"/>
      <c r="C197" s="621"/>
      <c r="D197" s="621"/>
      <c r="E197" s="621"/>
      <c r="F197" s="621"/>
      <c r="G197" s="622"/>
      <c r="H197" s="4"/>
      <c r="I197" s="137"/>
      <c r="J197" s="4" t="s">
        <v>306</v>
      </c>
      <c r="K197" s="4"/>
    </row>
    <row r="198" spans="1:11" ht="13.5" thickBot="1">
      <c r="A198" s="4"/>
      <c r="B198" s="623"/>
      <c r="C198" s="624"/>
      <c r="D198" s="624"/>
      <c r="E198" s="624"/>
      <c r="F198" s="624"/>
      <c r="G198" s="625"/>
      <c r="H198" s="4"/>
      <c r="I198" s="30" t="s">
        <v>224</v>
      </c>
      <c r="J198" s="4"/>
      <c r="K198" s="4"/>
    </row>
    <row r="199" spans="1:11" ht="12.75">
      <c r="A199" s="4"/>
      <c r="B199" s="27"/>
      <c r="C199" s="27"/>
      <c r="D199" s="4"/>
      <c r="E199" s="4"/>
      <c r="F199" s="4"/>
      <c r="G199" s="96"/>
      <c r="H199" s="4"/>
      <c r="I199" s="4"/>
      <c r="J199" s="4"/>
      <c r="K199" s="1"/>
    </row>
    <row r="200" spans="1:11" ht="12.75">
      <c r="A200" s="4"/>
      <c r="B200" s="4" t="s">
        <v>227</v>
      </c>
      <c r="C200" s="4"/>
      <c r="D200" s="4"/>
      <c r="E200" s="4"/>
      <c r="F200" s="4"/>
      <c r="G200" s="96"/>
      <c r="H200" s="4"/>
      <c r="I200" s="4"/>
      <c r="J200" s="4"/>
      <c r="K200" s="4"/>
    </row>
    <row r="201" spans="1:11" ht="13.5" thickBot="1">
      <c r="A201" s="4"/>
      <c r="B201" s="4" t="s">
        <v>253</v>
      </c>
      <c r="C201" s="4"/>
      <c r="D201" s="4"/>
      <c r="E201" s="4"/>
      <c r="F201" s="4"/>
      <c r="G201" s="96"/>
      <c r="H201" s="4"/>
      <c r="I201" s="4"/>
      <c r="J201" s="4"/>
      <c r="K201" s="4"/>
    </row>
    <row r="202" spans="1:11" ht="12.75">
      <c r="A202" s="4"/>
      <c r="B202" s="491" t="s">
        <v>306</v>
      </c>
      <c r="C202" s="492"/>
      <c r="D202" s="492"/>
      <c r="E202" s="492"/>
      <c r="F202" s="492"/>
      <c r="G202" s="493"/>
      <c r="H202" s="4"/>
      <c r="I202" s="1"/>
      <c r="J202" s="4" t="s">
        <v>306</v>
      </c>
      <c r="K202" s="4"/>
    </row>
    <row r="203" spans="1:11" ht="12.75">
      <c r="A203" s="4"/>
      <c r="B203" s="494"/>
      <c r="C203" s="419"/>
      <c r="D203" s="419"/>
      <c r="E203" s="419"/>
      <c r="F203" s="419"/>
      <c r="G203" s="495"/>
      <c r="H203" s="4"/>
      <c r="I203" s="137"/>
      <c r="J203" s="4" t="s">
        <v>306</v>
      </c>
      <c r="K203" s="4"/>
    </row>
    <row r="204" spans="1:11" ht="13.5" thickBot="1">
      <c r="A204" s="4"/>
      <c r="B204" s="496"/>
      <c r="C204" s="497"/>
      <c r="D204" s="497"/>
      <c r="E204" s="497"/>
      <c r="F204" s="497"/>
      <c r="G204" s="498"/>
      <c r="H204" s="4"/>
      <c r="I204" s="30" t="s">
        <v>225</v>
      </c>
      <c r="J204" s="4"/>
      <c r="K204" s="4"/>
    </row>
    <row r="205" spans="1:11" ht="12.75">
      <c r="A205" s="4"/>
      <c r="B205" s="27"/>
      <c r="C205" s="27"/>
      <c r="D205" s="27"/>
      <c r="E205" s="4"/>
      <c r="F205" s="4"/>
      <c r="G205" s="96"/>
      <c r="H205" s="4"/>
      <c r="I205" s="4"/>
      <c r="J205" s="4"/>
      <c r="K205" s="4"/>
    </row>
    <row r="206" spans="1:11" ht="12.75">
      <c r="A206" s="4"/>
      <c r="B206" s="4" t="s">
        <v>226</v>
      </c>
      <c r="C206" s="4"/>
      <c r="D206" s="4"/>
      <c r="E206" s="4"/>
      <c r="F206" s="4"/>
      <c r="G206" s="96"/>
      <c r="H206" s="4"/>
      <c r="I206" s="4"/>
      <c r="J206" s="4"/>
      <c r="K206" s="4"/>
    </row>
    <row r="207" spans="1:11" ht="13.5" thickBot="1">
      <c r="A207" s="4"/>
      <c r="B207" s="4" t="s">
        <v>254</v>
      </c>
      <c r="C207" s="4"/>
      <c r="D207" s="4"/>
      <c r="E207" s="4"/>
      <c r="F207" s="4"/>
      <c r="G207" s="96"/>
      <c r="H207" s="4"/>
      <c r="I207" s="1"/>
      <c r="J207" s="4"/>
      <c r="K207" s="4"/>
    </row>
    <row r="208" spans="1:11" ht="12.75">
      <c r="A208" s="4"/>
      <c r="B208" s="491" t="s">
        <v>306</v>
      </c>
      <c r="C208" s="492"/>
      <c r="D208" s="492"/>
      <c r="E208" s="492"/>
      <c r="F208" s="492"/>
      <c r="G208" s="493"/>
      <c r="H208" s="4"/>
      <c r="I208" s="160" t="s">
        <v>306</v>
      </c>
      <c r="J208" s="4" t="s">
        <v>306</v>
      </c>
      <c r="K208" s="4"/>
    </row>
    <row r="209" spans="1:11" ht="12.75">
      <c r="A209" s="4"/>
      <c r="B209" s="494"/>
      <c r="C209" s="614"/>
      <c r="D209" s="614"/>
      <c r="E209" s="614"/>
      <c r="F209" s="614"/>
      <c r="G209" s="495"/>
      <c r="H209" s="4"/>
      <c r="I209" s="210"/>
      <c r="J209" s="4" t="s">
        <v>306</v>
      </c>
      <c r="K209" s="4"/>
    </row>
    <row r="210" spans="1:11" ht="13.5" thickBot="1">
      <c r="A210" s="4"/>
      <c r="B210" s="496"/>
      <c r="C210" s="497"/>
      <c r="D210" s="497"/>
      <c r="E210" s="497"/>
      <c r="F210" s="497"/>
      <c r="G210" s="498"/>
      <c r="H210" s="4"/>
      <c r="I210" s="30" t="s">
        <v>225</v>
      </c>
      <c r="J210" s="4" t="s">
        <v>306</v>
      </c>
      <c r="K210" s="4"/>
    </row>
    <row r="211" spans="1:11" ht="12.75">
      <c r="A211" s="4"/>
      <c r="B211" s="63"/>
      <c r="C211" s="63"/>
      <c r="D211" s="27"/>
      <c r="E211" s="4"/>
      <c r="F211" s="4"/>
      <c r="G211" s="96"/>
      <c r="H211" s="4"/>
      <c r="I211" s="16"/>
      <c r="J211" s="4"/>
      <c r="K211" s="4"/>
    </row>
    <row r="212" spans="1:11" ht="12.75">
      <c r="A212" s="4"/>
      <c r="B212" s="4" t="s">
        <v>256</v>
      </c>
      <c r="C212" s="4"/>
      <c r="D212" s="4"/>
      <c r="E212" s="4"/>
      <c r="F212" s="4"/>
      <c r="G212" s="96"/>
      <c r="H212" s="4"/>
      <c r="I212" s="4"/>
      <c r="J212" s="4"/>
      <c r="K212" s="4"/>
    </row>
    <row r="213" spans="1:11" ht="13.5" thickBot="1">
      <c r="A213" s="4"/>
      <c r="B213" s="4" t="s">
        <v>253</v>
      </c>
      <c r="C213" s="4"/>
      <c r="D213" s="4"/>
      <c r="E213" s="4"/>
      <c r="F213" s="4"/>
      <c r="G213" s="96"/>
      <c r="H213" s="4"/>
      <c r="I213" s="4"/>
      <c r="J213" s="4"/>
      <c r="K213" s="4"/>
    </row>
    <row r="214" spans="1:11" ht="12.75">
      <c r="A214" s="4"/>
      <c r="B214" s="491" t="s">
        <v>306</v>
      </c>
      <c r="C214" s="492"/>
      <c r="D214" s="492"/>
      <c r="E214" s="492"/>
      <c r="F214" s="492"/>
      <c r="G214" s="493"/>
      <c r="H214" s="4"/>
      <c r="I214" s="1"/>
      <c r="J214" s="4" t="s">
        <v>306</v>
      </c>
      <c r="K214" s="4"/>
    </row>
    <row r="215" spans="1:11" ht="12.75">
      <c r="A215" s="4"/>
      <c r="B215" s="494"/>
      <c r="C215" s="419"/>
      <c r="D215" s="419"/>
      <c r="E215" s="419"/>
      <c r="F215" s="419"/>
      <c r="G215" s="495"/>
      <c r="H215" s="4"/>
      <c r="I215" s="137"/>
      <c r="J215" s="4" t="s">
        <v>306</v>
      </c>
      <c r="K215" s="4"/>
    </row>
    <row r="216" spans="1:11" ht="13.5" thickBot="1">
      <c r="A216" s="4"/>
      <c r="B216" s="496"/>
      <c r="C216" s="497"/>
      <c r="D216" s="497"/>
      <c r="E216" s="497"/>
      <c r="F216" s="497"/>
      <c r="G216" s="498"/>
      <c r="H216" s="4"/>
      <c r="I216" s="30" t="s">
        <v>225</v>
      </c>
      <c r="J216" s="4"/>
      <c r="K216" s="4"/>
    </row>
    <row r="217" spans="1:11" ht="12.75">
      <c r="A217" s="4"/>
      <c r="B217" s="63"/>
      <c r="C217" s="63"/>
      <c r="D217" s="27"/>
      <c r="E217" s="15"/>
      <c r="F217" s="15"/>
      <c r="G217" s="96"/>
      <c r="H217" s="4"/>
      <c r="I217" s="16"/>
      <c r="J217" s="4"/>
      <c r="K217" s="4"/>
    </row>
    <row r="218" spans="1:11" ht="12.75">
      <c r="A218" s="4"/>
      <c r="B218" s="4"/>
      <c r="C218" s="4"/>
      <c r="D218" s="5" t="s">
        <v>283</v>
      </c>
      <c r="E218" s="453">
        <f>T($E$16)</f>
      </c>
      <c r="F218" s="454"/>
      <c r="G218" s="455"/>
      <c r="H218" s="4"/>
      <c r="I218" s="16"/>
      <c r="J218" s="4"/>
      <c r="K218" s="4"/>
    </row>
    <row r="219" spans="1:11" ht="12.75">
      <c r="A219" s="4"/>
      <c r="B219" s="4"/>
      <c r="C219" s="4"/>
      <c r="D219" s="5"/>
      <c r="E219" s="70"/>
      <c r="F219" s="36"/>
      <c r="G219" s="36"/>
      <c r="H219" s="4"/>
      <c r="I219" s="16"/>
      <c r="J219" s="4"/>
      <c r="K219" s="4"/>
    </row>
    <row r="220" spans="1:11" ht="63.75" customHeight="1">
      <c r="A220" s="4"/>
      <c r="B220" s="4"/>
      <c r="C220" s="4"/>
      <c r="D220" s="5"/>
      <c r="E220" s="70"/>
      <c r="F220" s="36"/>
      <c r="G220" s="36"/>
      <c r="H220" s="4"/>
      <c r="I220" s="16"/>
      <c r="J220" s="4"/>
      <c r="K220" s="4"/>
    </row>
    <row r="221" spans="1:11" ht="12.75">
      <c r="A221" s="4"/>
      <c r="B221" s="27"/>
      <c r="C221" s="27"/>
      <c r="D221" s="4"/>
      <c r="E221" s="4"/>
      <c r="F221" s="4"/>
      <c r="H221" s="4"/>
      <c r="I221" s="4"/>
      <c r="J221" s="4"/>
      <c r="K221" s="4"/>
    </row>
    <row r="222" spans="1:11" ht="12.75">
      <c r="A222" s="4"/>
      <c r="B222" s="4" t="s">
        <v>257</v>
      </c>
      <c r="C222" s="4"/>
      <c r="D222" s="4"/>
      <c r="E222" s="4"/>
      <c r="F222" s="4"/>
      <c r="G222" s="96"/>
      <c r="H222" s="4"/>
      <c r="I222" s="4"/>
      <c r="J222" s="4"/>
      <c r="K222" s="4"/>
    </row>
    <row r="223" spans="1:11" ht="12.75">
      <c r="A223" s="4"/>
      <c r="B223" s="4" t="s">
        <v>332</v>
      </c>
      <c r="C223" s="4"/>
      <c r="D223" s="4"/>
      <c r="E223" s="4"/>
      <c r="F223" s="4"/>
      <c r="G223" s="96"/>
      <c r="H223" s="4"/>
      <c r="I223" s="4"/>
      <c r="J223" s="4"/>
      <c r="K223" s="4"/>
    </row>
    <row r="224" spans="1:11" ht="12.75">
      <c r="A224" s="4"/>
      <c r="B224" s="565" t="s">
        <v>259</v>
      </c>
      <c r="C224" s="565"/>
      <c r="D224" s="565"/>
      <c r="E224" s="565"/>
      <c r="F224" s="4"/>
      <c r="H224" s="4"/>
      <c r="I224" s="128">
        <f>IF((I227+I234+I242)&lt;1,0,IF((I227+I234+I242)&lt;10,I227+I234+I242,10))</f>
        <v>0</v>
      </c>
      <c r="J224" s="4"/>
      <c r="K224" s="4"/>
    </row>
    <row r="225" spans="1:11" ht="12.75">
      <c r="A225" s="4"/>
      <c r="B225" s="1" t="s">
        <v>306</v>
      </c>
      <c r="C225" s="4"/>
      <c r="D225" s="4"/>
      <c r="E225" s="4"/>
      <c r="F225" s="4"/>
      <c r="G225" s="96"/>
      <c r="H225" s="4"/>
      <c r="I225" s="30" t="s">
        <v>102</v>
      </c>
      <c r="J225" s="4"/>
      <c r="K225" s="4"/>
    </row>
    <row r="226" spans="1:11" ht="12.75">
      <c r="A226" s="4"/>
      <c r="B226" s="103" t="s">
        <v>107</v>
      </c>
      <c r="C226" s="103"/>
      <c r="D226" s="4"/>
      <c r="E226" s="4"/>
      <c r="F226" s="4"/>
      <c r="G226" s="96"/>
      <c r="H226" s="4"/>
      <c r="I226" s="16"/>
      <c r="J226" s="4"/>
      <c r="K226" s="4"/>
    </row>
    <row r="227" spans="1:11" ht="12.75">
      <c r="A227" s="4"/>
      <c r="B227" s="419" t="s">
        <v>229</v>
      </c>
      <c r="C227" s="419"/>
      <c r="D227" s="419"/>
      <c r="E227" s="419"/>
      <c r="F227" s="419"/>
      <c r="G227" s="419"/>
      <c r="H227" s="419"/>
      <c r="I227" s="210"/>
      <c r="K227" s="16"/>
    </row>
    <row r="228" spans="1:11" ht="12.75">
      <c r="A228" s="4"/>
      <c r="B228" s="419"/>
      <c r="C228" s="419"/>
      <c r="D228" s="419"/>
      <c r="E228" s="419"/>
      <c r="F228" s="419"/>
      <c r="G228" s="419"/>
      <c r="H228" s="419"/>
      <c r="I228" s="30" t="s">
        <v>258</v>
      </c>
      <c r="J228" s="4"/>
      <c r="K228" s="4"/>
    </row>
    <row r="229" spans="1:11" ht="12.75">
      <c r="A229" s="4"/>
      <c r="B229" s="32" t="s">
        <v>79</v>
      </c>
      <c r="C229" s="96"/>
      <c r="D229" s="4"/>
      <c r="E229" s="57"/>
      <c r="F229" s="57"/>
      <c r="G229" s="352"/>
      <c r="H229" s="32" t="s">
        <v>568</v>
      </c>
      <c r="I229" s="21"/>
      <c r="J229" s="4"/>
      <c r="K229" s="4"/>
    </row>
    <row r="230" spans="1:11" ht="12.75">
      <c r="A230" s="4"/>
      <c r="B230" s="456" t="s">
        <v>306</v>
      </c>
      <c r="C230" s="457"/>
      <c r="D230" s="457"/>
      <c r="E230" s="457"/>
      <c r="F230" s="457"/>
      <c r="G230" s="458"/>
      <c r="H230" s="490"/>
      <c r="I230" s="490"/>
      <c r="J230" s="617" t="str">
        <f>IF(OR(I227=" ",I234=" ",I242=" "),"Use Your Delete Key NOT the Space Bar Key to Clear Old Data and Eliminate the #VALUE! Label"," ")</f>
        <v> </v>
      </c>
      <c r="K230" s="617"/>
    </row>
    <row r="231" spans="1:11" ht="12.75">
      <c r="A231" s="4"/>
      <c r="B231" s="456"/>
      <c r="C231" s="457"/>
      <c r="D231" s="457"/>
      <c r="E231" s="457"/>
      <c r="F231" s="457"/>
      <c r="G231" s="458"/>
      <c r="H231" s="490"/>
      <c r="I231" s="490"/>
      <c r="J231" s="617"/>
      <c r="K231" s="617"/>
    </row>
    <row r="232" spans="1:11" ht="12.75">
      <c r="A232" s="4"/>
      <c r="B232" s="456"/>
      <c r="C232" s="457"/>
      <c r="D232" s="457"/>
      <c r="E232" s="457"/>
      <c r="F232" s="457"/>
      <c r="G232" s="458"/>
      <c r="H232" s="490"/>
      <c r="I232" s="490"/>
      <c r="J232" s="617"/>
      <c r="K232" s="617"/>
    </row>
    <row r="233" spans="1:11" ht="12.75">
      <c r="A233" s="4"/>
      <c r="B233" s="516" t="s">
        <v>548</v>
      </c>
      <c r="C233" s="516"/>
      <c r="D233" s="516"/>
      <c r="E233" s="516"/>
      <c r="F233" s="516"/>
      <c r="G233" s="516"/>
      <c r="H233" s="4"/>
      <c r="I233" s="21"/>
      <c r="J233" s="617"/>
      <c r="K233" s="617"/>
    </row>
    <row r="234" spans="1:11" ht="12.75">
      <c r="A234" s="4"/>
      <c r="B234" s="419"/>
      <c r="C234" s="419"/>
      <c r="D234" s="419"/>
      <c r="E234" s="419"/>
      <c r="F234" s="419"/>
      <c r="G234" s="419"/>
      <c r="H234" s="4"/>
      <c r="I234" s="210"/>
      <c r="J234" s="617"/>
      <c r="K234" s="617"/>
    </row>
    <row r="235" spans="1:11" ht="12.75">
      <c r="A235" s="4"/>
      <c r="B235" s="419"/>
      <c r="C235" s="419"/>
      <c r="D235" s="419"/>
      <c r="E235" s="419"/>
      <c r="F235" s="419"/>
      <c r="G235" s="419"/>
      <c r="H235" s="4"/>
      <c r="I235" s="21" t="s">
        <v>258</v>
      </c>
      <c r="J235" s="617"/>
      <c r="K235" s="617"/>
    </row>
    <row r="236" spans="1:11" ht="6" customHeight="1">
      <c r="A236" s="4"/>
      <c r="B236" s="419"/>
      <c r="C236" s="419"/>
      <c r="D236" s="419"/>
      <c r="E236" s="419"/>
      <c r="F236" s="419"/>
      <c r="G236" s="419"/>
      <c r="H236" s="4"/>
      <c r="I236" s="21"/>
      <c r="J236" s="617"/>
      <c r="K236" s="617"/>
    </row>
    <row r="237" spans="1:11" ht="12.75">
      <c r="A237" s="4"/>
      <c r="B237" s="32" t="s">
        <v>79</v>
      </c>
      <c r="C237" s="96"/>
      <c r="D237" s="4"/>
      <c r="E237" s="57"/>
      <c r="F237" s="57"/>
      <c r="G237" s="352"/>
      <c r="H237" s="32" t="s">
        <v>568</v>
      </c>
      <c r="I237" s="21"/>
      <c r="J237" s="617"/>
      <c r="K237" s="617"/>
    </row>
    <row r="238" spans="1:11" ht="12.75">
      <c r="A238" s="4"/>
      <c r="B238" s="456" t="s">
        <v>306</v>
      </c>
      <c r="C238" s="457"/>
      <c r="D238" s="457"/>
      <c r="E238" s="457"/>
      <c r="F238" s="457"/>
      <c r="G238" s="458"/>
      <c r="H238" s="490"/>
      <c r="I238" s="490"/>
      <c r="J238" s="617"/>
      <c r="K238" s="617"/>
    </row>
    <row r="239" spans="1:11" ht="12.75">
      <c r="A239" s="4"/>
      <c r="B239" s="456"/>
      <c r="C239" s="457"/>
      <c r="D239" s="457"/>
      <c r="E239" s="457"/>
      <c r="F239" s="457"/>
      <c r="G239" s="458"/>
      <c r="H239" s="490"/>
      <c r="I239" s="490"/>
      <c r="J239" s="617"/>
      <c r="K239" s="617"/>
    </row>
    <row r="240" spans="1:11" ht="12.75">
      <c r="A240" s="4"/>
      <c r="B240" s="456"/>
      <c r="C240" s="457"/>
      <c r="D240" s="457"/>
      <c r="E240" s="457"/>
      <c r="F240" s="457"/>
      <c r="G240" s="458"/>
      <c r="H240" s="490"/>
      <c r="I240" s="490"/>
      <c r="J240" s="617"/>
      <c r="K240" s="617"/>
    </row>
    <row r="241" spans="1:11" ht="12.75">
      <c r="A241" s="4"/>
      <c r="B241" s="4" t="s">
        <v>547</v>
      </c>
      <c r="C241" s="4"/>
      <c r="E241" s="63"/>
      <c r="F241" s="4"/>
      <c r="G241" s="4"/>
      <c r="H241" s="4"/>
      <c r="I241" s="102"/>
      <c r="J241" s="617"/>
      <c r="K241" s="617"/>
    </row>
    <row r="242" spans="1:11" ht="12.75">
      <c r="A242" s="4"/>
      <c r="B242" s="4"/>
      <c r="C242" s="4"/>
      <c r="D242" s="4" t="s">
        <v>306</v>
      </c>
      <c r="E242" s="179"/>
      <c r="F242" s="4"/>
      <c r="G242" s="4"/>
      <c r="H242" s="4"/>
      <c r="I242" s="210"/>
      <c r="J242" s="617"/>
      <c r="K242" s="617"/>
    </row>
    <row r="243" spans="1:11" ht="12.75">
      <c r="A243" s="4"/>
      <c r="B243" s="32" t="s">
        <v>79</v>
      </c>
      <c r="C243" s="96"/>
      <c r="D243" s="4"/>
      <c r="E243" s="57"/>
      <c r="F243" s="57"/>
      <c r="G243" s="352"/>
      <c r="H243" s="32" t="s">
        <v>568</v>
      </c>
      <c r="I243" s="21" t="s">
        <v>103</v>
      </c>
      <c r="J243" s="617"/>
      <c r="K243" s="617"/>
    </row>
    <row r="244" spans="1:11" ht="12.75">
      <c r="A244" s="4"/>
      <c r="B244" s="456" t="s">
        <v>306</v>
      </c>
      <c r="C244" s="457"/>
      <c r="D244" s="457"/>
      <c r="E244" s="457"/>
      <c r="F244" s="457"/>
      <c r="G244" s="458"/>
      <c r="H244" s="490"/>
      <c r="I244" s="490"/>
      <c r="J244" s="617"/>
      <c r="K244" s="617"/>
    </row>
    <row r="245" spans="1:11" ht="12.75">
      <c r="A245" s="4"/>
      <c r="B245" s="456"/>
      <c r="C245" s="457"/>
      <c r="D245" s="457"/>
      <c r="E245" s="457"/>
      <c r="F245" s="457"/>
      <c r="G245" s="458"/>
      <c r="H245" s="490"/>
      <c r="I245" s="490"/>
      <c r="J245" s="617"/>
      <c r="K245" s="617"/>
    </row>
    <row r="246" spans="1:11" ht="12.75">
      <c r="A246" s="4"/>
      <c r="B246" s="456"/>
      <c r="C246" s="457"/>
      <c r="D246" s="457"/>
      <c r="E246" s="457"/>
      <c r="F246" s="457"/>
      <c r="G246" s="458"/>
      <c r="H246" s="490"/>
      <c r="I246" s="490"/>
      <c r="J246" s="617"/>
      <c r="K246" s="617"/>
    </row>
    <row r="247" spans="1:11" ht="5.25" customHeight="1">
      <c r="A247" s="4"/>
      <c r="B247" s="27"/>
      <c r="C247" s="27"/>
      <c r="D247" s="27"/>
      <c r="E247" s="63"/>
      <c r="F247" s="27"/>
      <c r="G247" s="27"/>
      <c r="H247" s="27"/>
      <c r="I247" s="177"/>
      <c r="J247" s="4"/>
      <c r="K247" s="4"/>
    </row>
    <row r="248" spans="1:11" ht="12.75">
      <c r="A248" s="4"/>
      <c r="B248" s="212" t="s">
        <v>261</v>
      </c>
      <c r="C248" s="213"/>
      <c r="D248" s="214"/>
      <c r="E248" s="214"/>
      <c r="F248" s="214"/>
      <c r="G248" s="215"/>
      <c r="H248" s="216" t="s">
        <v>138</v>
      </c>
      <c r="I248" s="215"/>
      <c r="J248" s="4"/>
      <c r="K248" s="238"/>
    </row>
    <row r="249" spans="1:11" ht="6" customHeight="1">
      <c r="A249" s="4"/>
      <c r="B249" s="32"/>
      <c r="C249" s="32"/>
      <c r="D249" s="63"/>
      <c r="E249" s="27"/>
      <c r="F249" s="27"/>
      <c r="G249" s="4"/>
      <c r="H249" s="177"/>
      <c r="I249" s="27"/>
      <c r="J249" s="4"/>
      <c r="K249" s="238"/>
    </row>
    <row r="250" spans="1:11" ht="12.75">
      <c r="A250" s="4"/>
      <c r="B250" s="4" t="s">
        <v>406</v>
      </c>
      <c r="C250" s="4"/>
      <c r="D250" s="4"/>
      <c r="E250" s="27"/>
      <c r="F250" s="27"/>
      <c r="G250" s="4"/>
      <c r="H250" s="27"/>
      <c r="I250" s="27"/>
      <c r="J250" s="4"/>
      <c r="K250" s="238"/>
    </row>
    <row r="251" spans="1:11" ht="12.75">
      <c r="A251" s="4"/>
      <c r="B251" s="238"/>
      <c r="C251" s="24"/>
      <c r="D251" s="27"/>
      <c r="E251" s="27"/>
      <c r="F251" s="27"/>
      <c r="G251" s="24"/>
      <c r="H251" s="27"/>
      <c r="I251" s="27"/>
      <c r="J251" s="4"/>
      <c r="K251" s="238"/>
    </row>
    <row r="252" spans="1:11" ht="12.75">
      <c r="A252" s="4"/>
      <c r="B252" s="382"/>
      <c r="C252" s="156" t="b">
        <v>0</v>
      </c>
      <c r="D252" s="26" t="b">
        <v>0</v>
      </c>
      <c r="E252" s="382"/>
      <c r="F252" s="383"/>
      <c r="G252" s="220" t="b">
        <v>0</v>
      </c>
      <c r="H252" s="26" t="b">
        <v>0</v>
      </c>
      <c r="I252" s="27"/>
      <c r="J252" s="4"/>
      <c r="K252" s="238"/>
    </row>
    <row r="253" spans="1:11" ht="12.75">
      <c r="A253" s="4"/>
      <c r="B253" s="382"/>
      <c r="C253" s="156"/>
      <c r="D253" s="26"/>
      <c r="E253" s="382"/>
      <c r="F253" s="383"/>
      <c r="G253" s="219"/>
      <c r="H253" s="26"/>
      <c r="I253" s="27"/>
      <c r="J253" s="4"/>
      <c r="K253" s="238"/>
    </row>
    <row r="254" spans="1:11" ht="12.75">
      <c r="A254" s="4"/>
      <c r="B254" s="26"/>
      <c r="C254" s="156" t="b">
        <v>0</v>
      </c>
      <c r="D254" s="26" t="b">
        <v>0</v>
      </c>
      <c r="E254" s="26"/>
      <c r="F254" s="26"/>
      <c r="G254" s="156" t="b">
        <v>0</v>
      </c>
      <c r="H254" s="384" t="b">
        <v>0</v>
      </c>
      <c r="I254" s="385">
        <f>IF(AND(C252=FALSE,C254=FALSE,A255=FALSE,G252=FALSE,G254=FALSE),0,(A255+C254+C252+G252+G254)*2)</f>
        <v>0</v>
      </c>
      <c r="J254" s="4"/>
      <c r="K254" s="238"/>
    </row>
    <row r="255" spans="1:11" ht="12.75">
      <c r="A255" s="156" t="b">
        <v>0</v>
      </c>
      <c r="B255" s="26"/>
      <c r="C255" s="353"/>
      <c r="D255" s="26"/>
      <c r="E255" s="26"/>
      <c r="F255" s="26"/>
      <c r="G255" s="156"/>
      <c r="H255" s="382"/>
      <c r="I255" s="203" t="s">
        <v>585</v>
      </c>
      <c r="J255" s="4"/>
      <c r="K255" s="238"/>
    </row>
    <row r="256" spans="1:11" ht="12.75">
      <c r="A256" s="12">
        <f>N(A255)</f>
        <v>0</v>
      </c>
      <c r="B256" s="27"/>
      <c r="C256" s="15" t="s">
        <v>407</v>
      </c>
      <c r="D256" s="11"/>
      <c r="E256" s="416"/>
      <c r="F256" s="417"/>
      <c r="G256" s="418"/>
      <c r="H256" s="96"/>
      <c r="I256" s="153" t="s">
        <v>408</v>
      </c>
      <c r="J256" s="4"/>
      <c r="K256" s="175"/>
    </row>
    <row r="257" spans="1:11" ht="6" customHeight="1">
      <c r="A257" s="4"/>
      <c r="B257" s="27"/>
      <c r="C257" s="4"/>
      <c r="D257" s="27"/>
      <c r="E257" s="4"/>
      <c r="F257" s="96"/>
      <c r="G257" s="4"/>
      <c r="H257" s="4"/>
      <c r="I257" s="4"/>
      <c r="J257" s="4"/>
      <c r="K257" s="27"/>
    </row>
    <row r="258" spans="1:11" ht="13.5" thickBot="1">
      <c r="A258" s="4"/>
      <c r="B258" s="27" t="s">
        <v>409</v>
      </c>
      <c r="C258" s="4"/>
      <c r="D258" s="4"/>
      <c r="E258" s="4"/>
      <c r="F258" s="4"/>
      <c r="G258" s="4"/>
      <c r="H258" s="4"/>
      <c r="K258" s="27"/>
    </row>
    <row r="259" spans="1:11" ht="12.75">
      <c r="A259" s="4"/>
      <c r="B259" s="491"/>
      <c r="C259" s="492"/>
      <c r="D259" s="492"/>
      <c r="E259" s="492"/>
      <c r="F259" s="492"/>
      <c r="G259" s="492"/>
      <c r="H259" s="492"/>
      <c r="I259" s="493"/>
      <c r="J259" s="96"/>
      <c r="K259" s="27"/>
    </row>
    <row r="260" spans="1:11" ht="12.75">
      <c r="A260" s="4"/>
      <c r="B260" s="494"/>
      <c r="C260" s="419"/>
      <c r="D260" s="419"/>
      <c r="E260" s="419"/>
      <c r="F260" s="419"/>
      <c r="G260" s="419"/>
      <c r="H260" s="419"/>
      <c r="I260" s="495"/>
      <c r="J260" s="96"/>
      <c r="K260" s="27"/>
    </row>
    <row r="261" spans="1:11" ht="12.75">
      <c r="A261" s="4"/>
      <c r="B261" s="494"/>
      <c r="C261" s="419"/>
      <c r="D261" s="419"/>
      <c r="E261" s="419"/>
      <c r="F261" s="419"/>
      <c r="G261" s="419"/>
      <c r="H261" s="419"/>
      <c r="I261" s="495"/>
      <c r="J261" s="96"/>
      <c r="K261" s="27"/>
    </row>
    <row r="262" spans="1:11" ht="12.75">
      <c r="A262" s="4"/>
      <c r="B262" s="494"/>
      <c r="C262" s="419"/>
      <c r="D262" s="419"/>
      <c r="E262" s="419"/>
      <c r="F262" s="419"/>
      <c r="G262" s="419"/>
      <c r="H262" s="419"/>
      <c r="I262" s="495"/>
      <c r="J262" s="96"/>
      <c r="K262" s="27"/>
    </row>
    <row r="263" spans="1:11" ht="12.75">
      <c r="A263" s="4"/>
      <c r="B263" s="494"/>
      <c r="C263" s="419"/>
      <c r="D263" s="419"/>
      <c r="E263" s="419"/>
      <c r="F263" s="419"/>
      <c r="G263" s="419"/>
      <c r="H263" s="419"/>
      <c r="I263" s="495"/>
      <c r="J263" s="96"/>
      <c r="K263" s="27"/>
    </row>
    <row r="264" spans="1:11" ht="13.5" thickBot="1">
      <c r="A264" s="4"/>
      <c r="B264" s="496"/>
      <c r="C264" s="497"/>
      <c r="D264" s="497"/>
      <c r="E264" s="497"/>
      <c r="F264" s="497"/>
      <c r="G264" s="497"/>
      <c r="H264" s="497"/>
      <c r="I264" s="498"/>
      <c r="J264" s="96"/>
      <c r="K264" s="27"/>
    </row>
    <row r="265" spans="1:11" ht="6" customHeight="1">
      <c r="A265" s="4"/>
      <c r="B265" s="27"/>
      <c r="C265" s="27"/>
      <c r="D265" s="63"/>
      <c r="E265" s="27"/>
      <c r="F265" s="27"/>
      <c r="G265" s="27"/>
      <c r="H265" s="27"/>
      <c r="I265" s="27"/>
      <c r="J265" s="27"/>
      <c r="K265" s="27"/>
    </row>
    <row r="266" spans="1:11" ht="12.75">
      <c r="A266" s="4"/>
      <c r="B266" s="92" t="s">
        <v>262</v>
      </c>
      <c r="C266" s="93"/>
      <c r="D266" s="93"/>
      <c r="E266" s="93"/>
      <c r="F266" s="93"/>
      <c r="G266" s="95" t="s">
        <v>139</v>
      </c>
      <c r="H266" s="94"/>
      <c r="I266" s="96"/>
      <c r="J266" s="96"/>
      <c r="K266" s="27"/>
    </row>
    <row r="267" spans="1:11" ht="6" customHeight="1">
      <c r="A267" s="4"/>
      <c r="B267" s="32"/>
      <c r="C267" s="4"/>
      <c r="D267" s="4"/>
      <c r="E267" s="4"/>
      <c r="F267" s="4"/>
      <c r="G267" s="4"/>
      <c r="H267" s="4"/>
      <c r="I267" s="96"/>
      <c r="J267" s="96"/>
      <c r="K267" s="27"/>
    </row>
    <row r="268" spans="1:11" ht="12.75">
      <c r="A268" s="4"/>
      <c r="B268" s="48" t="s">
        <v>564</v>
      </c>
      <c r="C268" s="48"/>
      <c r="D268" s="48"/>
      <c r="E268" s="48"/>
      <c r="F268" s="96"/>
      <c r="G268" s="96"/>
      <c r="H268" s="354"/>
      <c r="I268" s="57"/>
      <c r="J268" s="4"/>
      <c r="K268" s="27"/>
    </row>
    <row r="269" spans="1:11" ht="12.75">
      <c r="A269" s="4"/>
      <c r="B269" s="48" t="s">
        <v>420</v>
      </c>
      <c r="C269" s="4"/>
      <c r="D269" s="96"/>
      <c r="E269" s="48"/>
      <c r="F269" s="48"/>
      <c r="G269" s="48"/>
      <c r="H269" s="4"/>
      <c r="I269" s="4"/>
      <c r="J269" s="4"/>
      <c r="K269" s="27"/>
    </row>
    <row r="270" spans="1:11" ht="12.75">
      <c r="A270" s="4"/>
      <c r="B270" s="4"/>
      <c r="C270" s="4"/>
      <c r="D270" s="4"/>
      <c r="E270" s="32" t="s">
        <v>386</v>
      </c>
      <c r="F270" s="32"/>
      <c r="G270" s="32" t="s">
        <v>387</v>
      </c>
      <c r="H270" s="32"/>
      <c r="I270" s="32" t="s">
        <v>388</v>
      </c>
      <c r="J270" s="4"/>
      <c r="K270" s="27"/>
    </row>
    <row r="271" spans="1:11" ht="12.75">
      <c r="A271" s="4"/>
      <c r="B271" s="419" t="s">
        <v>447</v>
      </c>
      <c r="C271" s="45"/>
      <c r="D271" s="615" t="s">
        <v>448</v>
      </c>
      <c r="E271" s="616"/>
      <c r="F271" s="31"/>
      <c r="G271" s="615" t="s">
        <v>449</v>
      </c>
      <c r="H271" s="4"/>
      <c r="I271" s="616" t="s">
        <v>450</v>
      </c>
      <c r="J271" s="4"/>
      <c r="K271" s="27"/>
    </row>
    <row r="272" spans="1:11" ht="12.75">
      <c r="A272" s="4"/>
      <c r="B272" s="614"/>
      <c r="C272" s="113"/>
      <c r="D272" s="616"/>
      <c r="E272" s="616"/>
      <c r="F272" s="31"/>
      <c r="G272" s="616"/>
      <c r="H272" s="4"/>
      <c r="I272" s="616"/>
      <c r="J272" s="4"/>
      <c r="K272" s="27"/>
    </row>
    <row r="273" spans="1:11" ht="12.75">
      <c r="A273" s="4"/>
      <c r="B273" s="113"/>
      <c r="C273" s="113"/>
      <c r="D273" s="616"/>
      <c r="E273" s="616"/>
      <c r="F273" s="31"/>
      <c r="G273" s="616"/>
      <c r="H273" s="4"/>
      <c r="I273" s="616"/>
      <c r="J273" s="4"/>
      <c r="K273" s="27"/>
    </row>
    <row r="274" spans="1:11" ht="6" customHeight="1">
      <c r="A274" s="4"/>
      <c r="B274" s="20"/>
      <c r="C274" s="20"/>
      <c r="D274" s="616"/>
      <c r="E274" s="616"/>
      <c r="F274" s="31"/>
      <c r="G274" s="96"/>
      <c r="H274" s="4"/>
      <c r="I274" s="4"/>
      <c r="J274" s="4"/>
      <c r="K274" s="27"/>
    </row>
    <row r="275" spans="1:11" ht="12.75">
      <c r="A275" s="4"/>
      <c r="B275" s="5" t="s">
        <v>333</v>
      </c>
      <c r="C275" s="5"/>
      <c r="D275" s="541" t="s">
        <v>377</v>
      </c>
      <c r="E275" s="541"/>
      <c r="F275" s="31"/>
      <c r="G275" s="21" t="s">
        <v>377</v>
      </c>
      <c r="H275" s="4"/>
      <c r="I275" s="21" t="s">
        <v>379</v>
      </c>
      <c r="J275" s="4"/>
      <c r="K275" s="27"/>
    </row>
    <row r="276" spans="1:11" ht="12.75">
      <c r="A276" s="4"/>
      <c r="B276" s="5" t="s">
        <v>335</v>
      </c>
      <c r="C276" s="5"/>
      <c r="D276" s="541" t="s">
        <v>378</v>
      </c>
      <c r="E276" s="541"/>
      <c r="F276" s="31"/>
      <c r="G276" s="21" t="s">
        <v>378</v>
      </c>
      <c r="H276" s="4"/>
      <c r="I276" s="21" t="s">
        <v>383</v>
      </c>
      <c r="J276" s="4"/>
      <c r="K276" s="27"/>
    </row>
    <row r="277" spans="1:11" ht="12.75">
      <c r="A277" s="4"/>
      <c r="B277" s="5" t="s">
        <v>336</v>
      </c>
      <c r="C277" s="5"/>
      <c r="D277" s="541" t="s">
        <v>379</v>
      </c>
      <c r="E277" s="541"/>
      <c r="F277" s="31"/>
      <c r="G277" s="21" t="s">
        <v>379</v>
      </c>
      <c r="H277" s="4"/>
      <c r="I277" s="21" t="s">
        <v>384</v>
      </c>
      <c r="J277" s="4"/>
      <c r="K277" s="27"/>
    </row>
    <row r="278" spans="1:11" ht="12.75">
      <c r="A278" s="4"/>
      <c r="B278" s="5" t="s">
        <v>373</v>
      </c>
      <c r="C278" s="5"/>
      <c r="D278" s="541" t="s">
        <v>258</v>
      </c>
      <c r="E278" s="541"/>
      <c r="F278" s="31"/>
      <c r="G278" s="21" t="s">
        <v>258</v>
      </c>
      <c r="H278" s="4"/>
      <c r="I278" s="21" t="s">
        <v>385</v>
      </c>
      <c r="J278" s="4"/>
      <c r="K278" s="27"/>
    </row>
    <row r="279" spans="1:11" ht="12.75">
      <c r="A279" s="4"/>
      <c r="B279" s="5" t="s">
        <v>374</v>
      </c>
      <c r="C279" s="5"/>
      <c r="D279" s="541" t="s">
        <v>380</v>
      </c>
      <c r="E279" s="541"/>
      <c r="F279" s="31"/>
      <c r="G279" s="21" t="s">
        <v>380</v>
      </c>
      <c r="H279" s="4"/>
      <c r="I279" s="21" t="s">
        <v>380</v>
      </c>
      <c r="J279" s="4"/>
      <c r="K279" s="27"/>
    </row>
    <row r="280" spans="1:11" ht="12.75">
      <c r="A280" s="4"/>
      <c r="B280" s="4"/>
      <c r="C280" s="4"/>
      <c r="D280" s="4"/>
      <c r="E280" s="4"/>
      <c r="F280" s="4" t="s">
        <v>381</v>
      </c>
      <c r="G280" s="4"/>
      <c r="H280" s="4"/>
      <c r="I280" s="4"/>
      <c r="J280" s="4"/>
      <c r="K280" s="27"/>
    </row>
    <row r="281" spans="1:11" ht="12.75">
      <c r="A281" s="4"/>
      <c r="B281" s="4"/>
      <c r="C281" s="4"/>
      <c r="D281" s="4"/>
      <c r="E281" s="137"/>
      <c r="F281" s="4"/>
      <c r="G281" s="137"/>
      <c r="H281" s="4"/>
      <c r="I281" s="137"/>
      <c r="J281" s="4"/>
      <c r="K281" s="27"/>
    </row>
    <row r="282" spans="1:11" ht="6" customHeight="1">
      <c r="A282" s="4"/>
      <c r="B282" s="4"/>
      <c r="C282" s="4"/>
      <c r="D282" s="27"/>
      <c r="E282" s="160"/>
      <c r="F282" s="27"/>
      <c r="G282" s="355"/>
      <c r="H282" s="27"/>
      <c r="I282" s="160"/>
      <c r="J282" s="4"/>
      <c r="K282" s="27"/>
    </row>
    <row r="283" spans="1:11" ht="12.75">
      <c r="A283" s="4"/>
      <c r="B283" s="4"/>
      <c r="C283" s="5" t="s">
        <v>283</v>
      </c>
      <c r="D283" s="453">
        <f>T($E$16)</f>
      </c>
      <c r="E283" s="454"/>
      <c r="F283" s="455"/>
      <c r="G283" s="27"/>
      <c r="H283" s="238"/>
      <c r="I283" s="160"/>
      <c r="J283" s="4"/>
      <c r="K283" s="27"/>
    </row>
    <row r="284" spans="1:11" ht="12.75">
      <c r="A284" s="4"/>
      <c r="B284" s="4"/>
      <c r="C284" s="4"/>
      <c r="D284" s="4"/>
      <c r="E284" s="160"/>
      <c r="F284" s="4"/>
      <c r="G284" s="160"/>
      <c r="H284" s="4"/>
      <c r="I284" s="160"/>
      <c r="J284" s="4"/>
      <c r="K284" s="27"/>
    </row>
    <row r="285" spans="1:11" ht="12.75">
      <c r="A285" s="27"/>
      <c r="B285" s="27"/>
      <c r="C285" s="27"/>
      <c r="D285" s="27"/>
      <c r="E285" s="160"/>
      <c r="F285" s="27"/>
      <c r="G285" s="160"/>
      <c r="H285" s="27"/>
      <c r="I285" s="160"/>
      <c r="J285" s="27"/>
      <c r="K285" s="27"/>
    </row>
    <row r="286" spans="1:11" ht="12.75">
      <c r="A286" s="27"/>
      <c r="B286" s="224" t="s">
        <v>563</v>
      </c>
      <c r="C286" s="224"/>
      <c r="D286" s="356"/>
      <c r="E286" s="263"/>
      <c r="F286" s="224"/>
      <c r="G286" s="263"/>
      <c r="H286" s="27"/>
      <c r="I286" s="160"/>
      <c r="J286" s="27"/>
      <c r="K286" s="27"/>
    </row>
    <row r="287" spans="1:11" ht="12.75">
      <c r="A287" s="27"/>
      <c r="B287" s="27"/>
      <c r="C287" s="27"/>
      <c r="D287" s="27"/>
      <c r="E287" s="332" t="s">
        <v>392</v>
      </c>
      <c r="F287" s="179"/>
      <c r="G287" s="332" t="s">
        <v>392</v>
      </c>
      <c r="H287" s="179"/>
      <c r="I287" s="332" t="s">
        <v>334</v>
      </c>
      <c r="J287" s="27"/>
      <c r="K287" s="27"/>
    </row>
    <row r="288" spans="1:11" ht="12.75">
      <c r="A288" s="27"/>
      <c r="B288" s="27"/>
      <c r="C288" s="27"/>
      <c r="D288" s="27"/>
      <c r="E288" s="332" t="s">
        <v>393</v>
      </c>
      <c r="F288" s="179"/>
      <c r="G288" s="332" t="s">
        <v>400</v>
      </c>
      <c r="H288" s="179"/>
      <c r="I288" s="332" t="s">
        <v>537</v>
      </c>
      <c r="J288" s="27"/>
      <c r="K288" s="27"/>
    </row>
    <row r="289" spans="1:11" ht="12.75">
      <c r="A289" s="27"/>
      <c r="B289" s="27"/>
      <c r="C289" s="27"/>
      <c r="D289" s="27"/>
      <c r="E289" s="332" t="s">
        <v>394</v>
      </c>
      <c r="F289" s="179"/>
      <c r="G289" s="332" t="s">
        <v>394</v>
      </c>
      <c r="H289" s="179"/>
      <c r="I289" s="332" t="s">
        <v>538</v>
      </c>
      <c r="J289" s="27"/>
      <c r="K289" s="27"/>
    </row>
    <row r="290" spans="1:11" ht="12.75">
      <c r="A290" s="27"/>
      <c r="B290" s="27"/>
      <c r="C290" s="27"/>
      <c r="D290" s="27"/>
      <c r="E290" s="332" t="s">
        <v>395</v>
      </c>
      <c r="F290" s="179"/>
      <c r="G290" s="332" t="s">
        <v>395</v>
      </c>
      <c r="H290" s="179"/>
      <c r="I290" s="332" t="s">
        <v>539</v>
      </c>
      <c r="J290" s="27"/>
      <c r="K290" s="27"/>
    </row>
    <row r="291" spans="1:11" ht="12.75">
      <c r="A291" s="27"/>
      <c r="B291" s="27"/>
      <c r="C291" s="27"/>
      <c r="D291" s="27"/>
      <c r="E291" s="332" t="s">
        <v>396</v>
      </c>
      <c r="F291" s="179"/>
      <c r="G291" s="332" t="s">
        <v>396</v>
      </c>
      <c r="H291" s="179"/>
      <c r="I291" s="332" t="s">
        <v>140</v>
      </c>
      <c r="J291" s="27"/>
      <c r="K291" s="27"/>
    </row>
    <row r="292" spans="1:11" ht="12.75">
      <c r="A292" s="27"/>
      <c r="B292" s="27"/>
      <c r="C292" s="27"/>
      <c r="D292" s="27"/>
      <c r="E292" s="332" t="s">
        <v>397</v>
      </c>
      <c r="F292" s="179"/>
      <c r="G292" s="332" t="s">
        <v>397</v>
      </c>
      <c r="H292" s="179"/>
      <c r="I292" s="332" t="s">
        <v>540</v>
      </c>
      <c r="J292" s="27"/>
      <c r="K292" s="27"/>
    </row>
    <row r="293" spans="1:11" ht="12.75">
      <c r="A293" s="27"/>
      <c r="B293" s="27"/>
      <c r="C293" s="27"/>
      <c r="D293" s="27"/>
      <c r="E293" s="332" t="s">
        <v>535</v>
      </c>
      <c r="F293" s="179"/>
      <c r="G293" s="332" t="s">
        <v>398</v>
      </c>
      <c r="H293" s="179"/>
      <c r="I293" s="332" t="s">
        <v>270</v>
      </c>
      <c r="J293" s="357">
        <f>IF($E$296&gt;49.99,3.5+(0.03*$E$296),0)</f>
        <v>0</v>
      </c>
      <c r="K293" s="27"/>
    </row>
    <row r="294" spans="1:11" ht="12.75">
      <c r="A294" s="27"/>
      <c r="B294" s="27"/>
      <c r="C294" s="27"/>
      <c r="D294" s="27"/>
      <c r="E294" s="332" t="s">
        <v>399</v>
      </c>
      <c r="F294" s="332"/>
      <c r="G294" s="332" t="s">
        <v>399</v>
      </c>
      <c r="H294" s="179"/>
      <c r="I294" s="332" t="s">
        <v>271</v>
      </c>
      <c r="J294" s="357">
        <f>IF($G$296&gt;49.99,3.5+(0.03*$G$296),0)</f>
        <v>0</v>
      </c>
      <c r="K294" s="27"/>
    </row>
    <row r="295" spans="1:11" ht="6" customHeight="1">
      <c r="A295" s="27"/>
      <c r="B295" s="27"/>
      <c r="C295" s="27"/>
      <c r="D295" s="27"/>
      <c r="E295" s="160"/>
      <c r="F295" s="160"/>
      <c r="G295" s="160"/>
      <c r="H295" s="27"/>
      <c r="I295" s="160"/>
      <c r="J295" s="358"/>
      <c r="K295" s="27"/>
    </row>
    <row r="296" spans="1:11" ht="12.75">
      <c r="A296" s="4"/>
      <c r="B296" s="4"/>
      <c r="C296" s="4"/>
      <c r="D296" s="4"/>
      <c r="E296" s="143"/>
      <c r="F296" s="25">
        <f>IF($E$296&gt;300,12.5,$J$293)</f>
        <v>0</v>
      </c>
      <c r="G296" s="143"/>
      <c r="H296" s="25">
        <f>IF($G$296&gt;300,12.5,$J$294)</f>
        <v>0</v>
      </c>
      <c r="I296" s="232" t="str">
        <f>IF(AND($E$296&lt;0.1,$G$296&lt;0.1)," ",$F$296+$H$296)</f>
        <v> </v>
      </c>
      <c r="J296" s="359"/>
      <c r="K296" s="27"/>
    </row>
    <row r="297" spans="1:11" ht="6" customHeight="1">
      <c r="A297" s="4"/>
      <c r="B297" s="27"/>
      <c r="C297" s="27"/>
      <c r="D297" s="27"/>
      <c r="E297" s="160"/>
      <c r="F297" s="160"/>
      <c r="G297" s="160"/>
      <c r="H297" s="27"/>
      <c r="I297" s="160"/>
      <c r="J297" s="359"/>
      <c r="K297" s="27"/>
    </row>
    <row r="298" spans="1:11" ht="12.75">
      <c r="A298" s="27"/>
      <c r="B298" s="27"/>
      <c r="C298" s="27"/>
      <c r="D298" s="27"/>
      <c r="E298" s="332" t="s">
        <v>401</v>
      </c>
      <c r="F298" s="332"/>
      <c r="G298" s="332" t="s">
        <v>401</v>
      </c>
      <c r="H298" s="179"/>
      <c r="I298" s="332" t="s">
        <v>334</v>
      </c>
      <c r="J298" s="358"/>
      <c r="K298" s="27"/>
    </row>
    <row r="299" spans="1:11" ht="12.75">
      <c r="A299" s="27"/>
      <c r="B299" s="27"/>
      <c r="C299" s="27"/>
      <c r="D299" s="27"/>
      <c r="E299" s="332" t="s">
        <v>393</v>
      </c>
      <c r="F299" s="332"/>
      <c r="G299" s="332" t="s">
        <v>400</v>
      </c>
      <c r="H299" s="179"/>
      <c r="I299" s="332" t="s">
        <v>546</v>
      </c>
      <c r="J299" s="358"/>
      <c r="K299" s="27"/>
    </row>
    <row r="300" spans="1:11" ht="12.75">
      <c r="A300" s="27"/>
      <c r="B300" s="27"/>
      <c r="C300" s="27"/>
      <c r="D300" s="27"/>
      <c r="E300" s="332" t="s">
        <v>541</v>
      </c>
      <c r="F300" s="332"/>
      <c r="G300" s="332" t="s">
        <v>541</v>
      </c>
      <c r="H300" s="179"/>
      <c r="I300" s="332" t="s">
        <v>538</v>
      </c>
      <c r="J300" s="358"/>
      <c r="K300" s="27"/>
    </row>
    <row r="301" spans="1:11" ht="12.75">
      <c r="A301" s="27"/>
      <c r="B301" s="27"/>
      <c r="C301" s="27"/>
      <c r="D301" s="27"/>
      <c r="E301" s="332" t="s">
        <v>402</v>
      </c>
      <c r="F301" s="332"/>
      <c r="G301" s="332" t="s">
        <v>402</v>
      </c>
      <c r="H301" s="179"/>
      <c r="I301" s="332" t="s">
        <v>278</v>
      </c>
      <c r="J301" s="358"/>
      <c r="K301" s="27"/>
    </row>
    <row r="302" spans="1:11" ht="12.75">
      <c r="A302" s="27"/>
      <c r="B302" s="27"/>
      <c r="C302" s="27"/>
      <c r="D302" s="27"/>
      <c r="E302" s="332" t="s">
        <v>403</v>
      </c>
      <c r="F302" s="332"/>
      <c r="G302" s="332" t="s">
        <v>403</v>
      </c>
      <c r="H302" s="179"/>
      <c r="I302" s="332" t="s">
        <v>544</v>
      </c>
      <c r="J302" s="358"/>
      <c r="K302" s="27"/>
    </row>
    <row r="303" spans="1:11" ht="12.75">
      <c r="A303" s="27"/>
      <c r="B303" s="27"/>
      <c r="C303" s="27"/>
      <c r="D303" s="27"/>
      <c r="E303" s="332" t="s">
        <v>404</v>
      </c>
      <c r="F303" s="332"/>
      <c r="G303" s="332" t="s">
        <v>404</v>
      </c>
      <c r="H303" s="179"/>
      <c r="I303" s="332" t="s">
        <v>270</v>
      </c>
      <c r="J303" s="358"/>
      <c r="K303" s="27"/>
    </row>
    <row r="304" spans="1:11" ht="12.75">
      <c r="A304" s="27"/>
      <c r="B304" s="27"/>
      <c r="C304" s="27"/>
      <c r="D304" s="27"/>
      <c r="E304" s="332" t="s">
        <v>405</v>
      </c>
      <c r="F304" s="332"/>
      <c r="G304" s="332" t="s">
        <v>405</v>
      </c>
      <c r="H304" s="179"/>
      <c r="I304" s="332" t="s">
        <v>543</v>
      </c>
      <c r="J304" s="357">
        <f>IF($E$308&gt;399.99,(0.0025*$E$308),0)</f>
        <v>0</v>
      </c>
      <c r="K304" s="27"/>
    </row>
    <row r="305" spans="1:11" ht="12.75">
      <c r="A305" s="27"/>
      <c r="B305" s="27"/>
      <c r="C305" s="27"/>
      <c r="D305" s="27"/>
      <c r="E305" s="332" t="s">
        <v>542</v>
      </c>
      <c r="F305" s="332"/>
      <c r="G305" s="332" t="s">
        <v>542</v>
      </c>
      <c r="H305" s="179"/>
      <c r="I305" s="332" t="s">
        <v>145</v>
      </c>
      <c r="J305" s="357">
        <f>IF($G$308&gt;399.99,(0.0025*$G$308),0)</f>
        <v>0</v>
      </c>
      <c r="K305" s="27"/>
    </row>
    <row r="306" spans="1:11" ht="12.75">
      <c r="A306" s="27"/>
      <c r="B306" s="27"/>
      <c r="C306" s="27"/>
      <c r="D306" s="27"/>
      <c r="E306" s="332" t="s">
        <v>545</v>
      </c>
      <c r="F306" s="332"/>
      <c r="G306" s="332" t="s">
        <v>545</v>
      </c>
      <c r="H306" s="179"/>
      <c r="I306" s="332" t="s">
        <v>271</v>
      </c>
      <c r="J306" s="358"/>
      <c r="K306" s="27"/>
    </row>
    <row r="307" spans="1:11" ht="6" customHeight="1">
      <c r="A307" s="4"/>
      <c r="B307" s="4"/>
      <c r="C307" s="4"/>
      <c r="D307" s="4"/>
      <c r="E307" s="160"/>
      <c r="F307" s="160"/>
      <c r="G307" s="160"/>
      <c r="H307" s="27"/>
      <c r="I307" s="160"/>
      <c r="J307" s="359"/>
      <c r="K307" s="27"/>
    </row>
    <row r="308" spans="1:11" ht="12.75">
      <c r="A308" s="4"/>
      <c r="B308" s="4"/>
      <c r="C308" s="4"/>
      <c r="D308" s="4"/>
      <c r="E308" s="143"/>
      <c r="F308" s="25">
        <f>IF($E$308&gt;5000,12.5,$J$304)</f>
        <v>0</v>
      </c>
      <c r="G308" s="143"/>
      <c r="H308" s="25">
        <f>IF($G$308&gt;5000,12.5,$J$305)</f>
        <v>0</v>
      </c>
      <c r="I308" s="232" t="str">
        <f>IF(AND($E$308&lt;0.1,$G$308&lt;0.1)," ",$F$308+$H$308)</f>
        <v> </v>
      </c>
      <c r="J308" s="359"/>
      <c r="K308" s="27"/>
    </row>
    <row r="309" spans="1:11" ht="6" customHeight="1">
      <c r="A309" s="4"/>
      <c r="B309" s="4"/>
      <c r="C309" s="4"/>
      <c r="D309" s="4"/>
      <c r="E309" s="160"/>
      <c r="F309" s="27"/>
      <c r="G309" s="160"/>
      <c r="H309" s="27"/>
      <c r="I309" s="160"/>
      <c r="J309" s="4"/>
      <c r="K309" s="27"/>
    </row>
    <row r="310" spans="1:11" ht="12.75">
      <c r="A310" s="4"/>
      <c r="B310" s="613" t="str">
        <f>IF(OR(E281=" ",G281=" ",I281=" ",E296=" ",G296=" ",E308=" ",G308=" "),"Use Your Delete Key NOT the Space Bar Key to Clear Old Data and Eliminate the #VALUE! Label"," ")</f>
        <v> </v>
      </c>
      <c r="C310" s="613"/>
      <c r="D310" s="613"/>
      <c r="E310" s="613"/>
      <c r="F310" s="613"/>
      <c r="G310" s="613"/>
      <c r="H310" s="4"/>
      <c r="I310" s="144">
        <f>IF(AND(E281&lt;0.1,G281&lt;0.1,I281&lt;0.1,AND(E296&lt;0.1,G296&lt;0.1)),0,IF(E281+G281+I281&gt;0.01,E281+G281+I281,I308+I296))</f>
        <v>0</v>
      </c>
      <c r="J310" s="4"/>
      <c r="K310" s="27"/>
    </row>
    <row r="311" spans="1:11" ht="12.75">
      <c r="A311" s="4"/>
      <c r="B311" s="613"/>
      <c r="C311" s="613"/>
      <c r="D311" s="613"/>
      <c r="E311" s="613"/>
      <c r="F311" s="613"/>
      <c r="G311" s="613"/>
      <c r="H311" s="4"/>
      <c r="I311" s="332" t="s">
        <v>584</v>
      </c>
      <c r="J311" s="4"/>
      <c r="K311" s="27"/>
    </row>
    <row r="312" spans="1:11" ht="6" customHeight="1">
      <c r="A312" s="27"/>
      <c r="B312" s="27"/>
      <c r="C312" s="27"/>
      <c r="D312" s="27"/>
      <c r="E312" s="27"/>
      <c r="F312" s="160"/>
      <c r="G312" s="27"/>
      <c r="H312" s="27"/>
      <c r="I312" s="160"/>
      <c r="J312" s="27"/>
      <c r="K312" s="27"/>
    </row>
    <row r="313" spans="1:11" ht="12.75">
      <c r="A313" s="4"/>
      <c r="B313" s="556" t="s">
        <v>267</v>
      </c>
      <c r="C313" s="557"/>
      <c r="D313" s="557"/>
      <c r="E313" s="558"/>
      <c r="F313" s="554" t="s">
        <v>104</v>
      </c>
      <c r="G313" s="555"/>
      <c r="H313" s="237"/>
      <c r="I313" s="238"/>
      <c r="J313" s="238"/>
      <c r="K313" s="27"/>
    </row>
    <row r="314" spans="1:11" ht="6" customHeight="1">
      <c r="A314" s="4"/>
      <c r="B314" s="4"/>
      <c r="C314" s="4"/>
      <c r="D314" s="32"/>
      <c r="E314" s="4"/>
      <c r="F314" s="4"/>
      <c r="G314" s="4"/>
      <c r="H314" s="4"/>
      <c r="I314" s="360"/>
      <c r="J314" s="4"/>
      <c r="K314" s="27"/>
    </row>
    <row r="315" spans="1:11" ht="12.75">
      <c r="A315" s="4"/>
      <c r="B315" s="48" t="s">
        <v>115</v>
      </c>
      <c r="C315" s="48"/>
      <c r="D315" s="48"/>
      <c r="E315" s="48"/>
      <c r="F315" s="96"/>
      <c r="G315" s="96"/>
      <c r="H315" s="4"/>
      <c r="I315" s="145"/>
      <c r="J315" s="4"/>
      <c r="K315" s="27"/>
    </row>
    <row r="316" spans="1:11" ht="12.75">
      <c r="A316" s="4"/>
      <c r="B316" s="4"/>
      <c r="C316" s="4"/>
      <c r="D316" s="4"/>
      <c r="E316" s="4"/>
      <c r="F316" s="4"/>
      <c r="G316" s="4"/>
      <c r="H316" s="4"/>
      <c r="I316" s="332" t="s">
        <v>575</v>
      </c>
      <c r="J316" s="4"/>
      <c r="K316" s="27"/>
    </row>
    <row r="317" spans="1:11" ht="12.75">
      <c r="A317" s="4"/>
      <c r="B317" s="4" t="s">
        <v>263</v>
      </c>
      <c r="C317" s="4"/>
      <c r="D317" s="4"/>
      <c r="E317" s="4"/>
      <c r="F317" s="4"/>
      <c r="G317" s="4"/>
      <c r="H317" s="4" t="s">
        <v>266</v>
      </c>
      <c r="I317" s="4"/>
      <c r="J317" s="4"/>
      <c r="K317" s="27"/>
    </row>
    <row r="318" spans="1:11" ht="12.75">
      <c r="A318" s="4"/>
      <c r="B318" s="4" t="s">
        <v>264</v>
      </c>
      <c r="C318" s="4"/>
      <c r="D318" s="4"/>
      <c r="E318" s="4"/>
      <c r="F318" s="4"/>
      <c r="G318" s="4"/>
      <c r="H318" s="4" t="s">
        <v>105</v>
      </c>
      <c r="I318" s="4"/>
      <c r="J318" s="4"/>
      <c r="K318" s="27"/>
    </row>
    <row r="319" spans="1:11" ht="12.75">
      <c r="A319" s="4"/>
      <c r="B319" s="4" t="s">
        <v>265</v>
      </c>
      <c r="C319" s="4"/>
      <c r="D319" s="4"/>
      <c r="E319" s="4"/>
      <c r="F319" s="4"/>
      <c r="G319" s="4"/>
      <c r="H319" s="4" t="s">
        <v>106</v>
      </c>
      <c r="I319" s="4"/>
      <c r="J319" s="4"/>
      <c r="K319" s="27"/>
    </row>
    <row r="320" spans="1:11" ht="6" customHeight="1">
      <c r="A320" s="4"/>
      <c r="B320" s="4"/>
      <c r="C320" s="4"/>
      <c r="D320" s="4" t="s">
        <v>306</v>
      </c>
      <c r="E320" s="4"/>
      <c r="F320" s="4"/>
      <c r="G320" s="4"/>
      <c r="H320" s="4"/>
      <c r="I320" s="4"/>
      <c r="J320" s="4"/>
      <c r="K320" s="27"/>
    </row>
    <row r="321" spans="1:11" ht="12.75">
      <c r="A321" s="4"/>
      <c r="B321" s="4" t="s">
        <v>269</v>
      </c>
      <c r="C321" s="4"/>
      <c r="D321" s="4"/>
      <c r="E321" s="4"/>
      <c r="F321" s="4"/>
      <c r="G321" s="4"/>
      <c r="H321" s="4" t="s">
        <v>368</v>
      </c>
      <c r="I321" s="4"/>
      <c r="J321" s="4"/>
      <c r="K321" s="27"/>
    </row>
    <row r="322" spans="1:11" ht="6" customHeight="1">
      <c r="A322" s="4"/>
      <c r="B322" s="4"/>
      <c r="C322" s="4"/>
      <c r="D322" s="18" t="s">
        <v>306</v>
      </c>
      <c r="E322" s="4"/>
      <c r="F322" s="4"/>
      <c r="G322" s="4"/>
      <c r="H322" s="4"/>
      <c r="I322" s="211" t="s">
        <v>306</v>
      </c>
      <c r="J322" s="4"/>
      <c r="K322" s="27"/>
    </row>
    <row r="323" spans="1:11" ht="12.75">
      <c r="A323" s="4"/>
      <c r="B323" s="581" t="s">
        <v>268</v>
      </c>
      <c r="C323" s="581"/>
      <c r="D323" s="581"/>
      <c r="E323" s="581"/>
      <c r="F323" s="581"/>
      <c r="G323" s="4"/>
      <c r="H323" s="398"/>
      <c r="I323" s="28" t="s">
        <v>306</v>
      </c>
      <c r="J323" s="4"/>
      <c r="K323" s="27"/>
    </row>
    <row r="324" spans="1:11" ht="12.75">
      <c r="A324" s="4"/>
      <c r="B324" s="559"/>
      <c r="C324" s="559"/>
      <c r="D324" s="559"/>
      <c r="E324" s="559"/>
      <c r="F324" s="559"/>
      <c r="G324" s="4"/>
      <c r="H324" s="345"/>
      <c r="I324" s="4"/>
      <c r="J324" s="4"/>
      <c r="K324" s="27"/>
    </row>
    <row r="325" spans="1:11" ht="13.5" thickBot="1">
      <c r="A325" s="4"/>
      <c r="B325" s="4"/>
      <c r="C325" s="4"/>
      <c r="D325" s="4"/>
      <c r="E325" s="4"/>
      <c r="F325" s="4"/>
      <c r="G325" s="464" t="s">
        <v>306</v>
      </c>
      <c r="H325" s="464"/>
      <c r="I325" s="464"/>
      <c r="J325" s="464"/>
      <c r="K325" s="160"/>
    </row>
    <row r="326" spans="1:11" ht="14.25" thickBot="1" thickTop="1">
      <c r="A326" s="27"/>
      <c r="B326" s="175"/>
      <c r="C326" s="239"/>
      <c r="D326" s="239"/>
      <c r="E326" s="239"/>
      <c r="F326" s="240" t="s">
        <v>108</v>
      </c>
      <c r="G326" s="241" t="str">
        <f>IF(AND(I310&lt;0.01,I197&lt;0.01,I203&lt;0.01,I209&lt;0.01,I215&lt;0.01,I224&lt;0.01,I254&lt;0.01,I315&lt;0.01)," ",(I197+I203+I209+I215+I224+I254+I310+I315))</f>
        <v> </v>
      </c>
      <c r="H326" s="465" t="s">
        <v>389</v>
      </c>
      <c r="I326" s="465"/>
      <c r="J326" s="175"/>
      <c r="K326" s="27"/>
    </row>
    <row r="327" spans="1:11" ht="14.25" thickBot="1" thickTop="1">
      <c r="A327" s="27"/>
      <c r="B327" s="27"/>
      <c r="C327" s="27"/>
      <c r="D327" s="27"/>
      <c r="E327" s="27"/>
      <c r="F327" s="27"/>
      <c r="G327" s="27"/>
      <c r="H327" s="165"/>
      <c r="I327" s="27"/>
      <c r="J327" s="161"/>
      <c r="K327" s="161"/>
    </row>
    <row r="328" spans="1:11" ht="17.25" thickBot="1" thickTop="1">
      <c r="A328" s="27"/>
      <c r="B328" s="450" t="s">
        <v>230</v>
      </c>
      <c r="C328" s="439"/>
      <c r="D328" s="439"/>
      <c r="E328" s="439"/>
      <c r="F328" s="439"/>
      <c r="G328" s="439"/>
      <c r="H328" s="242" t="s">
        <v>139</v>
      </c>
      <c r="I328" s="243"/>
      <c r="J328" s="244"/>
      <c r="K328" s="27"/>
    </row>
    <row r="329" spans="1:11" ht="6" customHeight="1" thickTop="1">
      <c r="A329" s="27"/>
      <c r="B329" s="27"/>
      <c r="C329" s="27"/>
      <c r="D329" s="27"/>
      <c r="E329" s="27"/>
      <c r="F329" s="160"/>
      <c r="G329" s="27"/>
      <c r="H329" s="27"/>
      <c r="I329" s="160"/>
      <c r="J329" s="27"/>
      <c r="K329" s="27"/>
    </row>
    <row r="330" spans="1:11" ht="12.75">
      <c r="A330" s="27"/>
      <c r="B330" s="245" t="s">
        <v>116</v>
      </c>
      <c r="C330" s="246"/>
      <c r="D330" s="247"/>
      <c r="E330" s="246"/>
      <c r="F330" s="246"/>
      <c r="G330" s="248"/>
      <c r="H330" s="249" t="s">
        <v>141</v>
      </c>
      <c r="I330" s="175"/>
      <c r="J330" s="238"/>
      <c r="K330" s="361"/>
    </row>
    <row r="331" spans="1:11" ht="12.75">
      <c r="A331" s="27"/>
      <c r="B331" s="179" t="s">
        <v>421</v>
      </c>
      <c r="C331" s="179"/>
      <c r="D331" s="179"/>
      <c r="E331" s="179"/>
      <c r="F331" s="179"/>
      <c r="G331" s="179"/>
      <c r="H331" s="179"/>
      <c r="I331" s="179"/>
      <c r="J331" s="179"/>
      <c r="K331" s="179"/>
    </row>
    <row r="332" spans="1:11" ht="12.75">
      <c r="A332" s="27"/>
      <c r="B332" s="224" t="s">
        <v>422</v>
      </c>
      <c r="C332" s="27"/>
      <c r="D332" s="224"/>
      <c r="E332" s="27"/>
      <c r="F332" s="27"/>
      <c r="G332" s="27"/>
      <c r="H332" s="27"/>
      <c r="I332" s="250"/>
      <c r="J332" s="27"/>
      <c r="K332" s="27"/>
    </row>
    <row r="333" spans="1:11" ht="12.75">
      <c r="A333" s="27"/>
      <c r="B333" s="27"/>
      <c r="C333" s="27"/>
      <c r="D333" s="27"/>
      <c r="E333" s="191"/>
      <c r="F333" s="191"/>
      <c r="G333" s="191" t="s">
        <v>352</v>
      </c>
      <c r="H333" s="191" t="s">
        <v>270</v>
      </c>
      <c r="I333" s="128" t="str">
        <f>IF($E$334="Yes",5,(IF($E$334="No",0," ")))</f>
        <v> </v>
      </c>
      <c r="J333" s="27" t="s">
        <v>306</v>
      </c>
      <c r="K333" s="27"/>
    </row>
    <row r="334" spans="1:11" ht="12.75">
      <c r="A334" s="27"/>
      <c r="B334" s="27"/>
      <c r="C334" s="27"/>
      <c r="D334" s="27"/>
      <c r="E334" s="391" t="s">
        <v>306</v>
      </c>
      <c r="F334" s="191"/>
      <c r="G334" s="191" t="s">
        <v>364</v>
      </c>
      <c r="H334" s="191" t="s">
        <v>271</v>
      </c>
      <c r="I334" s="332" t="s">
        <v>586</v>
      </c>
      <c r="J334" s="27"/>
      <c r="K334" s="27"/>
    </row>
    <row r="335" spans="1:11" ht="12.75" customHeight="1">
      <c r="A335" s="27"/>
      <c r="B335" s="27"/>
      <c r="C335" s="27"/>
      <c r="D335" s="27"/>
      <c r="E335" s="191" t="s">
        <v>361</v>
      </c>
      <c r="F335" s="191"/>
      <c r="G335" s="191"/>
      <c r="H335" s="362"/>
      <c r="I335" s="276"/>
      <c r="J335" s="27"/>
      <c r="K335" s="27"/>
    </row>
    <row r="336" spans="1:11" ht="12.75" customHeight="1">
      <c r="A336" s="27"/>
      <c r="B336" s="485" t="s">
        <v>142</v>
      </c>
      <c r="C336" s="500"/>
      <c r="D336" s="500"/>
      <c r="E336" s="500"/>
      <c r="F336" s="500"/>
      <c r="G336" s="500"/>
      <c r="H336" s="500"/>
      <c r="I336" s="189"/>
      <c r="J336" s="27"/>
      <c r="K336" s="27"/>
    </row>
    <row r="337" spans="1:11" ht="12.75">
      <c r="A337" s="27"/>
      <c r="B337" s="500"/>
      <c r="C337" s="500"/>
      <c r="D337" s="500"/>
      <c r="E337" s="500"/>
      <c r="F337" s="500"/>
      <c r="G337" s="500"/>
      <c r="H337" s="500"/>
      <c r="I337" s="189"/>
      <c r="J337" s="164"/>
      <c r="K337" s="164"/>
    </row>
    <row r="338" spans="1:11" ht="6" customHeight="1">
      <c r="A338" s="27"/>
      <c r="B338" s="27"/>
      <c r="C338" s="27"/>
      <c r="D338" s="165"/>
      <c r="E338" s="165"/>
      <c r="F338" s="27"/>
      <c r="G338" s="27"/>
      <c r="H338" s="27"/>
      <c r="I338" s="252"/>
      <c r="J338" s="164"/>
      <c r="K338" s="164"/>
    </row>
    <row r="339" spans="1:11" ht="14.25">
      <c r="A339" s="27"/>
      <c r="B339" s="27"/>
      <c r="C339" s="254" t="s">
        <v>272</v>
      </c>
      <c r="D339" s="254"/>
      <c r="E339" s="254"/>
      <c r="F339" s="254"/>
      <c r="G339" s="254"/>
      <c r="H339" s="254"/>
      <c r="I339" s="255"/>
      <c r="J339" s="164"/>
      <c r="K339" s="164"/>
    </row>
    <row r="340" spans="1:11" ht="14.25">
      <c r="A340" s="27"/>
      <c r="B340" s="27"/>
      <c r="C340" s="365" t="s">
        <v>273</v>
      </c>
      <c r="D340" s="365"/>
      <c r="E340" s="365"/>
      <c r="F340" s="257"/>
      <c r="G340" s="257"/>
      <c r="H340" s="258"/>
      <c r="I340" s="255"/>
      <c r="J340" s="164" t="s">
        <v>306</v>
      </c>
      <c r="K340" s="164"/>
    </row>
    <row r="341" spans="1:11" ht="13.5" thickBot="1">
      <c r="A341" s="27"/>
      <c r="B341" s="27"/>
      <c r="C341" s="27"/>
      <c r="D341" s="366"/>
      <c r="E341" s="260"/>
      <c r="F341" s="260"/>
      <c r="G341" s="260"/>
      <c r="H341" s="363"/>
      <c r="I341" s="262"/>
      <c r="J341" s="164"/>
      <c r="K341" s="164"/>
    </row>
    <row r="342" spans="1:11" ht="13.5" thickTop="1">
      <c r="A342" s="27"/>
      <c r="B342" s="27"/>
      <c r="C342" s="27"/>
      <c r="D342" s="605" t="s">
        <v>274</v>
      </c>
      <c r="E342" s="606"/>
      <c r="F342" s="377" t="s">
        <v>278</v>
      </c>
      <c r="G342" s="233"/>
      <c r="H342" s="362"/>
      <c r="I342" s="137"/>
      <c r="J342" s="161"/>
      <c r="K342" s="161"/>
    </row>
    <row r="343" spans="1:11" ht="12.75">
      <c r="A343" s="27"/>
      <c r="B343" s="27"/>
      <c r="C343" s="27"/>
      <c r="D343" s="607" t="s">
        <v>276</v>
      </c>
      <c r="E343" s="608"/>
      <c r="F343" s="378" t="s">
        <v>140</v>
      </c>
      <c r="G343" s="233"/>
      <c r="H343" s="362"/>
      <c r="I343" s="263" t="s">
        <v>587</v>
      </c>
      <c r="J343" s="160" t="s">
        <v>306</v>
      </c>
      <c r="K343" s="160"/>
    </row>
    <row r="344" spans="1:11" ht="12.75">
      <c r="A344" s="27"/>
      <c r="B344" s="27"/>
      <c r="C344" s="27"/>
      <c r="D344" s="609" t="s">
        <v>275</v>
      </c>
      <c r="E344" s="610"/>
      <c r="F344" s="378" t="s">
        <v>270</v>
      </c>
      <c r="G344" s="233"/>
      <c r="H344" s="362"/>
      <c r="I344" s="177"/>
      <c r="J344" s="160"/>
      <c r="K344" s="160"/>
    </row>
    <row r="345" spans="1:11" ht="13.5" thickBot="1">
      <c r="A345" s="27"/>
      <c r="B345" s="27"/>
      <c r="C345" s="27"/>
      <c r="D345" s="611" t="s">
        <v>419</v>
      </c>
      <c r="E345" s="612"/>
      <c r="F345" s="379" t="s">
        <v>271</v>
      </c>
      <c r="G345" s="233"/>
      <c r="H345" s="362"/>
      <c r="I345" s="264"/>
      <c r="J345" s="161"/>
      <c r="K345" s="161"/>
    </row>
    <row r="346" spans="1:11" ht="6" customHeight="1" thickTop="1">
      <c r="A346" s="27"/>
      <c r="B346" s="27"/>
      <c r="C346" s="27"/>
      <c r="D346" s="238"/>
      <c r="E346" s="367"/>
      <c r="F346" s="266"/>
      <c r="G346" s="233"/>
      <c r="H346" s="362"/>
      <c r="I346" s="264"/>
      <c r="J346" s="161"/>
      <c r="K346" s="161"/>
    </row>
    <row r="347" spans="1:11" ht="12.75">
      <c r="A347" s="27"/>
      <c r="B347" s="27"/>
      <c r="C347" s="185" t="s">
        <v>283</v>
      </c>
      <c r="D347" s="442">
        <f>T($E$16)</f>
      </c>
      <c r="E347" s="443"/>
      <c r="F347" s="431"/>
      <c r="G347" s="233"/>
      <c r="H347" s="362"/>
      <c r="I347" s="264"/>
      <c r="J347" s="161"/>
      <c r="K347" s="161"/>
    </row>
    <row r="348" spans="1:11" ht="21" customHeight="1">
      <c r="A348" s="27"/>
      <c r="B348" s="27"/>
      <c r="C348" s="27"/>
      <c r="D348" s="238"/>
      <c r="E348" s="367"/>
      <c r="F348" s="266"/>
      <c r="G348" s="233"/>
      <c r="H348" s="362"/>
      <c r="I348" s="264"/>
      <c r="J348" s="161"/>
      <c r="K348" s="161"/>
    </row>
    <row r="349" spans="1:11" ht="12.75">
      <c r="A349" s="27"/>
      <c r="B349" s="27"/>
      <c r="C349" s="27"/>
      <c r="D349" s="27" t="s">
        <v>306</v>
      </c>
      <c r="E349" s="233" t="s">
        <v>306</v>
      </c>
      <c r="F349" s="233"/>
      <c r="G349" s="233"/>
      <c r="H349" s="362"/>
      <c r="I349" s="264"/>
      <c r="J349" s="161"/>
      <c r="K349" s="161"/>
    </row>
    <row r="350" spans="1:11" ht="12.75">
      <c r="A350" s="27"/>
      <c r="B350" s="561" t="s">
        <v>236</v>
      </c>
      <c r="C350" s="561"/>
      <c r="D350" s="561"/>
      <c r="E350" s="561"/>
      <c r="F350" s="561"/>
      <c r="G350" s="561"/>
      <c r="H350" s="561"/>
      <c r="I350" s="561"/>
      <c r="J350" s="561"/>
      <c r="K350" s="364"/>
    </row>
    <row r="351" spans="1:11" ht="12.75">
      <c r="A351" s="27"/>
      <c r="B351" s="561"/>
      <c r="C351" s="561"/>
      <c r="D351" s="561"/>
      <c r="E351" s="561"/>
      <c r="F351" s="561"/>
      <c r="G351" s="561"/>
      <c r="H351" s="561"/>
      <c r="I351" s="561"/>
      <c r="J351" s="561"/>
      <c r="K351" s="364"/>
    </row>
    <row r="352" spans="1:11" ht="13.5" thickBot="1">
      <c r="A352" s="27"/>
      <c r="B352" s="27"/>
      <c r="C352" s="27"/>
      <c r="D352" s="364"/>
      <c r="E352" s="364"/>
      <c r="F352" s="364"/>
      <c r="G352" s="364"/>
      <c r="H352" s="364"/>
      <c r="I352" s="364"/>
      <c r="J352" s="364"/>
      <c r="K352" s="364"/>
    </row>
    <row r="353" spans="1:11" ht="13.5" thickTop="1">
      <c r="A353" s="27"/>
      <c r="B353" s="27"/>
      <c r="C353" s="27"/>
      <c r="D353" s="569" t="s">
        <v>413</v>
      </c>
      <c r="E353" s="570"/>
      <c r="F353" s="267" t="s">
        <v>278</v>
      </c>
      <c r="G353" s="27"/>
      <c r="H353" s="185" t="s">
        <v>306</v>
      </c>
      <c r="I353" s="300"/>
      <c r="J353" s="27"/>
      <c r="K353" s="27"/>
    </row>
    <row r="354" spans="1:11" ht="12.75">
      <c r="A354" s="27"/>
      <c r="B354" s="27"/>
      <c r="C354" s="27"/>
      <c r="D354" s="268"/>
      <c r="E354" s="269" t="s">
        <v>412</v>
      </c>
      <c r="F354" s="270" t="s">
        <v>140</v>
      </c>
      <c r="G354" s="27"/>
      <c r="H354" s="185" t="s">
        <v>306</v>
      </c>
      <c r="I354" s="271" t="s">
        <v>588</v>
      </c>
      <c r="J354" s="27"/>
      <c r="K354" s="27"/>
    </row>
    <row r="355" spans="1:11" ht="12.75">
      <c r="A355" s="27"/>
      <c r="B355" s="27"/>
      <c r="C355" s="27"/>
      <c r="D355" s="571" t="s">
        <v>411</v>
      </c>
      <c r="E355" s="572"/>
      <c r="F355" s="270" t="s">
        <v>270</v>
      </c>
      <c r="G355" s="27"/>
      <c r="H355" s="185" t="s">
        <v>306</v>
      </c>
      <c r="I355" s="164" t="s">
        <v>306</v>
      </c>
      <c r="J355" s="27"/>
      <c r="K355" s="27"/>
    </row>
    <row r="356" spans="1:11" ht="13.5" thickBot="1">
      <c r="A356" s="27"/>
      <c r="B356" s="27"/>
      <c r="C356" s="27"/>
      <c r="D356" s="573" t="s">
        <v>414</v>
      </c>
      <c r="E356" s="574"/>
      <c r="F356" s="272" t="s">
        <v>145</v>
      </c>
      <c r="G356" s="27"/>
      <c r="H356" s="27"/>
      <c r="I356" s="27"/>
      <c r="J356" s="27"/>
      <c r="K356" s="27"/>
    </row>
    <row r="357" spans="1:11" ht="13.5" thickTop="1">
      <c r="A357" s="27"/>
      <c r="B357" s="27"/>
      <c r="C357" s="27"/>
      <c r="D357" s="27"/>
      <c r="E357" s="185" t="s">
        <v>306</v>
      </c>
      <c r="F357" s="164" t="s">
        <v>306</v>
      </c>
      <c r="G357" s="273"/>
      <c r="H357" s="185" t="s">
        <v>306</v>
      </c>
      <c r="I357" s="274" t="s">
        <v>306</v>
      </c>
      <c r="J357" s="27"/>
      <c r="K357" s="27"/>
    </row>
    <row r="358" spans="1:11" ht="12.75">
      <c r="A358" s="27"/>
      <c r="B358" s="27"/>
      <c r="C358" s="27"/>
      <c r="D358" s="177"/>
      <c r="E358" s="275"/>
      <c r="F358" s="276"/>
      <c r="G358" s="277"/>
      <c r="H358" s="276"/>
      <c r="I358" s="264"/>
      <c r="J358" s="161"/>
      <c r="K358" s="161"/>
    </row>
    <row r="359" spans="1:11" ht="12.75">
      <c r="A359" s="27"/>
      <c r="B359" s="179" t="s">
        <v>143</v>
      </c>
      <c r="C359" s="27"/>
      <c r="D359" s="238"/>
      <c r="E359" s="278"/>
      <c r="F359" s="233"/>
      <c r="G359" s="233"/>
      <c r="H359" s="362"/>
      <c r="I359" s="264"/>
      <c r="J359" s="161"/>
      <c r="K359" s="161"/>
    </row>
    <row r="360" spans="1:11" ht="13.5" thickBot="1">
      <c r="A360" s="27"/>
      <c r="B360" s="27"/>
      <c r="C360" s="27"/>
      <c r="D360" s="165" t="s">
        <v>306</v>
      </c>
      <c r="E360" s="165"/>
      <c r="F360" s="173"/>
      <c r="G360" s="173"/>
      <c r="H360" s="276"/>
      <c r="I360" s="264"/>
      <c r="J360" s="161"/>
      <c r="K360" s="161"/>
    </row>
    <row r="361" spans="1:11" ht="13.5" thickTop="1">
      <c r="A361" s="27"/>
      <c r="B361" s="27"/>
      <c r="C361" s="27"/>
      <c r="D361" s="602" t="s">
        <v>117</v>
      </c>
      <c r="E361" s="603"/>
      <c r="F361" s="604"/>
      <c r="G361" s="280" t="s">
        <v>270</v>
      </c>
      <c r="H361" s="362"/>
      <c r="I361" s="210"/>
      <c r="J361" s="27"/>
      <c r="K361" s="27"/>
    </row>
    <row r="362" spans="1:11" ht="12.75">
      <c r="A362" s="27"/>
      <c r="B362" s="27"/>
      <c r="C362" s="27"/>
      <c r="D362" s="596" t="s">
        <v>279</v>
      </c>
      <c r="E362" s="597"/>
      <c r="F362" s="598"/>
      <c r="G362" s="281" t="s">
        <v>144</v>
      </c>
      <c r="H362" s="362"/>
      <c r="I362" s="184" t="s">
        <v>589</v>
      </c>
      <c r="J362" s="161"/>
      <c r="K362" s="161"/>
    </row>
    <row r="363" spans="1:11" ht="13.5" thickBot="1">
      <c r="A363" s="27"/>
      <c r="B363" s="27"/>
      <c r="C363" s="27"/>
      <c r="D363" s="599" t="s">
        <v>280</v>
      </c>
      <c r="E363" s="600"/>
      <c r="F363" s="601"/>
      <c r="G363" s="282" t="s">
        <v>145</v>
      </c>
      <c r="H363" s="362"/>
      <c r="I363" s="397"/>
      <c r="J363" s="160"/>
      <c r="K363" s="160"/>
    </row>
    <row r="364" spans="1:11" ht="6" customHeight="1" thickTop="1">
      <c r="A364" s="27"/>
      <c r="B364" s="27"/>
      <c r="C364" s="27"/>
      <c r="D364" s="276"/>
      <c r="E364" s="276"/>
      <c r="F364" s="276"/>
      <c r="G364" s="27"/>
      <c r="H364" s="27"/>
      <c r="I364" s="27"/>
      <c r="J364" s="27"/>
      <c r="K364" s="27"/>
    </row>
    <row r="365" spans="1:11" ht="12.75">
      <c r="A365" s="27"/>
      <c r="B365" s="556" t="s">
        <v>146</v>
      </c>
      <c r="C365" s="557"/>
      <c r="D365" s="557"/>
      <c r="E365" s="557"/>
      <c r="F365" s="558"/>
      <c r="G365" s="285" t="s">
        <v>147</v>
      </c>
      <c r="H365" s="238"/>
      <c r="I365" s="175"/>
      <c r="J365" s="27"/>
      <c r="K365" s="27"/>
    </row>
    <row r="366" spans="1:11" ht="6" customHeight="1">
      <c r="A366" s="27"/>
      <c r="B366" s="27"/>
      <c r="C366" s="27"/>
      <c r="D366" s="286"/>
      <c r="E366" s="286"/>
      <c r="F366" s="286"/>
      <c r="G366" s="286"/>
      <c r="H366" s="287"/>
      <c r="I366" s="287"/>
      <c r="J366" s="27"/>
      <c r="K366" s="27"/>
    </row>
    <row r="367" spans="1:11" ht="12.75">
      <c r="A367" s="27"/>
      <c r="B367" s="27" t="s">
        <v>148</v>
      </c>
      <c r="C367" s="27"/>
      <c r="D367" s="27"/>
      <c r="E367" s="27"/>
      <c r="F367" s="238"/>
      <c r="G367" s="238"/>
      <c r="H367" s="27"/>
      <c r="I367" s="27"/>
      <c r="J367" s="27"/>
      <c r="K367" s="27"/>
    </row>
    <row r="368" spans="1:11" ht="12.75" customHeight="1">
      <c r="A368" s="27"/>
      <c r="B368" s="449" t="s">
        <v>281</v>
      </c>
      <c r="C368" s="449"/>
      <c r="D368" s="449"/>
      <c r="E368" s="449"/>
      <c r="F368" s="449"/>
      <c r="G368" s="449"/>
      <c r="H368" s="449"/>
      <c r="I368" s="191"/>
      <c r="J368" s="191"/>
      <c r="K368" s="233"/>
    </row>
    <row r="369" spans="1:11" ht="12.75">
      <c r="A369" s="27"/>
      <c r="B369" s="449"/>
      <c r="C369" s="449"/>
      <c r="D369" s="449"/>
      <c r="E369" s="449"/>
      <c r="F369" s="449"/>
      <c r="G369" s="449"/>
      <c r="H369" s="449"/>
      <c r="I369" s="362"/>
      <c r="J369" s="362"/>
      <c r="K369" s="362"/>
    </row>
    <row r="370" spans="1:11" ht="6" customHeight="1">
      <c r="A370" s="27"/>
      <c r="B370" s="233"/>
      <c r="C370" s="233"/>
      <c r="D370" s="233"/>
      <c r="E370" s="233"/>
      <c r="F370" s="233"/>
      <c r="G370" s="233"/>
      <c r="H370" s="233"/>
      <c r="I370" s="362"/>
      <c r="J370" s="362"/>
      <c r="K370" s="362"/>
    </row>
    <row r="371" spans="1:11" ht="12.75">
      <c r="A371" s="27"/>
      <c r="B371" s="27"/>
      <c r="C371" s="185"/>
      <c r="D371" s="185" t="s">
        <v>167</v>
      </c>
      <c r="E371" s="185" t="s">
        <v>271</v>
      </c>
      <c r="F371" s="185"/>
      <c r="G371" s="34" t="s">
        <v>306</v>
      </c>
      <c r="H371" s="27"/>
      <c r="I371" s="128" t="str">
        <f>IF($G$371="Yes",0,(IF($G$371="No",5," ")))</f>
        <v> </v>
      </c>
      <c r="J371" s="160" t="s">
        <v>306</v>
      </c>
      <c r="K371" s="160"/>
    </row>
    <row r="372" spans="1:11" ht="12.75">
      <c r="A372" s="27"/>
      <c r="B372" s="27"/>
      <c r="C372" s="185"/>
      <c r="D372" s="185" t="s">
        <v>367</v>
      </c>
      <c r="E372" s="185" t="s">
        <v>270</v>
      </c>
      <c r="F372" s="185"/>
      <c r="G372" s="394" t="s">
        <v>361</v>
      </c>
      <c r="H372" s="27"/>
      <c r="I372" s="184" t="s">
        <v>225</v>
      </c>
      <c r="J372" s="238"/>
      <c r="K372" s="184"/>
    </row>
    <row r="373" spans="1:11" ht="6" customHeight="1">
      <c r="A373" s="27"/>
      <c r="B373" s="27"/>
      <c r="C373" s="27"/>
      <c r="D373" s="27"/>
      <c r="E373" s="27"/>
      <c r="F373" s="185"/>
      <c r="G373" s="160"/>
      <c r="H373" s="27"/>
      <c r="I373" s="27"/>
      <c r="J373" s="184"/>
      <c r="K373" s="184"/>
    </row>
    <row r="374" spans="1:11" ht="12.75">
      <c r="A374" s="27"/>
      <c r="B374" s="27" t="s">
        <v>149</v>
      </c>
      <c r="C374" s="27"/>
      <c r="D374" s="238"/>
      <c r="E374" s="27"/>
      <c r="F374" s="185"/>
      <c r="G374" s="160"/>
      <c r="H374" s="27"/>
      <c r="I374" s="27"/>
      <c r="J374" s="185"/>
      <c r="K374" s="185"/>
    </row>
    <row r="375" spans="1:11" ht="12.75" customHeight="1">
      <c r="A375" s="27"/>
      <c r="B375" s="469" t="s">
        <v>423</v>
      </c>
      <c r="C375" s="469"/>
      <c r="D375" s="469"/>
      <c r="E375" s="469"/>
      <c r="F375" s="469"/>
      <c r="G375" s="469"/>
      <c r="H375" s="469"/>
      <c r="I375" s="400"/>
      <c r="J375" s="400"/>
      <c r="K375" s="369"/>
    </row>
    <row r="376" spans="1:11" ht="12.75">
      <c r="A376" s="27"/>
      <c r="B376" s="469"/>
      <c r="C376" s="469"/>
      <c r="D376" s="469"/>
      <c r="E376" s="469"/>
      <c r="F376" s="469"/>
      <c r="G376" s="469"/>
      <c r="H376" s="469"/>
      <c r="I376" s="400"/>
      <c r="J376" s="400"/>
      <c r="K376" s="369"/>
    </row>
    <row r="377" spans="1:11" ht="12.75">
      <c r="A377" s="27"/>
      <c r="B377" s="469"/>
      <c r="C377" s="469"/>
      <c r="D377" s="469"/>
      <c r="E377" s="469"/>
      <c r="F377" s="469"/>
      <c r="G377" s="469"/>
      <c r="H377" s="469"/>
      <c r="I377" s="368"/>
      <c r="J377" s="368"/>
      <c r="K377" s="370"/>
    </row>
    <row r="378" spans="1:11" ht="6" customHeight="1">
      <c r="A378" s="27"/>
      <c r="B378" s="27"/>
      <c r="C378" s="27"/>
      <c r="D378" s="368"/>
      <c r="E378" s="368"/>
      <c r="F378" s="368"/>
      <c r="G378" s="368"/>
      <c r="H378" s="368"/>
      <c r="I378" s="368"/>
      <c r="J378" s="368"/>
      <c r="K378" s="370"/>
    </row>
    <row r="379" spans="1:11" ht="12.75">
      <c r="A379" s="27"/>
      <c r="B379" s="27"/>
      <c r="C379" s="27"/>
      <c r="D379" s="185" t="s">
        <v>167</v>
      </c>
      <c r="E379" s="185" t="s">
        <v>271</v>
      </c>
      <c r="F379" s="185"/>
      <c r="G379" s="34" t="s">
        <v>306</v>
      </c>
      <c r="H379" s="27"/>
      <c r="I379" s="128" t="str">
        <f>IF($G$379="Yes",0,(IF($G$379="No",10," ")))</f>
        <v> </v>
      </c>
      <c r="J379" s="27"/>
      <c r="K379" s="27"/>
    </row>
    <row r="380" spans="1:11" ht="12.75" customHeight="1">
      <c r="A380" s="27"/>
      <c r="B380" s="27"/>
      <c r="C380" s="27"/>
      <c r="D380" s="185" t="s">
        <v>367</v>
      </c>
      <c r="E380" s="185" t="s">
        <v>278</v>
      </c>
      <c r="F380" s="185"/>
      <c r="G380" s="394" t="s">
        <v>361</v>
      </c>
      <c r="H380" s="27"/>
      <c r="I380" s="184" t="s">
        <v>587</v>
      </c>
      <c r="J380" s="184"/>
      <c r="K380" s="184"/>
    </row>
    <row r="381" spans="1:11" ht="12.75">
      <c r="A381" s="27"/>
      <c r="B381" s="27"/>
      <c r="C381" s="27"/>
      <c r="D381" s="276"/>
      <c r="E381" s="278"/>
      <c r="F381" s="278"/>
      <c r="G381" s="278"/>
      <c r="H381" s="27"/>
      <c r="I381" s="27"/>
      <c r="J381" s="27"/>
      <c r="K381" s="27"/>
    </row>
    <row r="382" spans="1:11" ht="12.75">
      <c r="A382" s="27"/>
      <c r="B382" s="27" t="s">
        <v>118</v>
      </c>
      <c r="C382" s="27"/>
      <c r="D382" s="238"/>
      <c r="E382" s="27"/>
      <c r="F382" s="185"/>
      <c r="G382" s="160"/>
      <c r="H382" s="27"/>
      <c r="I382" s="27"/>
      <c r="J382" s="185"/>
      <c r="K382" s="185"/>
    </row>
    <row r="383" spans="1:11" ht="12.75" customHeight="1">
      <c r="A383" s="27"/>
      <c r="B383" s="449" t="s">
        <v>536</v>
      </c>
      <c r="C383" s="449"/>
      <c r="D383" s="449"/>
      <c r="E383" s="449"/>
      <c r="F383" s="449"/>
      <c r="G383" s="449"/>
      <c r="H383" s="449"/>
      <c r="I383" s="191"/>
      <c r="J383" s="191"/>
      <c r="K383" s="233"/>
    </row>
    <row r="384" spans="1:11" ht="12.75">
      <c r="A384" s="27"/>
      <c r="B384" s="449"/>
      <c r="C384" s="449"/>
      <c r="D384" s="449"/>
      <c r="E384" s="449"/>
      <c r="F384" s="449"/>
      <c r="G384" s="449"/>
      <c r="H384" s="449"/>
      <c r="I384" s="362"/>
      <c r="J384" s="362"/>
      <c r="K384" s="362"/>
    </row>
    <row r="385" spans="1:11" ht="6" customHeight="1">
      <c r="A385" s="27"/>
      <c r="B385" s="27"/>
      <c r="C385" s="27"/>
      <c r="D385" s="362"/>
      <c r="E385" s="362"/>
      <c r="F385" s="362"/>
      <c r="G385" s="362"/>
      <c r="H385" s="362"/>
      <c r="I385" s="362"/>
      <c r="J385" s="362"/>
      <c r="K385" s="362"/>
    </row>
    <row r="386" spans="1:11" ht="12.75">
      <c r="A386" s="27"/>
      <c r="B386" s="27"/>
      <c r="C386" s="27"/>
      <c r="D386" s="185" t="s">
        <v>167</v>
      </c>
      <c r="E386" s="185" t="s">
        <v>271</v>
      </c>
      <c r="F386" s="185"/>
      <c r="G386" s="34" t="s">
        <v>306</v>
      </c>
      <c r="H386" s="27"/>
      <c r="I386" s="128" t="str">
        <f>IF($G$386="Yes",0,(IF($G$386="No",5," ")))</f>
        <v> </v>
      </c>
      <c r="J386" s="27"/>
      <c r="K386" s="27"/>
    </row>
    <row r="387" spans="1:11" ht="12.75">
      <c r="A387" s="27"/>
      <c r="B387" s="27"/>
      <c r="C387" s="27"/>
      <c r="D387" s="185" t="s">
        <v>367</v>
      </c>
      <c r="E387" s="185" t="s">
        <v>270</v>
      </c>
      <c r="F387" s="185"/>
      <c r="G387" s="394" t="s">
        <v>361</v>
      </c>
      <c r="H387" s="27"/>
      <c r="I387" s="184" t="s">
        <v>225</v>
      </c>
      <c r="J387" s="238"/>
      <c r="K387" s="184"/>
    </row>
    <row r="388" spans="1:11" ht="12.75">
      <c r="A388" s="27"/>
      <c r="B388" s="27"/>
      <c r="C388" s="27"/>
      <c r="D388" s="27"/>
      <c r="E388" s="27"/>
      <c r="F388" s="185"/>
      <c r="G388" s="27"/>
      <c r="H388" s="27"/>
      <c r="I388" s="27"/>
      <c r="J388" s="27"/>
      <c r="K388" s="27"/>
    </row>
    <row r="389" spans="1:11" ht="12.75">
      <c r="A389" s="27"/>
      <c r="B389" s="238"/>
      <c r="C389" s="288"/>
      <c r="D389" s="238"/>
      <c r="E389" s="288"/>
      <c r="F389" s="240" t="s">
        <v>231</v>
      </c>
      <c r="G389" s="289" t="str">
        <f>IF(OR(I333=" ",I371=" ",I379=" ",I386=" ")," ",I333+I342+I353+I361+I371+I379+I386)</f>
        <v> </v>
      </c>
      <c r="H389" s="288" t="s">
        <v>150</v>
      </c>
      <c r="I389" s="238"/>
      <c r="J389" s="27"/>
      <c r="K389" s="27"/>
    </row>
    <row r="390" spans="1:11" ht="13.5" thickBot="1">
      <c r="A390" s="27"/>
      <c r="B390" s="27"/>
      <c r="C390" s="27"/>
      <c r="D390" s="275"/>
      <c r="E390" s="276"/>
      <c r="F390" s="277"/>
      <c r="G390" s="276"/>
      <c r="H390" s="164"/>
      <c r="I390" s="27"/>
      <c r="J390" s="27"/>
      <c r="K390" s="27"/>
    </row>
    <row r="391" spans="1:11" ht="17.25" thickBot="1" thickTop="1">
      <c r="A391" s="27"/>
      <c r="B391" s="450" t="s">
        <v>282</v>
      </c>
      <c r="C391" s="439"/>
      <c r="D391" s="439"/>
      <c r="E391" s="439"/>
      <c r="F391" s="439"/>
      <c r="G391" s="594" t="s">
        <v>139</v>
      </c>
      <c r="H391" s="595"/>
      <c r="I391" s="238"/>
      <c r="J391" s="238"/>
      <c r="K391" s="393"/>
    </row>
    <row r="392" spans="1:11" ht="16.5" thickTop="1">
      <c r="A392" s="27"/>
      <c r="B392" s="27"/>
      <c r="C392" s="27"/>
      <c r="D392" s="371"/>
      <c r="E392" s="371"/>
      <c r="F392" s="371"/>
      <c r="G392" s="371"/>
      <c r="H392" s="371"/>
      <c r="I392" s="371"/>
      <c r="J392" s="27"/>
      <c r="K392" s="27"/>
    </row>
    <row r="393" spans="1:11" ht="12.75">
      <c r="A393" s="27"/>
      <c r="B393" s="290" t="s">
        <v>232</v>
      </c>
      <c r="C393" s="291"/>
      <c r="D393" s="291"/>
      <c r="E393" s="291"/>
      <c r="F393" s="292"/>
      <c r="G393" s="293" t="s">
        <v>147</v>
      </c>
      <c r="H393" s="238"/>
      <c r="I393" s="238"/>
      <c r="J393" s="27"/>
      <c r="K393" s="27"/>
    </row>
    <row r="394" spans="1:11" ht="12.75">
      <c r="A394" s="27"/>
      <c r="B394" s="294"/>
      <c r="C394" s="295"/>
      <c r="D394" s="295"/>
      <c r="E394" s="295"/>
      <c r="F394" s="294"/>
      <c r="G394" s="296"/>
      <c r="H394" s="238"/>
      <c r="I394" s="238"/>
      <c r="J394" s="27"/>
      <c r="K394" s="27"/>
    </row>
    <row r="395" spans="1:11" ht="12.75">
      <c r="A395" s="27"/>
      <c r="B395" s="179" t="s">
        <v>151</v>
      </c>
      <c r="C395" s="27"/>
      <c r="D395" s="175"/>
      <c r="E395" s="278"/>
      <c r="F395" s="278"/>
      <c r="G395" s="278"/>
      <c r="H395" s="276"/>
      <c r="I395" s="27"/>
      <c r="J395" s="27"/>
      <c r="K395" s="27"/>
    </row>
    <row r="396" spans="1:11" ht="12.75" customHeight="1">
      <c r="A396" s="27"/>
      <c r="B396" s="27"/>
      <c r="C396" s="27"/>
      <c r="D396" s="485" t="s">
        <v>552</v>
      </c>
      <c r="E396" s="485"/>
      <c r="F396" s="485"/>
      <c r="G396" s="485"/>
      <c r="H396" s="485"/>
      <c r="I396" s="485"/>
      <c r="J396" s="485"/>
      <c r="K396" s="189"/>
    </row>
    <row r="397" spans="1:11" ht="12.75">
      <c r="A397" s="27"/>
      <c r="B397" s="27"/>
      <c r="C397" s="27"/>
      <c r="D397" s="485"/>
      <c r="E397" s="485"/>
      <c r="F397" s="485"/>
      <c r="G397" s="485"/>
      <c r="H397" s="485"/>
      <c r="I397" s="485"/>
      <c r="J397" s="485"/>
      <c r="K397" s="190"/>
    </row>
    <row r="398" spans="1:11" ht="12.75">
      <c r="A398" s="27"/>
      <c r="B398" s="27"/>
      <c r="C398" s="27"/>
      <c r="D398" s="485"/>
      <c r="E398" s="485"/>
      <c r="F398" s="485"/>
      <c r="G398" s="485"/>
      <c r="H398" s="485"/>
      <c r="I398" s="485"/>
      <c r="J398" s="485"/>
      <c r="K398" s="190"/>
    </row>
    <row r="399" spans="1:11" ht="6" customHeight="1">
      <c r="A399" s="27"/>
      <c r="B399" s="27"/>
      <c r="C399" s="27"/>
      <c r="D399" s="27"/>
      <c r="E399" s="27"/>
      <c r="F399" s="27"/>
      <c r="G399" s="27"/>
      <c r="H399" s="27"/>
      <c r="I399" s="27"/>
      <c r="J399" s="27"/>
      <c r="K399" s="27"/>
    </row>
    <row r="400" spans="1:11" ht="12.75">
      <c r="A400" s="27"/>
      <c r="B400" s="27"/>
      <c r="C400" s="27"/>
      <c r="D400" s="449" t="s">
        <v>549</v>
      </c>
      <c r="E400" s="449"/>
      <c r="F400" s="449"/>
      <c r="G400" s="449"/>
      <c r="H400" s="449"/>
      <c r="I400" s="449"/>
      <c r="J400" s="449"/>
      <c r="K400" s="191"/>
    </row>
    <row r="401" spans="1:11" ht="6" customHeight="1">
      <c r="A401" s="27"/>
      <c r="B401" s="27"/>
      <c r="C401" s="27"/>
      <c r="D401" s="27"/>
      <c r="E401" s="27"/>
      <c r="F401" s="27"/>
      <c r="G401" s="27"/>
      <c r="H401" s="27"/>
      <c r="I401" s="27"/>
      <c r="J401" s="27"/>
      <c r="K401" s="27"/>
    </row>
    <row r="402" spans="1:11" ht="12.75">
      <c r="A402" s="27"/>
      <c r="B402" s="27"/>
      <c r="C402" s="27"/>
      <c r="D402" s="175"/>
      <c r="E402" s="27"/>
      <c r="F402" s="185" t="s">
        <v>550</v>
      </c>
      <c r="G402" s="297" t="str">
        <f>IF(I637&lt;0.1," ",I637)</f>
        <v> </v>
      </c>
      <c r="H402" s="27"/>
      <c r="I402" s="185" t="s">
        <v>356</v>
      </c>
      <c r="J402" s="298" t="str">
        <f>IF(G402=" "," ",IF(G404&lt;G402*0.5,20,(((G404/G402)-1)*-40)))</f>
        <v> </v>
      </c>
      <c r="K402" s="27"/>
    </row>
    <row r="403" spans="1:11" ht="12.75" customHeight="1">
      <c r="A403" s="27"/>
      <c r="B403" s="27"/>
      <c r="C403" s="27"/>
      <c r="D403" s="299"/>
      <c r="E403" s="27"/>
      <c r="F403" s="27"/>
      <c r="G403" s="27"/>
      <c r="H403" s="27"/>
      <c r="I403" s="27"/>
      <c r="J403" s="184" t="s">
        <v>350</v>
      </c>
      <c r="K403" s="27"/>
    </row>
    <row r="404" spans="1:11" ht="12.75">
      <c r="A404" s="27"/>
      <c r="B404" s="27"/>
      <c r="C404" s="27"/>
      <c r="D404" s="299"/>
      <c r="E404" s="27"/>
      <c r="F404" s="185" t="s">
        <v>551</v>
      </c>
      <c r="G404" s="158"/>
      <c r="H404" s="27"/>
      <c r="I404" s="27"/>
      <c r="J404" s="27"/>
      <c r="K404" s="27"/>
    </row>
    <row r="405" spans="1:11" ht="25.5" customHeight="1">
      <c r="A405" s="27"/>
      <c r="B405" s="27"/>
      <c r="C405" s="27"/>
      <c r="D405" s="27"/>
      <c r="E405" s="27"/>
      <c r="F405" s="27"/>
      <c r="G405" s="27"/>
      <c r="H405" s="27"/>
      <c r="I405" s="27"/>
      <c r="J405" s="175"/>
      <c r="K405" s="27"/>
    </row>
    <row r="406" spans="1:11" ht="12.75">
      <c r="A406" s="27"/>
      <c r="B406" s="27"/>
      <c r="C406" s="185" t="s">
        <v>283</v>
      </c>
      <c r="D406" s="442">
        <f>T($E$16)</f>
      </c>
      <c r="E406" s="443"/>
      <c r="F406" s="431"/>
      <c r="G406" s="27"/>
      <c r="H406" s="27"/>
      <c r="I406" s="27"/>
      <c r="J406" s="27"/>
      <c r="K406" s="27"/>
    </row>
    <row r="407" spans="1:11" ht="51.75" customHeight="1">
      <c r="A407" s="27"/>
      <c r="B407" s="27"/>
      <c r="C407" s="27"/>
      <c r="D407" s="27"/>
      <c r="E407" s="27"/>
      <c r="F407" s="27"/>
      <c r="G407" s="27"/>
      <c r="H407" s="27"/>
      <c r="I407" s="27"/>
      <c r="J407" s="27"/>
      <c r="K407" s="27"/>
    </row>
    <row r="408" spans="1:11" ht="12.75" customHeight="1">
      <c r="A408" s="27"/>
      <c r="B408" s="27"/>
      <c r="C408" s="27"/>
      <c r="D408" s="27"/>
      <c r="E408" s="27"/>
      <c r="F408" s="27"/>
      <c r="G408" s="27"/>
      <c r="H408" s="27"/>
      <c r="I408" s="27"/>
      <c r="J408" s="27"/>
      <c r="K408" s="27"/>
    </row>
    <row r="409" spans="1:11" ht="12.75">
      <c r="A409" s="27"/>
      <c r="B409" s="290" t="s">
        <v>152</v>
      </c>
      <c r="C409" s="291"/>
      <c r="D409" s="291"/>
      <c r="E409" s="291"/>
      <c r="F409" s="301"/>
      <c r="G409" s="293" t="s">
        <v>277</v>
      </c>
      <c r="H409" s="175"/>
      <c r="I409" s="27"/>
      <c r="J409" s="184"/>
      <c r="K409" s="184"/>
    </row>
    <row r="410" spans="1:11" ht="6" customHeight="1">
      <c r="A410" s="27"/>
      <c r="B410" s="27"/>
      <c r="C410" s="27"/>
      <c r="D410" s="276"/>
      <c r="E410" s="278"/>
      <c r="F410" s="278"/>
      <c r="G410" s="278"/>
      <c r="H410" s="27"/>
      <c r="I410" s="27"/>
      <c r="J410" s="184"/>
      <c r="K410" s="184"/>
    </row>
    <row r="411" spans="1:11" ht="12.75">
      <c r="A411" s="27"/>
      <c r="B411" s="179" t="s">
        <v>153</v>
      </c>
      <c r="C411" s="27"/>
      <c r="D411" s="238"/>
      <c r="E411" s="190"/>
      <c r="F411" s="278"/>
      <c r="G411" s="278"/>
      <c r="H411" s="27"/>
      <c r="I411" s="27"/>
      <c r="J411" s="184"/>
      <c r="K411" s="184"/>
    </row>
    <row r="412" spans="1:11" ht="6" customHeight="1">
      <c r="A412" s="27"/>
      <c r="B412" s="179"/>
      <c r="C412" s="27"/>
      <c r="D412" s="238"/>
      <c r="E412" s="190"/>
      <c r="F412" s="278"/>
      <c r="G412" s="278"/>
      <c r="H412" s="27"/>
      <c r="I412" s="27"/>
      <c r="J412" s="184"/>
      <c r="K412" s="184"/>
    </row>
    <row r="413" spans="1:11" ht="12.75" customHeight="1">
      <c r="A413" s="27"/>
      <c r="B413" s="449" t="s">
        <v>569</v>
      </c>
      <c r="C413" s="449"/>
      <c r="D413" s="449"/>
      <c r="E413" s="449"/>
      <c r="F413" s="449"/>
      <c r="G413" s="449"/>
      <c r="H413" s="449"/>
      <c r="I413" s="449"/>
      <c r="J413" s="191"/>
      <c r="K413" s="380"/>
    </row>
    <row r="414" spans="1:11" ht="12.75">
      <c r="A414" s="27"/>
      <c r="B414" s="449"/>
      <c r="C414" s="449"/>
      <c r="D414" s="449"/>
      <c r="E414" s="449"/>
      <c r="F414" s="449"/>
      <c r="G414" s="449"/>
      <c r="H414" s="449"/>
      <c r="I414" s="449"/>
      <c r="J414" s="191"/>
      <c r="K414" s="380"/>
    </row>
    <row r="415" spans="1:11" ht="12.75">
      <c r="A415" s="27"/>
      <c r="B415" s="449"/>
      <c r="C415" s="449"/>
      <c r="D415" s="449"/>
      <c r="E415" s="449"/>
      <c r="F415" s="449"/>
      <c r="G415" s="449"/>
      <c r="H415" s="449"/>
      <c r="I415" s="449"/>
      <c r="J415" s="191"/>
      <c r="K415" s="380"/>
    </row>
    <row r="416" spans="1:11" ht="12.75">
      <c r="A416" s="27"/>
      <c r="B416" s="27"/>
      <c r="C416" s="361" t="s">
        <v>135</v>
      </c>
      <c r="D416" s="299" t="s">
        <v>233</v>
      </c>
      <c r="E416" s="299"/>
      <c r="F416" s="299"/>
      <c r="G416" s="160"/>
      <c r="H416" s="27"/>
      <c r="I416" s="27"/>
      <c r="J416" s="184" t="s">
        <v>379</v>
      </c>
      <c r="K416" s="185"/>
    </row>
    <row r="417" spans="1:11" ht="12.75">
      <c r="A417" s="27"/>
      <c r="B417" s="27"/>
      <c r="C417" s="361" t="s">
        <v>135</v>
      </c>
      <c r="D417" s="299" t="s">
        <v>127</v>
      </c>
      <c r="E417" s="299"/>
      <c r="F417" s="299"/>
      <c r="G417" s="160"/>
      <c r="H417" s="27"/>
      <c r="I417" s="27"/>
      <c r="J417" s="184"/>
      <c r="K417" s="185"/>
    </row>
    <row r="418" spans="1:11" ht="12.75">
      <c r="A418" s="27"/>
      <c r="B418" s="27"/>
      <c r="C418" s="361" t="s">
        <v>135</v>
      </c>
      <c r="D418" s="299" t="s">
        <v>128</v>
      </c>
      <c r="E418" s="299"/>
      <c r="F418" s="299"/>
      <c r="G418" s="160"/>
      <c r="H418" s="27"/>
      <c r="I418" s="27"/>
      <c r="J418" s="184"/>
      <c r="K418" s="185"/>
    </row>
    <row r="419" spans="1:11" ht="12.75">
      <c r="A419" s="27"/>
      <c r="B419" s="27"/>
      <c r="C419" s="361" t="s">
        <v>135</v>
      </c>
      <c r="D419" s="299" t="s">
        <v>129</v>
      </c>
      <c r="E419" s="299"/>
      <c r="F419" s="299"/>
      <c r="G419" s="160"/>
      <c r="H419" s="27"/>
      <c r="I419" s="27"/>
      <c r="J419" s="184"/>
      <c r="K419" s="185"/>
    </row>
    <row r="420" spans="1:11" ht="12.75">
      <c r="A420" s="27"/>
      <c r="B420" s="27"/>
      <c r="C420" s="361" t="s">
        <v>135</v>
      </c>
      <c r="D420" s="299" t="s">
        <v>130</v>
      </c>
      <c r="E420" s="299"/>
      <c r="F420" s="299"/>
      <c r="G420" s="160"/>
      <c r="H420" s="27"/>
      <c r="I420" s="27"/>
      <c r="J420" s="184"/>
      <c r="K420" s="185"/>
    </row>
    <row r="421" spans="1:11" ht="12.75">
      <c r="A421" s="27"/>
      <c r="B421" s="27"/>
      <c r="C421" s="361" t="s">
        <v>135</v>
      </c>
      <c r="D421" s="299" t="s">
        <v>131</v>
      </c>
      <c r="E421" s="299"/>
      <c r="F421" s="299"/>
      <c r="G421" s="160"/>
      <c r="H421" s="27"/>
      <c r="I421" s="27"/>
      <c r="J421" s="184"/>
      <c r="K421" s="185"/>
    </row>
    <row r="422" spans="1:11" ht="12.75">
      <c r="A422" s="27"/>
      <c r="B422" s="27"/>
      <c r="C422" s="361"/>
      <c r="D422" s="299" t="s">
        <v>170</v>
      </c>
      <c r="E422" s="299"/>
      <c r="F422" s="299"/>
      <c r="G422" s="160"/>
      <c r="H422" s="27"/>
      <c r="I422" s="27"/>
      <c r="J422" s="184"/>
      <c r="K422" s="185"/>
    </row>
    <row r="423" spans="1:11" ht="12.75">
      <c r="A423" s="27"/>
      <c r="B423" s="27"/>
      <c r="C423" s="27"/>
      <c r="D423" s="299" t="s">
        <v>119</v>
      </c>
      <c r="E423" s="299"/>
      <c r="F423" s="299"/>
      <c r="G423" s="160"/>
      <c r="H423" s="27"/>
      <c r="I423" s="27"/>
      <c r="J423" s="184"/>
      <c r="K423" s="185"/>
    </row>
    <row r="424" spans="1:11" ht="6" customHeight="1">
      <c r="A424" s="27"/>
      <c r="B424" s="27"/>
      <c r="C424" s="27"/>
      <c r="D424" s="27"/>
      <c r="E424" s="27"/>
      <c r="F424" s="299"/>
      <c r="G424" s="160"/>
      <c r="H424" s="27"/>
      <c r="I424" s="27"/>
      <c r="J424" s="184"/>
      <c r="K424" s="185"/>
    </row>
    <row r="425" spans="1:11" ht="12.75">
      <c r="A425" s="27"/>
      <c r="B425" s="273" t="s">
        <v>570</v>
      </c>
      <c r="C425" s="273"/>
      <c r="D425" s="273"/>
      <c r="E425" s="273"/>
      <c r="F425" s="273"/>
      <c r="G425" s="273"/>
      <c r="H425" s="273"/>
      <c r="I425" s="273"/>
      <c r="J425" s="184" t="s">
        <v>258</v>
      </c>
      <c r="K425" s="185"/>
    </row>
    <row r="426" spans="1:11" ht="12.75">
      <c r="A426" s="27"/>
      <c r="B426" s="27"/>
      <c r="C426" s="185" t="s">
        <v>135</v>
      </c>
      <c r="D426" s="299" t="s">
        <v>132</v>
      </c>
      <c r="E426" s="185"/>
      <c r="F426" s="299"/>
      <c r="G426" s="160"/>
      <c r="H426" s="27"/>
      <c r="I426" s="27"/>
      <c r="J426" s="184"/>
      <c r="K426" s="185"/>
    </row>
    <row r="427" spans="1:11" ht="12.75">
      <c r="A427" s="27"/>
      <c r="B427" s="27"/>
      <c r="C427" s="185"/>
      <c r="D427" s="299" t="s">
        <v>120</v>
      </c>
      <c r="E427" s="185"/>
      <c r="F427" s="299"/>
      <c r="G427" s="160"/>
      <c r="H427" s="27"/>
      <c r="I427" s="27"/>
      <c r="J427" s="184"/>
      <c r="K427" s="185"/>
    </row>
    <row r="428" spans="1:11" ht="12.75">
      <c r="A428" s="27"/>
      <c r="B428" s="27"/>
      <c r="C428" s="185" t="s">
        <v>135</v>
      </c>
      <c r="D428" s="299" t="s">
        <v>133</v>
      </c>
      <c r="E428" s="185"/>
      <c r="F428" s="299"/>
      <c r="G428" s="160"/>
      <c r="H428" s="27"/>
      <c r="I428" s="27"/>
      <c r="J428" s="184"/>
      <c r="K428" s="185"/>
    </row>
    <row r="429" spans="1:11" ht="12.75">
      <c r="A429" s="27"/>
      <c r="B429" s="27"/>
      <c r="C429" s="185" t="s">
        <v>135</v>
      </c>
      <c r="D429" s="299" t="s">
        <v>134</v>
      </c>
      <c r="E429" s="185"/>
      <c r="F429" s="299"/>
      <c r="G429" s="160"/>
      <c r="H429" s="27"/>
      <c r="I429" s="27"/>
      <c r="J429" s="184"/>
      <c r="K429" s="185"/>
    </row>
    <row r="430" spans="1:11" ht="12.75">
      <c r="A430" s="27"/>
      <c r="B430" s="27"/>
      <c r="C430" s="185" t="s">
        <v>135</v>
      </c>
      <c r="D430" s="299" t="s">
        <v>170</v>
      </c>
      <c r="E430" s="185"/>
      <c r="F430" s="299"/>
      <c r="G430" s="160"/>
      <c r="H430" s="27"/>
      <c r="I430" s="27"/>
      <c r="J430" s="184"/>
      <c r="K430" s="185"/>
    </row>
    <row r="431" spans="1:11" ht="12.75">
      <c r="A431" s="27"/>
      <c r="B431" s="27"/>
      <c r="C431" s="27"/>
      <c r="D431" s="299" t="s">
        <v>121</v>
      </c>
      <c r="E431" s="27"/>
      <c r="F431" s="299"/>
      <c r="G431" s="160"/>
      <c r="H431" s="27"/>
      <c r="I431" s="27"/>
      <c r="J431" s="184"/>
      <c r="K431" s="185"/>
    </row>
    <row r="432" spans="1:11" ht="6" customHeight="1">
      <c r="A432" s="27"/>
      <c r="B432" s="27"/>
      <c r="C432" s="27"/>
      <c r="D432" s="27"/>
      <c r="E432" s="27"/>
      <c r="F432" s="299"/>
      <c r="G432" s="160"/>
      <c r="H432" s="27"/>
      <c r="I432" s="27"/>
      <c r="J432" s="184"/>
      <c r="K432" s="185"/>
    </row>
    <row r="433" spans="1:11" ht="12.75">
      <c r="A433" s="27"/>
      <c r="B433" s="273" t="s">
        <v>571</v>
      </c>
      <c r="C433" s="273"/>
      <c r="D433" s="273"/>
      <c r="E433" s="273"/>
      <c r="F433" s="273"/>
      <c r="G433" s="273"/>
      <c r="H433" s="273"/>
      <c r="I433" s="273"/>
      <c r="J433" s="184" t="s">
        <v>380</v>
      </c>
      <c r="K433" s="185"/>
    </row>
    <row r="434" spans="1:11" ht="12.75">
      <c r="A434" s="27"/>
      <c r="B434" s="185" t="s">
        <v>135</v>
      </c>
      <c r="C434" s="299" t="s">
        <v>122</v>
      </c>
      <c r="D434" s="238"/>
      <c r="E434" s="185"/>
      <c r="F434" s="299"/>
      <c r="G434" s="160"/>
      <c r="H434" s="27"/>
      <c r="I434" s="27"/>
      <c r="J434" s="185"/>
      <c r="K434" s="185"/>
    </row>
    <row r="435" spans="1:11" ht="12.75">
      <c r="A435" s="27"/>
      <c r="B435" s="185" t="s">
        <v>135</v>
      </c>
      <c r="C435" s="299" t="s">
        <v>171</v>
      </c>
      <c r="D435" s="27"/>
      <c r="E435" s="185"/>
      <c r="F435" s="299"/>
      <c r="G435" s="160"/>
      <c r="H435" s="27"/>
      <c r="I435" s="27"/>
      <c r="J435" s="185"/>
      <c r="K435" s="185"/>
    </row>
    <row r="436" spans="1:11" ht="12.75">
      <c r="A436" s="27"/>
      <c r="B436" s="27"/>
      <c r="C436" s="299" t="s">
        <v>123</v>
      </c>
      <c r="D436" s="27"/>
      <c r="E436" s="27"/>
      <c r="F436" s="299"/>
      <c r="G436" s="160"/>
      <c r="H436" s="27"/>
      <c r="I436" s="27"/>
      <c r="J436" s="185"/>
      <c r="K436" s="185"/>
    </row>
    <row r="437" spans="1:11" ht="6" customHeight="1">
      <c r="A437" s="27"/>
      <c r="B437" s="27"/>
      <c r="C437" s="27"/>
      <c r="D437" s="27"/>
      <c r="E437" s="27"/>
      <c r="F437" s="299"/>
      <c r="G437" s="160"/>
      <c r="H437" s="27"/>
      <c r="I437" s="27"/>
      <c r="J437" s="185"/>
      <c r="K437" s="185"/>
    </row>
    <row r="438" spans="1:11" ht="12.75">
      <c r="A438" s="27"/>
      <c r="B438" s="27"/>
      <c r="C438" s="27"/>
      <c r="D438" s="27"/>
      <c r="E438" s="27"/>
      <c r="F438" s="299"/>
      <c r="G438" s="160"/>
      <c r="H438" s="27"/>
      <c r="I438" s="27"/>
      <c r="J438" s="210"/>
      <c r="K438" s="185"/>
    </row>
    <row r="439" spans="1:11" ht="12.75">
      <c r="A439" s="27"/>
      <c r="B439" s="27"/>
      <c r="C439" s="27"/>
      <c r="D439" s="27"/>
      <c r="E439" s="27"/>
      <c r="F439" s="185"/>
      <c r="G439" s="160"/>
      <c r="H439" s="27"/>
      <c r="I439" s="27"/>
      <c r="J439" s="185" t="s">
        <v>587</v>
      </c>
      <c r="K439" s="185"/>
    </row>
    <row r="440" spans="1:11" ht="12.75" customHeight="1">
      <c r="A440" s="27"/>
      <c r="B440" s="593" t="s">
        <v>124</v>
      </c>
      <c r="C440" s="593"/>
      <c r="D440" s="593"/>
      <c r="E440" s="593"/>
      <c r="F440" s="593"/>
      <c r="G440" s="593"/>
      <c r="H440" s="593"/>
      <c r="I440" s="593"/>
      <c r="J440" s="191"/>
      <c r="K440" s="191"/>
    </row>
    <row r="441" spans="1:11" ht="12.75">
      <c r="A441" s="27"/>
      <c r="B441" s="593"/>
      <c r="C441" s="593"/>
      <c r="D441" s="593"/>
      <c r="E441" s="593"/>
      <c r="F441" s="593"/>
      <c r="G441" s="593"/>
      <c r="H441" s="593"/>
      <c r="I441" s="593"/>
      <c r="J441" s="114"/>
      <c r="K441" s="191"/>
    </row>
    <row r="442" spans="1:11" ht="12.75">
      <c r="A442" s="27"/>
      <c r="B442" s="593"/>
      <c r="C442" s="593"/>
      <c r="D442" s="593"/>
      <c r="E442" s="593"/>
      <c r="F442" s="593"/>
      <c r="G442" s="593"/>
      <c r="H442" s="593"/>
      <c r="I442" s="593"/>
      <c r="J442" s="113"/>
      <c r="K442" s="191"/>
    </row>
    <row r="443" spans="1:11" ht="6" customHeight="1">
      <c r="A443" s="27"/>
      <c r="B443" s="27"/>
      <c r="C443" s="27"/>
      <c r="D443" s="27"/>
      <c r="E443" s="27"/>
      <c r="F443" s="185"/>
      <c r="G443" s="160"/>
      <c r="H443" s="27"/>
      <c r="I443" s="27"/>
      <c r="J443" s="185"/>
      <c r="K443" s="185"/>
    </row>
    <row r="444" spans="1:11" ht="12.75">
      <c r="A444" s="27"/>
      <c r="B444" s="590" t="s">
        <v>172</v>
      </c>
      <c r="C444" s="591"/>
      <c r="D444" s="591"/>
      <c r="E444" s="591"/>
      <c r="F444" s="592"/>
      <c r="G444" s="395" t="s">
        <v>278</v>
      </c>
      <c r="H444" s="238"/>
      <c r="I444" s="238"/>
      <c r="J444" s="372"/>
      <c r="K444" s="372"/>
    </row>
    <row r="445" spans="1:11" ht="6" customHeight="1">
      <c r="A445" s="27"/>
      <c r="B445" s="27"/>
      <c r="C445" s="27"/>
      <c r="D445" s="303"/>
      <c r="E445" s="303"/>
      <c r="F445" s="303"/>
      <c r="G445" s="303"/>
      <c r="H445" s="372"/>
      <c r="I445" s="372"/>
      <c r="J445" s="372"/>
      <c r="K445" s="372"/>
    </row>
    <row r="446" spans="1:11" ht="12.75" customHeight="1">
      <c r="A446" s="27"/>
      <c r="B446" s="561" t="s">
        <v>237</v>
      </c>
      <c r="C446" s="561"/>
      <c r="D446" s="561"/>
      <c r="E446" s="561"/>
      <c r="F446" s="561"/>
      <c r="G446" s="373"/>
      <c r="H446" s="364"/>
      <c r="I446" s="27"/>
      <c r="J446" s="27"/>
      <c r="K446" s="27"/>
    </row>
    <row r="447" spans="1:11" ht="12.75">
      <c r="A447" s="27"/>
      <c r="B447" s="238"/>
      <c r="C447" s="449" t="s">
        <v>346</v>
      </c>
      <c r="D447" s="449"/>
      <c r="E447" s="449"/>
      <c r="F447" s="449"/>
      <c r="G447" s="449"/>
      <c r="H447" s="449"/>
      <c r="I447" s="449"/>
      <c r="J447" s="332" t="s">
        <v>379</v>
      </c>
      <c r="K447" s="364"/>
    </row>
    <row r="448" spans="1:11" ht="12.75">
      <c r="A448" s="27"/>
      <c r="B448" s="238"/>
      <c r="C448" s="449"/>
      <c r="D448" s="449"/>
      <c r="E448" s="449"/>
      <c r="F448" s="449"/>
      <c r="G448" s="449"/>
      <c r="H448" s="449"/>
      <c r="I448" s="449"/>
      <c r="J448" s="332"/>
      <c r="K448" s="185"/>
    </row>
    <row r="449" spans="1:11" ht="6" customHeight="1">
      <c r="A449" s="27"/>
      <c r="B449" s="27"/>
      <c r="C449" s="449"/>
      <c r="D449" s="449"/>
      <c r="E449" s="449"/>
      <c r="F449" s="449"/>
      <c r="G449" s="449"/>
      <c r="H449" s="449"/>
      <c r="I449" s="449"/>
      <c r="J449" s="185"/>
      <c r="K449" s="185"/>
    </row>
    <row r="450" spans="1:11" ht="12.75" customHeight="1">
      <c r="A450" s="27"/>
      <c r="B450" s="238"/>
      <c r="C450" s="449" t="s">
        <v>347</v>
      </c>
      <c r="D450" s="449"/>
      <c r="E450" s="449"/>
      <c r="F450" s="449"/>
      <c r="G450" s="449"/>
      <c r="H450" s="449"/>
      <c r="I450" s="449"/>
      <c r="J450" s="263" t="s">
        <v>349</v>
      </c>
      <c r="K450" s="185"/>
    </row>
    <row r="451" spans="1:11" ht="12.75">
      <c r="A451" s="27"/>
      <c r="B451" s="27"/>
      <c r="C451" s="449"/>
      <c r="D451" s="449"/>
      <c r="E451" s="449"/>
      <c r="F451" s="449"/>
      <c r="G451" s="449"/>
      <c r="H451" s="449"/>
      <c r="I451" s="449"/>
      <c r="J451" s="374"/>
      <c r="K451" s="374"/>
    </row>
    <row r="452" spans="1:11" ht="6" customHeight="1">
      <c r="A452" s="27"/>
      <c r="B452" s="27"/>
      <c r="C452" s="27"/>
      <c r="D452" s="27"/>
      <c r="E452" s="27"/>
      <c r="F452" s="27"/>
      <c r="G452" s="27"/>
      <c r="H452" s="27"/>
      <c r="I452" s="332"/>
      <c r="J452" s="27"/>
      <c r="K452" s="27"/>
    </row>
    <row r="453" spans="1:11" ht="12.75">
      <c r="A453" s="27"/>
      <c r="B453" s="238"/>
      <c r="C453" s="27" t="s">
        <v>73</v>
      </c>
      <c r="D453" s="27"/>
      <c r="E453" s="27"/>
      <c r="F453" s="27"/>
      <c r="G453" s="27"/>
      <c r="H453" s="27"/>
      <c r="I453" s="27"/>
      <c r="J453" s="332" t="s">
        <v>380</v>
      </c>
      <c r="K453" s="27"/>
    </row>
    <row r="454" spans="1:11" ht="6" customHeight="1">
      <c r="A454" s="27"/>
      <c r="B454" s="27"/>
      <c r="C454" s="27"/>
      <c r="D454" s="27"/>
      <c r="E454" s="288"/>
      <c r="F454" s="27"/>
      <c r="G454" s="27"/>
      <c r="H454" s="27"/>
      <c r="I454" s="27"/>
      <c r="J454" s="27"/>
      <c r="K454" s="27"/>
    </row>
    <row r="455" spans="1:11" ht="12.75">
      <c r="A455" s="27"/>
      <c r="B455" s="27"/>
      <c r="C455" s="27"/>
      <c r="D455" s="27"/>
      <c r="E455" s="288"/>
      <c r="F455" s="27"/>
      <c r="G455" s="27"/>
      <c r="H455" s="27"/>
      <c r="I455" s="177"/>
      <c r="J455" s="210"/>
      <c r="K455" s="177"/>
    </row>
    <row r="456" spans="1:11" ht="12.75">
      <c r="A456" s="27"/>
      <c r="B456" s="245" t="s">
        <v>235</v>
      </c>
      <c r="C456" s="306"/>
      <c r="D456" s="246"/>
      <c r="E456" s="284"/>
      <c r="F456" s="285"/>
      <c r="G456" s="285" t="s">
        <v>278</v>
      </c>
      <c r="H456" s="175"/>
      <c r="I456" s="252"/>
      <c r="J456" s="271" t="s">
        <v>587</v>
      </c>
      <c r="K456" s="164"/>
    </row>
    <row r="457" spans="1:11" ht="12.75">
      <c r="A457" s="27"/>
      <c r="B457" s="27"/>
      <c r="C457" s="27"/>
      <c r="D457" s="561" t="s">
        <v>306</v>
      </c>
      <c r="E457" s="561"/>
      <c r="F457" s="561"/>
      <c r="G457" s="561"/>
      <c r="H457" s="561"/>
      <c r="I457" s="561"/>
      <c r="J457" s="164"/>
      <c r="K457" s="164"/>
    </row>
    <row r="458" spans="1:11" ht="12.75">
      <c r="A458" s="27"/>
      <c r="B458" s="27"/>
      <c r="C458" s="449" t="s">
        <v>234</v>
      </c>
      <c r="D458" s="500"/>
      <c r="E458" s="449"/>
      <c r="F458" s="449"/>
      <c r="G458" s="449"/>
      <c r="H458" s="449"/>
      <c r="I458" s="449"/>
      <c r="J458" s="27"/>
      <c r="K458" s="27"/>
    </row>
    <row r="459" spans="1:11" ht="12.75">
      <c r="A459" s="27"/>
      <c r="B459" s="27"/>
      <c r="C459" s="449"/>
      <c r="D459" s="449"/>
      <c r="E459" s="449"/>
      <c r="F459" s="449"/>
      <c r="G459" s="449"/>
      <c r="H459" s="449"/>
      <c r="I459" s="449"/>
      <c r="J459" s="27"/>
      <c r="K459" s="27"/>
    </row>
    <row r="460" spans="1:11" ht="12.75">
      <c r="A460" s="27"/>
      <c r="B460" s="27"/>
      <c r="C460" s="449"/>
      <c r="D460" s="449"/>
      <c r="E460" s="449"/>
      <c r="F460" s="449"/>
      <c r="G460" s="449"/>
      <c r="H460" s="449"/>
      <c r="I460" s="449"/>
      <c r="J460" s="27"/>
      <c r="K460" s="27"/>
    </row>
    <row r="461" spans="1:11" ht="12.75">
      <c r="A461" s="27"/>
      <c r="B461" s="27"/>
      <c r="C461" s="449"/>
      <c r="D461" s="449"/>
      <c r="E461" s="449"/>
      <c r="F461" s="449"/>
      <c r="G461" s="449"/>
      <c r="H461" s="449"/>
      <c r="I461" s="449"/>
      <c r="J461" s="27"/>
      <c r="K461" s="27"/>
    </row>
    <row r="462" spans="1:11" ht="12.75">
      <c r="A462" s="27"/>
      <c r="B462" s="27"/>
      <c r="C462" s="27"/>
      <c r="D462" s="27"/>
      <c r="E462" s="27"/>
      <c r="F462" s="27"/>
      <c r="G462" s="27"/>
      <c r="H462" s="27"/>
      <c r="I462" s="27"/>
      <c r="J462" s="27"/>
      <c r="K462" s="27"/>
    </row>
    <row r="463" spans="1:11" ht="6" customHeight="1">
      <c r="A463" s="27"/>
      <c r="B463" s="484" t="str">
        <f>IF(OR(I468=" ",J468=" ",I469=" ",J469=" ",I470=" ",J470=" "),"Use Your Delete Key NOT the Space Bar Key to Clear Old Data and Eliminate the #VALUE! Label"," ")</f>
        <v> </v>
      </c>
      <c r="C463" s="484"/>
      <c r="D463" s="484"/>
      <c r="E463" s="484"/>
      <c r="F463" s="484"/>
      <c r="G463" s="484"/>
      <c r="H463" s="27"/>
      <c r="I463" s="105"/>
      <c r="J463" s="27"/>
      <c r="K463" s="27"/>
    </row>
    <row r="464" spans="1:11" ht="12.75">
      <c r="A464" s="27"/>
      <c r="B464" s="484"/>
      <c r="C464" s="484"/>
      <c r="D464" s="484"/>
      <c r="E464" s="484"/>
      <c r="F464" s="484"/>
      <c r="G464" s="484"/>
      <c r="H464" s="27"/>
      <c r="I464" s="174" t="s">
        <v>361</v>
      </c>
      <c r="J464" s="27"/>
      <c r="K464" s="27"/>
    </row>
    <row r="465" spans="1:11" ht="6" customHeight="1">
      <c r="A465" s="27"/>
      <c r="B465" s="500"/>
      <c r="C465" s="500"/>
      <c r="D465" s="500"/>
      <c r="E465" s="500"/>
      <c r="F465" s="500"/>
      <c r="G465" s="500"/>
      <c r="H465" s="27"/>
      <c r="I465" s="276"/>
      <c r="J465" s="27"/>
      <c r="K465" s="27"/>
    </row>
    <row r="466" spans="1:11" ht="12.75">
      <c r="A466" s="27"/>
      <c r="B466" s="500"/>
      <c r="C466" s="500"/>
      <c r="D466" s="500"/>
      <c r="E466" s="500"/>
      <c r="F466" s="500"/>
      <c r="G466" s="500"/>
      <c r="H466" s="27"/>
      <c r="I466" s="425" t="s">
        <v>576</v>
      </c>
      <c r="J466" s="96"/>
      <c r="K466" s="165"/>
    </row>
    <row r="467" spans="1:11" ht="12.75">
      <c r="A467" s="27"/>
      <c r="B467" s="27"/>
      <c r="C467" s="27"/>
      <c r="D467" s="201" t="s">
        <v>300</v>
      </c>
      <c r="E467" s="307"/>
      <c r="F467" s="307" t="s">
        <v>362</v>
      </c>
      <c r="G467" s="201"/>
      <c r="H467" s="201"/>
      <c r="I467" s="426"/>
      <c r="J467" s="96"/>
      <c r="K467" s="196"/>
    </row>
    <row r="468" spans="1:11" ht="12.75">
      <c r="A468" s="27"/>
      <c r="B468" s="27"/>
      <c r="C468" s="27"/>
      <c r="D468" s="441"/>
      <c r="E468" s="441"/>
      <c r="F468" s="480" t="s">
        <v>306</v>
      </c>
      <c r="G468" s="481"/>
      <c r="H468" s="474"/>
      <c r="I468" s="146"/>
      <c r="J468" s="96"/>
      <c r="K468" s="197"/>
    </row>
    <row r="469" spans="1:11" ht="12.75">
      <c r="A469" s="27"/>
      <c r="B469" s="27"/>
      <c r="C469" s="27"/>
      <c r="D469" s="441"/>
      <c r="E469" s="441"/>
      <c r="F469" s="480" t="s">
        <v>306</v>
      </c>
      <c r="G469" s="481"/>
      <c r="H469" s="474"/>
      <c r="I469" s="146"/>
      <c r="J469" s="96"/>
      <c r="K469" s="197"/>
    </row>
    <row r="470" spans="1:11" ht="12.75">
      <c r="A470" s="27"/>
      <c r="B470" s="27"/>
      <c r="C470" s="27"/>
      <c r="D470" s="441" t="s">
        <v>306</v>
      </c>
      <c r="E470" s="441"/>
      <c r="F470" s="480" t="s">
        <v>306</v>
      </c>
      <c r="G470" s="481"/>
      <c r="H470" s="474"/>
      <c r="I470" s="146"/>
      <c r="J470" s="96"/>
      <c r="K470" s="197"/>
    </row>
    <row r="471" spans="1:11" ht="12.75">
      <c r="A471" s="27"/>
      <c r="B471" s="27"/>
      <c r="C471" s="27"/>
      <c r="D471" s="27"/>
      <c r="E471" s="27"/>
      <c r="F471" s="27"/>
      <c r="G471" s="27"/>
      <c r="H471" s="185" t="s">
        <v>363</v>
      </c>
      <c r="I471" s="308" t="str">
        <f>IF(I468&lt;0.001," ",I468+I469+I470)</f>
        <v> </v>
      </c>
      <c r="J471" s="96"/>
      <c r="K471" s="198"/>
    </row>
    <row r="472" spans="1:11" ht="12.75">
      <c r="A472" s="27"/>
      <c r="B472" s="27"/>
      <c r="C472" s="185" t="s">
        <v>283</v>
      </c>
      <c r="D472" s="442">
        <f>T($E$16)</f>
      </c>
      <c r="E472" s="443"/>
      <c r="F472" s="431"/>
      <c r="G472" s="27"/>
      <c r="H472" s="27"/>
      <c r="I472" s="27"/>
      <c r="J472" s="27"/>
      <c r="K472" s="27"/>
    </row>
    <row r="473" spans="1:11" ht="12.75" customHeight="1">
      <c r="A473" s="27"/>
      <c r="B473" s="27"/>
      <c r="C473" s="27"/>
      <c r="D473" s="27"/>
      <c r="E473" s="27"/>
      <c r="F473" s="27"/>
      <c r="G473" s="27"/>
      <c r="H473" s="27"/>
      <c r="I473" s="27"/>
      <c r="J473" s="27"/>
      <c r="K473" s="27"/>
    </row>
    <row r="474" spans="1:11" ht="12.75">
      <c r="A474" s="27"/>
      <c r="B474" s="27"/>
      <c r="C474" s="27"/>
      <c r="D474" s="27"/>
      <c r="E474" s="27"/>
      <c r="F474" s="27"/>
      <c r="G474" s="27"/>
      <c r="H474" s="27"/>
      <c r="I474" s="27"/>
      <c r="J474" s="27"/>
      <c r="K474" s="27"/>
    </row>
    <row r="475" spans="1:11" ht="12.75" customHeight="1">
      <c r="A475" s="27"/>
      <c r="B475" s="449" t="s">
        <v>554</v>
      </c>
      <c r="C475" s="449"/>
      <c r="D475" s="449"/>
      <c r="E475" s="449"/>
      <c r="F475" s="449"/>
      <c r="G475" s="449"/>
      <c r="H475" s="449"/>
      <c r="I475" s="449"/>
      <c r="J475" s="27"/>
      <c r="K475" s="27"/>
    </row>
    <row r="476" spans="1:11" ht="12.75">
      <c r="A476" s="27"/>
      <c r="B476" s="449"/>
      <c r="C476" s="449"/>
      <c r="D476" s="449"/>
      <c r="E476" s="449"/>
      <c r="F476" s="449"/>
      <c r="G476" s="449"/>
      <c r="H476" s="449"/>
      <c r="I476" s="449"/>
      <c r="J476" s="299"/>
      <c r="K476" s="299"/>
    </row>
    <row r="477" spans="1:11" ht="12.75">
      <c r="A477" s="27"/>
      <c r="B477" s="449"/>
      <c r="C477" s="449"/>
      <c r="D477" s="449"/>
      <c r="E477" s="449"/>
      <c r="F477" s="449"/>
      <c r="G477" s="449"/>
      <c r="H477" s="449"/>
      <c r="I477" s="449"/>
      <c r="J477" s="27"/>
      <c r="K477" s="27"/>
    </row>
    <row r="478" spans="1:11" ht="12.75">
      <c r="A478" s="27"/>
      <c r="B478" s="449"/>
      <c r="C478" s="449"/>
      <c r="D478" s="449"/>
      <c r="E478" s="449"/>
      <c r="F478" s="449"/>
      <c r="G478" s="449"/>
      <c r="H478" s="449"/>
      <c r="I478" s="449"/>
      <c r="J478" s="27"/>
      <c r="K478" s="27"/>
    </row>
    <row r="479" spans="1:11" ht="12.75">
      <c r="A479" s="27"/>
      <c r="B479" s="27"/>
      <c r="C479" s="27"/>
      <c r="D479" s="27"/>
      <c r="E479" s="27"/>
      <c r="F479" s="27"/>
      <c r="G479" s="27"/>
      <c r="H479" s="27"/>
      <c r="I479" s="27"/>
      <c r="J479" s="27" t="s">
        <v>306</v>
      </c>
      <c r="K479" s="27"/>
    </row>
    <row r="480" spans="1:11" ht="12.75">
      <c r="A480" s="27"/>
      <c r="B480" s="27"/>
      <c r="C480" s="27"/>
      <c r="D480" s="482" t="s">
        <v>553</v>
      </c>
      <c r="E480" s="483"/>
      <c r="F480" s="309" t="str">
        <f>IF(AND(I468&lt;0.0001,I468&lt;0.0001,I470&lt;0.0001)," ",I468+I469+I470)</f>
        <v> </v>
      </c>
      <c r="G480" s="27"/>
      <c r="H480" s="185" t="s">
        <v>337</v>
      </c>
      <c r="I480" s="128" t="str">
        <f>IF(F480=" "," ",IF(F480&lt;0.25,0,IF(F480&lt;0.75,(F480-0.25)*20,10)))</f>
        <v> </v>
      </c>
      <c r="J480" s="238"/>
      <c r="K480" s="238"/>
    </row>
    <row r="481" spans="1:11" ht="12.75">
      <c r="A481" s="27"/>
      <c r="B481" s="27"/>
      <c r="C481" s="27"/>
      <c r="D481" s="27"/>
      <c r="E481" s="27"/>
      <c r="F481" s="27"/>
      <c r="G481" s="27"/>
      <c r="H481" s="27"/>
      <c r="I481" s="184" t="s">
        <v>110</v>
      </c>
      <c r="J481" s="161" t="s">
        <v>110</v>
      </c>
      <c r="K481" s="161"/>
    </row>
    <row r="482" spans="1:11" ht="12.75">
      <c r="A482" s="27"/>
      <c r="B482" s="27"/>
      <c r="C482" s="27"/>
      <c r="D482" s="27"/>
      <c r="E482" s="27"/>
      <c r="F482" s="27"/>
      <c r="G482" s="27"/>
      <c r="H482" s="27"/>
      <c r="I482" s="177"/>
      <c r="J482" s="27"/>
      <c r="K482" s="27"/>
    </row>
    <row r="483" spans="1:11" ht="12.75">
      <c r="A483" s="27"/>
      <c r="B483" s="27"/>
      <c r="C483" s="27"/>
      <c r="D483" s="27"/>
      <c r="E483" s="27"/>
      <c r="F483" s="27"/>
      <c r="G483" s="27"/>
      <c r="H483" s="27"/>
      <c r="I483" s="27"/>
      <c r="J483" s="26" t="s">
        <v>110</v>
      </c>
      <c r="K483" s="26"/>
    </row>
    <row r="484" spans="1:11" ht="12.75">
      <c r="A484" s="27"/>
      <c r="B484" s="27"/>
      <c r="C484" s="27"/>
      <c r="D484" s="27"/>
      <c r="E484" s="27"/>
      <c r="F484" s="27"/>
      <c r="G484" s="27"/>
      <c r="H484" s="27"/>
      <c r="I484" s="27"/>
      <c r="J484" s="26"/>
      <c r="K484" s="26"/>
    </row>
    <row r="485" spans="1:11" ht="12.75">
      <c r="A485" s="27"/>
      <c r="B485" s="175"/>
      <c r="C485" s="288"/>
      <c r="D485" s="175"/>
      <c r="E485" s="240" t="s">
        <v>74</v>
      </c>
      <c r="F485" s="310" t="str">
        <f>IF(J402=" "," ",J402+J438+J455+I480)</f>
        <v> </v>
      </c>
      <c r="G485" s="288" t="s">
        <v>150</v>
      </c>
      <c r="H485" s="164"/>
      <c r="I485" s="175"/>
      <c r="J485" s="27"/>
      <c r="K485" s="27"/>
    </row>
    <row r="486" spans="1:11" ht="12.75">
      <c r="A486" s="27"/>
      <c r="B486" s="27"/>
      <c r="C486" s="27"/>
      <c r="D486" s="27"/>
      <c r="E486" s="27"/>
      <c r="F486" s="27"/>
      <c r="G486" s="27"/>
      <c r="H486" s="27"/>
      <c r="I486" s="27"/>
      <c r="J486" s="26"/>
      <c r="K486" s="26"/>
    </row>
    <row r="487" spans="1:11" ht="12.75">
      <c r="A487" s="27"/>
      <c r="B487" s="27"/>
      <c r="C487" s="27"/>
      <c r="D487" s="27"/>
      <c r="E487" s="27"/>
      <c r="F487" s="27"/>
      <c r="G487" s="27"/>
      <c r="H487" s="27"/>
      <c r="I487" s="27"/>
      <c r="J487" s="26"/>
      <c r="K487" s="26"/>
    </row>
    <row r="488" spans="1:11" ht="13.5" thickBot="1">
      <c r="A488" s="27"/>
      <c r="B488" s="27"/>
      <c r="C488" s="27"/>
      <c r="D488" s="27"/>
      <c r="E488" s="27"/>
      <c r="F488" s="27"/>
      <c r="G488" s="27"/>
      <c r="H488" s="27"/>
      <c r="I488" s="27"/>
      <c r="J488" s="26"/>
      <c r="K488" s="26"/>
    </row>
    <row r="489" spans="1:11" ht="13.5" thickTop="1">
      <c r="A489" s="27"/>
      <c r="B489" s="311"/>
      <c r="C489" s="312"/>
      <c r="D489" s="312"/>
      <c r="E489" s="312"/>
      <c r="F489" s="312"/>
      <c r="G489" s="312"/>
      <c r="H489" s="312"/>
      <c r="I489" s="312"/>
      <c r="J489" s="313"/>
      <c r="K489" s="26"/>
    </row>
    <row r="490" spans="1:11" ht="15.75">
      <c r="A490" s="27"/>
      <c r="B490" s="314"/>
      <c r="C490" s="315"/>
      <c r="D490" s="316" t="s">
        <v>156</v>
      </c>
      <c r="E490" s="315"/>
      <c r="F490" s="315"/>
      <c r="G490" s="315"/>
      <c r="H490" s="315" t="s">
        <v>306</v>
      </c>
      <c r="I490" s="315" t="s">
        <v>306</v>
      </c>
      <c r="J490" s="317"/>
      <c r="K490" s="26"/>
    </row>
    <row r="491" spans="1:11" ht="12.75">
      <c r="A491" s="27"/>
      <c r="B491" s="314"/>
      <c r="C491" s="315"/>
      <c r="D491" s="315"/>
      <c r="E491" s="315"/>
      <c r="F491" s="315"/>
      <c r="G491" s="315"/>
      <c r="H491" s="315" t="s">
        <v>161</v>
      </c>
      <c r="I491" s="318" t="s">
        <v>160</v>
      </c>
      <c r="J491" s="317" t="s">
        <v>160</v>
      </c>
      <c r="K491" s="26"/>
    </row>
    <row r="492" spans="1:11" ht="12.75">
      <c r="A492" s="27"/>
      <c r="B492" s="314"/>
      <c r="C492" s="315"/>
      <c r="D492" s="315" t="s">
        <v>157</v>
      </c>
      <c r="E492" s="315"/>
      <c r="F492" s="315"/>
      <c r="G492" s="315"/>
      <c r="H492" s="319">
        <v>100</v>
      </c>
      <c r="I492" s="320" t="str">
        <f>G326</f>
        <v> </v>
      </c>
      <c r="J492" s="317"/>
      <c r="K492" s="26"/>
    </row>
    <row r="493" spans="1:11" ht="12.75">
      <c r="A493" s="27"/>
      <c r="B493" s="314"/>
      <c r="C493" s="315"/>
      <c r="D493" s="315" t="s">
        <v>158</v>
      </c>
      <c r="E493" s="315"/>
      <c r="F493" s="315"/>
      <c r="G493" s="315"/>
      <c r="H493" s="319">
        <v>50</v>
      </c>
      <c r="I493" s="320" t="str">
        <f>G389</f>
        <v> </v>
      </c>
      <c r="J493" s="317"/>
      <c r="K493" s="26"/>
    </row>
    <row r="494" spans="1:11" ht="12.75">
      <c r="A494" s="27"/>
      <c r="B494" s="314"/>
      <c r="C494" s="315"/>
      <c r="D494" s="315" t="s">
        <v>159</v>
      </c>
      <c r="E494" s="315"/>
      <c r="F494" s="315"/>
      <c r="G494" s="315"/>
      <c r="H494" s="319">
        <v>50</v>
      </c>
      <c r="I494" s="320" t="str">
        <f>F485</f>
        <v> </v>
      </c>
      <c r="J494" s="317"/>
      <c r="K494" s="26"/>
    </row>
    <row r="495" spans="1:11" ht="12.75">
      <c r="A495" s="27"/>
      <c r="B495" s="314"/>
      <c r="C495" s="315"/>
      <c r="D495" s="315"/>
      <c r="E495" s="315"/>
      <c r="F495" s="315"/>
      <c r="G495" s="315"/>
      <c r="H495" s="319"/>
      <c r="I495" s="315"/>
      <c r="J495" s="317"/>
      <c r="K495" s="26"/>
    </row>
    <row r="496" spans="1:11" ht="15.75">
      <c r="A496" s="27"/>
      <c r="B496" s="314"/>
      <c r="C496" s="315"/>
      <c r="D496" s="315"/>
      <c r="E496" s="316" t="s">
        <v>331</v>
      </c>
      <c r="F496" s="315"/>
      <c r="G496" s="315"/>
      <c r="H496" s="315"/>
      <c r="I496" s="320" t="str">
        <f>IF($I$492=" "," ",SUM(I492:I494))</f>
        <v> </v>
      </c>
      <c r="J496" s="317"/>
      <c r="K496" s="26"/>
    </row>
    <row r="497" spans="1:11" ht="12.75">
      <c r="A497" s="27"/>
      <c r="B497" s="314"/>
      <c r="C497" s="315"/>
      <c r="D497" s="315"/>
      <c r="E497" s="315"/>
      <c r="F497" s="315"/>
      <c r="G497" s="315"/>
      <c r="H497" s="315"/>
      <c r="I497" s="315"/>
      <c r="J497" s="317"/>
      <c r="K497" s="26"/>
    </row>
    <row r="498" spans="1:11" ht="13.5" thickBot="1">
      <c r="A498" s="27"/>
      <c r="B498" s="321"/>
      <c r="C498" s="322"/>
      <c r="D498" s="322"/>
      <c r="E498" s="322"/>
      <c r="F498" s="322"/>
      <c r="G498" s="322"/>
      <c r="H498" s="322"/>
      <c r="I498" s="322"/>
      <c r="J498" s="323"/>
      <c r="K498" s="26"/>
    </row>
    <row r="499" spans="1:11" ht="13.5" thickTop="1">
      <c r="A499" s="27"/>
      <c r="B499" s="27"/>
      <c r="C499" s="27"/>
      <c r="D499" s="27"/>
      <c r="E499" s="27"/>
      <c r="F499" s="27"/>
      <c r="G499" s="27"/>
      <c r="H499" s="27"/>
      <c r="I499" s="27"/>
      <c r="J499" s="26"/>
      <c r="K499" s="26"/>
    </row>
    <row r="500" spans="1:11" ht="15.75">
      <c r="A500" s="27"/>
      <c r="B500" s="27"/>
      <c r="C500" s="27"/>
      <c r="D500" s="27"/>
      <c r="E500" s="27"/>
      <c r="F500" s="324"/>
      <c r="G500" s="325"/>
      <c r="H500" s="324"/>
      <c r="I500" s="27"/>
      <c r="J500" s="200" t="s">
        <v>306</v>
      </c>
      <c r="K500" s="200"/>
    </row>
    <row r="501" spans="1:11" ht="12.75">
      <c r="A501" s="27"/>
      <c r="B501" s="27"/>
      <c r="C501" s="27"/>
      <c r="D501" s="27"/>
      <c r="E501" s="27"/>
      <c r="F501" s="27"/>
      <c r="G501" s="27"/>
      <c r="H501" s="27"/>
      <c r="I501" s="27"/>
      <c r="J501" s="26"/>
      <c r="K501" s="26"/>
    </row>
    <row r="502" spans="1:11" ht="12.75">
      <c r="A502" s="27"/>
      <c r="B502" s="27"/>
      <c r="C502" s="27"/>
      <c r="D502" s="27"/>
      <c r="E502" s="27"/>
      <c r="F502" s="27"/>
      <c r="G502" s="27"/>
      <c r="H502" s="27"/>
      <c r="I502" s="27"/>
      <c r="J502" s="26"/>
      <c r="K502" s="26"/>
    </row>
    <row r="503" spans="1:11" ht="12.75">
      <c r="A503" s="27"/>
      <c r="B503" s="27"/>
      <c r="C503" s="27"/>
      <c r="D503" s="27"/>
      <c r="E503" s="27"/>
      <c r="F503" s="27"/>
      <c r="G503" s="27"/>
      <c r="H503" s="27"/>
      <c r="I503" s="27"/>
      <c r="J503" s="26"/>
      <c r="K503" s="26"/>
    </row>
    <row r="504" spans="1:11" ht="12.75">
      <c r="A504" s="27"/>
      <c r="B504" s="27"/>
      <c r="C504" s="27"/>
      <c r="D504" s="185" t="s">
        <v>283</v>
      </c>
      <c r="E504" s="442">
        <f>T($E$16)</f>
      </c>
      <c r="F504" s="443"/>
      <c r="G504" s="431"/>
      <c r="H504" s="27"/>
      <c r="I504" s="27"/>
      <c r="J504" s="26"/>
      <c r="K504" s="26"/>
    </row>
    <row r="505" spans="1:11" ht="12.75">
      <c r="A505" s="27"/>
      <c r="B505" s="27"/>
      <c r="C505" s="27"/>
      <c r="D505" s="27"/>
      <c r="E505" s="27"/>
      <c r="F505" s="27"/>
      <c r="G505" s="27"/>
      <c r="H505" s="27"/>
      <c r="I505" s="27"/>
      <c r="J505" s="26"/>
      <c r="K505" s="26"/>
    </row>
    <row r="506" spans="1:11" ht="12.75">
      <c r="A506" s="27"/>
      <c r="B506" s="27"/>
      <c r="C506" s="27"/>
      <c r="D506" s="27"/>
      <c r="E506" s="27"/>
      <c r="F506" s="27"/>
      <c r="G506" s="27"/>
      <c r="H506" s="27"/>
      <c r="I506" s="27"/>
      <c r="J506" s="26"/>
      <c r="K506" s="26"/>
    </row>
    <row r="507" spans="1:11" ht="12.75">
      <c r="A507" s="27"/>
      <c r="B507" s="27"/>
      <c r="C507" s="27"/>
      <c r="D507" s="27"/>
      <c r="E507" s="27"/>
      <c r="F507" s="27"/>
      <c r="G507" s="27"/>
      <c r="H507" s="27"/>
      <c r="I507" s="27"/>
      <c r="J507" s="26"/>
      <c r="K507" s="26"/>
    </row>
    <row r="508" spans="1:11" ht="12.75">
      <c r="A508" s="27"/>
      <c r="B508" s="27"/>
      <c r="C508" s="27"/>
      <c r="D508" s="27"/>
      <c r="E508" s="27"/>
      <c r="F508" s="27"/>
      <c r="G508" s="27"/>
      <c r="H508" s="27"/>
      <c r="I508" s="27"/>
      <c r="J508" s="26"/>
      <c r="K508" s="26"/>
    </row>
    <row r="509" spans="1:11" ht="12.75">
      <c r="A509" s="27"/>
      <c r="B509" s="27"/>
      <c r="C509" s="27"/>
      <c r="D509" s="27"/>
      <c r="E509" s="27"/>
      <c r="F509" s="27"/>
      <c r="G509" s="27"/>
      <c r="H509" s="27"/>
      <c r="I509" s="27"/>
      <c r="J509" s="26"/>
      <c r="K509" s="26"/>
    </row>
    <row r="510" spans="1:11" ht="12.75">
      <c r="A510" s="27"/>
      <c r="B510" s="27"/>
      <c r="C510" s="27"/>
      <c r="D510" s="27"/>
      <c r="E510" s="27"/>
      <c r="F510" s="27"/>
      <c r="G510" s="27"/>
      <c r="H510" s="27"/>
      <c r="I510" s="27"/>
      <c r="J510" s="26"/>
      <c r="K510" s="26"/>
    </row>
    <row r="511" spans="1:11" ht="12.75">
      <c r="A511" s="27"/>
      <c r="B511" s="27"/>
      <c r="C511" s="27"/>
      <c r="D511" s="27"/>
      <c r="E511" s="27"/>
      <c r="F511" s="27"/>
      <c r="G511" s="27"/>
      <c r="H511" s="27"/>
      <c r="I511" s="27"/>
      <c r="J511" s="26"/>
      <c r="K511" s="26"/>
    </row>
    <row r="512" spans="1:11" ht="12.75">
      <c r="A512" s="27"/>
      <c r="B512" s="27"/>
      <c r="C512" s="27"/>
      <c r="D512" s="27"/>
      <c r="E512" s="27"/>
      <c r="F512" s="27"/>
      <c r="G512" s="27"/>
      <c r="H512" s="27"/>
      <c r="I512" s="27"/>
      <c r="J512" s="26"/>
      <c r="K512" s="26"/>
    </row>
    <row r="513" spans="1:11" ht="12.75">
      <c r="A513" s="27"/>
      <c r="B513" s="27"/>
      <c r="C513" s="27"/>
      <c r="D513" s="27"/>
      <c r="E513" s="27"/>
      <c r="F513" s="27"/>
      <c r="G513" s="27"/>
      <c r="H513" s="27"/>
      <c r="I513" s="27"/>
      <c r="J513" s="26"/>
      <c r="K513" s="26"/>
    </row>
    <row r="514" spans="1:11" ht="12.75">
      <c r="A514" s="27"/>
      <c r="B514" s="27"/>
      <c r="C514" s="27"/>
      <c r="D514" s="27"/>
      <c r="E514" s="27"/>
      <c r="F514" s="27"/>
      <c r="G514" s="27"/>
      <c r="H514" s="27"/>
      <c r="I514" s="27"/>
      <c r="J514" s="26"/>
      <c r="K514" s="26"/>
    </row>
    <row r="515" spans="1:11" ht="12.75">
      <c r="A515" s="27"/>
      <c r="B515" s="27"/>
      <c r="C515" s="27"/>
      <c r="D515" s="27"/>
      <c r="E515" s="27"/>
      <c r="F515" s="27"/>
      <c r="G515" s="27"/>
      <c r="H515" s="27"/>
      <c r="I515" s="27"/>
      <c r="J515" s="26"/>
      <c r="K515" s="26"/>
    </row>
    <row r="516" spans="1:11" ht="12.75">
      <c r="A516" s="27"/>
      <c r="B516" s="27"/>
      <c r="C516" s="27"/>
      <c r="D516" s="27"/>
      <c r="E516" s="27"/>
      <c r="F516" s="27"/>
      <c r="G516" s="27"/>
      <c r="H516" s="27"/>
      <c r="I516" s="27"/>
      <c r="J516" s="26"/>
      <c r="K516" s="26"/>
    </row>
    <row r="517" spans="1:11" ht="12.75">
      <c r="A517" s="27"/>
      <c r="B517" s="27"/>
      <c r="C517" s="27"/>
      <c r="D517" s="27"/>
      <c r="E517" s="27"/>
      <c r="F517" s="27"/>
      <c r="G517" s="27"/>
      <c r="H517" s="27"/>
      <c r="I517" s="27"/>
      <c r="J517" s="26"/>
      <c r="K517" s="26"/>
    </row>
    <row r="518" spans="1:11" ht="12.75">
      <c r="A518" s="27"/>
      <c r="B518" s="27"/>
      <c r="C518" s="27"/>
      <c r="D518" s="27"/>
      <c r="E518" s="27"/>
      <c r="F518" s="27"/>
      <c r="G518" s="27"/>
      <c r="H518" s="27"/>
      <c r="I518" s="27"/>
      <c r="J518" s="26"/>
      <c r="K518" s="26"/>
    </row>
    <row r="519" spans="1:11" ht="12.75">
      <c r="A519" s="27"/>
      <c r="B519" s="27"/>
      <c r="C519" s="27"/>
      <c r="D519" s="27"/>
      <c r="E519" s="27"/>
      <c r="F519" s="27"/>
      <c r="G519" s="27"/>
      <c r="H519" s="27"/>
      <c r="I519" s="27"/>
      <c r="J519" s="26"/>
      <c r="K519" s="26"/>
    </row>
    <row r="520" spans="1:11" ht="12.75">
      <c r="A520" s="27"/>
      <c r="B520" s="27"/>
      <c r="C520" s="27"/>
      <c r="D520" s="27"/>
      <c r="E520" s="27"/>
      <c r="F520" s="27"/>
      <c r="G520" s="27"/>
      <c r="H520" s="27"/>
      <c r="I520" s="27"/>
      <c r="J520" s="26"/>
      <c r="K520" s="26"/>
    </row>
    <row r="521" spans="1:11" ht="12.75">
      <c r="A521" s="27"/>
      <c r="B521" s="27"/>
      <c r="C521" s="27"/>
      <c r="D521" s="27"/>
      <c r="E521" s="27"/>
      <c r="F521" s="27"/>
      <c r="G521" s="27"/>
      <c r="H521" s="27"/>
      <c r="I521" s="27"/>
      <c r="J521" s="26"/>
      <c r="K521" s="26"/>
    </row>
    <row r="522" spans="1:11" ht="12.75">
      <c r="A522" s="27"/>
      <c r="B522" s="27"/>
      <c r="C522" s="27"/>
      <c r="D522" s="27"/>
      <c r="E522" s="27"/>
      <c r="F522" s="27"/>
      <c r="G522" s="27"/>
      <c r="H522" s="27"/>
      <c r="I522" s="27"/>
      <c r="J522" s="26"/>
      <c r="K522" s="26"/>
    </row>
    <row r="523" spans="1:11" ht="12.75">
      <c r="A523" s="27"/>
      <c r="B523" s="27"/>
      <c r="C523" s="27"/>
      <c r="D523" s="27"/>
      <c r="E523" s="27"/>
      <c r="F523" s="27"/>
      <c r="G523" s="27"/>
      <c r="H523" s="27"/>
      <c r="I523" s="27"/>
      <c r="J523" s="26"/>
      <c r="K523" s="26"/>
    </row>
    <row r="524" spans="1:11" ht="12.75">
      <c r="A524" s="27"/>
      <c r="B524" s="27"/>
      <c r="C524" s="27"/>
      <c r="D524" s="27"/>
      <c r="E524" s="27"/>
      <c r="F524" s="27"/>
      <c r="G524" s="27"/>
      <c r="H524" s="27"/>
      <c r="I524" s="27"/>
      <c r="J524" s="26"/>
      <c r="K524" s="26"/>
    </row>
    <row r="525" spans="1:11" ht="12.75">
      <c r="A525" s="27"/>
      <c r="B525" s="27"/>
      <c r="C525" s="27"/>
      <c r="D525" s="27"/>
      <c r="E525" s="27"/>
      <c r="F525" s="27"/>
      <c r="G525" s="27"/>
      <c r="H525" s="27"/>
      <c r="I525" s="27"/>
      <c r="J525" s="26"/>
      <c r="K525" s="26"/>
    </row>
    <row r="526" spans="1:11" ht="12.75">
      <c r="A526" s="27"/>
      <c r="B526" s="27"/>
      <c r="C526" s="27"/>
      <c r="D526" s="27"/>
      <c r="E526" s="27"/>
      <c r="F526" s="27"/>
      <c r="G526" s="27"/>
      <c r="H526" s="27"/>
      <c r="I526" s="27"/>
      <c r="J526" s="26"/>
      <c r="K526" s="26"/>
    </row>
    <row r="527" spans="1:11" ht="12.75">
      <c r="A527" s="27"/>
      <c r="B527" s="27"/>
      <c r="C527" s="27"/>
      <c r="D527" s="27"/>
      <c r="E527" s="27"/>
      <c r="F527" s="27"/>
      <c r="G527" s="27"/>
      <c r="H527" s="27"/>
      <c r="I527" s="27"/>
      <c r="J527" s="26"/>
      <c r="K527" s="26"/>
    </row>
    <row r="528" spans="1:11" ht="12.75">
      <c r="A528" s="27"/>
      <c r="B528" s="27"/>
      <c r="C528" s="27"/>
      <c r="D528" s="27"/>
      <c r="E528" s="27"/>
      <c r="F528" s="27"/>
      <c r="G528" s="27"/>
      <c r="H528" s="27"/>
      <c r="I528" s="27"/>
      <c r="J528" s="26"/>
      <c r="K528" s="26"/>
    </row>
    <row r="529" spans="1:11" ht="12.75">
      <c r="A529" s="27"/>
      <c r="B529" s="27"/>
      <c r="C529" s="27"/>
      <c r="D529" s="27"/>
      <c r="E529" s="27"/>
      <c r="F529" s="27"/>
      <c r="G529" s="27"/>
      <c r="H529" s="27"/>
      <c r="I529" s="27"/>
      <c r="J529" s="26"/>
      <c r="K529" s="26"/>
    </row>
    <row r="530" spans="1:11" ht="12.75">
      <c r="A530" s="27"/>
      <c r="B530" s="27"/>
      <c r="C530" s="27"/>
      <c r="D530" s="27"/>
      <c r="E530" s="27"/>
      <c r="F530" s="27"/>
      <c r="G530" s="27"/>
      <c r="H530" s="27"/>
      <c r="I530" s="27"/>
      <c r="J530" s="26"/>
      <c r="K530" s="26"/>
    </row>
    <row r="531" spans="1:11" ht="25.5" customHeight="1">
      <c r="A531" s="27"/>
      <c r="B531" s="27"/>
      <c r="C531" s="27"/>
      <c r="D531" s="27"/>
      <c r="E531" s="27"/>
      <c r="F531" s="27"/>
      <c r="G531" s="27"/>
      <c r="H531" s="27"/>
      <c r="I531" s="27"/>
      <c r="J531" s="26"/>
      <c r="K531" s="26"/>
    </row>
    <row r="532" spans="1:11" ht="12.75">
      <c r="A532" s="4"/>
      <c r="B532" s="4"/>
      <c r="C532" s="4"/>
      <c r="D532" s="4"/>
      <c r="E532" s="4"/>
      <c r="F532" s="4"/>
      <c r="G532" s="4"/>
      <c r="H532" s="4"/>
      <c r="I532" s="4"/>
      <c r="J532" s="4"/>
      <c r="K532" s="27"/>
    </row>
    <row r="533" spans="1:11" ht="12.75">
      <c r="A533" s="4"/>
      <c r="B533" s="17" t="s">
        <v>338</v>
      </c>
      <c r="C533" s="17"/>
      <c r="D533" s="2"/>
      <c r="E533" s="2"/>
      <c r="F533" s="2"/>
      <c r="G533" s="2"/>
      <c r="H533" s="2"/>
      <c r="I533" s="2"/>
      <c r="J533" s="2"/>
      <c r="K533" s="201"/>
    </row>
    <row r="534" spans="1:11" ht="12.75">
      <c r="A534" s="4"/>
      <c r="B534" s="2" t="s">
        <v>339</v>
      </c>
      <c r="C534" s="2"/>
      <c r="D534" s="2"/>
      <c r="E534" s="2"/>
      <c r="F534" s="2"/>
      <c r="G534" s="2"/>
      <c r="H534" s="2"/>
      <c r="I534" s="2"/>
      <c r="J534" s="3"/>
      <c r="K534" s="201"/>
    </row>
    <row r="535" spans="1:11" ht="12.75">
      <c r="A535" s="4"/>
      <c r="B535" s="22" t="s">
        <v>340</v>
      </c>
      <c r="C535" s="22"/>
      <c r="D535" s="22"/>
      <c r="E535" s="22"/>
      <c r="F535" s="22"/>
      <c r="G535" s="22"/>
      <c r="H535" s="22"/>
      <c r="I535" s="22"/>
      <c r="J535" s="23"/>
      <c r="K535" s="202"/>
    </row>
    <row r="536" spans="1:11" ht="12.75">
      <c r="A536" s="4"/>
      <c r="B536" s="4"/>
      <c r="C536" s="4"/>
      <c r="D536" s="4"/>
      <c r="E536" s="4"/>
      <c r="F536" s="4"/>
      <c r="G536" s="4"/>
      <c r="H536" s="4"/>
      <c r="I536" s="4"/>
      <c r="J536" s="4"/>
      <c r="K536" s="27"/>
    </row>
    <row r="537" spans="1:11" ht="12.75">
      <c r="A537" s="4"/>
      <c r="B537" s="19" t="s">
        <v>341</v>
      </c>
      <c r="C537" s="19"/>
      <c r="D537" s="4" t="s">
        <v>578</v>
      </c>
      <c r="E537" s="4" t="s">
        <v>75</v>
      </c>
      <c r="F537" s="4" t="s">
        <v>76</v>
      </c>
      <c r="G537" s="4"/>
      <c r="H537" s="4" t="s">
        <v>77</v>
      </c>
      <c r="I537" s="4" t="s">
        <v>76</v>
      </c>
      <c r="J537" s="4"/>
      <c r="K537" s="27"/>
    </row>
    <row r="538" spans="1:11" ht="12.75">
      <c r="A538" s="4"/>
      <c r="B538" s="4"/>
      <c r="C538" s="4"/>
      <c r="D538" s="4"/>
      <c r="E538" s="137" t="s">
        <v>306</v>
      </c>
      <c r="F538" s="127" t="s">
        <v>306</v>
      </c>
      <c r="G538" s="4"/>
      <c r="H538" s="137" t="s">
        <v>306</v>
      </c>
      <c r="I538" s="127" t="s">
        <v>306</v>
      </c>
      <c r="J538" s="4"/>
      <c r="K538" s="27"/>
    </row>
    <row r="539" spans="1:11" ht="12.75">
      <c r="A539" s="4"/>
      <c r="B539" s="4"/>
      <c r="C539" s="4"/>
      <c r="D539" s="4"/>
      <c r="E539" s="4"/>
      <c r="F539" s="4"/>
      <c r="G539" s="4"/>
      <c r="H539" s="4"/>
      <c r="I539" s="4"/>
      <c r="J539" s="4"/>
      <c r="K539" s="27"/>
    </row>
    <row r="540" spans="1:11" ht="12.75">
      <c r="A540" s="4"/>
      <c r="B540" s="4"/>
      <c r="C540" s="4"/>
      <c r="D540" s="98" t="s">
        <v>78</v>
      </c>
      <c r="E540" s="447" t="s">
        <v>306</v>
      </c>
      <c r="F540" s="448"/>
      <c r="G540" s="4"/>
      <c r="H540" s="447" t="s">
        <v>306</v>
      </c>
      <c r="I540" s="448"/>
      <c r="J540" s="4"/>
      <c r="K540" s="27"/>
    </row>
    <row r="541" spans="1:11" ht="12.75">
      <c r="A541" s="4"/>
      <c r="B541" s="4"/>
      <c r="C541" s="4"/>
      <c r="D541" s="98" t="s">
        <v>78</v>
      </c>
      <c r="E541" s="447" t="s">
        <v>306</v>
      </c>
      <c r="F541" s="448"/>
      <c r="G541" s="4"/>
      <c r="H541" s="447" t="s">
        <v>306</v>
      </c>
      <c r="I541" s="448"/>
      <c r="J541" s="4"/>
      <c r="K541" s="27"/>
    </row>
    <row r="542" spans="1:11" ht="12.75">
      <c r="A542" s="4"/>
      <c r="B542" s="4"/>
      <c r="C542" s="4"/>
      <c r="D542" s="98" t="s">
        <v>78</v>
      </c>
      <c r="E542" s="447" t="s">
        <v>306</v>
      </c>
      <c r="F542" s="448"/>
      <c r="G542" s="4"/>
      <c r="H542" s="447" t="s">
        <v>306</v>
      </c>
      <c r="I542" s="448"/>
      <c r="J542" s="4"/>
      <c r="K542" s="27"/>
    </row>
    <row r="543" spans="1:11" ht="12.75">
      <c r="A543" s="4"/>
      <c r="B543" s="4"/>
      <c r="C543" s="4"/>
      <c r="D543" s="4"/>
      <c r="E543" s="4"/>
      <c r="F543" s="4"/>
      <c r="G543" s="4"/>
      <c r="H543" s="4"/>
      <c r="I543" s="4"/>
      <c r="J543" s="4"/>
      <c r="K543" s="27"/>
    </row>
    <row r="544" spans="1:11" ht="12.75">
      <c r="A544" s="4"/>
      <c r="B544" s="4"/>
      <c r="C544" s="4"/>
      <c r="D544" s="4"/>
      <c r="E544" s="4" t="s">
        <v>75</v>
      </c>
      <c r="F544" s="4" t="s">
        <v>76</v>
      </c>
      <c r="G544" s="4"/>
      <c r="H544" s="4" t="s">
        <v>77</v>
      </c>
      <c r="I544" s="4" t="s">
        <v>76</v>
      </c>
      <c r="J544" s="4"/>
      <c r="K544" s="27"/>
    </row>
    <row r="545" spans="1:11" ht="12.75">
      <c r="A545" s="4"/>
      <c r="B545" s="19" t="s">
        <v>341</v>
      </c>
      <c r="C545" s="19"/>
      <c r="D545" s="4" t="s">
        <v>579</v>
      </c>
      <c r="E545" s="137"/>
      <c r="F545" s="127"/>
      <c r="G545" s="4"/>
      <c r="H545" s="137"/>
      <c r="I545" s="127"/>
      <c r="J545" s="4"/>
      <c r="K545" s="27"/>
    </row>
    <row r="546" spans="1:11" ht="12.75">
      <c r="A546" s="4"/>
      <c r="B546" s="4"/>
      <c r="C546" s="4"/>
      <c r="D546" s="4"/>
      <c r="E546" s="4"/>
      <c r="F546" s="4"/>
      <c r="G546" s="4"/>
      <c r="H546" s="4"/>
      <c r="I546" s="27"/>
      <c r="J546" s="4"/>
      <c r="K546" s="27"/>
    </row>
    <row r="547" spans="1:11" ht="12.75">
      <c r="A547" s="4"/>
      <c r="B547" s="4"/>
      <c r="C547" s="4"/>
      <c r="D547" s="98" t="s">
        <v>78</v>
      </c>
      <c r="E547" s="447"/>
      <c r="F547" s="448"/>
      <c r="G547" s="4"/>
      <c r="H547" s="447"/>
      <c r="I547" s="448"/>
      <c r="J547" s="4"/>
      <c r="K547" s="27"/>
    </row>
    <row r="548" spans="1:11" ht="12.75">
      <c r="A548" s="4"/>
      <c r="B548" s="4"/>
      <c r="C548" s="4"/>
      <c r="D548" s="98" t="s">
        <v>78</v>
      </c>
      <c r="E548" s="447"/>
      <c r="F548" s="448"/>
      <c r="G548" s="4"/>
      <c r="H548" s="447"/>
      <c r="I548" s="448"/>
      <c r="J548" s="4"/>
      <c r="K548" s="27"/>
    </row>
    <row r="549" spans="1:11" ht="12.75">
      <c r="A549" s="4"/>
      <c r="B549" s="4"/>
      <c r="C549" s="4"/>
      <c r="D549" s="98" t="s">
        <v>78</v>
      </c>
      <c r="E549" s="447"/>
      <c r="F549" s="448"/>
      <c r="G549" s="4"/>
      <c r="H549" s="447"/>
      <c r="I549" s="448"/>
      <c r="J549" s="4"/>
      <c r="K549" s="27"/>
    </row>
    <row r="550" spans="1:11" ht="12.75">
      <c r="A550" s="4"/>
      <c r="B550" s="4"/>
      <c r="C550" s="4"/>
      <c r="D550" s="4"/>
      <c r="E550" s="4"/>
      <c r="F550" s="4"/>
      <c r="G550" s="4"/>
      <c r="H550" s="4"/>
      <c r="I550" s="4"/>
      <c r="J550" s="4"/>
      <c r="K550" s="27"/>
    </row>
    <row r="551" spans="1:11" ht="12.75">
      <c r="A551" s="4"/>
      <c r="B551" s="4"/>
      <c r="C551" s="4"/>
      <c r="D551" s="4"/>
      <c r="E551" s="4" t="s">
        <v>75</v>
      </c>
      <c r="F551" s="4" t="s">
        <v>76</v>
      </c>
      <c r="G551" s="4"/>
      <c r="H551" s="4" t="s">
        <v>77</v>
      </c>
      <c r="I551" s="4" t="s">
        <v>76</v>
      </c>
      <c r="J551" s="4"/>
      <c r="K551" s="27"/>
    </row>
    <row r="552" spans="1:11" ht="12.75">
      <c r="A552" s="4"/>
      <c r="B552" s="19" t="s">
        <v>341</v>
      </c>
      <c r="C552" s="19"/>
      <c r="D552" s="4" t="s">
        <v>580</v>
      </c>
      <c r="E552" s="137"/>
      <c r="F552" s="127"/>
      <c r="G552" s="4"/>
      <c r="H552" s="137"/>
      <c r="I552" s="127"/>
      <c r="J552" s="4"/>
      <c r="K552" s="27"/>
    </row>
    <row r="553" spans="1:11" ht="12.75">
      <c r="A553" s="4"/>
      <c r="B553" s="4"/>
      <c r="C553" s="4"/>
      <c r="D553" s="4"/>
      <c r="E553" s="4"/>
      <c r="F553" s="4"/>
      <c r="G553" s="4"/>
      <c r="H553" s="4"/>
      <c r="I553" s="4"/>
      <c r="J553" s="4"/>
      <c r="K553" s="27"/>
    </row>
    <row r="554" spans="1:11" ht="12.75">
      <c r="A554" s="4"/>
      <c r="B554" s="4"/>
      <c r="C554" s="4"/>
      <c r="D554" s="98" t="s">
        <v>78</v>
      </c>
      <c r="E554" s="447"/>
      <c r="F554" s="448"/>
      <c r="G554" s="4"/>
      <c r="H554" s="447"/>
      <c r="I554" s="448"/>
      <c r="J554" s="4"/>
      <c r="K554" s="27"/>
    </row>
    <row r="555" spans="1:11" ht="12.75">
      <c r="A555" s="4"/>
      <c r="B555" s="4"/>
      <c r="C555" s="4"/>
      <c r="D555" s="98" t="s">
        <v>78</v>
      </c>
      <c r="E555" s="447"/>
      <c r="F555" s="448"/>
      <c r="G555" s="4"/>
      <c r="H555" s="447"/>
      <c r="I555" s="448"/>
      <c r="J555" s="4"/>
      <c r="K555" s="27"/>
    </row>
    <row r="556" spans="1:11" ht="12.75">
      <c r="A556" s="4"/>
      <c r="B556" s="4"/>
      <c r="C556" s="4"/>
      <c r="D556" s="98" t="s">
        <v>78</v>
      </c>
      <c r="E556" s="447"/>
      <c r="F556" s="448"/>
      <c r="G556" s="4"/>
      <c r="H556" s="447"/>
      <c r="I556" s="448"/>
      <c r="J556" s="4"/>
      <c r="K556" s="27"/>
    </row>
    <row r="557" spans="1:11" ht="12.75">
      <c r="A557" s="4"/>
      <c r="B557" s="4"/>
      <c r="C557" s="4"/>
      <c r="D557" s="4"/>
      <c r="E557" s="4"/>
      <c r="F557" s="4"/>
      <c r="G557" s="4"/>
      <c r="H557" s="4"/>
      <c r="I557" s="4"/>
      <c r="J557" s="4"/>
      <c r="K557" s="27"/>
    </row>
    <row r="558" spans="1:11" ht="12.75">
      <c r="A558" s="4"/>
      <c r="B558" s="4"/>
      <c r="C558" s="4"/>
      <c r="D558" s="4"/>
      <c r="E558" s="4" t="s">
        <v>75</v>
      </c>
      <c r="F558" s="4" t="s">
        <v>76</v>
      </c>
      <c r="G558" s="4"/>
      <c r="H558" s="4" t="s">
        <v>77</v>
      </c>
      <c r="I558" s="4" t="s">
        <v>76</v>
      </c>
      <c r="J558" s="4"/>
      <c r="K558" s="27"/>
    </row>
    <row r="559" spans="1:11" ht="12.75">
      <c r="A559" s="4"/>
      <c r="B559" s="19" t="s">
        <v>341</v>
      </c>
      <c r="C559" s="19"/>
      <c r="D559" s="4" t="s">
        <v>581</v>
      </c>
      <c r="E559" s="137"/>
      <c r="F559" s="127"/>
      <c r="G559" s="4"/>
      <c r="H559" s="137"/>
      <c r="I559" s="127"/>
      <c r="J559" s="4"/>
      <c r="K559" s="27"/>
    </row>
    <row r="560" spans="1:11" ht="12.75">
      <c r="A560" s="4"/>
      <c r="B560" s="4"/>
      <c r="C560" s="4"/>
      <c r="D560" s="4"/>
      <c r="E560" s="4"/>
      <c r="F560" s="4"/>
      <c r="G560" s="4"/>
      <c r="H560" s="4"/>
      <c r="I560" s="4"/>
      <c r="J560" s="4"/>
      <c r="K560" s="27"/>
    </row>
    <row r="561" spans="1:11" ht="12.75">
      <c r="A561" s="4"/>
      <c r="B561" s="4"/>
      <c r="C561" s="4"/>
      <c r="D561" s="98" t="s">
        <v>78</v>
      </c>
      <c r="E561" s="447"/>
      <c r="F561" s="448"/>
      <c r="G561" s="4"/>
      <c r="H561" s="447"/>
      <c r="I561" s="448"/>
      <c r="J561" s="4"/>
      <c r="K561" s="27"/>
    </row>
    <row r="562" spans="1:11" ht="12.75">
      <c r="A562" s="4"/>
      <c r="B562" s="4"/>
      <c r="C562" s="4"/>
      <c r="D562" s="98" t="s">
        <v>78</v>
      </c>
      <c r="E562" s="447"/>
      <c r="F562" s="448"/>
      <c r="G562" s="4"/>
      <c r="H562" s="447"/>
      <c r="I562" s="448"/>
      <c r="J562" s="4"/>
      <c r="K562" s="27"/>
    </row>
    <row r="563" spans="1:11" ht="12.75">
      <c r="A563" s="4"/>
      <c r="B563" s="4"/>
      <c r="C563" s="4"/>
      <c r="D563" s="98" t="s">
        <v>78</v>
      </c>
      <c r="E563" s="447"/>
      <c r="F563" s="448"/>
      <c r="G563" s="4"/>
      <c r="H563" s="447"/>
      <c r="I563" s="448"/>
      <c r="J563" s="4"/>
      <c r="K563" s="27"/>
    </row>
    <row r="564" spans="1:11" ht="12.75">
      <c r="A564" s="4"/>
      <c r="B564" s="4"/>
      <c r="C564" s="4"/>
      <c r="D564" s="4"/>
      <c r="E564" s="4"/>
      <c r="F564" s="4"/>
      <c r="G564" s="4"/>
      <c r="H564" s="4"/>
      <c r="I564" s="4"/>
      <c r="J564" s="4"/>
      <c r="K564" s="27"/>
    </row>
    <row r="565" spans="1:11" ht="12.75">
      <c r="A565" s="4"/>
      <c r="B565" s="4"/>
      <c r="C565" s="4"/>
      <c r="D565" s="4"/>
      <c r="E565" s="4" t="s">
        <v>75</v>
      </c>
      <c r="F565" s="4" t="s">
        <v>76</v>
      </c>
      <c r="G565" s="4"/>
      <c r="H565" s="4" t="s">
        <v>77</v>
      </c>
      <c r="I565" s="4" t="s">
        <v>76</v>
      </c>
      <c r="J565" s="4"/>
      <c r="K565" s="27"/>
    </row>
    <row r="566" spans="1:11" ht="12.75">
      <c r="A566" s="4"/>
      <c r="B566" s="19" t="s">
        <v>341</v>
      </c>
      <c r="C566" s="19"/>
      <c r="D566" s="4" t="s">
        <v>582</v>
      </c>
      <c r="E566" s="137"/>
      <c r="F566" s="127"/>
      <c r="G566" s="4"/>
      <c r="H566" s="137"/>
      <c r="I566" s="127"/>
      <c r="J566" s="4"/>
      <c r="K566" s="27"/>
    </row>
    <row r="567" spans="1:11" ht="12.75">
      <c r="A567" s="4"/>
      <c r="B567" s="4"/>
      <c r="C567" s="4"/>
      <c r="D567" s="4"/>
      <c r="E567" s="4"/>
      <c r="F567" s="4"/>
      <c r="G567" s="4"/>
      <c r="H567" s="4"/>
      <c r="I567" s="4"/>
      <c r="J567" s="4"/>
      <c r="K567" s="27"/>
    </row>
    <row r="568" spans="1:11" ht="12.75">
      <c r="A568" s="4"/>
      <c r="B568" s="4"/>
      <c r="C568" s="4"/>
      <c r="D568" s="98" t="s">
        <v>78</v>
      </c>
      <c r="E568" s="447"/>
      <c r="F568" s="448"/>
      <c r="G568" s="4"/>
      <c r="H568" s="447"/>
      <c r="I568" s="448"/>
      <c r="J568" s="4"/>
      <c r="K568" s="27"/>
    </row>
    <row r="569" spans="1:11" ht="12.75">
      <c r="A569" s="4"/>
      <c r="B569" s="4"/>
      <c r="C569" s="4"/>
      <c r="D569" s="98" t="s">
        <v>78</v>
      </c>
      <c r="E569" s="447"/>
      <c r="F569" s="448"/>
      <c r="G569" s="4"/>
      <c r="H569" s="447"/>
      <c r="I569" s="448"/>
      <c r="J569" s="4"/>
      <c r="K569" s="27"/>
    </row>
    <row r="570" spans="1:11" ht="12.75">
      <c r="A570" s="4"/>
      <c r="B570" s="4"/>
      <c r="C570" s="4"/>
      <c r="D570" s="98" t="s">
        <v>78</v>
      </c>
      <c r="E570" s="447"/>
      <c r="F570" s="448"/>
      <c r="G570" s="4"/>
      <c r="H570" s="447"/>
      <c r="I570" s="448"/>
      <c r="J570" s="4"/>
      <c r="K570" s="27"/>
    </row>
    <row r="571" spans="1:11" ht="12.75">
      <c r="A571" s="27"/>
      <c r="B571" s="27"/>
      <c r="C571" s="27"/>
      <c r="D571" s="327"/>
      <c r="E571" s="328"/>
      <c r="F571" s="328"/>
      <c r="G571" s="27"/>
      <c r="H571" s="328"/>
      <c r="I571" s="328"/>
      <c r="J571" s="27"/>
      <c r="K571" s="27"/>
    </row>
    <row r="572" spans="1:11" ht="12.75">
      <c r="A572" s="27"/>
      <c r="B572" s="27"/>
      <c r="C572" s="27"/>
      <c r="D572" s="27"/>
      <c r="E572" s="27" t="s">
        <v>75</v>
      </c>
      <c r="F572" s="27" t="s">
        <v>76</v>
      </c>
      <c r="G572" s="27"/>
      <c r="H572" s="27" t="s">
        <v>77</v>
      </c>
      <c r="I572" s="27" t="s">
        <v>76</v>
      </c>
      <c r="J572" s="27"/>
      <c r="K572" s="27"/>
    </row>
    <row r="573" spans="1:11" ht="12.75">
      <c r="A573" s="4"/>
      <c r="B573" s="19" t="s">
        <v>341</v>
      </c>
      <c r="C573" s="19"/>
      <c r="D573" s="4" t="s">
        <v>583</v>
      </c>
      <c r="E573" s="137"/>
      <c r="F573" s="127"/>
      <c r="G573" s="4"/>
      <c r="H573" s="137"/>
      <c r="I573" s="127"/>
      <c r="J573" s="4"/>
      <c r="K573" s="27"/>
    </row>
    <row r="574" spans="1:11" ht="12.75">
      <c r="A574" s="4"/>
      <c r="B574" s="4"/>
      <c r="C574" s="4"/>
      <c r="D574" s="4"/>
      <c r="E574" s="4"/>
      <c r="F574" s="4"/>
      <c r="G574" s="4"/>
      <c r="H574" s="4"/>
      <c r="I574" s="4"/>
      <c r="J574" s="4"/>
      <c r="K574" s="27"/>
    </row>
    <row r="575" spans="1:11" ht="12.75">
      <c r="A575" s="4"/>
      <c r="B575" s="4"/>
      <c r="C575" s="4"/>
      <c r="D575" s="98" t="s">
        <v>78</v>
      </c>
      <c r="E575" s="447"/>
      <c r="F575" s="448"/>
      <c r="G575" s="4"/>
      <c r="H575" s="447"/>
      <c r="I575" s="448"/>
      <c r="J575" s="4"/>
      <c r="K575" s="27"/>
    </row>
    <row r="576" spans="1:11" ht="12.75">
      <c r="A576" s="4"/>
      <c r="B576" s="4"/>
      <c r="C576" s="4"/>
      <c r="D576" s="98" t="s">
        <v>78</v>
      </c>
      <c r="E576" s="447"/>
      <c r="F576" s="448"/>
      <c r="G576" s="4"/>
      <c r="H576" s="447"/>
      <c r="I576" s="448"/>
      <c r="J576" s="4"/>
      <c r="K576" s="27"/>
    </row>
    <row r="577" spans="1:11" ht="12.75">
      <c r="A577" s="4"/>
      <c r="B577" s="4"/>
      <c r="C577" s="4"/>
      <c r="D577" s="98" t="s">
        <v>78</v>
      </c>
      <c r="E577" s="447"/>
      <c r="F577" s="448"/>
      <c r="G577" s="4"/>
      <c r="H577" s="447"/>
      <c r="I577" s="448"/>
      <c r="J577" s="4"/>
      <c r="K577" s="27"/>
    </row>
    <row r="578" spans="1:11" ht="12.75">
      <c r="A578" s="27"/>
      <c r="B578" s="27"/>
      <c r="C578" s="27"/>
      <c r="D578" s="327"/>
      <c r="E578" s="328"/>
      <c r="F578" s="328"/>
      <c r="G578" s="27"/>
      <c r="H578" s="328"/>
      <c r="I578" s="328"/>
      <c r="J578" s="27"/>
      <c r="K578" s="27"/>
    </row>
    <row r="579" spans="1:11" ht="12.75">
      <c r="A579" s="27"/>
      <c r="B579" s="27"/>
      <c r="C579" s="27"/>
      <c r="D579" s="327"/>
      <c r="E579" s="328"/>
      <c r="F579" s="328"/>
      <c r="G579" s="27"/>
      <c r="H579" s="328"/>
      <c r="I579" s="328"/>
      <c r="J579" s="27"/>
      <c r="K579" s="27"/>
    </row>
    <row r="580" spans="1:11" ht="12.75">
      <c r="A580" s="27"/>
      <c r="B580" s="27"/>
      <c r="C580" s="27"/>
      <c r="D580" s="327"/>
      <c r="E580" s="328"/>
      <c r="F580" s="328"/>
      <c r="G580" s="27"/>
      <c r="H580" s="328"/>
      <c r="I580" s="328"/>
      <c r="J580" s="27"/>
      <c r="K580" s="27"/>
    </row>
    <row r="581" spans="1:11" ht="12.75">
      <c r="A581" s="27"/>
      <c r="B581" s="27"/>
      <c r="C581" s="27"/>
      <c r="D581" s="327"/>
      <c r="E581" s="328"/>
      <c r="F581" s="328"/>
      <c r="G581" s="27"/>
      <c r="H581" s="328"/>
      <c r="I581" s="328"/>
      <c r="J581" s="27"/>
      <c r="K581" s="27"/>
    </row>
    <row r="582" spans="1:11" ht="12.75">
      <c r="A582" s="27"/>
      <c r="B582" s="27"/>
      <c r="C582" s="27"/>
      <c r="D582" s="327"/>
      <c r="E582" s="328"/>
      <c r="F582" s="328"/>
      <c r="G582" s="27"/>
      <c r="H582" s="328"/>
      <c r="I582" s="328"/>
      <c r="J582" s="27"/>
      <c r="K582" s="27"/>
    </row>
    <row r="583" spans="1:11" ht="12.75">
      <c r="A583" s="27"/>
      <c r="B583" s="27"/>
      <c r="C583" s="27"/>
      <c r="D583" s="327"/>
      <c r="E583" s="328"/>
      <c r="F583" s="328"/>
      <c r="G583" s="27"/>
      <c r="H583" s="328"/>
      <c r="I583" s="328"/>
      <c r="J583" s="27"/>
      <c r="K583" s="27"/>
    </row>
    <row r="584" spans="1:11" ht="12.75">
      <c r="A584" s="27"/>
      <c r="B584" s="27"/>
      <c r="C584" s="27"/>
      <c r="D584" s="327"/>
      <c r="E584" s="328"/>
      <c r="F584" s="328"/>
      <c r="G584" s="27"/>
      <c r="H584" s="328"/>
      <c r="I584" s="328"/>
      <c r="J584" s="27"/>
      <c r="K584" s="27"/>
    </row>
    <row r="585" spans="1:11" ht="12.75">
      <c r="A585" s="27"/>
      <c r="B585" s="27"/>
      <c r="C585" s="27"/>
      <c r="D585" s="327"/>
      <c r="E585" s="328"/>
      <c r="F585" s="328"/>
      <c r="G585" s="27"/>
      <c r="H585" s="328"/>
      <c r="I585" s="328"/>
      <c r="J585" s="27"/>
      <c r="K585" s="27"/>
    </row>
    <row r="586" spans="1:11" ht="12.75">
      <c r="A586" s="27"/>
      <c r="B586" s="27"/>
      <c r="C586" s="27"/>
      <c r="D586" s="27"/>
      <c r="E586" s="27"/>
      <c r="F586" s="27"/>
      <c r="G586" s="27"/>
      <c r="H586" s="27"/>
      <c r="I586" s="27"/>
      <c r="J586" s="27"/>
      <c r="K586" s="27"/>
    </row>
    <row r="587" spans="1:11" ht="12.75">
      <c r="A587" s="27"/>
      <c r="B587" s="277"/>
      <c r="C587" s="277"/>
      <c r="D587" s="185" t="s">
        <v>283</v>
      </c>
      <c r="E587" s="442">
        <f>T($E$16)</f>
      </c>
      <c r="F587" s="443"/>
      <c r="G587" s="431"/>
      <c r="H587" s="160"/>
      <c r="I587" s="160"/>
      <c r="J587" s="27"/>
      <c r="K587" s="27"/>
    </row>
    <row r="588" spans="1:11" ht="51" customHeight="1">
      <c r="A588" s="27"/>
      <c r="B588" s="27"/>
      <c r="C588" s="27"/>
      <c r="D588" s="27"/>
      <c r="E588" s="27"/>
      <c r="F588" s="27"/>
      <c r="G588" s="27"/>
      <c r="H588" s="27"/>
      <c r="I588" s="27"/>
      <c r="J588" s="27"/>
      <c r="K588" s="27"/>
    </row>
    <row r="589" spans="1:11" ht="12.75">
      <c r="A589" s="27"/>
      <c r="B589" s="27"/>
      <c r="C589" s="27"/>
      <c r="D589" s="329"/>
      <c r="E589" s="328"/>
      <c r="F589" s="328"/>
      <c r="G589" s="27"/>
      <c r="H589" s="477"/>
      <c r="I589" s="477"/>
      <c r="J589" s="27"/>
      <c r="K589" s="27"/>
    </row>
    <row r="590" spans="1:11" ht="18.75">
      <c r="A590" s="27"/>
      <c r="B590" s="643" t="s">
        <v>80</v>
      </c>
      <c r="C590" s="643"/>
      <c r="D590" s="643"/>
      <c r="E590" s="643"/>
      <c r="F590" s="643"/>
      <c r="G590" s="643"/>
      <c r="H590" s="643"/>
      <c r="I590" s="643"/>
      <c r="J590" s="643"/>
      <c r="K590" s="27"/>
    </row>
    <row r="591" spans="1:11" ht="12.75">
      <c r="A591" s="27"/>
      <c r="B591" s="202" t="s">
        <v>82</v>
      </c>
      <c r="C591" s="202"/>
      <c r="D591" s="201"/>
      <c r="E591" s="201"/>
      <c r="F591" s="201"/>
      <c r="G591" s="201"/>
      <c r="H591" s="201"/>
      <c r="I591" s="201"/>
      <c r="J591" s="201"/>
      <c r="K591" s="201"/>
    </row>
    <row r="592" spans="1:11" ht="12.75">
      <c r="A592" s="27"/>
      <c r="B592" s="201" t="s">
        <v>83</v>
      </c>
      <c r="C592" s="201"/>
      <c r="D592" s="201"/>
      <c r="E592" s="201"/>
      <c r="F592" s="201"/>
      <c r="G592" s="201"/>
      <c r="H592" s="201"/>
      <c r="I592" s="201"/>
      <c r="J592" s="201"/>
      <c r="K592" s="201"/>
    </row>
    <row r="593" spans="1:11" ht="12.75">
      <c r="A593" s="27"/>
      <c r="B593" s="201"/>
      <c r="C593" s="201"/>
      <c r="D593" s="201"/>
      <c r="E593" s="201"/>
      <c r="F593" s="201"/>
      <c r="G593" s="201"/>
      <c r="H593" s="201"/>
      <c r="I593" s="201"/>
      <c r="J593" s="201"/>
      <c r="K593" s="201"/>
    </row>
    <row r="594" spans="1:11" ht="12.75">
      <c r="A594" s="27"/>
      <c r="B594" s="201"/>
      <c r="C594" s="201"/>
      <c r="D594" s="201"/>
      <c r="E594" s="201"/>
      <c r="F594" s="201"/>
      <c r="G594" s="201"/>
      <c r="H594" s="201"/>
      <c r="I594" s="201"/>
      <c r="J594" s="201"/>
      <c r="K594" s="201"/>
    </row>
    <row r="595" spans="1:11" ht="12.75">
      <c r="A595" s="27"/>
      <c r="B595" s="644" t="s">
        <v>81</v>
      </c>
      <c r="C595" s="644"/>
      <c r="D595" s="644"/>
      <c r="E595" s="644"/>
      <c r="F595" s="644"/>
      <c r="G595" s="644"/>
      <c r="H595" s="644"/>
      <c r="I595" s="644"/>
      <c r="J595" s="396"/>
      <c r="K595" s="27"/>
    </row>
    <row r="596" spans="1:11" ht="12.75">
      <c r="A596" s="27"/>
      <c r="B596" s="27"/>
      <c r="C596" s="27"/>
      <c r="D596" s="331"/>
      <c r="E596" s="331"/>
      <c r="F596" s="331"/>
      <c r="G596" s="27"/>
      <c r="H596" s="27"/>
      <c r="I596" s="27"/>
      <c r="J596" s="27"/>
      <c r="K596" s="27"/>
    </row>
    <row r="597" spans="1:11" ht="12.75">
      <c r="A597" s="27"/>
      <c r="B597" s="27"/>
      <c r="C597" s="27"/>
      <c r="D597" s="27"/>
      <c r="E597" s="27"/>
      <c r="F597" s="27"/>
      <c r="G597" s="27"/>
      <c r="H597" s="203" t="s">
        <v>84</v>
      </c>
      <c r="I597" s="332" t="s">
        <v>137</v>
      </c>
      <c r="J597" s="238"/>
      <c r="K597" s="203"/>
    </row>
    <row r="598" spans="1:11" ht="12.75">
      <c r="A598" s="27"/>
      <c r="B598" s="27" t="s">
        <v>85</v>
      </c>
      <c r="C598" s="175"/>
      <c r="D598" s="273"/>
      <c r="E598" s="273"/>
      <c r="F598" s="273"/>
      <c r="G598" s="27"/>
      <c r="H598" s="203" t="s">
        <v>86</v>
      </c>
      <c r="I598" s="333" t="s">
        <v>84</v>
      </c>
      <c r="J598" s="238"/>
      <c r="K598" s="203"/>
    </row>
    <row r="599" spans="1:11" ht="12.75">
      <c r="A599" s="27"/>
      <c r="B599" s="27" t="s">
        <v>87</v>
      </c>
      <c r="C599" s="273" t="s">
        <v>88</v>
      </c>
      <c r="D599" s="334"/>
      <c r="E599" s="334"/>
      <c r="F599" s="184" t="s">
        <v>89</v>
      </c>
      <c r="G599" s="184" t="s">
        <v>90</v>
      </c>
      <c r="H599" s="203" t="s">
        <v>91</v>
      </c>
      <c r="I599" s="332" t="s">
        <v>86</v>
      </c>
      <c r="J599" s="175"/>
      <c r="K599" s="203"/>
    </row>
    <row r="600" spans="1:11" ht="12.75">
      <c r="A600" s="27"/>
      <c r="B600" s="147"/>
      <c r="C600" s="444"/>
      <c r="D600" s="445"/>
      <c r="E600" s="446"/>
      <c r="F600" s="137"/>
      <c r="G600" s="136"/>
      <c r="H600" s="148"/>
      <c r="I600" s="149">
        <f aca="true" t="shared" si="0" ref="I600:I612">F600*H600</f>
        <v>0</v>
      </c>
      <c r="J600" s="335"/>
      <c r="K600" s="63"/>
    </row>
    <row r="601" spans="1:11" ht="12.75">
      <c r="A601" s="27"/>
      <c r="B601" s="147"/>
      <c r="C601" s="444"/>
      <c r="D601" s="445"/>
      <c r="E601" s="446"/>
      <c r="F601" s="137"/>
      <c r="G601" s="136"/>
      <c r="H601" s="148"/>
      <c r="I601" s="149">
        <f t="shared" si="0"/>
        <v>0</v>
      </c>
      <c r="J601" s="336" t="s">
        <v>306</v>
      </c>
      <c r="K601" s="204"/>
    </row>
    <row r="602" spans="1:11" ht="12.75">
      <c r="A602" s="27"/>
      <c r="B602" s="147" t="s">
        <v>306</v>
      </c>
      <c r="C602" s="444"/>
      <c r="D602" s="445"/>
      <c r="E602" s="446"/>
      <c r="F602" s="137"/>
      <c r="G602" s="136"/>
      <c r="H602" s="148"/>
      <c r="I602" s="149">
        <f t="shared" si="0"/>
        <v>0</v>
      </c>
      <c r="J602" s="336" t="s">
        <v>306</v>
      </c>
      <c r="K602" s="204"/>
    </row>
    <row r="603" spans="1:11" ht="12.75">
      <c r="A603" s="27"/>
      <c r="B603" s="147" t="s">
        <v>306</v>
      </c>
      <c r="C603" s="444"/>
      <c r="D603" s="445"/>
      <c r="E603" s="446"/>
      <c r="F603" s="137"/>
      <c r="G603" s="136"/>
      <c r="H603" s="148"/>
      <c r="I603" s="149">
        <f t="shared" si="0"/>
        <v>0</v>
      </c>
      <c r="J603" s="336" t="s">
        <v>306</v>
      </c>
      <c r="K603" s="204"/>
    </row>
    <row r="604" spans="1:11" ht="12.75">
      <c r="A604" s="27"/>
      <c r="B604" s="147"/>
      <c r="C604" s="444"/>
      <c r="D604" s="445"/>
      <c r="E604" s="446"/>
      <c r="F604" s="137"/>
      <c r="G604" s="136"/>
      <c r="H604" s="148"/>
      <c r="I604" s="149">
        <f t="shared" si="0"/>
        <v>0</v>
      </c>
      <c r="J604" s="336"/>
      <c r="K604" s="205"/>
    </row>
    <row r="605" spans="1:11" ht="12.75">
      <c r="A605" s="27"/>
      <c r="B605" s="147"/>
      <c r="C605" s="444"/>
      <c r="D605" s="445"/>
      <c r="E605" s="446"/>
      <c r="F605" s="137"/>
      <c r="G605" s="136"/>
      <c r="H605" s="148"/>
      <c r="I605" s="149">
        <f t="shared" si="0"/>
        <v>0</v>
      </c>
      <c r="J605" s="336"/>
      <c r="K605" s="205"/>
    </row>
    <row r="606" spans="1:11" ht="12.75">
      <c r="A606" s="27"/>
      <c r="B606" s="147"/>
      <c r="C606" s="444"/>
      <c r="D606" s="445"/>
      <c r="E606" s="446"/>
      <c r="F606" s="137"/>
      <c r="G606" s="136"/>
      <c r="H606" s="148"/>
      <c r="I606" s="149">
        <f t="shared" si="0"/>
        <v>0</v>
      </c>
      <c r="J606" s="336"/>
      <c r="K606" s="205"/>
    </row>
    <row r="607" spans="1:11" ht="12.75">
      <c r="A607" s="27"/>
      <c r="B607" s="147"/>
      <c r="C607" s="444"/>
      <c r="D607" s="445"/>
      <c r="E607" s="446"/>
      <c r="F607" s="137"/>
      <c r="G607" s="136"/>
      <c r="H607" s="148"/>
      <c r="I607" s="149">
        <f t="shared" si="0"/>
        <v>0</v>
      </c>
      <c r="J607" s="336"/>
      <c r="K607" s="205"/>
    </row>
    <row r="608" spans="1:11" ht="12.75">
      <c r="A608" s="27"/>
      <c r="B608" s="147"/>
      <c r="C608" s="444"/>
      <c r="D608" s="445"/>
      <c r="E608" s="446"/>
      <c r="F608" s="137"/>
      <c r="G608" s="136"/>
      <c r="H608" s="148"/>
      <c r="I608" s="149">
        <f t="shared" si="0"/>
        <v>0</v>
      </c>
      <c r="J608" s="336"/>
      <c r="K608" s="205"/>
    </row>
    <row r="609" spans="1:11" ht="12.75">
      <c r="A609" s="27"/>
      <c r="B609" s="147"/>
      <c r="C609" s="444"/>
      <c r="D609" s="445"/>
      <c r="E609" s="446"/>
      <c r="F609" s="137"/>
      <c r="G609" s="136"/>
      <c r="H609" s="148"/>
      <c r="I609" s="149">
        <f t="shared" si="0"/>
        <v>0</v>
      </c>
      <c r="J609" s="336"/>
      <c r="K609" s="205"/>
    </row>
    <row r="610" spans="1:11" ht="12.75">
      <c r="A610" s="27"/>
      <c r="B610" s="147"/>
      <c r="C610" s="444"/>
      <c r="D610" s="445"/>
      <c r="E610" s="446"/>
      <c r="F610" s="137"/>
      <c r="G610" s="136"/>
      <c r="H610" s="148"/>
      <c r="I610" s="149">
        <f t="shared" si="0"/>
        <v>0</v>
      </c>
      <c r="J610" s="336"/>
      <c r="K610" s="205"/>
    </row>
    <row r="611" spans="1:11" ht="12.75">
      <c r="A611" s="27"/>
      <c r="B611" s="147"/>
      <c r="C611" s="444"/>
      <c r="D611" s="445"/>
      <c r="E611" s="446"/>
      <c r="F611" s="137"/>
      <c r="G611" s="136"/>
      <c r="H611" s="148"/>
      <c r="I611" s="149">
        <f t="shared" si="0"/>
        <v>0</v>
      </c>
      <c r="J611" s="336"/>
      <c r="K611" s="205"/>
    </row>
    <row r="612" spans="1:11" ht="12.75">
      <c r="A612" s="27"/>
      <c r="B612" s="147"/>
      <c r="C612" s="444"/>
      <c r="D612" s="445"/>
      <c r="E612" s="446"/>
      <c r="F612" s="137"/>
      <c r="G612" s="136"/>
      <c r="H612" s="148"/>
      <c r="I612" s="149">
        <f t="shared" si="0"/>
        <v>0</v>
      </c>
      <c r="J612" s="336"/>
      <c r="K612" s="205"/>
    </row>
    <row r="613" spans="1:11" ht="15">
      <c r="A613" s="27"/>
      <c r="B613" s="435" t="s">
        <v>532</v>
      </c>
      <c r="C613" s="436"/>
      <c r="D613" s="436"/>
      <c r="E613" s="436"/>
      <c r="F613" s="436"/>
      <c r="G613" s="436"/>
      <c r="H613" s="437"/>
      <c r="I613" s="150">
        <f>SUM(I600:I612)</f>
        <v>0</v>
      </c>
      <c r="J613" s="336"/>
      <c r="K613" s="205"/>
    </row>
    <row r="614" spans="1:11" ht="12.75">
      <c r="A614" s="27"/>
      <c r="B614" s="328"/>
      <c r="C614" s="328"/>
      <c r="D614" s="205"/>
      <c r="E614" s="205"/>
      <c r="F614" s="205"/>
      <c r="G614" s="205"/>
      <c r="H614" s="205"/>
      <c r="I614" s="205"/>
      <c r="J614" s="205"/>
      <c r="K614" s="205"/>
    </row>
    <row r="615" spans="1:11" ht="12.75">
      <c r="A615" s="27"/>
      <c r="B615" s="644" t="s">
        <v>92</v>
      </c>
      <c r="C615" s="644"/>
      <c r="D615" s="644"/>
      <c r="E615" s="644"/>
      <c r="F615" s="644"/>
      <c r="G615" s="644"/>
      <c r="H615" s="644"/>
      <c r="I615" s="644"/>
      <c r="J615" s="173"/>
      <c r="K615" s="173"/>
    </row>
    <row r="616" spans="1:11" ht="12.75">
      <c r="A616" s="27"/>
      <c r="B616" s="184"/>
      <c r="C616" s="184"/>
      <c r="D616" s="27"/>
      <c r="E616" s="27"/>
      <c r="F616" s="27"/>
      <c r="G616" s="27"/>
      <c r="H616" s="27"/>
      <c r="I616" s="27"/>
      <c r="J616" s="27"/>
      <c r="K616" s="27"/>
    </row>
    <row r="617" spans="1:11" ht="12.75">
      <c r="A617" s="27"/>
      <c r="B617" s="27"/>
      <c r="C617" s="27"/>
      <c r="D617" s="27"/>
      <c r="E617" s="27"/>
      <c r="F617" s="27"/>
      <c r="G617" s="27"/>
      <c r="H617" s="203" t="s">
        <v>84</v>
      </c>
      <c r="I617" s="332" t="s">
        <v>137</v>
      </c>
      <c r="J617" s="203"/>
      <c r="K617" s="203"/>
    </row>
    <row r="618" spans="1:11" ht="12.75">
      <c r="A618" s="27"/>
      <c r="B618" s="27" t="s">
        <v>85</v>
      </c>
      <c r="C618" s="175"/>
      <c r="D618" s="273"/>
      <c r="E618" s="273"/>
      <c r="F618" s="273"/>
      <c r="G618" s="27"/>
      <c r="H618" s="203" t="s">
        <v>86</v>
      </c>
      <c r="I618" s="333" t="s">
        <v>84</v>
      </c>
      <c r="J618" s="203"/>
      <c r="K618" s="203"/>
    </row>
    <row r="619" spans="1:11" ht="12.75">
      <c r="A619" s="27"/>
      <c r="B619" s="27" t="s">
        <v>87</v>
      </c>
      <c r="C619" s="273" t="s">
        <v>88</v>
      </c>
      <c r="D619" s="334"/>
      <c r="E619" s="334"/>
      <c r="F619" s="184" t="s">
        <v>89</v>
      </c>
      <c r="G619" s="184" t="s">
        <v>90</v>
      </c>
      <c r="H619" s="203" t="s">
        <v>91</v>
      </c>
      <c r="I619" s="332" t="s">
        <v>86</v>
      </c>
      <c r="J619" s="203"/>
      <c r="K619" s="203"/>
    </row>
    <row r="620" spans="1:11" ht="12.75">
      <c r="A620" s="27"/>
      <c r="B620" s="147"/>
      <c r="C620" s="438"/>
      <c r="D620" s="427"/>
      <c r="E620" s="428"/>
      <c r="F620" s="137"/>
      <c r="G620" s="136"/>
      <c r="H620" s="152"/>
      <c r="I620" s="151">
        <f aca="true" t="shared" si="1" ref="I620:I632">F620*H620</f>
        <v>0</v>
      </c>
      <c r="J620" s="63"/>
      <c r="K620" s="63"/>
    </row>
    <row r="621" spans="1:11" ht="12.75">
      <c r="A621" s="27"/>
      <c r="B621" s="147"/>
      <c r="C621" s="438"/>
      <c r="D621" s="427"/>
      <c r="E621" s="428"/>
      <c r="F621" s="137"/>
      <c r="G621" s="136"/>
      <c r="H621" s="152"/>
      <c r="I621" s="151">
        <f t="shared" si="1"/>
        <v>0</v>
      </c>
      <c r="J621" s="204"/>
      <c r="K621" s="204"/>
    </row>
    <row r="622" spans="1:11" ht="12.75">
      <c r="A622" s="27"/>
      <c r="B622" s="147" t="s">
        <v>306</v>
      </c>
      <c r="C622" s="438"/>
      <c r="D622" s="427"/>
      <c r="E622" s="428"/>
      <c r="F622" s="137"/>
      <c r="G622" s="136"/>
      <c r="H622" s="152"/>
      <c r="I622" s="151">
        <f t="shared" si="1"/>
        <v>0</v>
      </c>
      <c r="J622" s="204"/>
      <c r="K622" s="204"/>
    </row>
    <row r="623" spans="1:11" ht="12.75">
      <c r="A623" s="27"/>
      <c r="B623" s="147" t="s">
        <v>306</v>
      </c>
      <c r="C623" s="438"/>
      <c r="D623" s="427"/>
      <c r="E623" s="428"/>
      <c r="F623" s="137"/>
      <c r="G623" s="136"/>
      <c r="H623" s="152"/>
      <c r="I623" s="151">
        <f t="shared" si="1"/>
        <v>0</v>
      </c>
      <c r="J623" s="204"/>
      <c r="K623" s="204"/>
    </row>
    <row r="624" spans="1:11" ht="12.75">
      <c r="A624" s="27"/>
      <c r="B624" s="147"/>
      <c r="C624" s="438"/>
      <c r="D624" s="427"/>
      <c r="E624" s="428"/>
      <c r="F624" s="137"/>
      <c r="G624" s="136"/>
      <c r="H624" s="152"/>
      <c r="I624" s="151">
        <f t="shared" si="1"/>
        <v>0</v>
      </c>
      <c r="J624" s="204"/>
      <c r="K624" s="204"/>
    </row>
    <row r="625" spans="1:11" ht="12.75">
      <c r="A625" s="27"/>
      <c r="B625" s="147"/>
      <c r="C625" s="438"/>
      <c r="D625" s="427"/>
      <c r="E625" s="428"/>
      <c r="F625" s="137"/>
      <c r="G625" s="136"/>
      <c r="H625" s="152"/>
      <c r="I625" s="151">
        <f t="shared" si="1"/>
        <v>0</v>
      </c>
      <c r="J625" s="204"/>
      <c r="K625" s="204"/>
    </row>
    <row r="626" spans="1:11" ht="12.75">
      <c r="A626" s="27"/>
      <c r="B626" s="147"/>
      <c r="C626" s="438"/>
      <c r="D626" s="427"/>
      <c r="E626" s="428"/>
      <c r="F626" s="137"/>
      <c r="G626" s="136"/>
      <c r="H626" s="152"/>
      <c r="I626" s="151">
        <f t="shared" si="1"/>
        <v>0</v>
      </c>
      <c r="J626" s="204"/>
      <c r="K626" s="204"/>
    </row>
    <row r="627" spans="1:11" ht="12.75">
      <c r="A627" s="27"/>
      <c r="B627" s="147"/>
      <c r="C627" s="438"/>
      <c r="D627" s="427"/>
      <c r="E627" s="428"/>
      <c r="F627" s="137"/>
      <c r="G627" s="136"/>
      <c r="H627" s="152"/>
      <c r="I627" s="151">
        <f t="shared" si="1"/>
        <v>0</v>
      </c>
      <c r="J627" s="205"/>
      <c r="K627" s="205"/>
    </row>
    <row r="628" spans="1:11" ht="12.75">
      <c r="A628" s="27"/>
      <c r="B628" s="147"/>
      <c r="C628" s="438"/>
      <c r="D628" s="427"/>
      <c r="E628" s="428"/>
      <c r="F628" s="137"/>
      <c r="G628" s="136"/>
      <c r="H628" s="152"/>
      <c r="I628" s="151">
        <f t="shared" si="1"/>
        <v>0</v>
      </c>
      <c r="J628" s="205"/>
      <c r="K628" s="205"/>
    </row>
    <row r="629" spans="1:11" ht="12.75">
      <c r="A629" s="27"/>
      <c r="B629" s="147"/>
      <c r="C629" s="438"/>
      <c r="D629" s="427"/>
      <c r="E629" s="428"/>
      <c r="F629" s="137"/>
      <c r="G629" s="136"/>
      <c r="H629" s="152"/>
      <c r="I629" s="151">
        <f t="shared" si="1"/>
        <v>0</v>
      </c>
      <c r="J629" s="205"/>
      <c r="K629" s="205"/>
    </row>
    <row r="630" spans="1:11" ht="12.75">
      <c r="A630" s="27"/>
      <c r="B630" s="147"/>
      <c r="C630" s="438"/>
      <c r="D630" s="427"/>
      <c r="E630" s="428"/>
      <c r="F630" s="137"/>
      <c r="G630" s="136"/>
      <c r="H630" s="152"/>
      <c r="I630" s="151">
        <f t="shared" si="1"/>
        <v>0</v>
      </c>
      <c r="J630" s="205"/>
      <c r="K630" s="205"/>
    </row>
    <row r="631" spans="1:11" ht="12.75">
      <c r="A631" s="27"/>
      <c r="B631" s="147"/>
      <c r="C631" s="438"/>
      <c r="D631" s="427"/>
      <c r="E631" s="428"/>
      <c r="F631" s="137"/>
      <c r="G631" s="136"/>
      <c r="H631" s="152"/>
      <c r="I631" s="151">
        <f t="shared" si="1"/>
        <v>0</v>
      </c>
      <c r="J631" s="205"/>
      <c r="K631" s="205"/>
    </row>
    <row r="632" spans="1:11" ht="12.75">
      <c r="A632" s="27"/>
      <c r="B632" s="147"/>
      <c r="C632" s="438"/>
      <c r="D632" s="427"/>
      <c r="E632" s="428"/>
      <c r="F632" s="137"/>
      <c r="G632" s="136"/>
      <c r="H632" s="152"/>
      <c r="I632" s="151">
        <f t="shared" si="1"/>
        <v>0</v>
      </c>
      <c r="J632" s="205"/>
      <c r="K632" s="205"/>
    </row>
    <row r="633" spans="1:11" ht="15">
      <c r="A633" s="27"/>
      <c r="B633" s="435" t="s">
        <v>532</v>
      </c>
      <c r="C633" s="436"/>
      <c r="D633" s="436"/>
      <c r="E633" s="436"/>
      <c r="F633" s="436"/>
      <c r="G633" s="436"/>
      <c r="H633" s="437"/>
      <c r="I633" s="150">
        <f>SUM(I620:I632)</f>
        <v>0</v>
      </c>
      <c r="J633" s="205"/>
      <c r="K633" s="205"/>
    </row>
    <row r="634" spans="1:11" ht="12.75">
      <c r="A634" s="27"/>
      <c r="B634" s="328"/>
      <c r="C634" s="328"/>
      <c r="D634" s="205"/>
      <c r="E634" s="337"/>
      <c r="F634" s="434"/>
      <c r="G634" s="434"/>
      <c r="H634" s="205"/>
      <c r="I634" s="205"/>
      <c r="J634" s="205"/>
      <c r="K634" s="205"/>
    </row>
    <row r="635" spans="1:11" ht="18">
      <c r="A635" s="27"/>
      <c r="B635" s="96"/>
      <c r="C635" s="96"/>
      <c r="D635" s="96"/>
      <c r="E635" s="96"/>
      <c r="F635" s="96"/>
      <c r="G635" s="96"/>
      <c r="H635" s="96"/>
      <c r="I635" s="96"/>
      <c r="J635" s="96"/>
      <c r="K635" s="206"/>
    </row>
    <row r="636" spans="1:11" ht="18">
      <c r="A636" s="27"/>
      <c r="B636" s="184"/>
      <c r="C636" s="184"/>
      <c r="D636" s="27"/>
      <c r="E636" s="206"/>
      <c r="F636" s="206"/>
      <c r="G636" s="206"/>
      <c r="H636" s="206"/>
      <c r="I636" s="206"/>
      <c r="J636" s="206"/>
      <c r="K636" s="206"/>
    </row>
    <row r="637" spans="1:11" ht="18.75" thickBot="1">
      <c r="A637" s="238"/>
      <c r="B637" s="341" t="s">
        <v>416</v>
      </c>
      <c r="C637" s="341"/>
      <c r="D637" s="342"/>
      <c r="E637" s="342"/>
      <c r="F637" s="341"/>
      <c r="G637" s="341"/>
      <c r="H637" s="341"/>
      <c r="I637" s="429">
        <f>$I$613+$I$633</f>
        <v>0</v>
      </c>
      <c r="J637" s="430"/>
      <c r="K637" s="207"/>
    </row>
    <row r="638" spans="1:11" ht="12.75">
      <c r="A638" s="238"/>
      <c r="B638" s="375" t="s">
        <v>417</v>
      </c>
      <c r="C638" s="238"/>
      <c r="D638" s="238"/>
      <c r="E638" s="238"/>
      <c r="F638" s="238"/>
      <c r="G638" s="238"/>
      <c r="H638" s="238"/>
      <c r="I638" s="238"/>
      <c r="J638" s="238"/>
      <c r="K638" s="238"/>
    </row>
    <row r="639" spans="1:11" ht="12.75">
      <c r="A639" s="238"/>
      <c r="B639" s="238"/>
      <c r="C639" s="238"/>
      <c r="D639" s="238"/>
      <c r="E639" s="238"/>
      <c r="F639" s="238"/>
      <c r="G639" s="238"/>
      <c r="H639" s="238"/>
      <c r="I639" s="238"/>
      <c r="J639" s="238"/>
      <c r="K639" s="238"/>
    </row>
    <row r="640" spans="1:11" ht="12.75">
      <c r="A640" s="238"/>
      <c r="B640" s="238"/>
      <c r="C640" s="238"/>
      <c r="D640" s="238"/>
      <c r="E640" s="238"/>
      <c r="F640" s="238"/>
      <c r="G640" s="238" t="s">
        <v>306</v>
      </c>
      <c r="H640" s="376"/>
      <c r="I640" s="238"/>
      <c r="J640" s="238"/>
      <c r="K640" s="238"/>
    </row>
    <row r="641" spans="1:11" ht="12.75">
      <c r="A641" s="238"/>
      <c r="B641" s="27"/>
      <c r="C641" s="27"/>
      <c r="D641" s="185" t="s">
        <v>283</v>
      </c>
      <c r="E641" s="442">
        <f>T($E$16)</f>
      </c>
      <c r="F641" s="443"/>
      <c r="G641" s="431"/>
      <c r="H641" s="238"/>
      <c r="I641" s="238"/>
      <c r="J641" s="238"/>
      <c r="K641" s="238"/>
    </row>
    <row r="642" spans="1:11" ht="12.75">
      <c r="A642" s="238"/>
      <c r="B642" s="238"/>
      <c r="C642" s="238"/>
      <c r="D642" s="238"/>
      <c r="E642" s="238"/>
      <c r="F642" s="238"/>
      <c r="G642" s="238" t="s">
        <v>306</v>
      </c>
      <c r="H642" s="238"/>
      <c r="I642" s="238"/>
      <c r="J642" s="238"/>
      <c r="K642" s="238"/>
    </row>
    <row r="643" spans="1:11" ht="12.75">
      <c r="A643" s="238"/>
      <c r="B643" s="238"/>
      <c r="C643" s="238"/>
      <c r="D643" s="238"/>
      <c r="E643" s="238"/>
      <c r="F643" s="238"/>
      <c r="G643" s="238"/>
      <c r="H643" s="238"/>
      <c r="I643" s="238"/>
      <c r="J643" s="238"/>
      <c r="K643" s="238"/>
    </row>
    <row r="644" spans="1:11" ht="12.75">
      <c r="A644" s="96"/>
      <c r="B644" s="96"/>
      <c r="C644" s="96"/>
      <c r="D644" s="96"/>
      <c r="E644" s="96"/>
      <c r="F644" s="96"/>
      <c r="G644" s="96"/>
      <c r="H644" s="96"/>
      <c r="I644" s="96"/>
      <c r="J644" s="96"/>
      <c r="K644" s="96"/>
    </row>
    <row r="645" spans="1:11" ht="12.75">
      <c r="A645" s="96"/>
      <c r="B645" s="96"/>
      <c r="C645" s="96"/>
      <c r="D645" s="96"/>
      <c r="E645" s="96"/>
      <c r="F645" s="96"/>
      <c r="G645" s="96"/>
      <c r="H645" s="96"/>
      <c r="I645" s="96"/>
      <c r="J645" s="96"/>
      <c r="K645" s="96"/>
    </row>
    <row r="646" spans="1:11" ht="12.75">
      <c r="A646" s="96"/>
      <c r="B646" s="96"/>
      <c r="C646" s="96"/>
      <c r="D646" s="96"/>
      <c r="E646" s="96"/>
      <c r="F646" s="96"/>
      <c r="G646" s="96"/>
      <c r="H646" s="96"/>
      <c r="I646" s="96"/>
      <c r="J646" s="96"/>
      <c r="K646" s="349"/>
    </row>
  </sheetData>
  <sheetProtection password="A8C1" sheet="1" objects="1" scenarios="1"/>
  <mergeCells count="221">
    <mergeCell ref="B590:J590"/>
    <mergeCell ref="B595:I595"/>
    <mergeCell ref="B615:I615"/>
    <mergeCell ref="B323:F323"/>
    <mergeCell ref="B324:F324"/>
    <mergeCell ref="B375:H377"/>
    <mergeCell ref="B383:H384"/>
    <mergeCell ref="G325:J325"/>
    <mergeCell ref="H326:I326"/>
    <mergeCell ref="B328:G328"/>
    <mergeCell ref="A2:K2"/>
    <mergeCell ref="A3:K3"/>
    <mergeCell ref="A4:K4"/>
    <mergeCell ref="B7:J10"/>
    <mergeCell ref="B12:J13"/>
    <mergeCell ref="E16:G16"/>
    <mergeCell ref="D20:F20"/>
    <mergeCell ref="D22:F22"/>
    <mergeCell ref="D24:F24"/>
    <mergeCell ref="E26:F26"/>
    <mergeCell ref="I26:J26"/>
    <mergeCell ref="E28:F28"/>
    <mergeCell ref="I28:J28"/>
    <mergeCell ref="I30:J30"/>
    <mergeCell ref="C32:E32"/>
    <mergeCell ref="I32:J32"/>
    <mergeCell ref="C33:E33"/>
    <mergeCell ref="C34:E34"/>
    <mergeCell ref="I34:J34"/>
    <mergeCell ref="C35:E35"/>
    <mergeCell ref="C36:E36"/>
    <mergeCell ref="C37:E37"/>
    <mergeCell ref="C38:E38"/>
    <mergeCell ref="C39:E39"/>
    <mergeCell ref="C40:E40"/>
    <mergeCell ref="C41:E41"/>
    <mergeCell ref="E43:F43"/>
    <mergeCell ref="E44:F44"/>
    <mergeCell ref="E45:F45"/>
    <mergeCell ref="E46:F46"/>
    <mergeCell ref="H46:I46"/>
    <mergeCell ref="E48:F48"/>
    <mergeCell ref="I48:J48"/>
    <mergeCell ref="E54:F54"/>
    <mergeCell ref="I54:J54"/>
    <mergeCell ref="A57:K57"/>
    <mergeCell ref="D59:J60"/>
    <mergeCell ref="D62:F63"/>
    <mergeCell ref="H62:J63"/>
    <mergeCell ref="H77:I77"/>
    <mergeCell ref="H80:J86"/>
    <mergeCell ref="J95:J99"/>
    <mergeCell ref="B97:G99"/>
    <mergeCell ref="H87:J88"/>
    <mergeCell ref="F106:H106"/>
    <mergeCell ref="B115:J116"/>
    <mergeCell ref="B118:J121"/>
    <mergeCell ref="D138:J144"/>
    <mergeCell ref="B111:I112"/>
    <mergeCell ref="B148:D148"/>
    <mergeCell ref="I151:J151"/>
    <mergeCell ref="C152:I153"/>
    <mergeCell ref="C157:D157"/>
    <mergeCell ref="I157:J157"/>
    <mergeCell ref="C158:D158"/>
    <mergeCell ref="I158:J158"/>
    <mergeCell ref="B160:K162"/>
    <mergeCell ref="E164:G164"/>
    <mergeCell ref="B187:J187"/>
    <mergeCell ref="B196:G198"/>
    <mergeCell ref="B202:G204"/>
    <mergeCell ref="B173:J185"/>
    <mergeCell ref="B208:G210"/>
    <mergeCell ref="B214:G216"/>
    <mergeCell ref="E218:G218"/>
    <mergeCell ref="B224:E224"/>
    <mergeCell ref="B227:H228"/>
    <mergeCell ref="B230:G230"/>
    <mergeCell ref="H230:I230"/>
    <mergeCell ref="J230:K246"/>
    <mergeCell ref="B231:G231"/>
    <mergeCell ref="H231:I231"/>
    <mergeCell ref="B232:G232"/>
    <mergeCell ref="H232:I232"/>
    <mergeCell ref="B233:G236"/>
    <mergeCell ref="B238:G238"/>
    <mergeCell ref="H238:I238"/>
    <mergeCell ref="B239:G239"/>
    <mergeCell ref="H239:I239"/>
    <mergeCell ref="B240:G240"/>
    <mergeCell ref="H240:I240"/>
    <mergeCell ref="B244:G244"/>
    <mergeCell ref="H244:I244"/>
    <mergeCell ref="B245:G245"/>
    <mergeCell ref="H245:I245"/>
    <mergeCell ref="B246:G246"/>
    <mergeCell ref="H246:I246"/>
    <mergeCell ref="E256:G256"/>
    <mergeCell ref="B259:I264"/>
    <mergeCell ref="B271:B272"/>
    <mergeCell ref="D271:E274"/>
    <mergeCell ref="G271:G273"/>
    <mergeCell ref="I271:I273"/>
    <mergeCell ref="D275:E275"/>
    <mergeCell ref="D276:E276"/>
    <mergeCell ref="D277:E277"/>
    <mergeCell ref="D278:E278"/>
    <mergeCell ref="D279:E279"/>
    <mergeCell ref="D283:F283"/>
    <mergeCell ref="B310:G311"/>
    <mergeCell ref="B313:E313"/>
    <mergeCell ref="F313:G313"/>
    <mergeCell ref="D347:F347"/>
    <mergeCell ref="B350:J351"/>
    <mergeCell ref="B336:H337"/>
    <mergeCell ref="D342:E342"/>
    <mergeCell ref="D343:E343"/>
    <mergeCell ref="D344:E344"/>
    <mergeCell ref="D345:E345"/>
    <mergeCell ref="D353:E353"/>
    <mergeCell ref="D355:E355"/>
    <mergeCell ref="D356:E356"/>
    <mergeCell ref="D361:F361"/>
    <mergeCell ref="D362:F362"/>
    <mergeCell ref="D363:F363"/>
    <mergeCell ref="B365:F365"/>
    <mergeCell ref="B368:H369"/>
    <mergeCell ref="B391:F391"/>
    <mergeCell ref="G391:H391"/>
    <mergeCell ref="D396:J398"/>
    <mergeCell ref="D400:J400"/>
    <mergeCell ref="D406:F406"/>
    <mergeCell ref="B413:I415"/>
    <mergeCell ref="B463:G466"/>
    <mergeCell ref="C458:I461"/>
    <mergeCell ref="D457:I457"/>
    <mergeCell ref="I466:I467"/>
    <mergeCell ref="B444:F444"/>
    <mergeCell ref="B440:I442"/>
    <mergeCell ref="D468:E468"/>
    <mergeCell ref="F468:H468"/>
    <mergeCell ref="D469:E469"/>
    <mergeCell ref="F469:H469"/>
    <mergeCell ref="D470:E470"/>
    <mergeCell ref="F470:H470"/>
    <mergeCell ref="D472:F472"/>
    <mergeCell ref="B475:I478"/>
    <mergeCell ref="D480:E480"/>
    <mergeCell ref="E504:G504"/>
    <mergeCell ref="E540:F540"/>
    <mergeCell ref="H540:I540"/>
    <mergeCell ref="E541:F541"/>
    <mergeCell ref="H541:I541"/>
    <mergeCell ref="E542:F542"/>
    <mergeCell ref="H542:I542"/>
    <mergeCell ref="E547:F547"/>
    <mergeCell ref="H547:I547"/>
    <mergeCell ref="E548:F548"/>
    <mergeCell ref="H548:I548"/>
    <mergeCell ref="E549:F549"/>
    <mergeCell ref="H549:I549"/>
    <mergeCell ref="E554:F554"/>
    <mergeCell ref="H554:I554"/>
    <mergeCell ref="E555:F555"/>
    <mergeCell ref="H555:I555"/>
    <mergeCell ref="E556:F556"/>
    <mergeCell ref="H556:I556"/>
    <mergeCell ref="E561:F561"/>
    <mergeCell ref="H561:I561"/>
    <mergeCell ref="E562:F562"/>
    <mergeCell ref="H562:I562"/>
    <mergeCell ref="E563:F563"/>
    <mergeCell ref="H563:I563"/>
    <mergeCell ref="E568:F568"/>
    <mergeCell ref="H568:I568"/>
    <mergeCell ref="E569:F569"/>
    <mergeCell ref="H569:I569"/>
    <mergeCell ref="E570:F570"/>
    <mergeCell ref="H570:I570"/>
    <mergeCell ref="E575:F575"/>
    <mergeCell ref="H575:I575"/>
    <mergeCell ref="E576:F576"/>
    <mergeCell ref="H576:I576"/>
    <mergeCell ref="E577:F577"/>
    <mergeCell ref="H577:I577"/>
    <mergeCell ref="E587:G587"/>
    <mergeCell ref="H589:I589"/>
    <mergeCell ref="C600:E600"/>
    <mergeCell ref="C601:E601"/>
    <mergeCell ref="C602:E602"/>
    <mergeCell ref="C603:E603"/>
    <mergeCell ref="C604:E604"/>
    <mergeCell ref="C605:E605"/>
    <mergeCell ref="C606:E606"/>
    <mergeCell ref="C607:E607"/>
    <mergeCell ref="C608:E608"/>
    <mergeCell ref="C609:E609"/>
    <mergeCell ref="C610:E610"/>
    <mergeCell ref="C611:E611"/>
    <mergeCell ref="C612:E612"/>
    <mergeCell ref="B613:H613"/>
    <mergeCell ref="C620:E620"/>
    <mergeCell ref="C621:E621"/>
    <mergeCell ref="C622:E622"/>
    <mergeCell ref="C623:E623"/>
    <mergeCell ref="C624:E624"/>
    <mergeCell ref="C625:E625"/>
    <mergeCell ref="C626:E626"/>
    <mergeCell ref="C627:E627"/>
    <mergeCell ref="C628:E628"/>
    <mergeCell ref="C629:E629"/>
    <mergeCell ref="F634:G634"/>
    <mergeCell ref="I637:J637"/>
    <mergeCell ref="E641:G641"/>
    <mergeCell ref="B446:F446"/>
    <mergeCell ref="C447:I449"/>
    <mergeCell ref="C450:I451"/>
    <mergeCell ref="C630:E630"/>
    <mergeCell ref="C631:E631"/>
    <mergeCell ref="C632:E632"/>
    <mergeCell ref="B633:H633"/>
  </mergeCells>
  <conditionalFormatting sqref="I310">
    <cfRule type="cellIs" priority="1" dxfId="0" operator="equal" stopIfTrue="1">
      <formula>$I$296+$I$308</formula>
    </cfRule>
  </conditionalFormatting>
  <printOptions/>
  <pageMargins left="0.25" right="0.25" top="0.4" bottom="0.27" header="0.5" footer="0.5"/>
  <pageSetup horizontalDpi="600" verticalDpi="600" orientation="portrait"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codeName="Sheet1">
    <tabColor indexed="50"/>
  </sheetPr>
  <dimension ref="B1:Q208"/>
  <sheetViews>
    <sheetView workbookViewId="0" topLeftCell="A1">
      <selection activeCell="H2" sqref="H2:L44"/>
    </sheetView>
  </sheetViews>
  <sheetFormatPr defaultColWidth="9.140625" defaultRowHeight="12.75"/>
  <cols>
    <col min="1" max="1" width="3.00390625" style="0" customWidth="1"/>
    <col min="2" max="2" width="47.8515625" style="0" customWidth="1"/>
    <col min="3" max="7" width="5.7109375" style="0" customWidth="1"/>
    <col min="8" max="8" width="15.421875" style="0" customWidth="1"/>
    <col min="9" max="9" width="12.421875" style="0" customWidth="1"/>
    <col min="10" max="10" width="11.00390625" style="0" customWidth="1"/>
    <col min="13" max="13" width="14.00390625" style="0" customWidth="1"/>
    <col min="14" max="14" width="82.421875" style="0" customWidth="1"/>
    <col min="15" max="15" width="40.00390625" style="0" customWidth="1"/>
  </cols>
  <sheetData>
    <row r="1" spans="2:15" ht="12.75">
      <c r="B1" t="s">
        <v>343</v>
      </c>
      <c r="H1" t="s">
        <v>451</v>
      </c>
      <c r="I1" t="s">
        <v>452</v>
      </c>
      <c r="J1" t="s">
        <v>453</v>
      </c>
      <c r="K1" t="s">
        <v>454</v>
      </c>
      <c r="N1" s="88" t="s">
        <v>306</v>
      </c>
      <c r="O1" t="s">
        <v>306</v>
      </c>
    </row>
    <row r="2" spans="8:15" ht="12.75" customHeight="1">
      <c r="H2" t="s">
        <v>306</v>
      </c>
      <c r="I2" t="s">
        <v>306</v>
      </c>
      <c r="J2" t="s">
        <v>306</v>
      </c>
      <c r="K2" t="s">
        <v>306</v>
      </c>
      <c r="N2" t="s">
        <v>2</v>
      </c>
      <c r="O2" s="85" t="s">
        <v>614</v>
      </c>
    </row>
    <row r="3" spans="2:15" ht="12.75" customHeight="1">
      <c r="B3" t="s">
        <v>426</v>
      </c>
      <c r="H3" t="s">
        <v>455</v>
      </c>
      <c r="I3" t="s">
        <v>456</v>
      </c>
      <c r="J3">
        <v>53001</v>
      </c>
      <c r="K3">
        <v>1500</v>
      </c>
      <c r="L3">
        <f>K3*0.75</f>
        <v>1125</v>
      </c>
      <c r="N3" t="s">
        <v>620</v>
      </c>
      <c r="O3" s="85" t="s">
        <v>613</v>
      </c>
    </row>
    <row r="4" spans="2:15" ht="12.75" customHeight="1">
      <c r="B4" t="s">
        <v>427</v>
      </c>
      <c r="H4" t="s">
        <v>457</v>
      </c>
      <c r="I4" t="s">
        <v>458</v>
      </c>
      <c r="J4">
        <v>53003</v>
      </c>
      <c r="K4" s="104">
        <v>1500</v>
      </c>
      <c r="L4">
        <f aca="true" t="shared" si="0" ref="L4:L44">K4*0.75</f>
        <v>1125</v>
      </c>
      <c r="N4" t="s">
        <v>590</v>
      </c>
      <c r="O4" s="85" t="s">
        <v>613</v>
      </c>
    </row>
    <row r="5" spans="2:15" ht="12.75" customHeight="1">
      <c r="B5" t="s">
        <v>428</v>
      </c>
      <c r="H5" t="s">
        <v>459</v>
      </c>
      <c r="I5" t="s">
        <v>460</v>
      </c>
      <c r="J5">
        <v>53005</v>
      </c>
      <c r="K5">
        <v>1500</v>
      </c>
      <c r="L5">
        <f t="shared" si="0"/>
        <v>1125</v>
      </c>
      <c r="N5" t="s">
        <v>3</v>
      </c>
      <c r="O5" s="85" t="s">
        <v>614</v>
      </c>
    </row>
    <row r="6" spans="2:15" ht="12.75" customHeight="1">
      <c r="B6" t="s">
        <v>429</v>
      </c>
      <c r="H6" t="s">
        <v>461</v>
      </c>
      <c r="I6" t="s">
        <v>462</v>
      </c>
      <c r="J6">
        <v>53007</v>
      </c>
      <c r="K6">
        <v>1500</v>
      </c>
      <c r="L6">
        <f t="shared" si="0"/>
        <v>1125</v>
      </c>
      <c r="N6" t="s">
        <v>0</v>
      </c>
      <c r="O6" s="85" t="s">
        <v>614</v>
      </c>
    </row>
    <row r="7" spans="2:15" ht="12.75" customHeight="1">
      <c r="B7" t="s">
        <v>430</v>
      </c>
      <c r="H7" t="s">
        <v>463</v>
      </c>
      <c r="I7" t="s">
        <v>464</v>
      </c>
      <c r="J7">
        <v>53009</v>
      </c>
      <c r="K7">
        <v>2500</v>
      </c>
      <c r="L7">
        <f t="shared" si="0"/>
        <v>1875</v>
      </c>
      <c r="N7" t="s">
        <v>4</v>
      </c>
      <c r="O7" s="85" t="s">
        <v>613</v>
      </c>
    </row>
    <row r="8" spans="2:15" ht="12.75" customHeight="1">
      <c r="B8" t="s">
        <v>431</v>
      </c>
      <c r="H8" t="s">
        <v>465</v>
      </c>
      <c r="I8" t="s">
        <v>466</v>
      </c>
      <c r="J8">
        <v>53011</v>
      </c>
      <c r="K8">
        <v>2500</v>
      </c>
      <c r="L8">
        <f t="shared" si="0"/>
        <v>1875</v>
      </c>
      <c r="N8" t="s">
        <v>5</v>
      </c>
      <c r="O8" s="85" t="s">
        <v>613</v>
      </c>
    </row>
    <row r="9" spans="2:15" ht="12.75" customHeight="1">
      <c r="B9" t="s">
        <v>432</v>
      </c>
      <c r="H9" t="s">
        <v>467</v>
      </c>
      <c r="I9" t="s">
        <v>468</v>
      </c>
      <c r="J9">
        <v>53013</v>
      </c>
      <c r="K9">
        <v>1500</v>
      </c>
      <c r="L9">
        <f t="shared" si="0"/>
        <v>1125</v>
      </c>
      <c r="N9" t="s">
        <v>618</v>
      </c>
      <c r="O9" s="85" t="s">
        <v>613</v>
      </c>
    </row>
    <row r="10" spans="2:15" ht="12.75" customHeight="1">
      <c r="B10" t="s">
        <v>433</v>
      </c>
      <c r="H10" t="s">
        <v>469</v>
      </c>
      <c r="I10" t="s">
        <v>470</v>
      </c>
      <c r="J10">
        <v>53015</v>
      </c>
      <c r="K10">
        <v>2500</v>
      </c>
      <c r="L10">
        <f t="shared" si="0"/>
        <v>1875</v>
      </c>
      <c r="N10" t="s">
        <v>591</v>
      </c>
      <c r="O10" s="85" t="s">
        <v>613</v>
      </c>
    </row>
    <row r="11" spans="2:15" ht="12.75" customHeight="1">
      <c r="B11" t="s">
        <v>434</v>
      </c>
      <c r="H11" t="s">
        <v>471</v>
      </c>
      <c r="I11" t="s">
        <v>472</v>
      </c>
      <c r="J11">
        <v>53017</v>
      </c>
      <c r="K11">
        <v>1500</v>
      </c>
      <c r="L11">
        <f t="shared" si="0"/>
        <v>1125</v>
      </c>
      <c r="N11" t="s">
        <v>619</v>
      </c>
      <c r="O11" s="85" t="s">
        <v>614</v>
      </c>
    </row>
    <row r="12" spans="2:15" ht="12.75" customHeight="1">
      <c r="B12" t="s">
        <v>435</v>
      </c>
      <c r="H12" t="s">
        <v>473</v>
      </c>
      <c r="I12" t="s">
        <v>474</v>
      </c>
      <c r="J12">
        <v>53019</v>
      </c>
      <c r="K12">
        <v>1500</v>
      </c>
      <c r="L12">
        <f t="shared" si="0"/>
        <v>1125</v>
      </c>
      <c r="N12" t="s">
        <v>1</v>
      </c>
      <c r="O12" s="85" t="s">
        <v>613</v>
      </c>
    </row>
    <row r="13" spans="2:15" ht="12.75" customHeight="1">
      <c r="B13" t="s">
        <v>436</v>
      </c>
      <c r="H13" t="s">
        <v>475</v>
      </c>
      <c r="I13" t="s">
        <v>476</v>
      </c>
      <c r="J13">
        <v>53021</v>
      </c>
      <c r="K13">
        <v>1500</v>
      </c>
      <c r="L13">
        <f t="shared" si="0"/>
        <v>1125</v>
      </c>
      <c r="N13" t="s">
        <v>622</v>
      </c>
      <c r="O13" s="85" t="s">
        <v>614</v>
      </c>
    </row>
    <row r="14" spans="2:15" ht="12.75" customHeight="1">
      <c r="B14" t="s">
        <v>437</v>
      </c>
      <c r="H14" t="s">
        <v>477</v>
      </c>
      <c r="I14" t="s">
        <v>478</v>
      </c>
      <c r="J14">
        <v>53023</v>
      </c>
      <c r="K14">
        <v>1500</v>
      </c>
      <c r="L14">
        <f t="shared" si="0"/>
        <v>1125</v>
      </c>
      <c r="N14" t="s">
        <v>592</v>
      </c>
      <c r="O14" s="85" t="s">
        <v>613</v>
      </c>
    </row>
    <row r="15" spans="2:15" ht="12.75" customHeight="1">
      <c r="B15" t="s">
        <v>438</v>
      </c>
      <c r="H15" t="s">
        <v>479</v>
      </c>
      <c r="I15" t="s">
        <v>480</v>
      </c>
      <c r="J15">
        <v>53025</v>
      </c>
      <c r="K15">
        <v>1500</v>
      </c>
      <c r="L15">
        <f t="shared" si="0"/>
        <v>1125</v>
      </c>
      <c r="N15" t="s">
        <v>593</v>
      </c>
      <c r="O15" s="85" t="s">
        <v>613</v>
      </c>
    </row>
    <row r="16" spans="2:15" ht="12.75" customHeight="1">
      <c r="B16" t="s">
        <v>439</v>
      </c>
      <c r="H16" t="s">
        <v>481</v>
      </c>
      <c r="I16" t="s">
        <v>482</v>
      </c>
      <c r="J16">
        <v>53027</v>
      </c>
      <c r="K16">
        <v>2500</v>
      </c>
      <c r="L16">
        <f t="shared" si="0"/>
        <v>1875</v>
      </c>
      <c r="N16" t="s">
        <v>594</v>
      </c>
      <c r="O16" s="85" t="s">
        <v>613</v>
      </c>
    </row>
    <row r="17" spans="2:15" ht="12.75" customHeight="1">
      <c r="B17" t="s">
        <v>440</v>
      </c>
      <c r="H17" t="s">
        <v>483</v>
      </c>
      <c r="J17">
        <v>53029</v>
      </c>
      <c r="K17">
        <v>2500</v>
      </c>
      <c r="L17">
        <f t="shared" si="0"/>
        <v>1875</v>
      </c>
      <c r="N17" t="s">
        <v>6</v>
      </c>
      <c r="O17" s="85" t="s">
        <v>614</v>
      </c>
    </row>
    <row r="18" spans="2:15" ht="12.75" customHeight="1">
      <c r="B18" t="s">
        <v>441</v>
      </c>
      <c r="H18" t="s">
        <v>484</v>
      </c>
      <c r="J18">
        <v>53031</v>
      </c>
      <c r="K18">
        <v>2500</v>
      </c>
      <c r="L18">
        <f t="shared" si="0"/>
        <v>1875</v>
      </c>
      <c r="N18" t="s">
        <v>7</v>
      </c>
      <c r="O18" s="85" t="s">
        <v>613</v>
      </c>
    </row>
    <row r="19" spans="2:15" ht="12.75" customHeight="1">
      <c r="B19" t="s">
        <v>442</v>
      </c>
      <c r="H19" t="s">
        <v>485</v>
      </c>
      <c r="I19" t="s">
        <v>486</v>
      </c>
      <c r="J19">
        <v>53033</v>
      </c>
      <c r="K19">
        <v>2500</v>
      </c>
      <c r="L19">
        <f t="shared" si="0"/>
        <v>1875</v>
      </c>
      <c r="N19" t="s">
        <v>595</v>
      </c>
      <c r="O19" s="85" t="s">
        <v>613</v>
      </c>
    </row>
    <row r="20" spans="2:15" ht="12.75" customHeight="1">
      <c r="B20" t="s">
        <v>443</v>
      </c>
      <c r="H20" t="s">
        <v>487</v>
      </c>
      <c r="I20" t="s">
        <v>488</v>
      </c>
      <c r="J20">
        <v>53035</v>
      </c>
      <c r="K20">
        <v>2500</v>
      </c>
      <c r="L20">
        <f t="shared" si="0"/>
        <v>1875</v>
      </c>
      <c r="N20" t="s">
        <v>596</v>
      </c>
      <c r="O20" s="85" t="s">
        <v>613</v>
      </c>
    </row>
    <row r="21" spans="2:15" ht="12.75" customHeight="1">
      <c r="B21" t="s">
        <v>444</v>
      </c>
      <c r="H21" t="s">
        <v>489</v>
      </c>
      <c r="I21" t="s">
        <v>490</v>
      </c>
      <c r="J21">
        <v>53037</v>
      </c>
      <c r="K21">
        <v>1500</v>
      </c>
      <c r="L21">
        <f t="shared" si="0"/>
        <v>1125</v>
      </c>
      <c r="N21" t="s">
        <v>8</v>
      </c>
      <c r="O21" s="85" t="s">
        <v>613</v>
      </c>
    </row>
    <row r="22" spans="2:15" ht="12.75" customHeight="1">
      <c r="B22" t="s">
        <v>445</v>
      </c>
      <c r="H22" t="s">
        <v>491</v>
      </c>
      <c r="I22" t="s">
        <v>492</v>
      </c>
      <c r="J22">
        <v>53039</v>
      </c>
      <c r="K22">
        <v>1500</v>
      </c>
      <c r="L22">
        <f t="shared" si="0"/>
        <v>1125</v>
      </c>
      <c r="N22" t="s">
        <v>621</v>
      </c>
      <c r="O22" s="85" t="s">
        <v>614</v>
      </c>
    </row>
    <row r="23" spans="8:15" ht="12.75" customHeight="1">
      <c r="H23" t="s">
        <v>493</v>
      </c>
      <c r="I23" t="s">
        <v>494</v>
      </c>
      <c r="J23">
        <v>53041</v>
      </c>
      <c r="K23">
        <v>2500</v>
      </c>
      <c r="L23">
        <f t="shared" si="0"/>
        <v>1875</v>
      </c>
      <c r="N23" t="s">
        <v>617</v>
      </c>
      <c r="O23" s="85" t="s">
        <v>613</v>
      </c>
    </row>
    <row r="24" spans="2:15" ht="12.75" customHeight="1">
      <c r="B24" t="s">
        <v>306</v>
      </c>
      <c r="H24" t="s">
        <v>495</v>
      </c>
      <c r="I24" t="s">
        <v>496</v>
      </c>
      <c r="J24">
        <v>53043</v>
      </c>
      <c r="K24">
        <v>1500</v>
      </c>
      <c r="L24">
        <f t="shared" si="0"/>
        <v>1125</v>
      </c>
      <c r="N24" t="s">
        <v>597</v>
      </c>
      <c r="O24" s="85" t="s">
        <v>614</v>
      </c>
    </row>
    <row r="25" spans="2:15" ht="12.75" customHeight="1">
      <c r="B25" t="s">
        <v>566</v>
      </c>
      <c r="H25" t="s">
        <v>497</v>
      </c>
      <c r="I25" t="s">
        <v>498</v>
      </c>
      <c r="J25">
        <v>53045</v>
      </c>
      <c r="K25">
        <v>2500</v>
      </c>
      <c r="L25">
        <f t="shared" si="0"/>
        <v>1875</v>
      </c>
      <c r="N25" t="s">
        <v>598</v>
      </c>
      <c r="O25" s="85" t="s">
        <v>613</v>
      </c>
    </row>
    <row r="26" spans="2:15" ht="12.75" customHeight="1">
      <c r="B26" t="s">
        <v>567</v>
      </c>
      <c r="H26" t="s">
        <v>499</v>
      </c>
      <c r="I26" t="s">
        <v>499</v>
      </c>
      <c r="J26">
        <v>53047</v>
      </c>
      <c r="K26">
        <v>1500</v>
      </c>
      <c r="L26">
        <f t="shared" si="0"/>
        <v>1125</v>
      </c>
      <c r="N26" t="s">
        <v>599</v>
      </c>
      <c r="O26" s="85" t="s">
        <v>613</v>
      </c>
    </row>
    <row r="27" spans="8:15" ht="12.75" customHeight="1">
      <c r="H27" t="s">
        <v>500</v>
      </c>
      <c r="J27">
        <v>53049</v>
      </c>
      <c r="K27">
        <v>2500</v>
      </c>
      <c r="L27">
        <f t="shared" si="0"/>
        <v>1875</v>
      </c>
      <c r="N27" t="s">
        <v>600</v>
      </c>
      <c r="O27" s="85" t="s">
        <v>613</v>
      </c>
    </row>
    <row r="28" spans="2:15" ht="12.75" customHeight="1">
      <c r="B28" t="s">
        <v>306</v>
      </c>
      <c r="H28" t="s">
        <v>501</v>
      </c>
      <c r="I28" t="s">
        <v>502</v>
      </c>
      <c r="J28">
        <v>53051</v>
      </c>
      <c r="K28">
        <v>1500</v>
      </c>
      <c r="L28">
        <f t="shared" si="0"/>
        <v>1125</v>
      </c>
      <c r="N28" t="s">
        <v>601</v>
      </c>
      <c r="O28" s="85" t="s">
        <v>614</v>
      </c>
    </row>
    <row r="29" spans="2:15" ht="12.75" customHeight="1">
      <c r="B29" t="s">
        <v>352</v>
      </c>
      <c r="H29" t="s">
        <v>503</v>
      </c>
      <c r="I29" t="s">
        <v>504</v>
      </c>
      <c r="J29">
        <v>53053</v>
      </c>
      <c r="K29">
        <v>2500</v>
      </c>
      <c r="L29">
        <f t="shared" si="0"/>
        <v>1875</v>
      </c>
      <c r="N29" t="s">
        <v>602</v>
      </c>
      <c r="O29" s="85" t="s">
        <v>613</v>
      </c>
    </row>
    <row r="30" spans="2:15" ht="12.75" customHeight="1">
      <c r="B30" t="s">
        <v>364</v>
      </c>
      <c r="H30" t="s">
        <v>505</v>
      </c>
      <c r="J30">
        <v>53055</v>
      </c>
      <c r="K30">
        <v>2500</v>
      </c>
      <c r="L30">
        <f t="shared" si="0"/>
        <v>1875</v>
      </c>
      <c r="N30" t="s">
        <v>616</v>
      </c>
      <c r="O30" s="85" t="s">
        <v>613</v>
      </c>
    </row>
    <row r="31" spans="8:15" ht="12.75" customHeight="1">
      <c r="H31" t="s">
        <v>506</v>
      </c>
      <c r="I31" t="s">
        <v>507</v>
      </c>
      <c r="J31">
        <v>53057</v>
      </c>
      <c r="K31">
        <v>2500</v>
      </c>
      <c r="L31">
        <f t="shared" si="0"/>
        <v>1875</v>
      </c>
      <c r="N31" t="s">
        <v>603</v>
      </c>
      <c r="O31" s="85" t="s">
        <v>614</v>
      </c>
    </row>
    <row r="32" spans="8:15" ht="12.75" customHeight="1">
      <c r="H32" t="s">
        <v>508</v>
      </c>
      <c r="I32" t="s">
        <v>509</v>
      </c>
      <c r="J32">
        <v>53059</v>
      </c>
      <c r="K32">
        <v>2500</v>
      </c>
      <c r="L32">
        <f t="shared" si="0"/>
        <v>1875</v>
      </c>
      <c r="N32" t="s">
        <v>615</v>
      </c>
      <c r="O32" s="85" t="s">
        <v>614</v>
      </c>
    </row>
    <row r="33" spans="8:12" ht="12.75">
      <c r="H33" t="s">
        <v>510</v>
      </c>
      <c r="I33" t="s">
        <v>511</v>
      </c>
      <c r="J33">
        <v>53061</v>
      </c>
      <c r="K33">
        <v>2500</v>
      </c>
      <c r="L33">
        <f t="shared" si="0"/>
        <v>1875</v>
      </c>
    </row>
    <row r="34" spans="8:12" ht="12.75">
      <c r="H34" t="s">
        <v>512</v>
      </c>
      <c r="I34" t="s">
        <v>512</v>
      </c>
      <c r="J34">
        <v>53063</v>
      </c>
      <c r="K34">
        <v>1500</v>
      </c>
      <c r="L34">
        <f t="shared" si="0"/>
        <v>1125</v>
      </c>
    </row>
    <row r="35" spans="8:12" ht="12.75">
      <c r="H35" t="s">
        <v>513</v>
      </c>
      <c r="I35" t="s">
        <v>514</v>
      </c>
      <c r="J35">
        <v>53065</v>
      </c>
      <c r="K35">
        <v>1500</v>
      </c>
      <c r="L35">
        <f t="shared" si="0"/>
        <v>1125</v>
      </c>
    </row>
    <row r="36" spans="8:17" ht="12.75" customHeight="1">
      <c r="H36" t="s">
        <v>515</v>
      </c>
      <c r="I36" t="s">
        <v>516</v>
      </c>
      <c r="J36">
        <v>53067</v>
      </c>
      <c r="K36">
        <v>2500</v>
      </c>
      <c r="L36">
        <f t="shared" si="0"/>
        <v>1875</v>
      </c>
      <c r="N36" s="89" t="s">
        <v>71</v>
      </c>
      <c r="O36" s="90" t="s">
        <v>10</v>
      </c>
      <c r="P36" s="89" t="s">
        <v>11</v>
      </c>
      <c r="Q36" s="91" t="s">
        <v>12</v>
      </c>
    </row>
    <row r="37" spans="8:17" ht="12.75" customHeight="1">
      <c r="H37" t="s">
        <v>515</v>
      </c>
      <c r="I37" t="s">
        <v>498</v>
      </c>
      <c r="J37">
        <v>53067</v>
      </c>
      <c r="K37">
        <v>2500</v>
      </c>
      <c r="L37">
        <f t="shared" si="0"/>
        <v>1875</v>
      </c>
      <c r="N37" s="89" t="s">
        <v>72</v>
      </c>
      <c r="O37" s="90" t="s">
        <v>13</v>
      </c>
      <c r="P37" s="89" t="s">
        <v>11</v>
      </c>
      <c r="Q37" s="91" t="s">
        <v>14</v>
      </c>
    </row>
    <row r="38" spans="8:17" ht="12.75" customHeight="1">
      <c r="H38" t="s">
        <v>517</v>
      </c>
      <c r="J38">
        <v>53069</v>
      </c>
      <c r="K38">
        <v>2500</v>
      </c>
      <c r="L38">
        <f t="shared" si="0"/>
        <v>1875</v>
      </c>
      <c r="N38" s="89" t="s">
        <v>15</v>
      </c>
      <c r="O38" s="90" t="s">
        <v>16</v>
      </c>
      <c r="P38" s="89" t="s">
        <v>17</v>
      </c>
      <c r="Q38" s="91" t="s">
        <v>18</v>
      </c>
    </row>
    <row r="39" spans="8:17" ht="12.75" customHeight="1">
      <c r="H39" t="s">
        <v>518</v>
      </c>
      <c r="I39" t="s">
        <v>518</v>
      </c>
      <c r="J39">
        <v>53071</v>
      </c>
      <c r="K39">
        <v>1500</v>
      </c>
      <c r="L39">
        <f t="shared" si="0"/>
        <v>1125</v>
      </c>
      <c r="N39" s="89" t="s">
        <v>19</v>
      </c>
      <c r="O39" s="90" t="s">
        <v>20</v>
      </c>
      <c r="P39" s="89" t="s">
        <v>17</v>
      </c>
      <c r="Q39" s="91" t="s">
        <v>21</v>
      </c>
    </row>
    <row r="40" spans="8:17" ht="12.75" customHeight="1">
      <c r="H40" t="s">
        <v>519</v>
      </c>
      <c r="I40" t="s">
        <v>520</v>
      </c>
      <c r="J40">
        <v>53073</v>
      </c>
      <c r="K40">
        <v>2500</v>
      </c>
      <c r="L40">
        <f t="shared" si="0"/>
        <v>1875</v>
      </c>
      <c r="N40" s="89" t="s">
        <v>22</v>
      </c>
      <c r="O40" s="90" t="s">
        <v>23</v>
      </c>
      <c r="P40" s="89" t="s">
        <v>17</v>
      </c>
      <c r="Q40" s="91" t="s">
        <v>18</v>
      </c>
    </row>
    <row r="41" spans="8:17" ht="12.75" customHeight="1">
      <c r="H41" t="s">
        <v>521</v>
      </c>
      <c r="I41" t="s">
        <v>522</v>
      </c>
      <c r="J41">
        <v>53075</v>
      </c>
      <c r="K41">
        <v>1500</v>
      </c>
      <c r="L41">
        <f t="shared" si="0"/>
        <v>1125</v>
      </c>
      <c r="N41" s="89" t="s">
        <v>24</v>
      </c>
      <c r="O41" s="90" t="s">
        <v>25</v>
      </c>
      <c r="P41" s="89" t="s">
        <v>17</v>
      </c>
      <c r="Q41" s="91" t="s">
        <v>26</v>
      </c>
    </row>
    <row r="42" spans="8:17" ht="12.75" customHeight="1">
      <c r="H42" t="s">
        <v>523</v>
      </c>
      <c r="I42" t="s">
        <v>524</v>
      </c>
      <c r="J42">
        <v>53077</v>
      </c>
      <c r="K42">
        <v>1500</v>
      </c>
      <c r="L42">
        <f t="shared" si="0"/>
        <v>1125</v>
      </c>
      <c r="N42" s="89" t="s">
        <v>27</v>
      </c>
      <c r="O42" s="90" t="s">
        <v>28</v>
      </c>
      <c r="P42" s="89" t="s">
        <v>17</v>
      </c>
      <c r="Q42" s="91" t="s">
        <v>26</v>
      </c>
    </row>
    <row r="43" spans="8:17" ht="12.75" customHeight="1">
      <c r="H43" t="s">
        <v>525</v>
      </c>
      <c r="I43" t="s">
        <v>512</v>
      </c>
      <c r="J43" t="s">
        <v>306</v>
      </c>
      <c r="K43">
        <v>1500</v>
      </c>
      <c r="L43">
        <f t="shared" si="0"/>
        <v>1125</v>
      </c>
      <c r="N43" s="89" t="s">
        <v>29</v>
      </c>
      <c r="O43" s="90" t="s">
        <v>30</v>
      </c>
      <c r="P43" s="89" t="s">
        <v>17</v>
      </c>
      <c r="Q43" s="91" t="s">
        <v>18</v>
      </c>
    </row>
    <row r="44" spans="8:17" ht="12.75" customHeight="1">
      <c r="H44" t="s">
        <v>526</v>
      </c>
      <c r="I44" t="s">
        <v>527</v>
      </c>
      <c r="J44">
        <v>53075</v>
      </c>
      <c r="K44">
        <v>1500</v>
      </c>
      <c r="L44">
        <f t="shared" si="0"/>
        <v>1125</v>
      </c>
      <c r="N44" s="89" t="s">
        <v>31</v>
      </c>
      <c r="O44" s="90" t="s">
        <v>32</v>
      </c>
      <c r="P44" s="89" t="s">
        <v>33</v>
      </c>
      <c r="Q44" s="91" t="s">
        <v>14</v>
      </c>
    </row>
    <row r="45" spans="14:17" ht="12.75" customHeight="1">
      <c r="N45" s="89" t="s">
        <v>34</v>
      </c>
      <c r="O45" s="90" t="s">
        <v>35</v>
      </c>
      <c r="P45" s="89" t="s">
        <v>33</v>
      </c>
      <c r="Q45" s="91" t="s">
        <v>26</v>
      </c>
    </row>
    <row r="46" spans="14:17" ht="12.75" customHeight="1">
      <c r="N46" s="89" t="s">
        <v>36</v>
      </c>
      <c r="O46" s="90" t="s">
        <v>37</v>
      </c>
      <c r="P46" s="89" t="s">
        <v>38</v>
      </c>
      <c r="Q46" s="91" t="s">
        <v>21</v>
      </c>
    </row>
    <row r="47" spans="8:17" ht="12.75" customHeight="1">
      <c r="H47" s="41" t="s">
        <v>306</v>
      </c>
      <c r="I47" s="41" t="s">
        <v>306</v>
      </c>
      <c r="N47" s="89" t="s">
        <v>39</v>
      </c>
      <c r="O47" s="90" t="s">
        <v>40</v>
      </c>
      <c r="P47" s="89" t="s">
        <v>38</v>
      </c>
      <c r="Q47" s="91" t="s">
        <v>21</v>
      </c>
    </row>
    <row r="48" spans="8:17" ht="12.75" customHeight="1">
      <c r="H48" s="346" t="s">
        <v>274</v>
      </c>
      <c r="I48" s="347">
        <v>10</v>
      </c>
      <c r="N48" s="89" t="s">
        <v>41</v>
      </c>
      <c r="O48" s="90" t="s">
        <v>42</v>
      </c>
      <c r="P48" s="89" t="s">
        <v>38</v>
      </c>
      <c r="Q48" s="91" t="s">
        <v>21</v>
      </c>
    </row>
    <row r="49" spans="8:17" ht="12.75" customHeight="1">
      <c r="H49" s="348" t="s">
        <v>276</v>
      </c>
      <c r="I49" s="347">
        <v>8</v>
      </c>
      <c r="N49" s="89" t="s">
        <v>43</v>
      </c>
      <c r="O49" s="90" t="s">
        <v>44</v>
      </c>
      <c r="P49" s="89" t="s">
        <v>38</v>
      </c>
      <c r="Q49" s="91" t="s">
        <v>21</v>
      </c>
    </row>
    <row r="50" spans="8:17" ht="12.75" customHeight="1">
      <c r="H50" s="346" t="s">
        <v>275</v>
      </c>
      <c r="I50" s="347">
        <v>5</v>
      </c>
      <c r="N50" s="89" t="s">
        <v>45</v>
      </c>
      <c r="O50" s="90" t="s">
        <v>46</v>
      </c>
      <c r="P50" s="89" t="s">
        <v>38</v>
      </c>
      <c r="Q50" s="91" t="s">
        <v>12</v>
      </c>
    </row>
    <row r="51" spans="8:17" ht="12.75" customHeight="1">
      <c r="H51" s="346" t="s">
        <v>419</v>
      </c>
      <c r="I51" s="347">
        <v>0</v>
      </c>
      <c r="N51" s="89" t="s">
        <v>47</v>
      </c>
      <c r="O51" s="90" t="s">
        <v>48</v>
      </c>
      <c r="P51" s="89" t="s">
        <v>38</v>
      </c>
      <c r="Q51" s="91" t="s">
        <v>26</v>
      </c>
    </row>
    <row r="52" spans="14:17" ht="12.75" customHeight="1">
      <c r="N52" s="89" t="s">
        <v>49</v>
      </c>
      <c r="O52" s="90" t="s">
        <v>50</v>
      </c>
      <c r="P52" s="89" t="s">
        <v>38</v>
      </c>
      <c r="Q52" s="91" t="s">
        <v>26</v>
      </c>
    </row>
    <row r="53" spans="14:17" ht="12.75" customHeight="1">
      <c r="N53" s="89" t="s">
        <v>51</v>
      </c>
      <c r="O53" s="90" t="s">
        <v>52</v>
      </c>
      <c r="P53" s="89" t="s">
        <v>38</v>
      </c>
      <c r="Q53" s="91" t="s">
        <v>21</v>
      </c>
    </row>
    <row r="54" spans="14:17" ht="12.75" customHeight="1">
      <c r="N54" s="89" t="s">
        <v>53</v>
      </c>
      <c r="O54" s="90" t="s">
        <v>54</v>
      </c>
      <c r="P54" s="89" t="s">
        <v>38</v>
      </c>
      <c r="Q54" s="91" t="s">
        <v>18</v>
      </c>
    </row>
    <row r="55" spans="14:17" ht="12.75" customHeight="1">
      <c r="N55" s="89" t="s">
        <v>55</v>
      </c>
      <c r="O55" s="90" t="s">
        <v>56</v>
      </c>
      <c r="P55" s="89" t="s">
        <v>38</v>
      </c>
      <c r="Q55" s="91" t="s">
        <v>21</v>
      </c>
    </row>
    <row r="56" spans="14:17" ht="12.75" customHeight="1">
      <c r="N56" s="89" t="s">
        <v>57</v>
      </c>
      <c r="O56" s="90" t="s">
        <v>58</v>
      </c>
      <c r="P56" s="89" t="s">
        <v>38</v>
      </c>
      <c r="Q56" s="91" t="s">
        <v>12</v>
      </c>
    </row>
    <row r="57" spans="14:17" ht="12.75" customHeight="1">
      <c r="N57" s="89" t="s">
        <v>57</v>
      </c>
      <c r="O57" s="90" t="s">
        <v>59</v>
      </c>
      <c r="P57" s="89" t="s">
        <v>38</v>
      </c>
      <c r="Q57" s="91" t="s">
        <v>18</v>
      </c>
    </row>
    <row r="58" spans="14:17" ht="12.75" customHeight="1">
      <c r="N58" s="89" t="s">
        <v>60</v>
      </c>
      <c r="O58" s="90" t="s">
        <v>61</v>
      </c>
      <c r="P58" s="89" t="s">
        <v>38</v>
      </c>
      <c r="Q58" s="91" t="s">
        <v>21</v>
      </c>
    </row>
    <row r="59" spans="14:17" ht="12.75" customHeight="1">
      <c r="N59" s="89" t="s">
        <v>62</v>
      </c>
      <c r="O59" s="90" t="s">
        <v>63</v>
      </c>
      <c r="P59" s="89" t="s">
        <v>38</v>
      </c>
      <c r="Q59" s="91" t="s">
        <v>21</v>
      </c>
    </row>
    <row r="60" spans="14:17" ht="12.75" customHeight="1">
      <c r="N60" s="89" t="s">
        <v>64</v>
      </c>
      <c r="O60" s="90" t="s">
        <v>65</v>
      </c>
      <c r="P60" s="89" t="s">
        <v>38</v>
      </c>
      <c r="Q60" s="91" t="s">
        <v>21</v>
      </c>
    </row>
    <row r="61" spans="14:17" ht="12.75" customHeight="1">
      <c r="N61" s="89" t="s">
        <v>66</v>
      </c>
      <c r="O61" s="90" t="s">
        <v>67</v>
      </c>
      <c r="P61" s="89" t="s">
        <v>68</v>
      </c>
      <c r="Q61" s="91" t="s">
        <v>21</v>
      </c>
    </row>
    <row r="62" spans="14:17" ht="12.75" customHeight="1">
      <c r="N62" s="89" t="s">
        <v>69</v>
      </c>
      <c r="O62" s="90" t="s">
        <v>70</v>
      </c>
      <c r="P62" s="89" t="s">
        <v>68</v>
      </c>
      <c r="Q62" s="91" t="s">
        <v>12</v>
      </c>
    </row>
    <row r="198" ht="12.75">
      <c r="N198" t="s">
        <v>9</v>
      </c>
    </row>
    <row r="200" spans="14:15" ht="12.75">
      <c r="N200" s="87" t="s">
        <v>604</v>
      </c>
      <c r="O200" s="86" t="s">
        <v>613</v>
      </c>
    </row>
    <row r="201" spans="14:15" ht="12.75">
      <c r="N201" s="87" t="s">
        <v>605</v>
      </c>
      <c r="O201" s="86" t="s">
        <v>613</v>
      </c>
    </row>
    <row r="202" spans="14:15" ht="12.75">
      <c r="N202" s="87" t="s">
        <v>606</v>
      </c>
      <c r="O202" s="86" t="s">
        <v>614</v>
      </c>
    </row>
    <row r="203" spans="14:15" ht="12.75">
      <c r="N203" s="87" t="s">
        <v>608</v>
      </c>
      <c r="O203" s="86" t="s">
        <v>614</v>
      </c>
    </row>
    <row r="204" spans="14:15" ht="12.75">
      <c r="N204" s="87" t="s">
        <v>609</v>
      </c>
      <c r="O204" s="86" t="s">
        <v>613</v>
      </c>
    </row>
    <row r="205" spans="14:15" ht="12.75">
      <c r="N205" s="87" t="s">
        <v>607</v>
      </c>
      <c r="O205" s="86" t="s">
        <v>613</v>
      </c>
    </row>
    <row r="206" spans="14:15" ht="12.75">
      <c r="N206" s="87" t="s">
        <v>610</v>
      </c>
      <c r="O206" s="86" t="s">
        <v>613</v>
      </c>
    </row>
    <row r="207" spans="14:15" ht="12.75">
      <c r="N207" s="87" t="s">
        <v>611</v>
      </c>
      <c r="O207" s="86" t="s">
        <v>613</v>
      </c>
    </row>
    <row r="208" spans="14:15" ht="12.75">
      <c r="N208" s="87" t="s">
        <v>612</v>
      </c>
      <c r="O208" s="86" t="s">
        <v>614</v>
      </c>
    </row>
  </sheetData>
  <sheetProtection password="C973"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WWRP</dc:title>
  <dc:subject>WETLAND RESERVE PROGRAM APPLICATION</dc:subject>
  <dc:creator>USDA, NRCS, TIM DRING, STATE BIOLOGIST</dc:creator>
  <cp:keywords>WRP, WETLANDS, WETLAND RESERVE PROGRAM</cp:keywords>
  <dc:description/>
  <cp:lastModifiedBy>kathy.randazzo</cp:lastModifiedBy>
  <cp:lastPrinted>2006-01-20T22:06:17Z</cp:lastPrinted>
  <dcterms:created xsi:type="dcterms:W3CDTF">2000-09-19T16:36:19Z</dcterms:created>
  <dcterms:modified xsi:type="dcterms:W3CDTF">2006-03-07T21:30:33Z</dcterms:modified>
  <cp:category/>
  <cp:version/>
  <cp:contentType/>
  <cp:contentStatus/>
</cp:coreProperties>
</file>