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15" activeTab="1"/>
  </bookViews>
  <sheets>
    <sheet name="Summary" sheetId="1" r:id="rId1"/>
    <sheet name="OB9 RBD" sheetId="2" r:id="rId2"/>
    <sheet name="Revision History" sheetId="3" r:id="rId3"/>
  </sheets>
  <definedNames>
    <definedName name="_xlnm._FilterDatabase" localSheetId="1" hidden="1">'OB9 RBD'!$A$1:$J$417</definedName>
    <definedName name="_xlnm.Print_Area" localSheetId="1">'OB9 RBD'!$B$1:$K$159</definedName>
    <definedName name="_xlnm.Print_Titles" localSheetId="1">'OB9 RBD'!$1:$1</definedName>
  </definedNames>
  <calcPr fullCalcOnLoad="1"/>
</workbook>
</file>

<file path=xl/sharedStrings.xml><?xml version="1.0" encoding="utf-8"?>
<sst xmlns="http://schemas.openxmlformats.org/spreadsheetml/2006/main" count="1192" uniqueCount="479">
  <si>
    <t>07-024</t>
  </si>
  <si>
    <t>07-022</t>
  </si>
  <si>
    <t>07-012</t>
  </si>
  <si>
    <t>06-084</t>
  </si>
  <si>
    <t>06-091</t>
  </si>
  <si>
    <t>05-083</t>
  </si>
  <si>
    <t>06-077</t>
  </si>
  <si>
    <t>07-028</t>
  </si>
  <si>
    <t>07-033</t>
  </si>
  <si>
    <t>06-032</t>
  </si>
  <si>
    <t>07-036</t>
  </si>
  <si>
    <t xml:space="preserve">WSR-88D Dual Polarization </t>
  </si>
  <si>
    <t>Headline Flexibility for Long Duration Products (remaining tasks)</t>
  </si>
  <si>
    <t>Analysis of Record  (Catch-up Mesoscale Analysis)</t>
  </si>
  <si>
    <t xml:space="preserve">Reinstatement of Fire Weather / IMET Support runs </t>
  </si>
  <si>
    <t>Improving GFE Smart Tool Capabilities (12)</t>
  </si>
  <si>
    <t xml:space="preserve">Blended Total Precip. Water and Percent of Normal Images </t>
  </si>
  <si>
    <t>High Density Geostationary Winds from the Japanese Satellite</t>
  </si>
  <si>
    <t>Service Backup Improvements (one domain)</t>
  </si>
  <si>
    <t>4-D Storm Cell Investigator  - TDWR _BCD map overlay support, color table editor, point shapefile density filter, Storm Motion Vector selector, multiple user preferencnes and basic NSE input</t>
  </si>
  <si>
    <t xml:space="preserve">Improving First Guess TAFs in AWIPS </t>
  </si>
  <si>
    <t>Operational Implementation of Distributed Hydrologic Modeling</t>
  </si>
  <si>
    <t>TDWR Data Central Collection</t>
  </si>
  <si>
    <t>OB9</t>
  </si>
  <si>
    <t>Satellite</t>
  </si>
  <si>
    <t xml:space="preserve">Small enhancement: update textws to maintain proper indentation in warnings </t>
  </si>
  <si>
    <t>WarnGen</t>
  </si>
  <si>
    <t>Add OPC and TAFB Gridded Wind Fcst (0-48 hrs, 25km)</t>
  </si>
  <si>
    <t>D2D: Changes needed for the display CHGHUR guidance (TPC format change)</t>
  </si>
  <si>
    <t>D2D</t>
  </si>
  <si>
    <t>Small Enhancement: Modify Editing Capabilities of HydroBase Flood Report Feature</t>
  </si>
  <si>
    <t>Small Enhancement:  Add information to hydro database on observation frequencies</t>
  </si>
  <si>
    <t>Small Enhancement:  Provide user ability to order data for time series display</t>
  </si>
  <si>
    <t>Small Enhancement:  Modify the NUMCOSAV command of the ofs fcst program</t>
  </si>
  <si>
    <t>DR 19372</t>
  </si>
  <si>
    <t>Need AWIPS Formatter for AQA Product</t>
  </si>
  <si>
    <t>OB7.2: Guardian: Need distinctive sounds for different radar product alerts</t>
  </si>
  <si>
    <t>Guardian</t>
  </si>
  <si>
    <t>Small Enhancement:  Site Specific create crest forecasts</t>
  </si>
  <si>
    <t>OB7.2: HydroGen rounds Gage Zero value to tenths of a foot</t>
  </si>
  <si>
    <t>Small Enhancement:  Changes to Rating Curve Storage and Use</t>
  </si>
  <si>
    <t>CM</t>
  </si>
  <si>
    <t>RTN</t>
  </si>
  <si>
    <t>SEC</t>
  </si>
  <si>
    <t>OSIP#</t>
  </si>
  <si>
    <t>RA#(s)</t>
  </si>
  <si>
    <t>Rlse</t>
  </si>
  <si>
    <t>Date</t>
  </si>
  <si>
    <t>Version #</t>
  </si>
  <si>
    <t>Author</t>
  </si>
  <si>
    <t>J. Sanderson</t>
  </si>
  <si>
    <t>Initial version</t>
  </si>
  <si>
    <t>Reqts</t>
  </si>
  <si>
    <t>DRs</t>
  </si>
  <si>
    <t>Total</t>
  </si>
  <si>
    <t>SST</t>
  </si>
  <si>
    <t>06-094</t>
  </si>
  <si>
    <t>06-069</t>
  </si>
  <si>
    <t>07-020</t>
  </si>
  <si>
    <t>05-023</t>
  </si>
  <si>
    <t>Revisions</t>
  </si>
  <si>
    <t>Title/Description</t>
  </si>
  <si>
    <t>Area</t>
  </si>
  <si>
    <t>Aviation</t>
  </si>
  <si>
    <t>Radar</t>
  </si>
  <si>
    <t>05-084</t>
  </si>
  <si>
    <t>05-071</t>
  </si>
  <si>
    <t xml:space="preserve">Replace SACSMA Frozen Ground Algorithm </t>
  </si>
  <si>
    <t>Model</t>
  </si>
  <si>
    <t>Decision Assist</t>
  </si>
  <si>
    <t>Hydrology</t>
  </si>
  <si>
    <t>04-007</t>
  </si>
  <si>
    <t>05-007</t>
  </si>
  <si>
    <t>GFE</t>
  </si>
  <si>
    <t>Dissemination</t>
  </si>
  <si>
    <t>NESDIS</t>
  </si>
  <si>
    <t>Current Release Content</t>
  </si>
  <si>
    <t>Reqt #</t>
  </si>
  <si>
    <t>OPS23</t>
  </si>
  <si>
    <t>Dev Org(s)</t>
  </si>
  <si>
    <t>GSD</t>
  </si>
  <si>
    <t>OHD</t>
  </si>
  <si>
    <t>MDL</t>
  </si>
  <si>
    <t>06-018</t>
  </si>
  <si>
    <t>06-026</t>
  </si>
  <si>
    <t>06-027</t>
  </si>
  <si>
    <t>Need accurate cities list in the MND header for long-duration products</t>
  </si>
  <si>
    <t>Infrastructure</t>
  </si>
  <si>
    <t>NCEP</t>
  </si>
  <si>
    <t>ENV</t>
  </si>
  <si>
    <t>ASM</t>
  </si>
  <si>
    <t>Areal Flood Warning has no dash delimited list of county names in the segment heading.</t>
  </si>
  <si>
    <t>Approved Changes (brief description of RA)</t>
  </si>
  <si>
    <t>DR17349</t>
  </si>
  <si>
    <t>DR19032</t>
  </si>
  <si>
    <t>DR19438</t>
  </si>
  <si>
    <t>DR18628</t>
  </si>
  <si>
    <t>DR18656</t>
  </si>
  <si>
    <t>DR18989</t>
  </si>
  <si>
    <t>DR19033</t>
  </si>
  <si>
    <t>DR19013</t>
  </si>
  <si>
    <t>DR18809</t>
  </si>
  <si>
    <t>DR18900</t>
  </si>
  <si>
    <t>DR18988</t>
  </si>
  <si>
    <t>DR18985</t>
  </si>
  <si>
    <t>DR19284</t>
  </si>
  <si>
    <t>DCSxxxx</t>
  </si>
  <si>
    <t>DR/ DCS</t>
  </si>
  <si>
    <t>DCSs</t>
  </si>
  <si>
    <t>**Does not include bug, SWIT, or duplicate DRs**</t>
  </si>
  <si>
    <t>Add ability to select AS.O VTEC string for Air Stagnation Outlook Product</t>
  </si>
  <si>
    <t>DR19437</t>
  </si>
  <si>
    <t>DR18993</t>
  </si>
  <si>
    <t>DR19491</t>
  </si>
  <si>
    <t>DR18783</t>
  </si>
  <si>
    <t>DR19055</t>
  </si>
  <si>
    <t>DR19347</t>
  </si>
  <si>
    <t>DR19393</t>
  </si>
  <si>
    <t>DR19454</t>
  </si>
  <si>
    <t>DR18195</t>
  </si>
  <si>
    <t>DR19459</t>
  </si>
  <si>
    <t>DR16751</t>
  </si>
  <si>
    <t>DR18765</t>
  </si>
  <si>
    <t>DR18767</t>
  </si>
  <si>
    <t>DR19386</t>
  </si>
  <si>
    <t>DR17899</t>
  </si>
  <si>
    <t>DR18165</t>
  </si>
  <si>
    <t>DR18927</t>
  </si>
  <si>
    <t>DR18932</t>
  </si>
  <si>
    <t>DR19133</t>
  </si>
  <si>
    <t>DR19363</t>
  </si>
  <si>
    <t>DR18653</t>
  </si>
  <si>
    <t>DR19327</t>
  </si>
  <si>
    <t>DR19395</t>
  </si>
  <si>
    <t>DR19131</t>
  </si>
  <si>
    <t>DR16907</t>
  </si>
  <si>
    <t>DR18970</t>
  </si>
  <si>
    <t>DR18971</t>
  </si>
  <si>
    <t>DR18525</t>
  </si>
  <si>
    <t>DR19071</t>
  </si>
  <si>
    <t>DR17395</t>
  </si>
  <si>
    <t>DR18159</t>
  </si>
  <si>
    <t>DR18154</t>
  </si>
  <si>
    <t>DR19053</t>
  </si>
  <si>
    <t>DR14226</t>
  </si>
  <si>
    <t>DR16572</t>
  </si>
  <si>
    <t>DR17143</t>
  </si>
  <si>
    <t>DR18928</t>
  </si>
  <si>
    <t>OB7.2.1.1: In daily climate product (CLI) for Guam, issuance time is incorrect</t>
  </si>
  <si>
    <t>Missing Some Frames of GOES High Density Winds</t>
  </si>
  <si>
    <t>Fog Monitor: Wrong satellite assingment near 100W longitude</t>
  </si>
  <si>
    <t>GHG headline bug: incorrect use of 12 PM</t>
  </si>
  <si>
    <t>OB7.2: GFE grid editing problem</t>
  </si>
  <si>
    <t>OB7.2:  Metar2shef translator fails when a MTR report contains a TORNADO Remark</t>
  </si>
  <si>
    <t>OB7.2:  Flood Time Series Report Doesn't Consider Late Arriving Observed Data</t>
  </si>
  <si>
    <t>OB8.1:  SHEF decoder posting incorrect probability values</t>
  </si>
  <si>
    <t>GFE locks up if NDFD alert comes in at same time user is sweeping out a time range in grid manager</t>
  </si>
  <si>
    <t>px3 gfe install fails with stale nfs mount</t>
  </si>
  <si>
    <t>Problem reading wmoSiteInfo.txt if the file contains a blank line</t>
  </si>
  <si>
    <t>Complete WSR-88D CFC Product Transition</t>
  </si>
  <si>
    <t>OB7.2 RadarMsgHandler priority level messages sent to GUARDIAN reassessment.</t>
  </si>
  <si>
    <t>OB7.2: RPS Merge Logic Allows Duplicate Elevations Into RPS List</t>
  </si>
  <si>
    <t>Conversion of GRIB to netCDF for D2D problems</t>
  </si>
  <si>
    <t>GRIBIT Program not Creating Readable Graphic</t>
  </si>
  <si>
    <t>OB7.2:  IFP Snow JAVA Display Not Plotting 6 Hour Data</t>
  </si>
  <si>
    <t>OB7.2:  The NWSRFS Operations STAGEREV and ADJUST-H Not Working Within ESP</t>
  </si>
  <si>
    <t>OB8.1 HDB: On the Station List &amp; Station Info windows the Columns does not align</t>
  </si>
  <si>
    <t>OB8.1:Carryover Fails After Defining a New Segemnt (FCINIT)</t>
  </si>
  <si>
    <t>OB7.1 :: ssh hangs after running AWIPS startup scripts</t>
  </si>
  <si>
    <t>OB7.2 : stopIngest.dx3 fxaAnnounce doesn't show up in GUARDIAN window</t>
  </si>
  <si>
    <t xml:space="preserve">OB8.1 : remove stop/startORPGCommsMgr from ingest scripts and add to cluster </t>
  </si>
  <si>
    <t>Text window may fail to pop up when generating warnings</t>
  </si>
  <si>
    <t>METAR station plots not displaying peak wind</t>
  </si>
  <si>
    <t>OB8.1: Warngen: incorrect wording for Glacial Lake Dam Outburst</t>
  </si>
  <si>
    <t>OB8.1: Warngen: incorrect wording for Ice Jam Break</t>
  </si>
  <si>
    <t>OB7.1: Metar2shef translator not producing shef messages when -nospeci is used</t>
  </si>
  <si>
    <t>OB7.2:  Flood Time Series Report doesn't consider locations which report flow</t>
  </si>
  <si>
    <t>RadarStorage needs to allow dedicated backup radars to "send"</t>
  </si>
  <si>
    <t>Wrong Distribution Calculated In ESPADP</t>
  </si>
  <si>
    <t>OB6: vaccum on fxatext database should be run more often</t>
  </si>
  <si>
    <t>OB8.1: Text window version menu items stuck in disabled state</t>
  </si>
  <si>
    <t>WFOA OB4: WarnGen QC does not flag some errors</t>
  </si>
  <si>
    <t>Duplicate products can be added to the RPS List</t>
  </si>
  <si>
    <t>OB7.1: XT: Multiple TextWS are able to be started on one text workstation (Ref OB7.2 DR 17209)</t>
  </si>
  <si>
    <t>OB7.2: Radar mosiac sometimes causes QC error in WarnGen</t>
  </si>
  <si>
    <t>N/A</t>
  </si>
  <si>
    <t>Remove from OB9</t>
  </si>
  <si>
    <t>Add to OB9</t>
  </si>
  <si>
    <t>9-001</t>
  </si>
  <si>
    <t>-Incorporporated changes from RA9-001
-Baselined OB9 bug DRs</t>
  </si>
  <si>
    <t>DR19832</t>
  </si>
  <si>
    <t>DR19833</t>
  </si>
  <si>
    <t>DR19824</t>
  </si>
  <si>
    <t>DR19825</t>
  </si>
  <si>
    <t>DR19829</t>
  </si>
  <si>
    <t>DR19830</t>
  </si>
  <si>
    <t>D2D - NAM DNG 5km CONUS: add 8 elements (RA8-137)</t>
  </si>
  <si>
    <t>GFE: NAM DNG 5km CONUS: add 8 new elements (RA8-137) </t>
  </si>
  <si>
    <t>D2D - NAM DNG 5km CONUS: add 3 elements   (RA8-137)</t>
  </si>
  <si>
    <t>GFE: NAM DNG 5km CONUS: add 3 new elements (RA8-137)</t>
  </si>
  <si>
    <t>AOR RTMA: add Guam grid to D2D (RA8-137) </t>
  </si>
  <si>
    <t>GFE: add RTMA ingest for Guam (RA8-137)</t>
  </si>
  <si>
    <t>8-137</t>
  </si>
  <si>
    <t>DCS3461</t>
  </si>
  <si>
    <t>OB-8.3: Analysis of Record - Other O-CONUS Areas</t>
  </si>
  <si>
    <t>Move from OB8.3 to OB9</t>
  </si>
  <si>
    <t>DCS3455</t>
  </si>
  <si>
    <t>OB-8.3: Add AOR for Additional O-CONUS Sites to D-2D</t>
  </si>
  <si>
    <t>Incorporated changes from RA8-137, RA8-143, RA8-145</t>
  </si>
  <si>
    <t>Original Release Content</t>
  </si>
  <si>
    <t>DR17228</t>
  </si>
  <si>
    <t>OB7.2: SSMI display takes a long time to load</t>
  </si>
  <si>
    <t>8-158</t>
  </si>
  <si>
    <t>DR18447</t>
  </si>
  <si>
    <t>ESPADP adjusted conditional simulation values</t>
  </si>
  <si>
    <t>8-162</t>
  </si>
  <si>
    <t>Move from OB8.2.1 to OB9</t>
  </si>
  <si>
    <t>Incorporated changes from RA8-158, RA8-162</t>
  </si>
  <si>
    <t>DCS3496</t>
  </si>
  <si>
    <t>DCS3503</t>
  </si>
  <si>
    <t>DCS3498</t>
  </si>
  <si>
    <t>Higher Resolution for Map Backgrounds - GFE</t>
  </si>
  <si>
    <t>DCS3499</t>
  </si>
  <si>
    <t>DCS3497</t>
  </si>
  <si>
    <t>NCEP Short/Med Range Models (CPC) 6-10 and 8-14 day outlooks - D2D</t>
  </si>
  <si>
    <t>Operational Wave Modeling for the Great Lakes - D2D</t>
  </si>
  <si>
    <t>Operational Wave Modeling for the Great Lakes - GFE</t>
  </si>
  <si>
    <t>Higher Resolution for Map backgrounds - D2D</t>
  </si>
  <si>
    <t>DCS3489</t>
  </si>
  <si>
    <t>DCS3500</t>
  </si>
  <si>
    <t>DCS3491</t>
  </si>
  <si>
    <t>DCS3492</t>
  </si>
  <si>
    <t>DCS3495</t>
  </si>
  <si>
    <t>DCS3501</t>
  </si>
  <si>
    <t>DCS3493</t>
  </si>
  <si>
    <t>High Resolution Model Window - D2D</t>
  </si>
  <si>
    <t>High Resolution Model Window - GFE</t>
  </si>
  <si>
    <t>DCS3502</t>
  </si>
  <si>
    <t>DCS3494</t>
  </si>
  <si>
    <t>Formatting NWS Alert Messages in CAP - GFE</t>
  </si>
  <si>
    <t>Formatting NWS Alert Messages in CAP - D2D</t>
  </si>
  <si>
    <t>DCS3504</t>
  </si>
  <si>
    <t>DCS3505</t>
  </si>
  <si>
    <t>DCS3506</t>
  </si>
  <si>
    <t>DCS3507</t>
  </si>
  <si>
    <t>RiverPro CAP tag insertion</t>
  </si>
  <si>
    <t>Add VAR into SiteSpecific</t>
  </si>
  <si>
    <t>Ingest and Display ARSR-4 and ASR-11 radar data</t>
  </si>
  <si>
    <t>QASP Due Date</t>
  </si>
  <si>
    <t>Add the High-resolution Precipitation Nowcaster (HPN)</t>
  </si>
  <si>
    <t>DCS3509</t>
  </si>
  <si>
    <t>9-003</t>
  </si>
  <si>
    <t>DR15474</t>
  </si>
  <si>
    <t>Peak Wind and Wind Gusts Observations from Metar Platforms</t>
  </si>
  <si>
    <t>9-004</t>
  </si>
  <si>
    <t>8-145
9-004</t>
  </si>
  <si>
    <t>8-143
9-004</t>
  </si>
  <si>
    <t>Move from OB8.3 to OB9
Remove from OB9</t>
  </si>
  <si>
    <t>Incorporated changes from RA9-003, RA9-004</t>
  </si>
  <si>
    <t>Text</t>
  </si>
  <si>
    <t>System</t>
  </si>
  <si>
    <t>GHG</t>
  </si>
  <si>
    <t>Climate</t>
  </si>
  <si>
    <t>Fog Monitor</t>
  </si>
  <si>
    <t>C. Marshall</t>
  </si>
  <si>
    <t>Version Changed</t>
  </si>
  <si>
    <t>9-002</t>
  </si>
  <si>
    <t>v6</t>
  </si>
  <si>
    <t>Remove from OB9 (set Target Release = 9.1)</t>
  </si>
  <si>
    <t>DR17425</t>
  </si>
  <si>
    <t>WarnGen service backup false alarm message</t>
  </si>
  <si>
    <t>DR18021</t>
  </si>
  <si>
    <t>OB7.1: Choose by ID can't choose DMD IDs</t>
  </si>
  <si>
    <t>DR18433</t>
  </si>
  <si>
    <t>LWD: the combined FFW/SVR warning only plots as FFW on the display</t>
  </si>
  <si>
    <t>DR18866</t>
  </si>
  <si>
    <t>WarnGen follow up with no weather context</t>
  </si>
  <si>
    <t>DR19005</t>
  </si>
  <si>
    <t>TSADD mod get strange behavoir in IFP</t>
  </si>
  <si>
    <t>DR19851</t>
  </si>
  <si>
    <t>Tropical Overrides formatters need fixing.</t>
  </si>
  <si>
    <t>9-005</t>
  </si>
  <si>
    <t>DR19589</t>
  </si>
  <si>
    <t>OB8.2: Discontinuity between radar and satellite in the SRG field</t>
  </si>
  <si>
    <t>9-006</t>
  </si>
  <si>
    <t>9-007</t>
  </si>
  <si>
    <t>DR19883</t>
  </si>
  <si>
    <t>OB8.2: RAX RAW SHEFdecoder Running Slow</t>
  </si>
  <si>
    <t>DR19426</t>
  </si>
  <si>
    <t>Fog Monitor – Occasional tcl error when scrolling/selecting</t>
  </si>
  <si>
    <t>8-175</t>
  </si>
  <si>
    <t>DCS3472</t>
  </si>
  <si>
    <t>Assign DCS to Zihou Wang</t>
  </si>
  <si>
    <t xml:space="preserve">Removed the 05-071 MDL Task item (MDL's role is only to doing regression testing); -DCS3472 created for OSIP task 07-036;  -Incorporate changes from RA9-002, RA9-005, RA9-006, RA9-007, RA8-175, </t>
  </si>
  <si>
    <t>DR18523</t>
  </si>
  <si>
    <t>Problem with guidance winds in GFE when direction is due north</t>
  </si>
  <si>
    <t>9-011</t>
  </si>
  <si>
    <t>v7</t>
  </si>
  <si>
    <t>DR19592</t>
  </si>
  <si>
    <t>GFE:  Extension of convective watches can possibly result in erroneous NEW</t>
  </si>
  <si>
    <t>DR19820</t>
  </si>
  <si>
    <t>Wording change for Inland Hurricane and TS in GFE</t>
  </si>
  <si>
    <t>DR19860</t>
  </si>
  <si>
    <t>Small Enhancement: Change MND Product Type line for Red Flag Warning(RFW) in GFE)</t>
  </si>
  <si>
    <t>2/26/08 - 2/29/08</t>
  </si>
  <si>
    <t>DR19957</t>
  </si>
  <si>
    <t>NWRWAVES does not suppress NWRSAME Tone during the silence period when “NWR Only” is selected.</t>
  </si>
  <si>
    <t>NWRWAVES</t>
  </si>
  <si>
    <t>9-009</t>
  </si>
  <si>
    <t>DR19794</t>
  </si>
  <si>
    <t>Aviation: Add composite level for turbulence product</t>
  </si>
  <si>
    <t>8-174</t>
  </si>
  <si>
    <t>Add to OB9; Remove from OB8.3.</t>
  </si>
  <si>
    <t>DR19942</t>
  </si>
  <si>
    <t xml:space="preserve">OB8.2: WarnGen Dam Break FFW: Dam name not locked for EXT </t>
  </si>
  <si>
    <t>9-012</t>
  </si>
  <si>
    <t xml:space="preserve">GFE: CTAs for coastal tropical hazards need to be added </t>
  </si>
  <si>
    <t>9-010</t>
  </si>
  <si>
    <t>DR19913</t>
  </si>
  <si>
    <t>Canceled: works as designed. See Kevin Woodworths email attached to DR.</t>
  </si>
  <si>
    <t>9-021</t>
  </si>
  <si>
    <t>DR18987</t>
  </si>
  <si>
    <t>Add arithmetic operations to Riverpro</t>
  </si>
  <si>
    <t>DR18990</t>
  </si>
  <si>
    <t>Enable user control over language in Alert/Alarm messages</t>
  </si>
  <si>
    <t>DR19808</t>
  </si>
  <si>
    <t>DR19809</t>
  </si>
  <si>
    <t>DR19816</t>
  </si>
  <si>
    <t>DR19817</t>
  </si>
  <si>
    <t>Database Changes to support Forecast Services</t>
  </si>
  <si>
    <t xml:space="preserve">GUI Changes to support Forecast Services </t>
  </si>
  <si>
    <t>Include All Grids in MPEeditor Gage Table</t>
  </si>
  <si>
    <t xml:space="preserve">Allow Grid Selection for the MPEeditor Multihour Accumulation Display  </t>
  </si>
  <si>
    <t>DR19963</t>
  </si>
  <si>
    <t xml:space="preserve">OB8.2: textWindow doesn't retrieve most recent product by wmoid </t>
  </si>
  <si>
    <t>9-013</t>
  </si>
  <si>
    <t>The 4-D Storm Cell Investigator  (TDWR)</t>
  </si>
  <si>
    <t>FSI</t>
  </si>
  <si>
    <t>9-014</t>
  </si>
  <si>
    <t>DR19590</t>
  </si>
  <si>
    <t>DR19614</t>
  </si>
  <si>
    <t>DR19679</t>
  </si>
  <si>
    <t>NWRWAVES: FFW test products are erroneously sent to CRS</t>
  </si>
  <si>
    <t>NWRWAVES: Need monthly test for transmitters service area across the whole state</t>
  </si>
  <si>
    <t>NWRWAVES: Setup GUI will not accept a marine based local LAC</t>
  </si>
  <si>
    <t>9-015</t>
  </si>
  <si>
    <t>9-016</t>
  </si>
  <si>
    <t>Cancel this DR</t>
  </si>
  <si>
    <t>DR19936</t>
  </si>
  <si>
    <t>SPC Day 1 SPC Day 1 Tornado products for Tropical Cyclone Hazard graphics (GFE)</t>
  </si>
  <si>
    <t>9-017</t>
  </si>
  <si>
    <t>DR18632</t>
  </si>
  <si>
    <t>GFE:  Enable nonlinear thresholds for change in wind direction</t>
  </si>
  <si>
    <t>9-018</t>
  </si>
  <si>
    <t>06-044</t>
  </si>
  <si>
    <t>NWRWAVES Site Specific transmissions</t>
  </si>
  <si>
    <t>CTA Flag to support NWS Alert Messages in CAP</t>
  </si>
  <si>
    <t>9-019</t>
  </si>
  <si>
    <t>07-047</t>
  </si>
  <si>
    <t xml:space="preserve">Assignment of GFE identifiers at the NHC </t>
  </si>
  <si>
    <t>9-020</t>
  </si>
  <si>
    <t>DR19648</t>
  </si>
  <si>
    <t>SAFESEAS:  Default configurations appear with a new build</t>
  </si>
  <si>
    <t>AVNFPS:  MOS Category balloon pops up and sometimes persists</t>
  </si>
  <si>
    <t>AVNFPS</t>
  </si>
  <si>
    <t>9-022</t>
  </si>
  <si>
    <t>DR19845</t>
  </si>
  <si>
    <t>DR19868</t>
  </si>
  <si>
    <t>Add Byte Count Information for Products Received From LDAD to listener log</t>
  </si>
  <si>
    <t>LDAD</t>
  </si>
  <si>
    <t>9-023</t>
  </si>
  <si>
    <t>DR19615</t>
  </si>
  <si>
    <t>The summary message is erroneously sent to the CRS</t>
  </si>
  <si>
    <t>9-024</t>
  </si>
  <si>
    <t>DR19864</t>
  </si>
  <si>
    <t>Introduction words not being output in NPW products</t>
  </si>
  <si>
    <t>SAFESEAS</t>
  </si>
  <si>
    <t xml:space="preserve">RA9-011, RA9-009, RA8-174, RA9-012, RA9-10, RA9-21, RA9-013, RA9-014, RA9-015, RA9-016, RA9-017, RA9-018, RA9-019, RA9-020, RA9-022, RA9-023, RA9-024, RA8-178, </t>
  </si>
  <si>
    <t>DR19406</t>
  </si>
  <si>
    <t>8-178</t>
  </si>
  <si>
    <t>IFPS2AvnFPS should query ifpServer for edit area definitions</t>
  </si>
  <si>
    <t>DCS3510</t>
  </si>
  <si>
    <t>DCS3508</t>
  </si>
  <si>
    <t>DCS3513</t>
  </si>
  <si>
    <t>DCS3443</t>
  </si>
  <si>
    <t>v3</t>
  </si>
  <si>
    <t>v4</t>
  </si>
  <si>
    <t>DCS3458</t>
  </si>
  <si>
    <t>06-068</t>
  </si>
  <si>
    <t>OB-8.3: Higher Resolution Scatterometer Ocean Winds.</t>
  </si>
  <si>
    <t>8-177</t>
  </si>
  <si>
    <t>v8</t>
  </si>
  <si>
    <t>DR20000</t>
  </si>
  <si>
    <t xml:space="preserve">WarnGen: wwa_flflood_sta.preWWA does not produce text in body of FFS </t>
  </si>
  <si>
    <t>9-025</t>
  </si>
  <si>
    <r>
      <t>9-019</t>
    </r>
    <r>
      <rPr>
        <sz val="8"/>
        <rFont val="Arial"/>
        <family val="2"/>
      </rPr>
      <t xml:space="preserve">
9-026</t>
    </r>
  </si>
  <si>
    <r>
      <t>v7</t>
    </r>
    <r>
      <rPr>
        <sz val="8"/>
        <rFont val="Arial"/>
        <family val="2"/>
      </rPr>
      <t xml:space="preserve">
v8</t>
    </r>
  </si>
  <si>
    <r>
      <t>Add to OB9</t>
    </r>
    <r>
      <rPr>
        <sz val="8"/>
        <rFont val="Arial"/>
        <family val="2"/>
      </rPr>
      <t xml:space="preserve">
Remove from OB9</t>
    </r>
  </si>
  <si>
    <t>DR20069</t>
  </si>
  <si>
    <t>NWRWAVES- selectively specify transmission status based on issuing WFO</t>
  </si>
  <si>
    <t>9-026</t>
  </si>
  <si>
    <t>DCS3512</t>
  </si>
  <si>
    <t>06-012</t>
  </si>
  <si>
    <t xml:space="preserve">FFMP:  Advanced Design (e.g., Adjust Data Handling, Combine QPE and QPF, Ingest Grid precipitation, debris flow)  </t>
  </si>
  <si>
    <t>FFMP</t>
  </si>
  <si>
    <t>9-027</t>
  </si>
  <si>
    <t>9-030</t>
  </si>
  <si>
    <t>Remove from OB9; set Target Release to OB9.1</t>
  </si>
  <si>
    <t xml:space="preserve">WarnGen's QC failing because it doesn't like the word "Parish" </t>
  </si>
  <si>
    <t>DR20018</t>
  </si>
  <si>
    <t>DR20038</t>
  </si>
  <si>
    <t>GribDecoder fails to decode CPC Outlook grids</t>
  </si>
  <si>
    <t>9-032</t>
  </si>
  <si>
    <t>Add DCS numbers for OSIP req's.; Incorporated changes from RA8-177; RA9-025; RA9-026; RA9-027; RA9-028; RA9-30; RA9-032;</t>
  </si>
  <si>
    <t>DR18160</t>
  </si>
  <si>
    <t>GFE Missing accumulation phrase in ZFP</t>
  </si>
  <si>
    <t>9-028</t>
  </si>
  <si>
    <t>DR18339</t>
  </si>
  <si>
    <t>GFE: Minor change in AFD formatter</t>
  </si>
  <si>
    <t>DR18363</t>
  </si>
  <si>
    <t>GFE: double temperature wording in ZFP product</t>
  </si>
  <si>
    <t>GFE: Remove snow flurries and ice crystals as accumulating type</t>
  </si>
  <si>
    <t>DR18597</t>
  </si>
  <si>
    <t>GFE: "Populate" menu too long to be displayed</t>
  </si>
  <si>
    <t>DR18670</t>
  </si>
  <si>
    <t>GFE: Formatter problem with ZFP wording</t>
  </si>
  <si>
    <t>DR18760</t>
  </si>
  <si>
    <t>GFE: GHG Headline Error</t>
  </si>
  <si>
    <t>DR18893</t>
  </si>
  <si>
    <t>DR18894</t>
  </si>
  <si>
    <t>GFE: no timer phrases with thunderstorm attributes</t>
  </si>
  <si>
    <t>GFE: issue with embedded visibility phrase</t>
  </si>
  <si>
    <t>DR18964</t>
  </si>
  <si>
    <t>GFE: Same words removed from second phrase in FWF product</t>
  </si>
  <si>
    <t>DR19046</t>
  </si>
  <si>
    <t>GFE: FWF has repeating 24hr trend lines and jumbled phrases</t>
  </si>
  <si>
    <t>DR19104</t>
  </si>
  <si>
    <t>GFE: No Time Descriptors with Heat Index/Wind Chill</t>
  </si>
  <si>
    <t>Move from 8.3 to OB9</t>
  </si>
  <si>
    <t>DR18506</t>
  </si>
  <si>
    <t>DR20070</t>
  </si>
  <si>
    <t>OB7.2: Service backup error requires dx4 reboot</t>
  </si>
  <si>
    <t>9-033</t>
  </si>
  <si>
    <t>v9</t>
  </si>
  <si>
    <t>DR19842</t>
  </si>
  <si>
    <t>AvnFPS: Grace period for TEMPO should be optional</t>
  </si>
  <si>
    <t>9-034</t>
  </si>
  <si>
    <t>AvnFPS: LAMP threshold files need version control</t>
  </si>
  <si>
    <t>DR20110</t>
  </si>
  <si>
    <t>DR19548</t>
  </si>
  <si>
    <t>SNOW: Mesonet names not being sampled</t>
  </si>
  <si>
    <t>SNOW</t>
  </si>
  <si>
    <t>DR19525</t>
  </si>
  <si>
    <t xml:space="preserve">SNOW: wrong trend in vertical mode </t>
  </si>
  <si>
    <t>DR19673</t>
  </si>
  <si>
    <t>DR19867</t>
  </si>
  <si>
    <t>SNOW: Using SNOW monitoring area GUI incorrectly shows a SAFESEAS title</t>
  </si>
  <si>
    <t>Localization: Do not empty userMotion.txt file during full workstation localization</t>
  </si>
  <si>
    <t>SCAN</t>
  </si>
  <si>
    <t>Small Enhancement: SPC Day 1 Tornado Prod.(D2D)</t>
  </si>
  <si>
    <t>DR20103</t>
  </si>
  <si>
    <t>9-035</t>
  </si>
  <si>
    <t>DR20093</t>
  </si>
  <si>
    <t>OB8.2: hmingest on ls2 / ls3 (new LDAD) doesn't process similar products</t>
  </si>
  <si>
    <t>9-036</t>
  </si>
  <si>
    <t>DR20098</t>
  </si>
  <si>
    <t>OB8.2: password aging disabled at all 8.2/8.3 sites</t>
  </si>
  <si>
    <t>9-038</t>
  </si>
  <si>
    <t>OB8.3</t>
  </si>
  <si>
    <t>9-039</t>
  </si>
  <si>
    <t>Move from OB9 to OB8.3. (Set to SWIT for re-test).</t>
  </si>
  <si>
    <t>Move from OB9 to OB8.3. (Set to Field Test).</t>
  </si>
  <si>
    <t>DR20058</t>
  </si>
  <si>
    <t xml:space="preserve">GFE: Forecaster should not be allowed to populate MakeHazard with NHC hazard </t>
  </si>
  <si>
    <t>9-031</t>
  </si>
  <si>
    <t>9-037</t>
  </si>
  <si>
    <t>DR20094</t>
  </si>
  <si>
    <t xml:space="preserve">OB8.2: National Centers and Regional HQs may duplicate RUC data to RPG </t>
  </si>
  <si>
    <t>Fixed typo (DR18560 to 18506); Incorporated changes from RA9-033; RA9-034; RA9-035; RA9-036; RA9-038; RA9-039; RA9-031; RA9-037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</si>
</sst>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;@"/>
    <numFmt numFmtId="171" formatCode="mm/dd/yy;@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2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20" applyFont="1" applyFill="1" applyBorder="1" applyAlignment="1">
      <alignment horizontal="center"/>
    </xf>
    <xf numFmtId="0" fontId="5" fillId="0" borderId="0" xfId="20" applyFont="1" applyFill="1" applyBorder="1" applyAlignment="1">
      <alignment horizontal="center"/>
    </xf>
    <xf numFmtId="17" fontId="5" fillId="0" borderId="0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wrapText="1"/>
    </xf>
    <xf numFmtId="171" fontId="1" fillId="0" borderId="1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70" fontId="1" fillId="0" borderId="1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171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171" fontId="1" fillId="0" borderId="7" xfId="0" applyNumberFormat="1" applyFont="1" applyFill="1" applyBorder="1" applyAlignment="1">
      <alignment horizontal="center"/>
    </xf>
    <xf numFmtId="171" fontId="1" fillId="0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C24" sqref="C24"/>
    </sheetView>
  </sheetViews>
  <sheetFormatPr defaultColWidth="9.140625" defaultRowHeight="12.75"/>
  <cols>
    <col min="1" max="1" width="8.7109375" style="6" customWidth="1"/>
    <col min="2" max="4" width="7.7109375" style="7" customWidth="1"/>
    <col min="5" max="5" width="1.7109375" style="7" customWidth="1"/>
    <col min="6" max="8" width="8.7109375" style="0" customWidth="1"/>
  </cols>
  <sheetData>
    <row r="1" spans="1:8" s="6" customFormat="1" ht="12.75" customHeight="1">
      <c r="A1" s="77" t="s">
        <v>209</v>
      </c>
      <c r="B1" s="77"/>
      <c r="C1" s="77"/>
      <c r="D1" s="77"/>
      <c r="E1" s="77"/>
      <c r="F1" s="77"/>
      <c r="G1" s="77"/>
      <c r="H1" s="77"/>
    </row>
    <row r="2" spans="1:8" ht="12.75" customHeight="1">
      <c r="A2" s="80"/>
      <c r="B2" s="81" t="s">
        <v>23</v>
      </c>
      <c r="C2" s="79"/>
      <c r="D2" s="79"/>
      <c r="E2" s="28"/>
      <c r="F2" s="79" t="s">
        <v>54</v>
      </c>
      <c r="G2" s="79"/>
      <c r="H2" s="79"/>
    </row>
    <row r="3" spans="1:8" ht="12.75" customHeight="1">
      <c r="A3" s="80"/>
      <c r="B3" s="27" t="s">
        <v>108</v>
      </c>
      <c r="C3" s="8" t="s">
        <v>53</v>
      </c>
      <c r="D3" s="8" t="s">
        <v>54</v>
      </c>
      <c r="E3" s="22"/>
      <c r="F3" s="8" t="s">
        <v>52</v>
      </c>
      <c r="G3" s="8" t="s">
        <v>53</v>
      </c>
      <c r="H3" s="8" t="s">
        <v>54</v>
      </c>
    </row>
    <row r="4" spans="1:8" ht="12.75" customHeight="1">
      <c r="A4" s="8" t="s">
        <v>90</v>
      </c>
      <c r="B4" s="9">
        <v>12</v>
      </c>
      <c r="C4" s="9">
        <v>39</v>
      </c>
      <c r="D4" s="8">
        <f>SUM(B4:C4)</f>
        <v>51</v>
      </c>
      <c r="E4" s="22"/>
      <c r="F4" s="9">
        <f>B4</f>
        <v>12</v>
      </c>
      <c r="G4" s="9">
        <f>C4</f>
        <v>39</v>
      </c>
      <c r="H4" s="8">
        <f>SUM(F4:G4)</f>
        <v>51</v>
      </c>
    </row>
    <row r="5" spans="1:8" ht="12.75" customHeight="1">
      <c r="A5" s="8" t="s">
        <v>41</v>
      </c>
      <c r="B5" s="9">
        <v>0</v>
      </c>
      <c r="C5" s="9">
        <v>0</v>
      </c>
      <c r="D5" s="8">
        <f>SUM(B5:C5)</f>
        <v>0</v>
      </c>
      <c r="E5" s="22"/>
      <c r="F5" s="9">
        <f aca="true" t="shared" si="0" ref="F5:F15">B5</f>
        <v>0</v>
      </c>
      <c r="G5" s="9">
        <f aca="true" t="shared" si="1" ref="G5:G15">C5</f>
        <v>0</v>
      </c>
      <c r="H5" s="8">
        <f>SUM(F5:G5)</f>
        <v>0</v>
      </c>
    </row>
    <row r="6" spans="1:8" ht="12.75" customHeight="1">
      <c r="A6" s="8" t="s">
        <v>89</v>
      </c>
      <c r="B6" s="9">
        <v>0</v>
      </c>
      <c r="C6" s="9">
        <v>3</v>
      </c>
      <c r="D6" s="8">
        <f aca="true" t="shared" si="2" ref="D6:D12">SUM(B6:C6)</f>
        <v>3</v>
      </c>
      <c r="E6" s="22"/>
      <c r="F6" s="9">
        <f t="shared" si="0"/>
        <v>0</v>
      </c>
      <c r="G6" s="9">
        <f t="shared" si="1"/>
        <v>3</v>
      </c>
      <c r="H6" s="8">
        <f aca="true" t="shared" si="3" ref="H6:H12">SUM(F6:G6)</f>
        <v>3</v>
      </c>
    </row>
    <row r="7" spans="1:8" ht="12.75" customHeight="1">
      <c r="A7" s="8" t="s">
        <v>80</v>
      </c>
      <c r="B7" s="9">
        <v>3</v>
      </c>
      <c r="C7" s="9">
        <v>3</v>
      </c>
      <c r="D7" s="8">
        <f t="shared" si="2"/>
        <v>6</v>
      </c>
      <c r="E7" s="22"/>
      <c r="F7" s="9">
        <f t="shared" si="0"/>
        <v>3</v>
      </c>
      <c r="G7" s="9">
        <f t="shared" si="1"/>
        <v>3</v>
      </c>
      <c r="H7" s="8">
        <f t="shared" si="3"/>
        <v>6</v>
      </c>
    </row>
    <row r="8" spans="1:8" ht="12.75" customHeight="1">
      <c r="A8" s="8" t="s">
        <v>82</v>
      </c>
      <c r="B8" s="9">
        <v>3</v>
      </c>
      <c r="C8" s="9">
        <v>2</v>
      </c>
      <c r="D8" s="8">
        <f t="shared" si="2"/>
        <v>5</v>
      </c>
      <c r="E8" s="22"/>
      <c r="F8" s="9">
        <f t="shared" si="0"/>
        <v>3</v>
      </c>
      <c r="G8" s="9">
        <f t="shared" si="1"/>
        <v>2</v>
      </c>
      <c r="H8" s="8">
        <f t="shared" si="3"/>
        <v>5</v>
      </c>
    </row>
    <row r="9" spans="1:8" ht="12.75" customHeight="1">
      <c r="A9" s="8" t="s">
        <v>88</v>
      </c>
      <c r="B9" s="9">
        <v>0</v>
      </c>
      <c r="C9" s="9">
        <v>0</v>
      </c>
      <c r="D9" s="8">
        <f t="shared" si="2"/>
        <v>0</v>
      </c>
      <c r="E9" s="22"/>
      <c r="F9" s="9">
        <f t="shared" si="0"/>
        <v>0</v>
      </c>
      <c r="G9" s="9">
        <f t="shared" si="1"/>
        <v>0</v>
      </c>
      <c r="H9" s="8">
        <f t="shared" si="3"/>
        <v>0</v>
      </c>
    </row>
    <row r="10" spans="1:8" ht="12.75" customHeight="1">
      <c r="A10" s="8" t="s">
        <v>75</v>
      </c>
      <c r="B10" s="9">
        <v>0</v>
      </c>
      <c r="C10" s="9">
        <v>0</v>
      </c>
      <c r="D10" s="8">
        <f t="shared" si="2"/>
        <v>0</v>
      </c>
      <c r="E10" s="22"/>
      <c r="F10" s="9">
        <f t="shared" si="0"/>
        <v>0</v>
      </c>
      <c r="G10" s="9">
        <f t="shared" si="1"/>
        <v>0</v>
      </c>
      <c r="H10" s="8">
        <f t="shared" si="3"/>
        <v>0</v>
      </c>
    </row>
    <row r="11" spans="1:8" ht="12.75" customHeight="1">
      <c r="A11" s="8" t="s">
        <v>81</v>
      </c>
      <c r="B11" s="9">
        <v>4</v>
      </c>
      <c r="C11" s="9">
        <v>3</v>
      </c>
      <c r="D11" s="8">
        <f t="shared" si="2"/>
        <v>7</v>
      </c>
      <c r="E11" s="22"/>
      <c r="F11" s="9">
        <f t="shared" si="0"/>
        <v>4</v>
      </c>
      <c r="G11" s="9">
        <f t="shared" si="1"/>
        <v>3</v>
      </c>
      <c r="H11" s="8">
        <f t="shared" si="3"/>
        <v>7</v>
      </c>
    </row>
    <row r="12" spans="1:8" ht="12.75" customHeight="1">
      <c r="A12" s="8" t="s">
        <v>78</v>
      </c>
      <c r="B12" s="9">
        <v>0</v>
      </c>
      <c r="C12" s="9">
        <v>0</v>
      </c>
      <c r="D12" s="8">
        <f t="shared" si="2"/>
        <v>0</v>
      </c>
      <c r="E12" s="22"/>
      <c r="F12" s="9">
        <f t="shared" si="0"/>
        <v>0</v>
      </c>
      <c r="G12" s="9">
        <f t="shared" si="1"/>
        <v>0</v>
      </c>
      <c r="H12" s="8">
        <f t="shared" si="3"/>
        <v>0</v>
      </c>
    </row>
    <row r="13" spans="1:8" ht="12.75" customHeight="1">
      <c r="A13" s="8" t="s">
        <v>42</v>
      </c>
      <c r="B13" s="9">
        <v>0</v>
      </c>
      <c r="C13" s="9">
        <v>0</v>
      </c>
      <c r="D13" s="8">
        <f>SUM(B13:C13)</f>
        <v>0</v>
      </c>
      <c r="E13" s="22"/>
      <c r="F13" s="9">
        <f t="shared" si="0"/>
        <v>0</v>
      </c>
      <c r="G13" s="9">
        <f t="shared" si="1"/>
        <v>0</v>
      </c>
      <c r="H13" s="8">
        <f>SUM(F13:G13)</f>
        <v>0</v>
      </c>
    </row>
    <row r="14" spans="1:8" ht="12.75" customHeight="1">
      <c r="A14" s="8" t="s">
        <v>43</v>
      </c>
      <c r="B14" s="9">
        <v>1</v>
      </c>
      <c r="C14" s="9">
        <v>0</v>
      </c>
      <c r="D14" s="12">
        <f>SUM(B14:C14)</f>
        <v>1</v>
      </c>
      <c r="E14" s="23"/>
      <c r="F14" s="9">
        <f t="shared" si="0"/>
        <v>1</v>
      </c>
      <c r="G14" s="9">
        <f t="shared" si="1"/>
        <v>0</v>
      </c>
      <c r="H14" s="8">
        <f>SUM(F14:G14)</f>
        <v>1</v>
      </c>
    </row>
    <row r="15" spans="1:8" ht="12.75" customHeight="1" thickBot="1">
      <c r="A15" s="8" t="s">
        <v>55</v>
      </c>
      <c r="B15" s="9">
        <v>0</v>
      </c>
      <c r="C15" s="9">
        <v>0</v>
      </c>
      <c r="D15" s="12">
        <f>SUM(B15:C15)</f>
        <v>0</v>
      </c>
      <c r="E15" s="34"/>
      <c r="F15" s="9">
        <f t="shared" si="0"/>
        <v>0</v>
      </c>
      <c r="G15" s="9">
        <f t="shared" si="1"/>
        <v>0</v>
      </c>
      <c r="H15" s="8">
        <f>SUM(F15:G15)</f>
        <v>0</v>
      </c>
    </row>
    <row r="16" spans="1:8" ht="12.75" customHeight="1" thickBot="1">
      <c r="A16" s="8" t="s">
        <v>54</v>
      </c>
      <c r="B16" s="8">
        <f>SUM(B4:B15)</f>
        <v>23</v>
      </c>
      <c r="C16" s="8">
        <f>SUM(C4:C15)</f>
        <v>50</v>
      </c>
      <c r="D16" s="21">
        <f>SUM(D4:D15)</f>
        <v>73</v>
      </c>
      <c r="E16" s="24"/>
      <c r="F16" s="8">
        <f>SUM(F4:F15)</f>
        <v>23</v>
      </c>
      <c r="G16" s="11">
        <f>SUM(G4:G15)</f>
        <v>50</v>
      </c>
      <c r="H16" s="21">
        <f>SUM(H4:H15)</f>
        <v>73</v>
      </c>
    </row>
    <row r="17" spans="1:8" ht="12.75" customHeight="1">
      <c r="A17" s="49"/>
      <c r="B17" s="49"/>
      <c r="C17" s="49"/>
      <c r="D17" s="50"/>
      <c r="F17" s="49"/>
      <c r="G17" s="49"/>
      <c r="H17" s="50"/>
    </row>
    <row r="18" spans="1:8" s="6" customFormat="1" ht="12.75" customHeight="1">
      <c r="A18" s="77" t="s">
        <v>76</v>
      </c>
      <c r="B18" s="77"/>
      <c r="C18" s="77"/>
      <c r="D18" s="77"/>
      <c r="E18" s="77"/>
      <c r="F18" s="77"/>
      <c r="G18" s="77"/>
      <c r="H18" s="77"/>
    </row>
    <row r="19" spans="1:8" ht="12.75" customHeight="1">
      <c r="A19" s="80"/>
      <c r="B19" s="81" t="s">
        <v>23</v>
      </c>
      <c r="C19" s="79"/>
      <c r="D19" s="79"/>
      <c r="E19" s="28"/>
      <c r="F19" s="79" t="s">
        <v>54</v>
      </c>
      <c r="G19" s="79"/>
      <c r="H19" s="79"/>
    </row>
    <row r="20" spans="1:8" ht="12.75" customHeight="1">
      <c r="A20" s="80"/>
      <c r="B20" s="27" t="s">
        <v>108</v>
      </c>
      <c r="C20" s="8" t="s">
        <v>53</v>
      </c>
      <c r="D20" s="8" t="s">
        <v>54</v>
      </c>
      <c r="E20" s="22"/>
      <c r="F20" s="8" t="s">
        <v>52</v>
      </c>
      <c r="G20" s="8" t="s">
        <v>53</v>
      </c>
      <c r="H20" s="8" t="s">
        <v>54</v>
      </c>
    </row>
    <row r="21" spans="1:8" ht="12.75" customHeight="1">
      <c r="A21" s="8" t="s">
        <v>90</v>
      </c>
      <c r="B21" s="9">
        <f>COUNTIF('OB9 RBD'!$A$2:$A$425,"OB9-DC*ASM")</f>
        <v>14</v>
      </c>
      <c r="C21" s="9">
        <f>COUNTIF('OB9 RBD'!$A$2:$A$425,"OB9-DR*ASM*")</f>
        <v>52</v>
      </c>
      <c r="D21" s="8">
        <f>SUM(B21:C21)</f>
        <v>66</v>
      </c>
      <c r="E21" s="22"/>
      <c r="F21" s="9">
        <f>B21</f>
        <v>14</v>
      </c>
      <c r="G21" s="9">
        <f>C21</f>
        <v>52</v>
      </c>
      <c r="H21" s="8">
        <f>SUM(F21:G21)</f>
        <v>66</v>
      </c>
    </row>
    <row r="22" spans="1:8" ht="12.75" customHeight="1">
      <c r="A22" s="8" t="s">
        <v>41</v>
      </c>
      <c r="B22" s="9">
        <f>COUNTIF('OB9 RBD'!$A$2:$A$425,"OB9-DC*CM")</f>
        <v>0</v>
      </c>
      <c r="C22" s="9">
        <f>COUNTIF('OB9 RBD'!$A$2:$A$425,"OB9-DR*CM*")</f>
        <v>0</v>
      </c>
      <c r="D22" s="8">
        <f>SUM(B22:C22)</f>
        <v>0</v>
      </c>
      <c r="E22" s="22"/>
      <c r="F22" s="9">
        <f aca="true" t="shared" si="4" ref="F22:F32">B22</f>
        <v>0</v>
      </c>
      <c r="G22" s="9">
        <f aca="true" t="shared" si="5" ref="G22:G32">C22</f>
        <v>0</v>
      </c>
      <c r="H22" s="8">
        <f>SUM(F22:G22)</f>
        <v>0</v>
      </c>
    </row>
    <row r="23" spans="1:8" ht="12.75" customHeight="1">
      <c r="A23" s="8" t="s">
        <v>89</v>
      </c>
      <c r="B23" s="9">
        <f>COUNTIF('OB9 RBD'!$A$2:$A$425,"OB9-DC*ENV")</f>
        <v>0</v>
      </c>
      <c r="C23" s="9">
        <f>COUNTIF('OB9 RBD'!$A$2:$A$425,"OB9-DR*ENV")</f>
        <v>3</v>
      </c>
      <c r="D23" s="8">
        <f aca="true" t="shared" si="6" ref="D23:D31">SUM(B23:C23)</f>
        <v>3</v>
      </c>
      <c r="E23" s="22"/>
      <c r="F23" s="9">
        <f t="shared" si="4"/>
        <v>0</v>
      </c>
      <c r="G23" s="9">
        <f t="shared" si="5"/>
        <v>3</v>
      </c>
      <c r="H23" s="8">
        <f aca="true" t="shared" si="7" ref="H23:H31">SUM(F23:G23)</f>
        <v>3</v>
      </c>
    </row>
    <row r="24" spans="1:8" ht="12.75" customHeight="1">
      <c r="A24" s="8" t="s">
        <v>80</v>
      </c>
      <c r="B24" s="9">
        <f>COUNTIF('OB9 RBD'!$A$2:$A$425,"OB9-DC*GSD")</f>
        <v>3</v>
      </c>
      <c r="C24" s="9">
        <f>COUNTIF('OB9 RBD'!$A$2:$A$425,"OB9-DR*GSD")</f>
        <v>16</v>
      </c>
      <c r="D24" s="8">
        <f t="shared" si="6"/>
        <v>19</v>
      </c>
      <c r="E24" s="22"/>
      <c r="F24" s="9">
        <f t="shared" si="4"/>
        <v>3</v>
      </c>
      <c r="G24" s="9">
        <f t="shared" si="5"/>
        <v>16</v>
      </c>
      <c r="H24" s="8">
        <f t="shared" si="7"/>
        <v>19</v>
      </c>
    </row>
    <row r="25" spans="1:8" ht="12.75" customHeight="1">
      <c r="A25" s="8" t="s">
        <v>82</v>
      </c>
      <c r="B25" s="9">
        <f>COUNTIF('OB9 RBD'!$A$2:$A$425,"OB9-DC*MDL")</f>
        <v>2</v>
      </c>
      <c r="C25" s="9">
        <f>COUNTIF('OB9 RBD'!$A$2:$A$425,"OB9-DR*MDL")</f>
        <v>6</v>
      </c>
      <c r="D25" s="8">
        <f t="shared" si="6"/>
        <v>8</v>
      </c>
      <c r="E25" s="22"/>
      <c r="F25" s="9">
        <f t="shared" si="4"/>
        <v>2</v>
      </c>
      <c r="G25" s="9">
        <f t="shared" si="5"/>
        <v>6</v>
      </c>
      <c r="H25" s="8">
        <f t="shared" si="7"/>
        <v>8</v>
      </c>
    </row>
    <row r="26" spans="1:8" ht="12.75" customHeight="1">
      <c r="A26" s="8" t="s">
        <v>88</v>
      </c>
      <c r="B26" s="9">
        <f>COUNTIF('OB9 RBD'!$A$2:$A$425,"OB9-RC*NCEP")</f>
        <v>0</v>
      </c>
      <c r="C26" s="9">
        <f>COUNTIF('OB9 RBD'!$A$2:$A$425,"OB9-DR*NCEP")</f>
        <v>0</v>
      </c>
      <c r="D26" s="8">
        <f t="shared" si="6"/>
        <v>0</v>
      </c>
      <c r="E26" s="22"/>
      <c r="F26" s="9">
        <f t="shared" si="4"/>
        <v>0</v>
      </c>
      <c r="G26" s="9">
        <f t="shared" si="5"/>
        <v>0</v>
      </c>
      <c r="H26" s="8">
        <f t="shared" si="7"/>
        <v>0</v>
      </c>
    </row>
    <row r="27" spans="1:8" ht="12.75" customHeight="1">
      <c r="A27" s="8" t="s">
        <v>75</v>
      </c>
      <c r="B27" s="9">
        <f>COUNTIF('OB9 RBD'!$A$2:$A$425,"OB9-RC*NESDIS")</f>
        <v>0</v>
      </c>
      <c r="C27" s="9">
        <f>COUNTIF('OB9 RBD'!$A$2:$A$425,"OB9-DR*NESDIS")</f>
        <v>0</v>
      </c>
      <c r="D27" s="8">
        <f t="shared" si="6"/>
        <v>0</v>
      </c>
      <c r="E27" s="22"/>
      <c r="F27" s="9">
        <f t="shared" si="4"/>
        <v>0</v>
      </c>
      <c r="G27" s="9">
        <f t="shared" si="5"/>
        <v>0</v>
      </c>
      <c r="H27" s="8">
        <f t="shared" si="7"/>
        <v>0</v>
      </c>
    </row>
    <row r="28" spans="1:8" ht="12.75" customHeight="1">
      <c r="A28" s="8" t="s">
        <v>81</v>
      </c>
      <c r="B28" s="9">
        <f>COUNTIF('OB9 RBD'!$A$2:$A$425,"OB9-DC*OHD")</f>
        <v>3</v>
      </c>
      <c r="C28" s="9">
        <f>COUNTIF('OB9 RBD'!$A$2:$A$425,"OB9-DR*OHD")</f>
        <v>6</v>
      </c>
      <c r="D28" s="8">
        <f t="shared" si="6"/>
        <v>9</v>
      </c>
      <c r="E28" s="22"/>
      <c r="F28" s="9">
        <f t="shared" si="4"/>
        <v>3</v>
      </c>
      <c r="G28" s="9">
        <f t="shared" si="5"/>
        <v>6</v>
      </c>
      <c r="H28" s="8">
        <f t="shared" si="7"/>
        <v>9</v>
      </c>
    </row>
    <row r="29" spans="1:8" ht="12.75" customHeight="1">
      <c r="A29" s="8" t="s">
        <v>78</v>
      </c>
      <c r="B29" s="9">
        <f>COUNTIF('OB9 RBD'!$A$2:$A$425,"OB9-DC*OPS*")</f>
        <v>0</v>
      </c>
      <c r="C29" s="9">
        <f>COUNTIF('OB9 RBD'!$A$2:$A$425,"OB9-DR*OPS*")</f>
        <v>1</v>
      </c>
      <c r="D29" s="8">
        <f t="shared" si="6"/>
        <v>1</v>
      </c>
      <c r="E29" s="22"/>
      <c r="F29" s="9">
        <f t="shared" si="4"/>
        <v>0</v>
      </c>
      <c r="G29" s="9">
        <f t="shared" si="5"/>
        <v>1</v>
      </c>
      <c r="H29" s="8">
        <f t="shared" si="7"/>
        <v>1</v>
      </c>
    </row>
    <row r="30" spans="1:8" ht="12.75" customHeight="1">
      <c r="A30" s="8" t="s">
        <v>42</v>
      </c>
      <c r="B30" s="9">
        <f>COUNTIF('OB9 RBD'!$A$2:$A$425,"OB9-DC*RTN*")</f>
        <v>0</v>
      </c>
      <c r="C30" s="9">
        <f>COUNTIF('OB9 RBD'!$A$2:$A$425,"OB9-DR*RTN*")</f>
        <v>0</v>
      </c>
      <c r="D30" s="8">
        <f>SUM(B30:C30)</f>
        <v>0</v>
      </c>
      <c r="E30" s="22"/>
      <c r="F30" s="9">
        <f t="shared" si="4"/>
        <v>0</v>
      </c>
      <c r="G30" s="9">
        <f t="shared" si="5"/>
        <v>0</v>
      </c>
      <c r="H30" s="8">
        <f>SUM(F30:G30)</f>
        <v>0</v>
      </c>
    </row>
    <row r="31" spans="1:8" ht="12.75" customHeight="1">
      <c r="A31" s="8" t="s">
        <v>43</v>
      </c>
      <c r="B31" s="9">
        <f>COUNTIF('OB9 RBD'!$A$2:$A$425,"OB9-DC*SEC")</f>
        <v>1</v>
      </c>
      <c r="C31" s="9">
        <f>COUNTIF('OB9 RBD'!$A$2:$A$425,"OB9-DR*SEC")</f>
        <v>0</v>
      </c>
      <c r="D31" s="12">
        <f t="shared" si="6"/>
        <v>1</v>
      </c>
      <c r="E31" s="23"/>
      <c r="F31" s="9">
        <f t="shared" si="4"/>
        <v>1</v>
      </c>
      <c r="G31" s="9">
        <f t="shared" si="5"/>
        <v>0</v>
      </c>
      <c r="H31" s="8">
        <f t="shared" si="7"/>
        <v>1</v>
      </c>
    </row>
    <row r="32" spans="1:8" ht="12.75" customHeight="1" thickBot="1">
      <c r="A32" s="8" t="s">
        <v>55</v>
      </c>
      <c r="B32" s="9">
        <f>COUNTIF('OB9 RBD'!$A$2:$A$425,"OB9-DC*Sst")</f>
        <v>0</v>
      </c>
      <c r="C32" s="9">
        <f>COUNTIF('OB9 RBD'!$A$2:$A$425,"OB9-DR*Sst")</f>
        <v>0</v>
      </c>
      <c r="D32" s="12">
        <f>SUM(B32:C32)</f>
        <v>0</v>
      </c>
      <c r="E32" s="34"/>
      <c r="F32" s="9">
        <f t="shared" si="4"/>
        <v>0</v>
      </c>
      <c r="G32" s="9">
        <f t="shared" si="5"/>
        <v>0</v>
      </c>
      <c r="H32" s="8">
        <f>SUM(F32:G32)</f>
        <v>0</v>
      </c>
    </row>
    <row r="33" spans="1:8" ht="12.75" customHeight="1" thickBot="1">
      <c r="A33" s="8" t="s">
        <v>54</v>
      </c>
      <c r="B33" s="8">
        <f>SUM(B21:B32)</f>
        <v>23</v>
      </c>
      <c r="C33" s="8">
        <f>SUM(C21:C32)</f>
        <v>84</v>
      </c>
      <c r="D33" s="21">
        <f>SUM(D21:D32)</f>
        <v>107</v>
      </c>
      <c r="E33" s="24"/>
      <c r="F33" s="8">
        <f>SUM(F21:F32)</f>
        <v>23</v>
      </c>
      <c r="G33" s="11">
        <f>SUM(G21:G32)</f>
        <v>84</v>
      </c>
      <c r="H33" s="21">
        <f>SUM(H21:H32)</f>
        <v>107</v>
      </c>
    </row>
    <row r="34" ht="12.75" customHeight="1"/>
    <row r="35" spans="1:8" ht="12.75" customHeight="1">
      <c r="A35" s="78" t="s">
        <v>109</v>
      </c>
      <c r="B35" s="78"/>
      <c r="C35" s="78"/>
      <c r="D35" s="78"/>
      <c r="E35" s="78"/>
      <c r="F35" s="78"/>
      <c r="G35" s="78"/>
      <c r="H35" s="78"/>
    </row>
  </sheetData>
  <mergeCells count="9">
    <mergeCell ref="A1:H1"/>
    <mergeCell ref="A2:A3"/>
    <mergeCell ref="B2:D2"/>
    <mergeCell ref="F2:H2"/>
    <mergeCell ref="A18:H18"/>
    <mergeCell ref="A35:H35"/>
    <mergeCell ref="F19:H19"/>
    <mergeCell ref="A19:A20"/>
    <mergeCell ref="B19:D19"/>
  </mergeCells>
  <printOptions horizontalCentered="1"/>
  <pageMargins left="0.75" right="0.75" top="0.75" bottom="0.75" header="0.5" footer="0.5"/>
  <pageSetup horizontalDpi="600" verticalDpi="600" orientation="landscape" r:id="rId1"/>
  <headerFooter alignWithMargins="0">
    <oddHeader>&amp;C&amp;"Arial,Bold"OB9 Release Content</oddHeader>
    <oddFooter>&amp;L&amp;9&amp;F &amp;A&amp;R&amp;9Page &amp;P of &amp;N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7"/>
  <sheetViews>
    <sheetView tabSelected="1" view="pageBreakPreview" zoomScaleSheetLayoutView="100" workbookViewId="0" topLeftCell="B1">
      <pane ySplit="1" topLeftCell="BM2" activePane="bottomLeft" state="frozen"/>
      <selection pane="topLeft" activeCell="J27" sqref="J27"/>
      <selection pane="bottomLeft" activeCell="B1" sqref="B1"/>
    </sheetView>
  </sheetViews>
  <sheetFormatPr defaultColWidth="9.140625" defaultRowHeight="12.75"/>
  <cols>
    <col min="1" max="1" width="15.140625" style="25" hidden="1" customWidth="1"/>
    <col min="2" max="2" width="9.7109375" style="19" customWidth="1"/>
    <col min="3" max="3" width="7.8515625" style="19" customWidth="1"/>
    <col min="4" max="4" width="52.7109375" style="4" customWidth="1"/>
    <col min="5" max="5" width="10.7109375" style="30" customWidth="1"/>
    <col min="6" max="6" width="6.57421875" style="30" customWidth="1"/>
    <col min="7" max="7" width="9.00390625" style="19" bestFit="1" customWidth="1"/>
    <col min="8" max="9" width="7.7109375" style="19" customWidth="1"/>
    <col min="10" max="10" width="21.7109375" style="33" customWidth="1"/>
    <col min="11" max="11" width="8.8515625" style="53" hidden="1" customWidth="1"/>
    <col min="12" max="16384" width="8.8515625" style="25" customWidth="1"/>
  </cols>
  <sheetData>
    <row r="1" spans="1:11" s="32" customFormat="1" ht="22.5" customHeight="1">
      <c r="A1" s="32" t="s">
        <v>77</v>
      </c>
      <c r="B1" s="10" t="s">
        <v>107</v>
      </c>
      <c r="C1" s="10" t="s">
        <v>44</v>
      </c>
      <c r="D1" s="10" t="s">
        <v>61</v>
      </c>
      <c r="E1" s="10" t="s">
        <v>62</v>
      </c>
      <c r="F1" s="10" t="s">
        <v>79</v>
      </c>
      <c r="G1" s="10" t="s">
        <v>46</v>
      </c>
      <c r="H1" s="10" t="s">
        <v>45</v>
      </c>
      <c r="I1" s="10" t="s">
        <v>265</v>
      </c>
      <c r="J1" s="10" t="s">
        <v>92</v>
      </c>
      <c r="K1" s="51" t="s">
        <v>248</v>
      </c>
    </row>
    <row r="2" spans="1:11" ht="22.5">
      <c r="A2" s="25" t="str">
        <f aca="true" t="shared" si="0" ref="A2:A47">CONCATENATE(G2,"-",B2,"-",F2)</f>
        <v>N/A-DCS3455-ASM</v>
      </c>
      <c r="B2" s="18" t="s">
        <v>206</v>
      </c>
      <c r="C2" s="18" t="s">
        <v>57</v>
      </c>
      <c r="D2" s="3" t="s">
        <v>207</v>
      </c>
      <c r="E2" s="43"/>
      <c r="F2" s="43" t="s">
        <v>90</v>
      </c>
      <c r="G2" s="44" t="s">
        <v>185</v>
      </c>
      <c r="H2" s="54" t="s">
        <v>255</v>
      </c>
      <c r="I2" s="54"/>
      <c r="J2" s="3" t="s">
        <v>257</v>
      </c>
      <c r="K2" s="52"/>
    </row>
    <row r="3" spans="1:11" ht="22.5">
      <c r="A3" s="25" t="str">
        <f t="shared" si="0"/>
        <v>N/A-DCS3461-ASM</v>
      </c>
      <c r="B3" s="18" t="s">
        <v>203</v>
      </c>
      <c r="C3" s="18" t="s">
        <v>57</v>
      </c>
      <c r="D3" s="3" t="s">
        <v>204</v>
      </c>
      <c r="E3" s="43"/>
      <c r="F3" s="43" t="s">
        <v>90</v>
      </c>
      <c r="G3" s="44" t="s">
        <v>185</v>
      </c>
      <c r="H3" s="54" t="s">
        <v>256</v>
      </c>
      <c r="I3" s="54"/>
      <c r="J3" s="3" t="s">
        <v>257</v>
      </c>
      <c r="K3" s="52"/>
    </row>
    <row r="4" spans="1:11" ht="11.25">
      <c r="A4" s="25" t="str">
        <f t="shared" si="0"/>
        <v>N/A-DCSxxxx-ASM</v>
      </c>
      <c r="B4" s="20" t="s">
        <v>106</v>
      </c>
      <c r="C4" s="31" t="s">
        <v>1</v>
      </c>
      <c r="D4" s="39" t="s">
        <v>14</v>
      </c>
      <c r="E4" s="43" t="s">
        <v>68</v>
      </c>
      <c r="F4" s="43" t="s">
        <v>90</v>
      </c>
      <c r="G4" s="44" t="s">
        <v>185</v>
      </c>
      <c r="H4" s="18" t="s">
        <v>188</v>
      </c>
      <c r="I4" s="18"/>
      <c r="J4" s="3" t="s">
        <v>186</v>
      </c>
      <c r="K4" s="52"/>
    </row>
    <row r="5" spans="1:11" ht="11.25">
      <c r="A5" s="25" t="str">
        <f t="shared" si="0"/>
        <v>N/A-DCSxxxx-ASM</v>
      </c>
      <c r="B5" s="20" t="s">
        <v>106</v>
      </c>
      <c r="C5" s="42" t="s">
        <v>57</v>
      </c>
      <c r="D5" s="3" t="s">
        <v>13</v>
      </c>
      <c r="E5" s="43" t="s">
        <v>68</v>
      </c>
      <c r="F5" s="43" t="s">
        <v>90</v>
      </c>
      <c r="G5" s="44" t="s">
        <v>185</v>
      </c>
      <c r="H5" s="18" t="s">
        <v>251</v>
      </c>
      <c r="I5" s="18"/>
      <c r="J5" s="3" t="s">
        <v>186</v>
      </c>
      <c r="K5" s="52"/>
    </row>
    <row r="6" spans="1:11" ht="22.5">
      <c r="A6" s="25" t="str">
        <f>CONCATENATE(G6,"-",B6,"-",F6)</f>
        <v>N/A-DR14226-ASM</v>
      </c>
      <c r="B6" s="48" t="s">
        <v>144</v>
      </c>
      <c r="C6" s="46"/>
      <c r="D6" s="3" t="s">
        <v>181</v>
      </c>
      <c r="E6" s="18" t="s">
        <v>26</v>
      </c>
      <c r="F6" s="18" t="s">
        <v>90</v>
      </c>
      <c r="G6" s="18" t="s">
        <v>185</v>
      </c>
      <c r="H6" s="18" t="s">
        <v>406</v>
      </c>
      <c r="I6" s="18" t="s">
        <v>391</v>
      </c>
      <c r="J6" s="3" t="s">
        <v>407</v>
      </c>
      <c r="K6" s="52"/>
    </row>
    <row r="7" spans="1:11" ht="11.25">
      <c r="A7" s="25" t="str">
        <f t="shared" si="0"/>
        <v>N/A-DCSxxxx-GSD</v>
      </c>
      <c r="B7" s="20" t="s">
        <v>106</v>
      </c>
      <c r="C7" s="42" t="s">
        <v>58</v>
      </c>
      <c r="D7" s="40" t="s">
        <v>18</v>
      </c>
      <c r="E7" s="43" t="s">
        <v>73</v>
      </c>
      <c r="F7" s="43" t="s">
        <v>80</v>
      </c>
      <c r="G7" s="44" t="s">
        <v>185</v>
      </c>
      <c r="H7" s="18" t="s">
        <v>188</v>
      </c>
      <c r="I7" s="18"/>
      <c r="J7" s="3" t="s">
        <v>186</v>
      </c>
      <c r="K7" s="52"/>
    </row>
    <row r="8" spans="1:11" ht="33.75">
      <c r="A8" s="25" t="str">
        <f t="shared" si="0"/>
        <v>N/A-DCSxxxx-MDL</v>
      </c>
      <c r="B8" s="20" t="s">
        <v>106</v>
      </c>
      <c r="C8" s="42" t="s">
        <v>65</v>
      </c>
      <c r="D8" s="40" t="s">
        <v>19</v>
      </c>
      <c r="E8" s="43" t="s">
        <v>69</v>
      </c>
      <c r="F8" s="43" t="s">
        <v>82</v>
      </c>
      <c r="G8" s="44" t="s">
        <v>185</v>
      </c>
      <c r="H8" s="18" t="s">
        <v>254</v>
      </c>
      <c r="I8" s="18"/>
      <c r="J8" s="3" t="s">
        <v>186</v>
      </c>
      <c r="K8" s="52"/>
    </row>
    <row r="9" spans="1:11" ht="11.25">
      <c r="A9" s="25" t="str">
        <f t="shared" si="0"/>
        <v>N/A-DCSxxxx-MDL</v>
      </c>
      <c r="B9" s="20" t="s">
        <v>106</v>
      </c>
      <c r="C9" s="42" t="s">
        <v>7</v>
      </c>
      <c r="D9" s="40" t="s">
        <v>20</v>
      </c>
      <c r="E9" s="43" t="s">
        <v>63</v>
      </c>
      <c r="F9" s="43" t="s">
        <v>82</v>
      </c>
      <c r="G9" s="44" t="s">
        <v>185</v>
      </c>
      <c r="H9" s="18" t="s">
        <v>254</v>
      </c>
      <c r="I9" s="18"/>
      <c r="J9" s="3" t="s">
        <v>186</v>
      </c>
      <c r="K9" s="52"/>
    </row>
    <row r="10" spans="1:11" ht="22.5">
      <c r="A10" s="25" t="str">
        <f>CONCATENATE(G10,"-",B10,"-",F10)</f>
        <v>N/A-DR18900-MDL</v>
      </c>
      <c r="B10" s="47" t="s">
        <v>102</v>
      </c>
      <c r="C10" s="45"/>
      <c r="D10" s="45" t="s">
        <v>36</v>
      </c>
      <c r="E10" s="18" t="s">
        <v>37</v>
      </c>
      <c r="F10" s="18" t="s">
        <v>82</v>
      </c>
      <c r="G10" s="18" t="s">
        <v>185</v>
      </c>
      <c r="H10" s="18" t="s">
        <v>346</v>
      </c>
      <c r="I10" s="18" t="s">
        <v>297</v>
      </c>
      <c r="J10" s="3" t="s">
        <v>347</v>
      </c>
      <c r="K10" s="52"/>
    </row>
    <row r="11" spans="1:11" ht="11.25">
      <c r="A11" s="25" t="str">
        <f>CONCATENATE(G11,"-",B11,"-",F11)</f>
        <v>N/A-DCSxxxx-OHD</v>
      </c>
      <c r="B11" s="20" t="s">
        <v>106</v>
      </c>
      <c r="C11" s="31" t="s">
        <v>71</v>
      </c>
      <c r="D11" s="39" t="s">
        <v>21</v>
      </c>
      <c r="E11" s="43" t="s">
        <v>70</v>
      </c>
      <c r="F11" s="43" t="s">
        <v>81</v>
      </c>
      <c r="G11" s="44" t="s">
        <v>185</v>
      </c>
      <c r="H11" s="18" t="s">
        <v>320</v>
      </c>
      <c r="I11" s="18" t="s">
        <v>297</v>
      </c>
      <c r="J11" s="3" t="s">
        <v>186</v>
      </c>
      <c r="K11" s="52"/>
    </row>
    <row r="12" spans="1:11" ht="24" customHeight="1">
      <c r="A12" s="25" t="str">
        <f>CONCATENATE(G12,"-",B12,"-",F12)</f>
        <v>N/A-DCSxxxx-OHD</v>
      </c>
      <c r="B12" s="20" t="s">
        <v>106</v>
      </c>
      <c r="C12" s="42" t="s">
        <v>83</v>
      </c>
      <c r="D12" s="40" t="s">
        <v>67</v>
      </c>
      <c r="E12" s="43" t="s">
        <v>70</v>
      </c>
      <c r="F12" s="43" t="s">
        <v>81</v>
      </c>
      <c r="G12" s="44" t="s">
        <v>185</v>
      </c>
      <c r="H12" s="18" t="s">
        <v>320</v>
      </c>
      <c r="I12" s="18" t="s">
        <v>297</v>
      </c>
      <c r="J12" s="3" t="s">
        <v>186</v>
      </c>
      <c r="K12" s="52"/>
    </row>
    <row r="13" spans="2:11" ht="24" customHeight="1">
      <c r="B13" s="48" t="s">
        <v>382</v>
      </c>
      <c r="C13" s="46" t="s">
        <v>354</v>
      </c>
      <c r="D13" s="63" t="s">
        <v>355</v>
      </c>
      <c r="E13" s="18" t="s">
        <v>307</v>
      </c>
      <c r="F13" s="18" t="s">
        <v>78</v>
      </c>
      <c r="G13" s="18" t="s">
        <v>185</v>
      </c>
      <c r="H13" s="64" t="s">
        <v>395</v>
      </c>
      <c r="I13" s="64" t="s">
        <v>396</v>
      </c>
      <c r="J13" s="65" t="s">
        <v>397</v>
      </c>
      <c r="K13" s="52"/>
    </row>
    <row r="14" spans="1:11" ht="11.25">
      <c r="A14" s="25" t="str">
        <f t="shared" si="0"/>
        <v>N/A-DCS3489-ASM</v>
      </c>
      <c r="B14" s="20" t="s">
        <v>228</v>
      </c>
      <c r="C14" s="42" t="s">
        <v>84</v>
      </c>
      <c r="D14" s="3" t="s">
        <v>12</v>
      </c>
      <c r="E14" s="43" t="s">
        <v>73</v>
      </c>
      <c r="F14" s="43" t="s">
        <v>90</v>
      </c>
      <c r="G14" s="44" t="s">
        <v>185</v>
      </c>
      <c r="H14" s="18" t="s">
        <v>296</v>
      </c>
      <c r="I14" s="18" t="s">
        <v>297</v>
      </c>
      <c r="J14" s="3" t="s">
        <v>186</v>
      </c>
      <c r="K14" s="52"/>
    </row>
    <row r="15" spans="2:11" ht="22.5" customHeight="1">
      <c r="B15" s="55" t="s">
        <v>142</v>
      </c>
      <c r="C15" s="70"/>
      <c r="D15" s="71" t="s">
        <v>179</v>
      </c>
      <c r="E15" s="72" t="s">
        <v>260</v>
      </c>
      <c r="F15" s="72" t="s">
        <v>90</v>
      </c>
      <c r="G15" s="72" t="s">
        <v>185</v>
      </c>
      <c r="H15" s="72" t="s">
        <v>475</v>
      </c>
      <c r="I15" s="72" t="s">
        <v>443</v>
      </c>
      <c r="J15" s="71" t="s">
        <v>268</v>
      </c>
      <c r="K15" s="73">
        <v>39630</v>
      </c>
    </row>
    <row r="16" spans="1:11" ht="22.5">
      <c r="A16" s="25" t="str">
        <f aca="true" t="shared" si="1" ref="A16:A23">CONCATENATE(G16,"-",B16,"-",F16)</f>
        <v>N/A-DR19013-ASM</v>
      </c>
      <c r="B16" s="48" t="s">
        <v>100</v>
      </c>
      <c r="C16" s="46"/>
      <c r="D16" s="3" t="s">
        <v>32</v>
      </c>
      <c r="E16" s="18" t="s">
        <v>70</v>
      </c>
      <c r="F16" s="18" t="s">
        <v>90</v>
      </c>
      <c r="G16" s="18" t="s">
        <v>185</v>
      </c>
      <c r="H16" s="18" t="s">
        <v>266</v>
      </c>
      <c r="I16" s="18" t="s">
        <v>267</v>
      </c>
      <c r="J16" s="3" t="s">
        <v>268</v>
      </c>
      <c r="K16" s="52"/>
    </row>
    <row r="17" spans="1:11" ht="22.5">
      <c r="A17" s="25" t="str">
        <f t="shared" si="1"/>
        <v>N/A-DR19053-ASM</v>
      </c>
      <c r="B17" s="48" t="s">
        <v>143</v>
      </c>
      <c r="C17" s="46"/>
      <c r="D17" s="3" t="s">
        <v>180</v>
      </c>
      <c r="E17" s="18" t="s">
        <v>259</v>
      </c>
      <c r="F17" s="18" t="s">
        <v>90</v>
      </c>
      <c r="G17" s="18" t="s">
        <v>185</v>
      </c>
      <c r="H17" s="18" t="s">
        <v>266</v>
      </c>
      <c r="I17" s="18" t="s">
        <v>267</v>
      </c>
      <c r="J17" s="3" t="s">
        <v>268</v>
      </c>
      <c r="K17" s="52"/>
    </row>
    <row r="18" spans="1:11" ht="22.5">
      <c r="A18" s="25" t="str">
        <f t="shared" si="1"/>
        <v>N/A-DR19055-ASM</v>
      </c>
      <c r="B18" s="48" t="s">
        <v>115</v>
      </c>
      <c r="C18" s="46"/>
      <c r="D18" s="3" t="s">
        <v>152</v>
      </c>
      <c r="E18" s="18" t="s">
        <v>73</v>
      </c>
      <c r="F18" s="18" t="s">
        <v>90</v>
      </c>
      <c r="G18" s="18" t="s">
        <v>185</v>
      </c>
      <c r="H18" s="18" t="s">
        <v>317</v>
      </c>
      <c r="I18" s="18" t="s">
        <v>297</v>
      </c>
      <c r="J18" s="3" t="s">
        <v>268</v>
      </c>
      <c r="K18" s="52"/>
    </row>
    <row r="19" spans="1:11" ht="22.5">
      <c r="A19" s="25" t="str">
        <f t="shared" si="1"/>
        <v>N/A-DR19071-ASM</v>
      </c>
      <c r="B19" s="48" t="s">
        <v>139</v>
      </c>
      <c r="C19" s="46"/>
      <c r="D19" s="3" t="s">
        <v>176</v>
      </c>
      <c r="E19" s="18" t="s">
        <v>70</v>
      </c>
      <c r="F19" s="18" t="s">
        <v>90</v>
      </c>
      <c r="G19" s="18" t="s">
        <v>185</v>
      </c>
      <c r="H19" s="18" t="s">
        <v>285</v>
      </c>
      <c r="I19" s="18" t="s">
        <v>267</v>
      </c>
      <c r="J19" s="3" t="s">
        <v>268</v>
      </c>
      <c r="K19" s="52"/>
    </row>
    <row r="20" spans="1:11" ht="22.5">
      <c r="A20" s="25" t="str">
        <f t="shared" si="1"/>
        <v>N/A-DR19393-ASM</v>
      </c>
      <c r="B20" s="48" t="s">
        <v>117</v>
      </c>
      <c r="C20" s="46"/>
      <c r="D20" s="3" t="s">
        <v>154</v>
      </c>
      <c r="E20" s="18" t="s">
        <v>70</v>
      </c>
      <c r="F20" s="18" t="s">
        <v>90</v>
      </c>
      <c r="G20" s="18" t="s">
        <v>185</v>
      </c>
      <c r="H20" s="18" t="s">
        <v>285</v>
      </c>
      <c r="I20" s="18" t="s">
        <v>267</v>
      </c>
      <c r="J20" s="3" t="s">
        <v>268</v>
      </c>
      <c r="K20" s="52"/>
    </row>
    <row r="21" spans="2:11" ht="22.5">
      <c r="B21" s="55" t="s">
        <v>122</v>
      </c>
      <c r="C21" s="70"/>
      <c r="D21" s="71" t="s">
        <v>159</v>
      </c>
      <c r="E21" s="72" t="s">
        <v>64</v>
      </c>
      <c r="F21" s="72" t="s">
        <v>80</v>
      </c>
      <c r="G21" s="72" t="s">
        <v>468</v>
      </c>
      <c r="H21" s="72" t="s">
        <v>469</v>
      </c>
      <c r="I21" s="72" t="s">
        <v>443</v>
      </c>
      <c r="J21" s="71" t="s">
        <v>470</v>
      </c>
      <c r="K21" s="73"/>
    </row>
    <row r="22" spans="2:11" ht="22.5">
      <c r="B22" s="55" t="s">
        <v>123</v>
      </c>
      <c r="C22" s="70"/>
      <c r="D22" s="71" t="s">
        <v>160</v>
      </c>
      <c r="E22" s="72" t="s">
        <v>37</v>
      </c>
      <c r="F22" s="72" t="s">
        <v>80</v>
      </c>
      <c r="G22" s="72" t="s">
        <v>468</v>
      </c>
      <c r="H22" s="72" t="s">
        <v>469</v>
      </c>
      <c r="I22" s="72" t="s">
        <v>443</v>
      </c>
      <c r="J22" s="71" t="s">
        <v>471</v>
      </c>
      <c r="K22" s="73"/>
    </row>
    <row r="23" spans="1:11" ht="11.25">
      <c r="A23" s="25" t="str">
        <f t="shared" si="1"/>
        <v>OB9-DCS3458-ASM</v>
      </c>
      <c r="B23" s="18" t="s">
        <v>387</v>
      </c>
      <c r="C23" s="18" t="s">
        <v>388</v>
      </c>
      <c r="D23" s="3" t="s">
        <v>389</v>
      </c>
      <c r="E23" s="18" t="s">
        <v>68</v>
      </c>
      <c r="F23" s="18" t="s">
        <v>90</v>
      </c>
      <c r="G23" s="54" t="s">
        <v>23</v>
      </c>
      <c r="H23" s="18" t="s">
        <v>390</v>
      </c>
      <c r="I23" s="18" t="s">
        <v>391</v>
      </c>
      <c r="J23" s="3" t="s">
        <v>438</v>
      </c>
      <c r="K23" s="52">
        <v>39777</v>
      </c>
    </row>
    <row r="24" spans="1:11" ht="11.25">
      <c r="A24" s="25" t="str">
        <f t="shared" si="0"/>
        <v>OB9-DCS3491-ASM</v>
      </c>
      <c r="B24" s="20" t="s">
        <v>230</v>
      </c>
      <c r="C24" s="31" t="s">
        <v>3</v>
      </c>
      <c r="D24" s="3" t="s">
        <v>16</v>
      </c>
      <c r="E24" s="43" t="s">
        <v>24</v>
      </c>
      <c r="F24" s="43" t="s">
        <v>90</v>
      </c>
      <c r="G24" s="44" t="s">
        <v>23</v>
      </c>
      <c r="H24" s="18"/>
      <c r="I24" s="18"/>
      <c r="J24" s="3"/>
      <c r="K24" s="52">
        <v>39630</v>
      </c>
    </row>
    <row r="25" spans="1:11" ht="11.25">
      <c r="A25" s="25" t="str">
        <f t="shared" si="0"/>
        <v>OB9-DCS3492-ASM</v>
      </c>
      <c r="B25" s="20" t="s">
        <v>231</v>
      </c>
      <c r="C25" s="31" t="s">
        <v>4</v>
      </c>
      <c r="D25" s="3" t="s">
        <v>17</v>
      </c>
      <c r="E25" s="43" t="s">
        <v>24</v>
      </c>
      <c r="F25" s="43" t="s">
        <v>90</v>
      </c>
      <c r="G25" s="44" t="s">
        <v>23</v>
      </c>
      <c r="H25" s="18"/>
      <c r="I25" s="18"/>
      <c r="J25" s="3"/>
      <c r="K25" s="52">
        <v>39630</v>
      </c>
    </row>
    <row r="26" spans="1:11" ht="11.25">
      <c r="A26" s="25" t="str">
        <f t="shared" si="0"/>
        <v>OB9-DCS3493-ASM</v>
      </c>
      <c r="B26" s="20" t="s">
        <v>234</v>
      </c>
      <c r="C26" s="31" t="s">
        <v>2</v>
      </c>
      <c r="D26" s="3" t="s">
        <v>235</v>
      </c>
      <c r="E26" s="43" t="s">
        <v>68</v>
      </c>
      <c r="F26" s="43" t="s">
        <v>90</v>
      </c>
      <c r="G26" s="44" t="s">
        <v>23</v>
      </c>
      <c r="H26" s="18"/>
      <c r="I26" s="18"/>
      <c r="J26" s="3"/>
      <c r="K26" s="52">
        <v>39630</v>
      </c>
    </row>
    <row r="27" spans="1:11" ht="11.25">
      <c r="A27" s="25" t="str">
        <f t="shared" si="0"/>
        <v>OB9-DCS3494-ASM</v>
      </c>
      <c r="B27" s="20" t="s">
        <v>238</v>
      </c>
      <c r="C27" s="31" t="s">
        <v>0</v>
      </c>
      <c r="D27" s="3" t="s">
        <v>240</v>
      </c>
      <c r="E27" s="43" t="s">
        <v>74</v>
      </c>
      <c r="F27" s="43" t="s">
        <v>90</v>
      </c>
      <c r="G27" s="44" t="s">
        <v>23</v>
      </c>
      <c r="H27" s="18"/>
      <c r="I27" s="18"/>
      <c r="J27" s="3"/>
      <c r="K27" s="52">
        <v>39630</v>
      </c>
    </row>
    <row r="28" spans="1:11" ht="11.25">
      <c r="A28" s="25" t="str">
        <f t="shared" si="0"/>
        <v>OB9-DCS3495-ASM</v>
      </c>
      <c r="B28" s="20" t="s">
        <v>232</v>
      </c>
      <c r="C28" s="31" t="s">
        <v>56</v>
      </c>
      <c r="D28" s="3" t="s">
        <v>15</v>
      </c>
      <c r="E28" s="43" t="s">
        <v>73</v>
      </c>
      <c r="F28" s="43" t="s">
        <v>90</v>
      </c>
      <c r="G28" s="44" t="s">
        <v>23</v>
      </c>
      <c r="H28" s="18"/>
      <c r="I28" s="18"/>
      <c r="J28" s="3"/>
      <c r="K28" s="52">
        <v>39630</v>
      </c>
    </row>
    <row r="29" spans="1:11" ht="11.25">
      <c r="A29" s="25" t="str">
        <f t="shared" si="0"/>
        <v>OB9-DCS3496-ASM</v>
      </c>
      <c r="B29" s="20" t="s">
        <v>218</v>
      </c>
      <c r="C29" s="31" t="s">
        <v>72</v>
      </c>
      <c r="D29" s="3" t="s">
        <v>224</v>
      </c>
      <c r="E29" s="43" t="s">
        <v>68</v>
      </c>
      <c r="F29" s="43" t="s">
        <v>90</v>
      </c>
      <c r="G29" s="44" t="s">
        <v>23</v>
      </c>
      <c r="H29" s="18"/>
      <c r="I29" s="18"/>
      <c r="J29" s="3"/>
      <c r="K29" s="52">
        <v>39630</v>
      </c>
    </row>
    <row r="30" spans="1:11" ht="11.25">
      <c r="A30" s="25" t="str">
        <f t="shared" si="0"/>
        <v>OB9-DCS3497-ASM</v>
      </c>
      <c r="B30" s="20" t="s">
        <v>223</v>
      </c>
      <c r="C30" s="31" t="s">
        <v>5</v>
      </c>
      <c r="D30" s="3" t="s">
        <v>225</v>
      </c>
      <c r="E30" s="43" t="s">
        <v>68</v>
      </c>
      <c r="F30" s="43" t="s">
        <v>90</v>
      </c>
      <c r="G30" s="44" t="s">
        <v>23</v>
      </c>
      <c r="H30" s="18"/>
      <c r="I30" s="18"/>
      <c r="J30" s="3"/>
      <c r="K30" s="52">
        <v>39630</v>
      </c>
    </row>
    <row r="31" spans="1:11" ht="11.25">
      <c r="A31" s="25" t="str">
        <f t="shared" si="0"/>
        <v>OB9-DCS3498-ASM</v>
      </c>
      <c r="B31" s="20" t="s">
        <v>220</v>
      </c>
      <c r="C31" s="31" t="s">
        <v>66</v>
      </c>
      <c r="D31" s="3" t="s">
        <v>221</v>
      </c>
      <c r="E31" s="43" t="s">
        <v>87</v>
      </c>
      <c r="F31" s="43" t="s">
        <v>90</v>
      </c>
      <c r="G31" s="44" t="s">
        <v>23</v>
      </c>
      <c r="H31" s="18"/>
      <c r="I31" s="18"/>
      <c r="J31" s="3"/>
      <c r="K31" s="52">
        <v>39630</v>
      </c>
    </row>
    <row r="32" spans="1:11" ht="11.25">
      <c r="A32" s="25" t="str">
        <f t="shared" si="0"/>
        <v>OB9-DCS3499-ASM</v>
      </c>
      <c r="B32" s="20" t="s">
        <v>222</v>
      </c>
      <c r="C32" s="31" t="s">
        <v>5</v>
      </c>
      <c r="D32" s="3" t="s">
        <v>226</v>
      </c>
      <c r="E32" s="43" t="s">
        <v>68</v>
      </c>
      <c r="F32" s="43" t="s">
        <v>90</v>
      </c>
      <c r="G32" s="44" t="s">
        <v>23</v>
      </c>
      <c r="H32" s="18"/>
      <c r="I32" s="18"/>
      <c r="J32" s="3"/>
      <c r="K32" s="52">
        <v>39630</v>
      </c>
    </row>
    <row r="33" spans="1:11" ht="11.25">
      <c r="A33" s="25" t="str">
        <f t="shared" si="0"/>
        <v>OB9-DCS3500-ASM</v>
      </c>
      <c r="B33" s="20" t="s">
        <v>229</v>
      </c>
      <c r="C33" s="42" t="s">
        <v>85</v>
      </c>
      <c r="D33" s="3" t="s">
        <v>86</v>
      </c>
      <c r="E33" s="43" t="s">
        <v>73</v>
      </c>
      <c r="F33" s="43" t="s">
        <v>90</v>
      </c>
      <c r="G33" s="44" t="s">
        <v>23</v>
      </c>
      <c r="H33" s="18"/>
      <c r="I33" s="18"/>
      <c r="J33" s="3"/>
      <c r="K33" s="52">
        <v>39630</v>
      </c>
    </row>
    <row r="34" spans="1:11" ht="11.25">
      <c r="A34" s="25" t="str">
        <f t="shared" si="0"/>
        <v>OB9-DCS3501-ASM</v>
      </c>
      <c r="B34" s="20" t="s">
        <v>233</v>
      </c>
      <c r="C34" s="31" t="s">
        <v>2</v>
      </c>
      <c r="D34" s="3" t="s">
        <v>236</v>
      </c>
      <c r="E34" s="43" t="s">
        <v>68</v>
      </c>
      <c r="F34" s="43" t="s">
        <v>90</v>
      </c>
      <c r="G34" s="44" t="s">
        <v>23</v>
      </c>
      <c r="H34" s="18"/>
      <c r="I34" s="18"/>
      <c r="J34" s="3"/>
      <c r="K34" s="52">
        <v>39630</v>
      </c>
    </row>
    <row r="35" spans="1:11" ht="11.25">
      <c r="A35" s="25" t="str">
        <f t="shared" si="0"/>
        <v>OB9-DCS3502-ASM</v>
      </c>
      <c r="B35" s="20" t="s">
        <v>237</v>
      </c>
      <c r="C35" s="31" t="s">
        <v>0</v>
      </c>
      <c r="D35" s="3" t="s">
        <v>239</v>
      </c>
      <c r="E35" s="43" t="s">
        <v>74</v>
      </c>
      <c r="F35" s="43" t="s">
        <v>90</v>
      </c>
      <c r="G35" s="44" t="s">
        <v>23</v>
      </c>
      <c r="H35" s="18"/>
      <c r="I35" s="18"/>
      <c r="J35" s="3"/>
      <c r="K35" s="52">
        <v>39630</v>
      </c>
    </row>
    <row r="36" spans="1:11" ht="11.25">
      <c r="A36" s="25" t="str">
        <f t="shared" si="0"/>
        <v>OB9-DCS3503-ASM</v>
      </c>
      <c r="B36" s="20" t="s">
        <v>219</v>
      </c>
      <c r="C36" s="31" t="s">
        <v>66</v>
      </c>
      <c r="D36" s="3" t="s">
        <v>227</v>
      </c>
      <c r="E36" s="43" t="s">
        <v>87</v>
      </c>
      <c r="F36" s="43" t="s">
        <v>90</v>
      </c>
      <c r="G36" s="44" t="s">
        <v>23</v>
      </c>
      <c r="H36" s="18"/>
      <c r="I36" s="18"/>
      <c r="J36" s="3"/>
      <c r="K36" s="52">
        <v>39630</v>
      </c>
    </row>
    <row r="37" spans="1:11" ht="11.25">
      <c r="A37" s="25" t="str">
        <f t="shared" si="0"/>
        <v>OB9-DR15474-ASM</v>
      </c>
      <c r="B37" s="20" t="s">
        <v>252</v>
      </c>
      <c r="C37" s="42"/>
      <c r="D37" s="3" t="s">
        <v>253</v>
      </c>
      <c r="E37" s="43" t="s">
        <v>29</v>
      </c>
      <c r="F37" s="43" t="s">
        <v>90</v>
      </c>
      <c r="G37" s="44" t="s">
        <v>23</v>
      </c>
      <c r="H37" s="18" t="s">
        <v>254</v>
      </c>
      <c r="I37" s="18"/>
      <c r="J37" s="3" t="s">
        <v>187</v>
      </c>
      <c r="K37" s="52">
        <v>39777</v>
      </c>
    </row>
    <row r="38" spans="1:11" ht="11.25">
      <c r="A38" s="25" t="str">
        <f t="shared" si="0"/>
        <v>OB9-DR16572-ASM</v>
      </c>
      <c r="B38" s="48" t="s">
        <v>145</v>
      </c>
      <c r="C38" s="46"/>
      <c r="D38" s="3" t="s">
        <v>182</v>
      </c>
      <c r="E38" s="18" t="s">
        <v>64</v>
      </c>
      <c r="F38" s="18" t="s">
        <v>90</v>
      </c>
      <c r="G38" s="18" t="s">
        <v>23</v>
      </c>
      <c r="H38" s="18"/>
      <c r="I38" s="18"/>
      <c r="J38" s="3"/>
      <c r="K38" s="52">
        <v>39630</v>
      </c>
    </row>
    <row r="39" spans="1:11" ht="11.25">
      <c r="A39" s="25" t="str">
        <f t="shared" si="0"/>
        <v>OB9-DR16751-ASM</v>
      </c>
      <c r="B39" s="48" t="s">
        <v>121</v>
      </c>
      <c r="C39" s="46"/>
      <c r="D39" s="3" t="s">
        <v>158</v>
      </c>
      <c r="E39" s="18" t="s">
        <v>64</v>
      </c>
      <c r="F39" s="18" t="s">
        <v>90</v>
      </c>
      <c r="G39" s="18" t="s">
        <v>23</v>
      </c>
      <c r="H39" s="18"/>
      <c r="I39" s="18"/>
      <c r="J39" s="3"/>
      <c r="K39" s="52">
        <v>39630</v>
      </c>
    </row>
    <row r="40" spans="1:11" ht="11.25">
      <c r="A40" s="25" t="str">
        <f t="shared" si="0"/>
        <v>OB9-DR16907-ASM</v>
      </c>
      <c r="B40" s="48" t="s">
        <v>135</v>
      </c>
      <c r="C40" s="46"/>
      <c r="D40" s="3" t="s">
        <v>172</v>
      </c>
      <c r="E40" s="18" t="s">
        <v>29</v>
      </c>
      <c r="F40" s="18" t="s">
        <v>90</v>
      </c>
      <c r="G40" s="18" t="s">
        <v>23</v>
      </c>
      <c r="H40" s="18"/>
      <c r="I40" s="18"/>
      <c r="J40" s="3"/>
      <c r="K40" s="52">
        <v>39630</v>
      </c>
    </row>
    <row r="41" spans="1:11" ht="22.5">
      <c r="A41" s="25" t="str">
        <f t="shared" si="0"/>
        <v>OB9-DR17349-ASM</v>
      </c>
      <c r="B41" s="47" t="s">
        <v>93</v>
      </c>
      <c r="C41" s="45"/>
      <c r="D41" s="45" t="s">
        <v>91</v>
      </c>
      <c r="E41" s="18" t="s">
        <v>70</v>
      </c>
      <c r="F41" s="18" t="s">
        <v>90</v>
      </c>
      <c r="G41" s="18" t="s">
        <v>23</v>
      </c>
      <c r="H41" s="18"/>
      <c r="I41" s="18"/>
      <c r="J41" s="3"/>
      <c r="K41" s="52">
        <v>39630</v>
      </c>
    </row>
    <row r="42" spans="1:11" ht="11.25">
      <c r="A42" s="25" t="str">
        <f t="shared" si="0"/>
        <v>OB9-DR17395-ASM</v>
      </c>
      <c r="B42" s="48" t="s">
        <v>140</v>
      </c>
      <c r="C42" s="46"/>
      <c r="D42" s="3" t="s">
        <v>177</v>
      </c>
      <c r="E42" s="18" t="s">
        <v>64</v>
      </c>
      <c r="F42" s="18" t="s">
        <v>90</v>
      </c>
      <c r="G42" s="18" t="s">
        <v>23</v>
      </c>
      <c r="H42" s="18"/>
      <c r="I42" s="18"/>
      <c r="J42" s="3"/>
      <c r="K42" s="52">
        <v>39630</v>
      </c>
    </row>
    <row r="43" spans="1:11" ht="11.25">
      <c r="A43" s="25" t="str">
        <f t="shared" si="0"/>
        <v>OB9-DR17899-ASM</v>
      </c>
      <c r="B43" s="48" t="s">
        <v>125</v>
      </c>
      <c r="C43" s="46"/>
      <c r="D43" s="3" t="s">
        <v>162</v>
      </c>
      <c r="E43" s="18" t="s">
        <v>260</v>
      </c>
      <c r="F43" s="18" t="s">
        <v>90</v>
      </c>
      <c r="G43" s="18" t="s">
        <v>23</v>
      </c>
      <c r="H43" s="18"/>
      <c r="I43" s="18"/>
      <c r="J43" s="3"/>
      <c r="K43" s="52">
        <v>39630</v>
      </c>
    </row>
    <row r="44" spans="1:11" ht="11.25">
      <c r="A44" s="25" t="str">
        <f t="shared" si="0"/>
        <v>OB9-DR17425-ASM</v>
      </c>
      <c r="B44" s="48" t="s">
        <v>269</v>
      </c>
      <c r="C44" s="46"/>
      <c r="D44" s="3" t="s">
        <v>270</v>
      </c>
      <c r="E44" s="18" t="s">
        <v>26</v>
      </c>
      <c r="F44" s="18" t="s">
        <v>90</v>
      </c>
      <c r="G44" s="18" t="s">
        <v>23</v>
      </c>
      <c r="H44" s="18" t="s">
        <v>266</v>
      </c>
      <c r="I44" s="18" t="s">
        <v>267</v>
      </c>
      <c r="J44" s="3" t="s">
        <v>187</v>
      </c>
      <c r="K44" s="52">
        <v>39777</v>
      </c>
    </row>
    <row r="45" spans="1:11" ht="11.25">
      <c r="A45" s="25" t="str">
        <f t="shared" si="0"/>
        <v>OB9-DR18021-ASM</v>
      </c>
      <c r="B45" s="48" t="s">
        <v>271</v>
      </c>
      <c r="C45" s="46"/>
      <c r="D45" s="3" t="s">
        <v>272</v>
      </c>
      <c r="E45" s="18" t="s">
        <v>64</v>
      </c>
      <c r="F45" s="18" t="s">
        <v>90</v>
      </c>
      <c r="G45" s="18" t="s">
        <v>23</v>
      </c>
      <c r="H45" s="18" t="s">
        <v>266</v>
      </c>
      <c r="I45" s="18" t="s">
        <v>267</v>
      </c>
      <c r="J45" s="3" t="s">
        <v>187</v>
      </c>
      <c r="K45" s="52">
        <v>39777</v>
      </c>
    </row>
    <row r="46" spans="1:11" ht="11.25">
      <c r="A46" s="25" t="str">
        <f t="shared" si="0"/>
        <v>OB9-DR18159-ASM</v>
      </c>
      <c r="B46" s="48" t="s">
        <v>141</v>
      </c>
      <c r="C46" s="46"/>
      <c r="D46" s="3" t="s">
        <v>178</v>
      </c>
      <c r="E46" s="18" t="s">
        <v>70</v>
      </c>
      <c r="F46" s="18" t="s">
        <v>90</v>
      </c>
      <c r="G46" s="18" t="s">
        <v>23</v>
      </c>
      <c r="H46" s="18"/>
      <c r="I46" s="18"/>
      <c r="J46" s="3"/>
      <c r="K46" s="52">
        <v>39630</v>
      </c>
    </row>
    <row r="47" spans="1:11" ht="11.25">
      <c r="A47" s="25" t="str">
        <f t="shared" si="0"/>
        <v>OB9-DR18165-ASM</v>
      </c>
      <c r="B47" s="48" t="s">
        <v>126</v>
      </c>
      <c r="C47" s="46"/>
      <c r="D47" s="3" t="s">
        <v>163</v>
      </c>
      <c r="E47" s="18" t="s">
        <v>70</v>
      </c>
      <c r="F47" s="18" t="s">
        <v>90</v>
      </c>
      <c r="G47" s="18" t="s">
        <v>23</v>
      </c>
      <c r="H47" s="18"/>
      <c r="I47" s="18"/>
      <c r="J47" s="3"/>
      <c r="K47" s="52">
        <v>39630</v>
      </c>
    </row>
    <row r="48" spans="1:11" ht="22.5">
      <c r="A48" s="25" t="str">
        <f aca="true" t="shared" si="2" ref="A48:A79">CONCATENATE(G48,"-",B48,"-",F48)</f>
        <v>OB9-DR18195-ASM</v>
      </c>
      <c r="B48" s="48" t="s">
        <v>119</v>
      </c>
      <c r="C48" s="46"/>
      <c r="D48" s="3" t="s">
        <v>156</v>
      </c>
      <c r="E48" s="18" t="s">
        <v>73</v>
      </c>
      <c r="F48" s="18" t="s">
        <v>90</v>
      </c>
      <c r="G48" s="18" t="s">
        <v>23</v>
      </c>
      <c r="H48" s="18"/>
      <c r="I48" s="18"/>
      <c r="J48" s="3"/>
      <c r="K48" s="52">
        <v>39630</v>
      </c>
    </row>
    <row r="49" spans="1:11" ht="11.25">
      <c r="A49" s="25" t="str">
        <f t="shared" si="2"/>
        <v>OB9-DR18523-ASM</v>
      </c>
      <c r="B49" s="48" t="s">
        <v>294</v>
      </c>
      <c r="C49" s="46"/>
      <c r="D49" s="3" t="s">
        <v>295</v>
      </c>
      <c r="E49" s="18" t="s">
        <v>73</v>
      </c>
      <c r="F49" s="18" t="s">
        <v>90</v>
      </c>
      <c r="G49" s="18" t="s">
        <v>23</v>
      </c>
      <c r="H49" s="18" t="s">
        <v>296</v>
      </c>
      <c r="I49" s="18" t="s">
        <v>297</v>
      </c>
      <c r="J49" s="3" t="s">
        <v>187</v>
      </c>
      <c r="K49" s="52">
        <v>39777</v>
      </c>
    </row>
    <row r="50" spans="1:11" ht="22.5">
      <c r="A50" s="25" t="str">
        <f t="shared" si="2"/>
        <v>OB9-DR18525-ASM</v>
      </c>
      <c r="B50" s="48" t="s">
        <v>138</v>
      </c>
      <c r="C50" s="46"/>
      <c r="D50" s="3" t="s">
        <v>175</v>
      </c>
      <c r="E50" s="18" t="s">
        <v>70</v>
      </c>
      <c r="F50" s="18" t="s">
        <v>90</v>
      </c>
      <c r="G50" s="18" t="s">
        <v>23</v>
      </c>
      <c r="H50" s="18"/>
      <c r="I50" s="18"/>
      <c r="J50" s="3"/>
      <c r="K50" s="52">
        <v>39630</v>
      </c>
    </row>
    <row r="51" spans="1:11" ht="11.25">
      <c r="A51" s="25" t="str">
        <f t="shared" si="2"/>
        <v>OB9-DR18628-ASM</v>
      </c>
      <c r="B51" s="47" t="s">
        <v>96</v>
      </c>
      <c r="C51" s="45"/>
      <c r="D51" s="45" t="s">
        <v>110</v>
      </c>
      <c r="E51" s="18" t="s">
        <v>73</v>
      </c>
      <c r="F51" s="18" t="s">
        <v>90</v>
      </c>
      <c r="G51" s="18" t="s">
        <v>23</v>
      </c>
      <c r="H51" s="18"/>
      <c r="I51" s="18"/>
      <c r="J51" s="3"/>
      <c r="K51" s="52">
        <v>39630</v>
      </c>
    </row>
    <row r="52" spans="1:11" ht="22.5">
      <c r="A52" s="25" t="str">
        <f t="shared" si="2"/>
        <v>OB9-DR18656-ASM</v>
      </c>
      <c r="B52" s="47" t="s">
        <v>97</v>
      </c>
      <c r="C52" s="45"/>
      <c r="D52" s="45" t="s">
        <v>28</v>
      </c>
      <c r="E52" s="18" t="s">
        <v>29</v>
      </c>
      <c r="F52" s="18" t="s">
        <v>90</v>
      </c>
      <c r="G52" s="18" t="s">
        <v>23</v>
      </c>
      <c r="H52" s="18"/>
      <c r="I52" s="18"/>
      <c r="J52" s="3"/>
      <c r="K52" s="52">
        <v>39630</v>
      </c>
    </row>
    <row r="53" spans="1:11" ht="11.25">
      <c r="A53" s="25" t="str">
        <f t="shared" si="2"/>
        <v>OB9-DR18783-ASM</v>
      </c>
      <c r="B53" s="48" t="s">
        <v>114</v>
      </c>
      <c r="C53" s="46"/>
      <c r="D53" s="3" t="s">
        <v>151</v>
      </c>
      <c r="E53" s="18" t="s">
        <v>261</v>
      </c>
      <c r="F53" s="18" t="s">
        <v>90</v>
      </c>
      <c r="G53" s="18" t="s">
        <v>23</v>
      </c>
      <c r="H53" s="18"/>
      <c r="I53" s="18"/>
      <c r="J53" s="3"/>
      <c r="K53" s="52">
        <v>39630</v>
      </c>
    </row>
    <row r="54" spans="1:11" ht="22.5">
      <c r="A54" s="25" t="str">
        <f t="shared" si="2"/>
        <v>OB9-DR18809-ASM</v>
      </c>
      <c r="B54" s="47" t="s">
        <v>101</v>
      </c>
      <c r="C54" s="45"/>
      <c r="D54" s="45" t="s">
        <v>33</v>
      </c>
      <c r="E54" s="18" t="s">
        <v>70</v>
      </c>
      <c r="F54" s="18" t="s">
        <v>90</v>
      </c>
      <c r="G54" s="18" t="s">
        <v>23</v>
      </c>
      <c r="H54" s="18"/>
      <c r="I54" s="18"/>
      <c r="J54" s="3"/>
      <c r="K54" s="52">
        <v>39630</v>
      </c>
    </row>
    <row r="55" spans="1:11" ht="11.25">
      <c r="A55" s="25" t="str">
        <f t="shared" si="2"/>
        <v>OB9-DR18927-ASM</v>
      </c>
      <c r="B55" s="48" t="s">
        <v>127</v>
      </c>
      <c r="C55" s="46"/>
      <c r="D55" s="3" t="s">
        <v>164</v>
      </c>
      <c r="E55" s="18" t="s">
        <v>70</v>
      </c>
      <c r="F55" s="18" t="s">
        <v>90</v>
      </c>
      <c r="G55" s="18" t="s">
        <v>23</v>
      </c>
      <c r="H55" s="18"/>
      <c r="I55" s="18"/>
      <c r="J55" s="3"/>
      <c r="K55" s="52">
        <v>39630</v>
      </c>
    </row>
    <row r="56" spans="1:11" ht="11.25">
      <c r="A56" s="25" t="str">
        <f t="shared" si="2"/>
        <v>OB9-DR18928-ASM</v>
      </c>
      <c r="B56" s="48" t="s">
        <v>147</v>
      </c>
      <c r="C56" s="46"/>
      <c r="D56" s="3" t="s">
        <v>184</v>
      </c>
      <c r="E56" s="18" t="s">
        <v>26</v>
      </c>
      <c r="F56" s="18" t="s">
        <v>90</v>
      </c>
      <c r="G56" s="18" t="s">
        <v>23</v>
      </c>
      <c r="H56" s="18"/>
      <c r="I56" s="18"/>
      <c r="J56" s="3"/>
      <c r="K56" s="52">
        <v>39630</v>
      </c>
    </row>
    <row r="57" spans="1:11" ht="22.5">
      <c r="A57" s="25" t="str">
        <f t="shared" si="2"/>
        <v>OB9-DR18932-ASM</v>
      </c>
      <c r="B57" s="48" t="s">
        <v>128</v>
      </c>
      <c r="C57" s="46"/>
      <c r="D57" s="3" t="s">
        <v>165</v>
      </c>
      <c r="E57" s="18" t="s">
        <v>70</v>
      </c>
      <c r="F57" s="18" t="s">
        <v>90</v>
      </c>
      <c r="G57" s="18" t="s">
        <v>23</v>
      </c>
      <c r="H57" s="18"/>
      <c r="I57" s="18"/>
      <c r="J57" s="3"/>
      <c r="K57" s="52">
        <v>39630</v>
      </c>
    </row>
    <row r="58" spans="1:11" ht="11.25">
      <c r="A58" s="25" t="str">
        <f t="shared" si="2"/>
        <v>OB9-DR18970-ASM</v>
      </c>
      <c r="B58" s="48" t="s">
        <v>136</v>
      </c>
      <c r="C58" s="46"/>
      <c r="D58" s="3" t="s">
        <v>173</v>
      </c>
      <c r="E58" s="18" t="s">
        <v>26</v>
      </c>
      <c r="F58" s="18" t="s">
        <v>90</v>
      </c>
      <c r="G58" s="18" t="s">
        <v>23</v>
      </c>
      <c r="H58" s="18"/>
      <c r="I58" s="18"/>
      <c r="J58" s="3"/>
      <c r="K58" s="52">
        <v>39630</v>
      </c>
    </row>
    <row r="59" spans="1:11" ht="11.25">
      <c r="A59" s="25" t="str">
        <f t="shared" si="2"/>
        <v>OB9-DR18971-ASM</v>
      </c>
      <c r="B59" s="48" t="s">
        <v>137</v>
      </c>
      <c r="C59" s="46"/>
      <c r="D59" s="3" t="s">
        <v>174</v>
      </c>
      <c r="E59" s="18" t="s">
        <v>26</v>
      </c>
      <c r="F59" s="18" t="s">
        <v>90</v>
      </c>
      <c r="G59" s="18" t="s">
        <v>23</v>
      </c>
      <c r="H59" s="18"/>
      <c r="I59" s="18"/>
      <c r="J59" s="3"/>
      <c r="K59" s="52">
        <v>39630</v>
      </c>
    </row>
    <row r="60" spans="1:11" ht="22.5">
      <c r="A60" s="25" t="str">
        <f t="shared" si="2"/>
        <v>OB9-DR18989-ASM</v>
      </c>
      <c r="B60" s="48" t="s">
        <v>98</v>
      </c>
      <c r="C60" s="46"/>
      <c r="D60" s="3" t="s">
        <v>30</v>
      </c>
      <c r="E60" s="18" t="s">
        <v>70</v>
      </c>
      <c r="F60" s="18" t="s">
        <v>90</v>
      </c>
      <c r="G60" s="18" t="s">
        <v>23</v>
      </c>
      <c r="H60" s="18"/>
      <c r="I60" s="18"/>
      <c r="J60" s="3"/>
      <c r="K60" s="52">
        <v>39630</v>
      </c>
    </row>
    <row r="61" spans="1:11" ht="33.75" customHeight="1">
      <c r="A61" s="25" t="str">
        <f t="shared" si="2"/>
        <v>OB9-DR18993-ASM</v>
      </c>
      <c r="B61" s="48" t="s">
        <v>112</v>
      </c>
      <c r="C61" s="46"/>
      <c r="D61" s="3" t="s">
        <v>149</v>
      </c>
      <c r="E61" s="18" t="s">
        <v>29</v>
      </c>
      <c r="F61" s="18" t="s">
        <v>90</v>
      </c>
      <c r="G61" s="18" t="s">
        <v>23</v>
      </c>
      <c r="H61" s="18"/>
      <c r="I61" s="18"/>
      <c r="J61" s="3" t="s">
        <v>319</v>
      </c>
      <c r="K61" s="52">
        <v>39630</v>
      </c>
    </row>
    <row r="62" spans="1:11" ht="11.25">
      <c r="A62" s="25" t="str">
        <f t="shared" si="2"/>
        <v>OB9-DR19005-ASM</v>
      </c>
      <c r="B62" s="48" t="s">
        <v>277</v>
      </c>
      <c r="C62" s="46"/>
      <c r="D62" s="3" t="s">
        <v>278</v>
      </c>
      <c r="E62" s="18" t="s">
        <v>70</v>
      </c>
      <c r="F62" s="18" t="s">
        <v>90</v>
      </c>
      <c r="G62" s="18" t="s">
        <v>23</v>
      </c>
      <c r="H62" s="18" t="s">
        <v>266</v>
      </c>
      <c r="I62" s="18" t="s">
        <v>267</v>
      </c>
      <c r="J62" s="3" t="s">
        <v>187</v>
      </c>
      <c r="K62" s="52">
        <v>39777</v>
      </c>
    </row>
    <row r="63" spans="1:11" ht="22.5">
      <c r="A63" s="25" t="str">
        <f t="shared" si="2"/>
        <v>OB9-DR19032-ASM</v>
      </c>
      <c r="B63" s="48" t="s">
        <v>94</v>
      </c>
      <c r="C63" s="46"/>
      <c r="D63" s="3" t="s">
        <v>25</v>
      </c>
      <c r="E63" s="18" t="s">
        <v>26</v>
      </c>
      <c r="F63" s="18" t="s">
        <v>90</v>
      </c>
      <c r="G63" s="18" t="s">
        <v>23</v>
      </c>
      <c r="H63" s="18"/>
      <c r="I63" s="18"/>
      <c r="J63" s="3"/>
      <c r="K63" s="52">
        <v>39630</v>
      </c>
    </row>
    <row r="64" spans="1:11" ht="22.5">
      <c r="A64" s="25" t="str">
        <f t="shared" si="2"/>
        <v>OB9-DR19033-ASM</v>
      </c>
      <c r="B64" s="48" t="s">
        <v>99</v>
      </c>
      <c r="C64" s="46"/>
      <c r="D64" s="3" t="s">
        <v>31</v>
      </c>
      <c r="E64" s="18" t="s">
        <v>70</v>
      </c>
      <c r="F64" s="18" t="s">
        <v>90</v>
      </c>
      <c r="G64" s="18" t="s">
        <v>23</v>
      </c>
      <c r="H64" s="18"/>
      <c r="I64" s="18"/>
      <c r="J64" s="3"/>
      <c r="K64" s="52">
        <v>39630</v>
      </c>
    </row>
    <row r="65" spans="1:11" ht="11.25">
      <c r="A65" s="25" t="str">
        <f t="shared" si="2"/>
        <v>OB9-DR19131-ASM</v>
      </c>
      <c r="B65" s="48" t="s">
        <v>134</v>
      </c>
      <c r="C65" s="46"/>
      <c r="D65" s="3" t="s">
        <v>171</v>
      </c>
      <c r="E65" s="18" t="s">
        <v>26</v>
      </c>
      <c r="F65" s="18" t="s">
        <v>90</v>
      </c>
      <c r="G65" s="18" t="s">
        <v>23</v>
      </c>
      <c r="H65" s="18"/>
      <c r="I65" s="18"/>
      <c r="J65" s="3"/>
      <c r="K65" s="52">
        <v>39630</v>
      </c>
    </row>
    <row r="66" spans="1:11" ht="22.5">
      <c r="A66" s="25" t="str">
        <f t="shared" si="2"/>
        <v>OB9-DR19133-ASM</v>
      </c>
      <c r="B66" s="48" t="s">
        <v>129</v>
      </c>
      <c r="C66" s="46"/>
      <c r="D66" s="3" t="s">
        <v>166</v>
      </c>
      <c r="E66" s="18" t="s">
        <v>70</v>
      </c>
      <c r="F66" s="18" t="s">
        <v>90</v>
      </c>
      <c r="G66" s="18" t="s">
        <v>23</v>
      </c>
      <c r="H66" s="18"/>
      <c r="I66" s="18"/>
      <c r="J66" s="3"/>
      <c r="K66" s="52">
        <v>39630</v>
      </c>
    </row>
    <row r="67" spans="1:11" ht="22.5">
      <c r="A67" s="25" t="str">
        <f t="shared" si="2"/>
        <v>OB9-DR19327-ASM</v>
      </c>
      <c r="B67" s="48" t="s">
        <v>132</v>
      </c>
      <c r="C67" s="46"/>
      <c r="D67" s="3" t="s">
        <v>169</v>
      </c>
      <c r="E67" s="18" t="s">
        <v>37</v>
      </c>
      <c r="F67" s="18" t="s">
        <v>90</v>
      </c>
      <c r="G67" s="18" t="s">
        <v>23</v>
      </c>
      <c r="H67" s="18"/>
      <c r="I67" s="18"/>
      <c r="J67" s="3"/>
      <c r="K67" s="52">
        <v>39630</v>
      </c>
    </row>
    <row r="68" spans="1:11" ht="22.5">
      <c r="A68" s="25" t="str">
        <f t="shared" si="2"/>
        <v>OB9-DR19347-ASM</v>
      </c>
      <c r="B68" s="48" t="s">
        <v>116</v>
      </c>
      <c r="C68" s="46"/>
      <c r="D68" s="3" t="s">
        <v>153</v>
      </c>
      <c r="E68" s="18" t="s">
        <v>70</v>
      </c>
      <c r="F68" s="18" t="s">
        <v>90</v>
      </c>
      <c r="G68" s="18" t="s">
        <v>23</v>
      </c>
      <c r="H68" s="18"/>
      <c r="I68" s="18"/>
      <c r="J68" s="3"/>
      <c r="K68" s="52">
        <v>39630</v>
      </c>
    </row>
    <row r="69" spans="1:11" ht="11.25">
      <c r="A69" s="25" t="str">
        <f t="shared" si="2"/>
        <v>OB9-DR19363-ASM</v>
      </c>
      <c r="B69" s="48" t="s">
        <v>130</v>
      </c>
      <c r="C69" s="46"/>
      <c r="D69" s="3" t="s">
        <v>167</v>
      </c>
      <c r="E69" s="18" t="s">
        <v>70</v>
      </c>
      <c r="F69" s="18" t="s">
        <v>90</v>
      </c>
      <c r="G69" s="18" t="s">
        <v>23</v>
      </c>
      <c r="H69" s="18"/>
      <c r="I69" s="18"/>
      <c r="J69" s="3"/>
      <c r="K69" s="52">
        <v>39630</v>
      </c>
    </row>
    <row r="70" spans="1:11" ht="11.25">
      <c r="A70" s="25" t="str">
        <f t="shared" si="2"/>
        <v>OB9-DR19386-ASM</v>
      </c>
      <c r="B70" s="48" t="s">
        <v>124</v>
      </c>
      <c r="C70" s="46"/>
      <c r="D70" s="3" t="s">
        <v>161</v>
      </c>
      <c r="E70" s="18" t="s">
        <v>64</v>
      </c>
      <c r="F70" s="18" t="s">
        <v>90</v>
      </c>
      <c r="G70" s="18" t="s">
        <v>23</v>
      </c>
      <c r="H70" s="18"/>
      <c r="I70" s="18"/>
      <c r="J70" s="3"/>
      <c r="K70" s="52">
        <v>39630</v>
      </c>
    </row>
    <row r="71" spans="1:11" ht="22.5">
      <c r="A71" s="25" t="str">
        <f t="shared" si="2"/>
        <v>OB9-DR19395-ASM</v>
      </c>
      <c r="B71" s="48" t="s">
        <v>133</v>
      </c>
      <c r="C71" s="46"/>
      <c r="D71" s="3" t="s">
        <v>170</v>
      </c>
      <c r="E71" s="18" t="s">
        <v>260</v>
      </c>
      <c r="F71" s="18" t="s">
        <v>90</v>
      </c>
      <c r="G71" s="18" t="s">
        <v>23</v>
      </c>
      <c r="H71" s="18"/>
      <c r="I71" s="18"/>
      <c r="J71" s="3"/>
      <c r="K71" s="52">
        <v>39630</v>
      </c>
    </row>
    <row r="72" spans="1:11" ht="22.5">
      <c r="A72" s="25" t="str">
        <f t="shared" si="2"/>
        <v>OB9-DR19437-ASM</v>
      </c>
      <c r="B72" s="48" t="s">
        <v>111</v>
      </c>
      <c r="C72" s="46"/>
      <c r="D72" s="3" t="s">
        <v>148</v>
      </c>
      <c r="E72" s="18" t="s">
        <v>262</v>
      </c>
      <c r="F72" s="18" t="s">
        <v>90</v>
      </c>
      <c r="G72" s="18" t="s">
        <v>23</v>
      </c>
      <c r="H72" s="18"/>
      <c r="I72" s="18"/>
      <c r="J72" s="3"/>
      <c r="K72" s="52">
        <v>39630</v>
      </c>
    </row>
    <row r="73" spans="1:11" ht="11.25">
      <c r="A73" s="25" t="str">
        <f t="shared" si="2"/>
        <v>OB9-DR19438-ASM</v>
      </c>
      <c r="B73" s="47" t="s">
        <v>95</v>
      </c>
      <c r="C73" s="45"/>
      <c r="D73" s="45" t="s">
        <v>27</v>
      </c>
      <c r="E73" s="18" t="s">
        <v>68</v>
      </c>
      <c r="F73" s="18" t="s">
        <v>90</v>
      </c>
      <c r="G73" s="18" t="s">
        <v>23</v>
      </c>
      <c r="H73" s="18"/>
      <c r="I73" s="18"/>
      <c r="J73" s="3"/>
      <c r="K73" s="52">
        <v>39630</v>
      </c>
    </row>
    <row r="74" spans="1:11" ht="11.25">
      <c r="A74" s="25" t="str">
        <f t="shared" si="2"/>
        <v>OB9-DR19454-ASM</v>
      </c>
      <c r="B74" s="48" t="s">
        <v>118</v>
      </c>
      <c r="C74" s="46"/>
      <c r="D74" s="3" t="s">
        <v>155</v>
      </c>
      <c r="E74" s="18" t="s">
        <v>70</v>
      </c>
      <c r="F74" s="18" t="s">
        <v>90</v>
      </c>
      <c r="G74" s="18" t="s">
        <v>23</v>
      </c>
      <c r="H74" s="18"/>
      <c r="I74" s="18"/>
      <c r="J74" s="3"/>
      <c r="K74" s="52">
        <v>39630</v>
      </c>
    </row>
    <row r="75" spans="1:11" ht="22.5">
      <c r="A75" s="25" t="str">
        <f t="shared" si="2"/>
        <v>OB9-DR19592-ASM</v>
      </c>
      <c r="B75" s="48" t="s">
        <v>298</v>
      </c>
      <c r="C75" s="46"/>
      <c r="D75" s="3" t="s">
        <v>299</v>
      </c>
      <c r="E75" s="18" t="s">
        <v>73</v>
      </c>
      <c r="F75" s="18" t="s">
        <v>90</v>
      </c>
      <c r="G75" s="18" t="s">
        <v>23</v>
      </c>
      <c r="H75" s="18" t="s">
        <v>296</v>
      </c>
      <c r="I75" s="18" t="s">
        <v>297</v>
      </c>
      <c r="J75" s="3" t="s">
        <v>187</v>
      </c>
      <c r="K75" s="52">
        <v>39777</v>
      </c>
    </row>
    <row r="76" spans="1:11" ht="22.5">
      <c r="A76" s="25" t="str">
        <f t="shared" si="2"/>
        <v>OB9-DR19794-ASM</v>
      </c>
      <c r="B76" s="48" t="s">
        <v>309</v>
      </c>
      <c r="C76" s="46"/>
      <c r="D76" s="3" t="s">
        <v>310</v>
      </c>
      <c r="E76" s="18" t="s">
        <v>63</v>
      </c>
      <c r="F76" s="18" t="s">
        <v>90</v>
      </c>
      <c r="G76" s="18" t="s">
        <v>23</v>
      </c>
      <c r="H76" s="18" t="s">
        <v>311</v>
      </c>
      <c r="I76" s="18" t="s">
        <v>297</v>
      </c>
      <c r="J76" s="3" t="s">
        <v>312</v>
      </c>
      <c r="K76" s="52">
        <v>39777</v>
      </c>
    </row>
    <row r="77" spans="1:11" ht="11.25">
      <c r="A77" s="25" t="str">
        <f t="shared" si="2"/>
        <v>OB9-DR19820-ASM</v>
      </c>
      <c r="B77" s="48" t="s">
        <v>300</v>
      </c>
      <c r="C77" s="46"/>
      <c r="D77" s="3" t="s">
        <v>301</v>
      </c>
      <c r="E77" s="18" t="s">
        <v>73</v>
      </c>
      <c r="F77" s="18" t="s">
        <v>90</v>
      </c>
      <c r="G77" s="18" t="s">
        <v>23</v>
      </c>
      <c r="H77" s="18" t="s">
        <v>296</v>
      </c>
      <c r="I77" s="18" t="s">
        <v>297</v>
      </c>
      <c r="J77" s="3" t="s">
        <v>187</v>
      </c>
      <c r="K77" s="52">
        <v>39777</v>
      </c>
    </row>
    <row r="78" spans="1:11" ht="11.25">
      <c r="A78" s="25" t="str">
        <f t="shared" si="2"/>
        <v>OB9-DR19824-ASM</v>
      </c>
      <c r="B78" s="48" t="s">
        <v>192</v>
      </c>
      <c r="C78" s="46"/>
      <c r="D78" s="3" t="s">
        <v>198</v>
      </c>
      <c r="E78" s="18" t="s">
        <v>68</v>
      </c>
      <c r="F78" s="18" t="s">
        <v>90</v>
      </c>
      <c r="G78" s="18" t="s">
        <v>23</v>
      </c>
      <c r="H78" s="18" t="s">
        <v>202</v>
      </c>
      <c r="I78" s="18" t="s">
        <v>385</v>
      </c>
      <c r="J78" s="3" t="s">
        <v>187</v>
      </c>
      <c r="K78" s="52">
        <v>39777</v>
      </c>
    </row>
    <row r="79" spans="1:11" ht="11.25">
      <c r="A79" s="25" t="str">
        <f t="shared" si="2"/>
        <v>OB9-DR19825-ASM</v>
      </c>
      <c r="B79" s="48" t="s">
        <v>193</v>
      </c>
      <c r="C79" s="46"/>
      <c r="D79" s="3" t="s">
        <v>199</v>
      </c>
      <c r="E79" s="18" t="s">
        <v>68</v>
      </c>
      <c r="F79" s="18" t="s">
        <v>90</v>
      </c>
      <c r="G79" s="18" t="s">
        <v>23</v>
      </c>
      <c r="H79" s="18" t="s">
        <v>202</v>
      </c>
      <c r="I79" s="18" t="s">
        <v>385</v>
      </c>
      <c r="J79" s="3" t="s">
        <v>187</v>
      </c>
      <c r="K79" s="52">
        <v>39777</v>
      </c>
    </row>
    <row r="80" spans="1:11" ht="11.25">
      <c r="A80" s="25" t="str">
        <f aca="true" t="shared" si="3" ref="A80:A159">CONCATENATE(G80,"-",B80,"-",F80)</f>
        <v>OB9-DR19829-ASM</v>
      </c>
      <c r="B80" s="48" t="s">
        <v>194</v>
      </c>
      <c r="C80" s="46"/>
      <c r="D80" s="3" t="s">
        <v>200</v>
      </c>
      <c r="E80" s="18" t="s">
        <v>68</v>
      </c>
      <c r="F80" s="18" t="s">
        <v>90</v>
      </c>
      <c r="G80" s="18" t="s">
        <v>23</v>
      </c>
      <c r="H80" s="18" t="s">
        <v>202</v>
      </c>
      <c r="I80" s="18" t="s">
        <v>385</v>
      </c>
      <c r="J80" s="3" t="s">
        <v>187</v>
      </c>
      <c r="K80" s="52">
        <v>39777</v>
      </c>
    </row>
    <row r="81" spans="1:11" ht="11.25">
      <c r="A81" s="25" t="str">
        <f t="shared" si="3"/>
        <v>OB9-DR19830-ASM</v>
      </c>
      <c r="B81" s="48" t="s">
        <v>195</v>
      </c>
      <c r="C81" s="46"/>
      <c r="D81" s="3" t="s">
        <v>201</v>
      </c>
      <c r="E81" s="18" t="s">
        <v>68</v>
      </c>
      <c r="F81" s="18" t="s">
        <v>90</v>
      </c>
      <c r="G81" s="18" t="s">
        <v>23</v>
      </c>
      <c r="H81" s="18" t="s">
        <v>202</v>
      </c>
      <c r="I81" s="18" t="s">
        <v>385</v>
      </c>
      <c r="J81" s="3" t="s">
        <v>187</v>
      </c>
      <c r="K81" s="52">
        <v>39777</v>
      </c>
    </row>
    <row r="82" spans="1:11" ht="11.25">
      <c r="A82" s="25" t="str">
        <f t="shared" si="3"/>
        <v>OB9-DR19832-ASM</v>
      </c>
      <c r="B82" s="48" t="s">
        <v>190</v>
      </c>
      <c r="C82" s="46"/>
      <c r="D82" s="3" t="s">
        <v>196</v>
      </c>
      <c r="E82" s="18" t="s">
        <v>68</v>
      </c>
      <c r="F82" s="18" t="s">
        <v>90</v>
      </c>
      <c r="G82" s="18" t="s">
        <v>23</v>
      </c>
      <c r="H82" s="18" t="s">
        <v>202</v>
      </c>
      <c r="I82" s="18" t="s">
        <v>385</v>
      </c>
      <c r="J82" s="3" t="s">
        <v>187</v>
      </c>
      <c r="K82" s="52">
        <v>39777</v>
      </c>
    </row>
    <row r="83" spans="1:11" ht="11.25">
      <c r="A83" s="25" t="str">
        <f t="shared" si="3"/>
        <v>OB9-DR19833-ASM</v>
      </c>
      <c r="B83" s="48" t="s">
        <v>191</v>
      </c>
      <c r="C83" s="46"/>
      <c r="D83" s="3" t="s">
        <v>197</v>
      </c>
      <c r="E83" s="18" t="s">
        <v>68</v>
      </c>
      <c r="F83" s="18" t="s">
        <v>90</v>
      </c>
      <c r="G83" s="18" t="s">
        <v>23</v>
      </c>
      <c r="H83" s="18" t="s">
        <v>202</v>
      </c>
      <c r="I83" s="18" t="s">
        <v>385</v>
      </c>
      <c r="J83" s="3" t="s">
        <v>187</v>
      </c>
      <c r="K83" s="52">
        <v>39777</v>
      </c>
    </row>
    <row r="84" spans="1:11" ht="22.5">
      <c r="A84" s="25" t="str">
        <f t="shared" si="3"/>
        <v>OB9-DR19860-ASM</v>
      </c>
      <c r="B84" s="48" t="s">
        <v>302</v>
      </c>
      <c r="C84" s="46"/>
      <c r="D84" s="3" t="s">
        <v>303</v>
      </c>
      <c r="E84" s="18" t="s">
        <v>73</v>
      </c>
      <c r="F84" s="18" t="s">
        <v>90</v>
      </c>
      <c r="G84" s="18" t="s">
        <v>23</v>
      </c>
      <c r="H84" s="18" t="s">
        <v>296</v>
      </c>
      <c r="I84" s="18" t="s">
        <v>297</v>
      </c>
      <c r="J84" s="3" t="s">
        <v>187</v>
      </c>
      <c r="K84" s="52">
        <v>39777</v>
      </c>
    </row>
    <row r="85" spans="1:11" ht="22.5">
      <c r="A85" s="25" t="str">
        <f t="shared" si="3"/>
        <v>OB9-DR19868-ASM</v>
      </c>
      <c r="B85" s="48" t="s">
        <v>367</v>
      </c>
      <c r="C85" s="46"/>
      <c r="D85" s="3" t="s">
        <v>368</v>
      </c>
      <c r="E85" s="18" t="s">
        <v>369</v>
      </c>
      <c r="F85" s="18" t="s">
        <v>90</v>
      </c>
      <c r="G85" s="18" t="s">
        <v>23</v>
      </c>
      <c r="H85" s="18" t="s">
        <v>370</v>
      </c>
      <c r="I85" s="18" t="s">
        <v>297</v>
      </c>
      <c r="J85" s="3" t="s">
        <v>187</v>
      </c>
      <c r="K85" s="52">
        <v>39777</v>
      </c>
    </row>
    <row r="86" spans="1:11" ht="11.25">
      <c r="A86" s="25" t="str">
        <f t="shared" si="3"/>
        <v>OB9-DR19883-ASM</v>
      </c>
      <c r="B86" s="48" t="s">
        <v>286</v>
      </c>
      <c r="C86" s="46"/>
      <c r="D86" s="3" t="s">
        <v>287</v>
      </c>
      <c r="E86" s="18" t="s">
        <v>70</v>
      </c>
      <c r="F86" s="18" t="s">
        <v>90</v>
      </c>
      <c r="G86" s="18" t="s">
        <v>23</v>
      </c>
      <c r="H86" s="18" t="s">
        <v>285</v>
      </c>
      <c r="I86" s="18" t="s">
        <v>267</v>
      </c>
      <c r="J86" s="3" t="s">
        <v>187</v>
      </c>
      <c r="K86" s="52">
        <v>39777</v>
      </c>
    </row>
    <row r="87" spans="2:11" ht="11.25">
      <c r="B87" s="48" t="s">
        <v>318</v>
      </c>
      <c r="C87" s="46"/>
      <c r="D87" s="3" t="s">
        <v>316</v>
      </c>
      <c r="E87" s="18" t="s">
        <v>73</v>
      </c>
      <c r="F87" s="18" t="s">
        <v>90</v>
      </c>
      <c r="G87" s="18" t="s">
        <v>23</v>
      </c>
      <c r="H87" s="18" t="s">
        <v>317</v>
      </c>
      <c r="I87" s="18" t="s">
        <v>297</v>
      </c>
      <c r="J87" s="3" t="s">
        <v>187</v>
      </c>
      <c r="K87" s="52">
        <v>39777</v>
      </c>
    </row>
    <row r="88" spans="2:11" ht="22.5">
      <c r="B88" s="48" t="s">
        <v>348</v>
      </c>
      <c r="C88" s="46"/>
      <c r="D88" s="3" t="s">
        <v>349</v>
      </c>
      <c r="E88" s="18" t="s">
        <v>73</v>
      </c>
      <c r="F88" s="18" t="s">
        <v>90</v>
      </c>
      <c r="G88" s="18" t="s">
        <v>23</v>
      </c>
      <c r="H88" s="18" t="s">
        <v>350</v>
      </c>
      <c r="I88" s="18" t="s">
        <v>297</v>
      </c>
      <c r="J88" s="3" t="s">
        <v>187</v>
      </c>
      <c r="K88" s="52">
        <v>39777</v>
      </c>
    </row>
    <row r="89" spans="1:11" ht="11.25">
      <c r="A89" s="25" t="str">
        <f t="shared" si="3"/>
        <v>OB9-DR19942-ASM</v>
      </c>
      <c r="B89" s="48" t="s">
        <v>313</v>
      </c>
      <c r="C89" s="46"/>
      <c r="D89" s="3" t="s">
        <v>314</v>
      </c>
      <c r="E89" s="18" t="s">
        <v>26</v>
      </c>
      <c r="F89" s="18" t="s">
        <v>90</v>
      </c>
      <c r="G89" s="18" t="s">
        <v>23</v>
      </c>
      <c r="H89" s="18" t="s">
        <v>315</v>
      </c>
      <c r="I89" s="18" t="s">
        <v>297</v>
      </c>
      <c r="J89" s="3" t="s">
        <v>187</v>
      </c>
      <c r="K89" s="52">
        <v>39777</v>
      </c>
    </row>
    <row r="90" spans="1:11" ht="11.25">
      <c r="A90" s="25" t="str">
        <f t="shared" si="3"/>
        <v>OB9-DR19963-ASM</v>
      </c>
      <c r="B90" s="48" t="s">
        <v>333</v>
      </c>
      <c r="C90" s="46"/>
      <c r="D90" s="3" t="s">
        <v>334</v>
      </c>
      <c r="E90" s="18" t="s">
        <v>259</v>
      </c>
      <c r="F90" s="18" t="s">
        <v>90</v>
      </c>
      <c r="G90" s="18" t="s">
        <v>23</v>
      </c>
      <c r="H90" s="18" t="s">
        <v>335</v>
      </c>
      <c r="I90" s="18" t="s">
        <v>297</v>
      </c>
      <c r="J90" s="3" t="s">
        <v>187</v>
      </c>
      <c r="K90" s="52">
        <v>39777</v>
      </c>
    </row>
    <row r="91" spans="2:11" s="19" customFormat="1" ht="13.5" customHeight="1">
      <c r="B91" s="18" t="s">
        <v>392</v>
      </c>
      <c r="C91" s="18"/>
      <c r="D91" s="54" t="s">
        <v>393</v>
      </c>
      <c r="E91" s="18" t="s">
        <v>26</v>
      </c>
      <c r="F91" s="18" t="s">
        <v>90</v>
      </c>
      <c r="G91" s="18" t="s">
        <v>23</v>
      </c>
      <c r="H91" s="18" t="s">
        <v>394</v>
      </c>
      <c r="I91" s="18" t="s">
        <v>391</v>
      </c>
      <c r="J91" s="66" t="s">
        <v>187</v>
      </c>
      <c r="K91" s="52">
        <v>39777</v>
      </c>
    </row>
    <row r="92" spans="2:11" s="19" customFormat="1" ht="13.5" customHeight="1">
      <c r="B92" s="18" t="s">
        <v>409</v>
      </c>
      <c r="C92" s="18"/>
      <c r="D92" s="66" t="s">
        <v>408</v>
      </c>
      <c r="E92" s="18" t="s">
        <v>26</v>
      </c>
      <c r="F92" s="18" t="s">
        <v>90</v>
      </c>
      <c r="G92" s="18" t="s">
        <v>23</v>
      </c>
      <c r="H92" s="18" t="s">
        <v>406</v>
      </c>
      <c r="I92" s="18" t="s">
        <v>391</v>
      </c>
      <c r="J92" s="66" t="s">
        <v>187</v>
      </c>
      <c r="K92" s="52">
        <v>39777</v>
      </c>
    </row>
    <row r="93" spans="2:11" s="75" customFormat="1" ht="13.5" customHeight="1">
      <c r="B93" s="72" t="s">
        <v>462</v>
      </c>
      <c r="C93" s="72"/>
      <c r="D93" s="76" t="s">
        <v>463</v>
      </c>
      <c r="E93" s="72" t="s">
        <v>369</v>
      </c>
      <c r="F93" s="72" t="s">
        <v>90</v>
      </c>
      <c r="G93" s="72" t="s">
        <v>23</v>
      </c>
      <c r="H93" s="72" t="s">
        <v>464</v>
      </c>
      <c r="I93" s="72" t="s">
        <v>443</v>
      </c>
      <c r="J93" s="76" t="s">
        <v>187</v>
      </c>
      <c r="K93" s="73">
        <v>39777</v>
      </c>
    </row>
    <row r="94" spans="2:11" s="75" customFormat="1" ht="13.5" customHeight="1">
      <c r="B94" s="72" t="s">
        <v>476</v>
      </c>
      <c r="C94" s="72"/>
      <c r="D94" s="76" t="s">
        <v>477</v>
      </c>
      <c r="E94" s="72" t="s">
        <v>64</v>
      </c>
      <c r="F94" s="72" t="s">
        <v>90</v>
      </c>
      <c r="G94" s="72" t="s">
        <v>23</v>
      </c>
      <c r="H94" s="72" t="s">
        <v>475</v>
      </c>
      <c r="I94" s="72" t="s">
        <v>443</v>
      </c>
      <c r="J94" s="76" t="s">
        <v>187</v>
      </c>
      <c r="K94" s="73">
        <v>39777</v>
      </c>
    </row>
    <row r="95" spans="2:11" s="75" customFormat="1" ht="13.5" customHeight="1">
      <c r="B95" s="72" t="s">
        <v>460</v>
      </c>
      <c r="C95" s="72"/>
      <c r="D95" s="76" t="s">
        <v>459</v>
      </c>
      <c r="E95" s="72" t="s">
        <v>29</v>
      </c>
      <c r="F95" s="72" t="s">
        <v>90</v>
      </c>
      <c r="G95" s="72" t="s">
        <v>23</v>
      </c>
      <c r="H95" s="72" t="s">
        <v>461</v>
      </c>
      <c r="I95" s="72" t="s">
        <v>443</v>
      </c>
      <c r="J95" s="76" t="s">
        <v>187</v>
      </c>
      <c r="K95" s="73">
        <v>39777</v>
      </c>
    </row>
    <row r="96" spans="1:11" ht="22.5">
      <c r="A96" s="25" t="str">
        <f t="shared" si="3"/>
        <v>OB9-DR17143-ENV</v>
      </c>
      <c r="B96" s="48" t="s">
        <v>146</v>
      </c>
      <c r="C96" s="46"/>
      <c r="D96" s="3" t="s">
        <v>183</v>
      </c>
      <c r="E96" s="18" t="s">
        <v>259</v>
      </c>
      <c r="F96" s="18" t="s">
        <v>89</v>
      </c>
      <c r="G96" s="18" t="s">
        <v>23</v>
      </c>
      <c r="H96" s="18"/>
      <c r="I96" s="18"/>
      <c r="J96" s="3"/>
      <c r="K96" s="52">
        <v>39630</v>
      </c>
    </row>
    <row r="97" spans="1:11" ht="11.25">
      <c r="A97" s="25" t="str">
        <f t="shared" si="3"/>
        <v>OB9-DR18653-ENV</v>
      </c>
      <c r="B97" s="48" t="s">
        <v>131</v>
      </c>
      <c r="C97" s="46"/>
      <c r="D97" s="3" t="s">
        <v>168</v>
      </c>
      <c r="E97" s="18" t="s">
        <v>260</v>
      </c>
      <c r="F97" s="18" t="s">
        <v>89</v>
      </c>
      <c r="G97" s="18" t="s">
        <v>23</v>
      </c>
      <c r="H97" s="18"/>
      <c r="I97" s="18"/>
      <c r="J97" s="3"/>
      <c r="K97" s="52">
        <v>39630</v>
      </c>
    </row>
    <row r="98" spans="1:11" ht="11.25">
      <c r="A98" s="25" t="str">
        <f t="shared" si="3"/>
        <v>OB9-DR19459-ENV</v>
      </c>
      <c r="B98" s="48" t="s">
        <v>120</v>
      </c>
      <c r="C98" s="46"/>
      <c r="D98" s="3" t="s">
        <v>157</v>
      </c>
      <c r="E98" s="18" t="s">
        <v>260</v>
      </c>
      <c r="F98" s="18" t="s">
        <v>89</v>
      </c>
      <c r="G98" s="18" t="s">
        <v>23</v>
      </c>
      <c r="H98" s="18"/>
      <c r="I98" s="18"/>
      <c r="J98" s="3"/>
      <c r="K98" s="52">
        <v>39630</v>
      </c>
    </row>
    <row r="99" spans="2:11" ht="11.25">
      <c r="B99" s="55" t="s">
        <v>440</v>
      </c>
      <c r="C99" s="70"/>
      <c r="D99" s="71" t="s">
        <v>441</v>
      </c>
      <c r="E99" s="72" t="s">
        <v>260</v>
      </c>
      <c r="F99" s="72" t="s">
        <v>89</v>
      </c>
      <c r="G99" s="72" t="s">
        <v>23</v>
      </c>
      <c r="H99" s="72" t="s">
        <v>442</v>
      </c>
      <c r="I99" s="72" t="s">
        <v>443</v>
      </c>
      <c r="J99" s="71" t="s">
        <v>187</v>
      </c>
      <c r="K99" s="73">
        <v>39777</v>
      </c>
    </row>
    <row r="100" spans="2:11" ht="11.25">
      <c r="B100" s="55" t="s">
        <v>465</v>
      </c>
      <c r="C100" s="70"/>
      <c r="D100" s="71" t="s">
        <v>466</v>
      </c>
      <c r="E100" s="72" t="s">
        <v>260</v>
      </c>
      <c r="F100" s="72" t="s">
        <v>89</v>
      </c>
      <c r="G100" s="72" t="s">
        <v>23</v>
      </c>
      <c r="H100" s="72" t="s">
        <v>467</v>
      </c>
      <c r="I100" s="72" t="s">
        <v>443</v>
      </c>
      <c r="J100" s="71" t="s">
        <v>187</v>
      </c>
      <c r="K100" s="73">
        <v>39777</v>
      </c>
    </row>
    <row r="101" spans="1:11" ht="11.25">
      <c r="A101" s="25" t="str">
        <f t="shared" si="3"/>
        <v>OB9-DCS3513-GSD</v>
      </c>
      <c r="B101" s="48" t="s">
        <v>383</v>
      </c>
      <c r="C101" s="48" t="s">
        <v>358</v>
      </c>
      <c r="D101" s="3" t="s">
        <v>359</v>
      </c>
      <c r="E101" s="18" t="s">
        <v>73</v>
      </c>
      <c r="F101" s="18" t="s">
        <v>80</v>
      </c>
      <c r="G101" s="18" t="s">
        <v>23</v>
      </c>
      <c r="H101" s="18" t="s">
        <v>360</v>
      </c>
      <c r="I101" s="18" t="s">
        <v>297</v>
      </c>
      <c r="J101" s="3" t="s">
        <v>187</v>
      </c>
      <c r="K101" s="52"/>
    </row>
    <row r="102" spans="1:11" ht="11.25">
      <c r="A102" s="25" t="str">
        <f t="shared" si="3"/>
        <v>OB9-DCS3504-GSD</v>
      </c>
      <c r="B102" s="20" t="s">
        <v>241</v>
      </c>
      <c r="C102" s="42" t="s">
        <v>59</v>
      </c>
      <c r="D102" s="40" t="s">
        <v>11</v>
      </c>
      <c r="E102" s="43" t="s">
        <v>64</v>
      </c>
      <c r="F102" s="43" t="s">
        <v>80</v>
      </c>
      <c r="G102" s="44" t="s">
        <v>23</v>
      </c>
      <c r="H102" s="18"/>
      <c r="I102" s="18"/>
      <c r="J102" s="3"/>
      <c r="K102" s="52"/>
    </row>
    <row r="103" spans="1:11" ht="11.25">
      <c r="A103" s="25" t="str">
        <f t="shared" si="3"/>
        <v>OB9-DCS3505-GSD</v>
      </c>
      <c r="B103" s="20" t="s">
        <v>242</v>
      </c>
      <c r="C103" s="42" t="s">
        <v>6</v>
      </c>
      <c r="D103" s="40" t="s">
        <v>247</v>
      </c>
      <c r="E103" s="43" t="s">
        <v>64</v>
      </c>
      <c r="F103" s="43" t="s">
        <v>80</v>
      </c>
      <c r="G103" s="44" t="s">
        <v>23</v>
      </c>
      <c r="H103" s="18"/>
      <c r="I103" s="18"/>
      <c r="J103" s="3"/>
      <c r="K103" s="52"/>
    </row>
    <row r="104" spans="1:11" ht="11.25">
      <c r="A104" s="25" t="str">
        <f t="shared" si="3"/>
        <v>OB9-DR18632-GSD</v>
      </c>
      <c r="B104" s="20" t="s">
        <v>351</v>
      </c>
      <c r="C104" s="42"/>
      <c r="D104" s="40" t="s">
        <v>352</v>
      </c>
      <c r="E104" s="43" t="s">
        <v>73</v>
      </c>
      <c r="F104" s="43" t="s">
        <v>80</v>
      </c>
      <c r="G104" s="44" t="s">
        <v>23</v>
      </c>
      <c r="H104" s="18" t="s">
        <v>353</v>
      </c>
      <c r="I104" s="18" t="s">
        <v>297</v>
      </c>
      <c r="J104" s="3" t="s">
        <v>187</v>
      </c>
      <c r="K104" s="52"/>
    </row>
    <row r="105" spans="1:11" ht="11.25">
      <c r="A105" s="25" t="str">
        <f t="shared" si="3"/>
        <v>OB9-DR 19372-GSD</v>
      </c>
      <c r="B105" s="48" t="s">
        <v>34</v>
      </c>
      <c r="C105" s="46"/>
      <c r="D105" s="3" t="s">
        <v>35</v>
      </c>
      <c r="E105" s="18" t="s">
        <v>73</v>
      </c>
      <c r="F105" s="18" t="s">
        <v>80</v>
      </c>
      <c r="G105" s="18" t="s">
        <v>23</v>
      </c>
      <c r="H105" s="18"/>
      <c r="I105" s="18"/>
      <c r="J105" s="3"/>
      <c r="K105" s="52"/>
    </row>
    <row r="106" spans="1:11" ht="11.25">
      <c r="A106" s="25" t="str">
        <f t="shared" si="3"/>
        <v>OB9-DR17228-GSD</v>
      </c>
      <c r="B106" s="48" t="s">
        <v>210</v>
      </c>
      <c r="C106" s="46"/>
      <c r="D106" s="3" t="s">
        <v>211</v>
      </c>
      <c r="E106" s="18" t="s">
        <v>29</v>
      </c>
      <c r="F106" s="18" t="s">
        <v>80</v>
      </c>
      <c r="G106" s="18" t="s">
        <v>23</v>
      </c>
      <c r="H106" s="18" t="s">
        <v>212</v>
      </c>
      <c r="I106" s="18" t="s">
        <v>386</v>
      </c>
      <c r="J106" s="3" t="s">
        <v>205</v>
      </c>
      <c r="K106" s="52"/>
    </row>
    <row r="107" spans="1:11" ht="11.25">
      <c r="A107" s="25" t="str">
        <f>CONCATENATE(G107,"-",B107,"-",F107)</f>
        <v>OB9-DR18160-GSD</v>
      </c>
      <c r="B107" s="48" t="s">
        <v>414</v>
      </c>
      <c r="C107" s="46"/>
      <c r="D107" s="3" t="s">
        <v>415</v>
      </c>
      <c r="E107" s="18" t="s">
        <v>73</v>
      </c>
      <c r="F107" s="18" t="s">
        <v>80</v>
      </c>
      <c r="G107" s="18" t="s">
        <v>23</v>
      </c>
      <c r="H107" s="18" t="s">
        <v>416</v>
      </c>
      <c r="I107" s="18" t="s">
        <v>391</v>
      </c>
      <c r="J107" s="3" t="s">
        <v>187</v>
      </c>
      <c r="K107" s="52"/>
    </row>
    <row r="108" spans="1:11" ht="11.25">
      <c r="A108" s="25" t="str">
        <f>CONCATENATE(G108,"-",B108,"-",F108)</f>
        <v>OB9-DR18339-GSD</v>
      </c>
      <c r="B108" s="48" t="s">
        <v>417</v>
      </c>
      <c r="C108" s="46"/>
      <c r="D108" s="3" t="s">
        <v>418</v>
      </c>
      <c r="E108" s="18" t="s">
        <v>73</v>
      </c>
      <c r="F108" s="18" t="s">
        <v>80</v>
      </c>
      <c r="G108" s="18" t="s">
        <v>23</v>
      </c>
      <c r="H108" s="18" t="s">
        <v>416</v>
      </c>
      <c r="I108" s="18" t="s">
        <v>391</v>
      </c>
      <c r="J108" s="3" t="s">
        <v>187</v>
      </c>
      <c r="K108" s="52"/>
    </row>
    <row r="109" spans="1:11" ht="11.25">
      <c r="A109" s="25" t="str">
        <f>CONCATENATE(G109,"-",B109,"-",F109)</f>
        <v>OB9-DR18363-GSD</v>
      </c>
      <c r="B109" s="48" t="s">
        <v>419</v>
      </c>
      <c r="C109" s="46"/>
      <c r="D109" s="3" t="s">
        <v>420</v>
      </c>
      <c r="E109" s="18" t="s">
        <v>73</v>
      </c>
      <c r="F109" s="18" t="s">
        <v>80</v>
      </c>
      <c r="G109" s="18" t="s">
        <v>23</v>
      </c>
      <c r="H109" s="18" t="s">
        <v>416</v>
      </c>
      <c r="I109" s="18" t="s">
        <v>391</v>
      </c>
      <c r="J109" s="3" t="s">
        <v>187</v>
      </c>
      <c r="K109" s="52"/>
    </row>
    <row r="110" spans="1:11" ht="11.25">
      <c r="A110" s="25" t="str">
        <f t="shared" si="3"/>
        <v>OB9-DR18433-GSD</v>
      </c>
      <c r="B110" s="48" t="s">
        <v>273</v>
      </c>
      <c r="C110" s="46"/>
      <c r="D110" s="3" t="s">
        <v>274</v>
      </c>
      <c r="E110" s="18" t="s">
        <v>29</v>
      </c>
      <c r="F110" s="18" t="s">
        <v>80</v>
      </c>
      <c r="G110" s="18" t="s">
        <v>23</v>
      </c>
      <c r="H110" s="18" t="s">
        <v>266</v>
      </c>
      <c r="I110" s="18" t="s">
        <v>267</v>
      </c>
      <c r="J110" s="3" t="s">
        <v>187</v>
      </c>
      <c r="K110" s="52"/>
    </row>
    <row r="111" spans="1:11" ht="11.25">
      <c r="A111" s="25" t="str">
        <f>CONCATENATE(G111,"-",B111,"-",F111)</f>
        <v>OB9-DR18506-GSD</v>
      </c>
      <c r="B111" s="55" t="s">
        <v>439</v>
      </c>
      <c r="C111" s="46"/>
      <c r="D111" s="3" t="s">
        <v>421</v>
      </c>
      <c r="E111" s="18" t="s">
        <v>73</v>
      </c>
      <c r="F111" s="18" t="s">
        <v>80</v>
      </c>
      <c r="G111" s="18" t="s">
        <v>23</v>
      </c>
      <c r="H111" s="18" t="s">
        <v>416</v>
      </c>
      <c r="I111" s="18" t="s">
        <v>391</v>
      </c>
      <c r="J111" s="3" t="s">
        <v>187</v>
      </c>
      <c r="K111" s="52"/>
    </row>
    <row r="112" spans="1:11" ht="11.25">
      <c r="A112" s="25" t="str">
        <f>CONCATENATE(G112,"-",B112,"-",F112)</f>
        <v>OB9-DR18597-GSD</v>
      </c>
      <c r="B112" s="48" t="s">
        <v>422</v>
      </c>
      <c r="C112" s="46"/>
      <c r="D112" s="3" t="s">
        <v>423</v>
      </c>
      <c r="E112" s="18" t="s">
        <v>73</v>
      </c>
      <c r="F112" s="18" t="s">
        <v>80</v>
      </c>
      <c r="G112" s="18" t="s">
        <v>23</v>
      </c>
      <c r="H112" s="18" t="s">
        <v>416</v>
      </c>
      <c r="I112" s="18" t="s">
        <v>391</v>
      </c>
      <c r="J112" s="3" t="s">
        <v>187</v>
      </c>
      <c r="K112" s="52"/>
    </row>
    <row r="113" spans="1:11" ht="11.25">
      <c r="A113" s="25" t="str">
        <f>CONCATENATE(G113,"-",B113,"-",F113)</f>
        <v>OB9-DR18670-GSD</v>
      </c>
      <c r="B113" s="47" t="s">
        <v>424</v>
      </c>
      <c r="C113" s="45"/>
      <c r="D113" s="45" t="s">
        <v>425</v>
      </c>
      <c r="E113" s="18" t="s">
        <v>73</v>
      </c>
      <c r="F113" s="18" t="s">
        <v>80</v>
      </c>
      <c r="G113" s="18" t="s">
        <v>23</v>
      </c>
      <c r="H113" s="18" t="s">
        <v>416</v>
      </c>
      <c r="I113" s="18" t="s">
        <v>391</v>
      </c>
      <c r="J113" s="3" t="s">
        <v>187</v>
      </c>
      <c r="K113" s="52"/>
    </row>
    <row r="114" spans="1:11" ht="11.25">
      <c r="A114" s="25" t="str">
        <f>CONCATENATE(G114,"-",B114,"-",F114)</f>
        <v>OB9-DR18760-GSD</v>
      </c>
      <c r="B114" s="47" t="s">
        <v>426</v>
      </c>
      <c r="C114" s="45"/>
      <c r="D114" s="45" t="s">
        <v>427</v>
      </c>
      <c r="E114" s="18" t="s">
        <v>73</v>
      </c>
      <c r="F114" s="18" t="s">
        <v>80</v>
      </c>
      <c r="G114" s="18" t="s">
        <v>23</v>
      </c>
      <c r="H114" s="18" t="s">
        <v>416</v>
      </c>
      <c r="I114" s="18" t="s">
        <v>391</v>
      </c>
      <c r="J114" s="3" t="s">
        <v>187</v>
      </c>
      <c r="K114" s="52"/>
    </row>
    <row r="115" spans="1:11" ht="11.25">
      <c r="A115" s="25" t="str">
        <f t="shared" si="3"/>
        <v>OB9-DR18866-GSD</v>
      </c>
      <c r="B115" s="58" t="s">
        <v>275</v>
      </c>
      <c r="C115" s="59"/>
      <c r="D115" s="61" t="s">
        <v>276</v>
      </c>
      <c r="E115" s="60" t="s">
        <v>26</v>
      </c>
      <c r="F115" s="60" t="s">
        <v>80</v>
      </c>
      <c r="G115" s="60" t="s">
        <v>23</v>
      </c>
      <c r="H115" s="60" t="s">
        <v>266</v>
      </c>
      <c r="I115" s="60" t="s">
        <v>267</v>
      </c>
      <c r="J115" s="61" t="s">
        <v>187</v>
      </c>
      <c r="K115" s="62"/>
    </row>
    <row r="116" spans="1:11" ht="11.25">
      <c r="A116" s="67" t="str">
        <f t="shared" si="3"/>
        <v>OB9-DR18893-GSD</v>
      </c>
      <c r="B116" s="48" t="s">
        <v>428</v>
      </c>
      <c r="C116" s="46"/>
      <c r="D116" s="3" t="s">
        <v>430</v>
      </c>
      <c r="E116" s="18" t="s">
        <v>73</v>
      </c>
      <c r="F116" s="18" t="s">
        <v>80</v>
      </c>
      <c r="G116" s="18" t="s">
        <v>23</v>
      </c>
      <c r="H116" s="18" t="s">
        <v>416</v>
      </c>
      <c r="I116" s="18" t="s">
        <v>391</v>
      </c>
      <c r="J116" s="3" t="s">
        <v>187</v>
      </c>
      <c r="K116" s="68"/>
    </row>
    <row r="117" spans="1:11" ht="11.25">
      <c r="A117" s="67" t="str">
        <f t="shared" si="3"/>
        <v>OB9-DR18894-GSD</v>
      </c>
      <c r="B117" s="48" t="s">
        <v>429</v>
      </c>
      <c r="C117" s="46"/>
      <c r="D117" s="3" t="s">
        <v>431</v>
      </c>
      <c r="E117" s="18" t="s">
        <v>73</v>
      </c>
      <c r="F117" s="18" t="s">
        <v>80</v>
      </c>
      <c r="G117" s="18" t="s">
        <v>23</v>
      </c>
      <c r="H117" s="18" t="s">
        <v>416</v>
      </c>
      <c r="I117" s="18" t="s">
        <v>391</v>
      </c>
      <c r="J117" s="3" t="s">
        <v>187</v>
      </c>
      <c r="K117" s="68"/>
    </row>
    <row r="118" spans="2:11" ht="11.25">
      <c r="B118" s="48" t="s">
        <v>432</v>
      </c>
      <c r="C118" s="46"/>
      <c r="D118" s="3" t="s">
        <v>433</v>
      </c>
      <c r="E118" s="18" t="s">
        <v>73</v>
      </c>
      <c r="F118" s="18" t="s">
        <v>80</v>
      </c>
      <c r="G118" s="18" t="s">
        <v>23</v>
      </c>
      <c r="H118" s="18" t="s">
        <v>416</v>
      </c>
      <c r="I118" s="18" t="s">
        <v>391</v>
      </c>
      <c r="J118" s="3" t="s">
        <v>187</v>
      </c>
      <c r="K118" s="69"/>
    </row>
    <row r="119" spans="2:11" ht="11.25">
      <c r="B119" s="48" t="s">
        <v>434</v>
      </c>
      <c r="C119" s="46"/>
      <c r="D119" s="3" t="s">
        <v>435</v>
      </c>
      <c r="E119" s="18" t="s">
        <v>73</v>
      </c>
      <c r="F119" s="18" t="s">
        <v>80</v>
      </c>
      <c r="G119" s="18" t="s">
        <v>23</v>
      </c>
      <c r="H119" s="18" t="s">
        <v>416</v>
      </c>
      <c r="I119" s="18" t="s">
        <v>391</v>
      </c>
      <c r="J119" s="3" t="s">
        <v>187</v>
      </c>
      <c r="K119" s="52"/>
    </row>
    <row r="120" spans="2:11" ht="11.25">
      <c r="B120" s="48" t="s">
        <v>436</v>
      </c>
      <c r="C120" s="46"/>
      <c r="D120" s="3" t="s">
        <v>437</v>
      </c>
      <c r="E120" s="18" t="s">
        <v>73</v>
      </c>
      <c r="F120" s="18" t="s">
        <v>80</v>
      </c>
      <c r="G120" s="18" t="s">
        <v>23</v>
      </c>
      <c r="H120" s="18" t="s">
        <v>416</v>
      </c>
      <c r="I120" s="18" t="s">
        <v>391</v>
      </c>
      <c r="J120" s="3" t="s">
        <v>187</v>
      </c>
      <c r="K120" s="52"/>
    </row>
    <row r="121" spans="1:11" ht="11.25">
      <c r="A121" s="25" t="str">
        <f t="shared" si="3"/>
        <v>OB9-DR19851-GSD</v>
      </c>
      <c r="B121" s="48" t="s">
        <v>279</v>
      </c>
      <c r="C121" s="46"/>
      <c r="D121" s="63" t="s">
        <v>280</v>
      </c>
      <c r="E121" s="18" t="s">
        <v>73</v>
      </c>
      <c r="F121" s="18" t="s">
        <v>80</v>
      </c>
      <c r="G121" s="18" t="s">
        <v>23</v>
      </c>
      <c r="H121" s="18" t="s">
        <v>281</v>
      </c>
      <c r="I121" s="18" t="s">
        <v>267</v>
      </c>
      <c r="J121" s="3" t="s">
        <v>187</v>
      </c>
      <c r="K121" s="52"/>
    </row>
    <row r="122" spans="1:11" ht="11.25">
      <c r="A122" s="25" t="str">
        <f t="shared" si="3"/>
        <v>OB9-DR20038-GSD</v>
      </c>
      <c r="B122" s="48" t="s">
        <v>410</v>
      </c>
      <c r="C122" s="46"/>
      <c r="D122" s="63" t="s">
        <v>411</v>
      </c>
      <c r="E122" s="18" t="s">
        <v>260</v>
      </c>
      <c r="F122" s="18" t="s">
        <v>80</v>
      </c>
      <c r="G122" s="18" t="s">
        <v>23</v>
      </c>
      <c r="H122" s="18" t="s">
        <v>412</v>
      </c>
      <c r="I122" s="18" t="s">
        <v>391</v>
      </c>
      <c r="J122" s="3" t="s">
        <v>187</v>
      </c>
      <c r="K122" s="52"/>
    </row>
    <row r="123" spans="2:11" ht="11.25">
      <c r="B123" s="55" t="s">
        <v>472</v>
      </c>
      <c r="C123" s="70"/>
      <c r="D123" s="82" t="s">
        <v>473</v>
      </c>
      <c r="E123" s="72" t="s">
        <v>73</v>
      </c>
      <c r="F123" s="72" t="s">
        <v>80</v>
      </c>
      <c r="G123" s="72" t="s">
        <v>23</v>
      </c>
      <c r="H123" s="72" t="s">
        <v>474</v>
      </c>
      <c r="I123" s="72" t="s">
        <v>443</v>
      </c>
      <c r="J123" s="71" t="s">
        <v>187</v>
      </c>
      <c r="K123" s="73"/>
    </row>
    <row r="124" spans="1:11" ht="11.25">
      <c r="A124" s="25" t="str">
        <f t="shared" si="3"/>
        <v>OB9-DCS3443-MDL</v>
      </c>
      <c r="B124" s="48" t="s">
        <v>384</v>
      </c>
      <c r="C124" s="46" t="s">
        <v>65</v>
      </c>
      <c r="D124" s="63" t="s">
        <v>336</v>
      </c>
      <c r="E124" s="18" t="s">
        <v>337</v>
      </c>
      <c r="F124" s="18" t="s">
        <v>82</v>
      </c>
      <c r="G124" s="18" t="s">
        <v>23</v>
      </c>
      <c r="H124" s="18" t="s">
        <v>338</v>
      </c>
      <c r="I124" s="18" t="s">
        <v>297</v>
      </c>
      <c r="J124" s="3" t="s">
        <v>187</v>
      </c>
      <c r="K124" s="52"/>
    </row>
    <row r="125" spans="1:11" ht="11.25">
      <c r="A125" s="25" t="str">
        <f t="shared" si="3"/>
        <v>OB9-DCS3512-MDL</v>
      </c>
      <c r="B125" s="48" t="s">
        <v>401</v>
      </c>
      <c r="C125" s="46" t="s">
        <v>402</v>
      </c>
      <c r="D125" s="63" t="s">
        <v>403</v>
      </c>
      <c r="E125" s="18" t="s">
        <v>404</v>
      </c>
      <c r="F125" s="18" t="s">
        <v>82</v>
      </c>
      <c r="G125" s="18" t="s">
        <v>23</v>
      </c>
      <c r="H125" s="18" t="s">
        <v>405</v>
      </c>
      <c r="I125" s="18" t="s">
        <v>391</v>
      </c>
      <c r="J125" s="3" t="s">
        <v>187</v>
      </c>
      <c r="K125" s="52"/>
    </row>
    <row r="126" spans="1:11" ht="11.25">
      <c r="A126" s="25" t="str">
        <f t="shared" si="3"/>
        <v>OB9-DR19406-MDL</v>
      </c>
      <c r="B126" s="48" t="s">
        <v>378</v>
      </c>
      <c r="C126" s="46"/>
      <c r="D126" s="63" t="s">
        <v>380</v>
      </c>
      <c r="E126" s="18" t="s">
        <v>364</v>
      </c>
      <c r="F126" s="18" t="s">
        <v>82</v>
      </c>
      <c r="G126" s="18" t="s">
        <v>23</v>
      </c>
      <c r="H126" s="18" t="s">
        <v>379</v>
      </c>
      <c r="I126" s="18" t="s">
        <v>297</v>
      </c>
      <c r="J126" s="3" t="s">
        <v>187</v>
      </c>
      <c r="K126" s="52"/>
    </row>
    <row r="127" spans="1:11" ht="11.25">
      <c r="A127" s="25" t="str">
        <f t="shared" si="3"/>
        <v>OB9-DR19426-MDL</v>
      </c>
      <c r="B127" s="47" t="s">
        <v>288</v>
      </c>
      <c r="C127" s="45"/>
      <c r="D127" s="3" t="s">
        <v>289</v>
      </c>
      <c r="E127" s="18" t="s">
        <v>263</v>
      </c>
      <c r="F127" s="18" t="s">
        <v>82</v>
      </c>
      <c r="G127" s="18" t="s">
        <v>23</v>
      </c>
      <c r="H127" s="18" t="s">
        <v>290</v>
      </c>
      <c r="I127" s="18" t="s">
        <v>267</v>
      </c>
      <c r="J127" s="3" t="s">
        <v>187</v>
      </c>
      <c r="K127" s="52"/>
    </row>
    <row r="128" spans="1:11" ht="11.25">
      <c r="A128" s="25" t="str">
        <f t="shared" si="3"/>
        <v>OB9-DR19491-MDL</v>
      </c>
      <c r="B128" s="48" t="s">
        <v>113</v>
      </c>
      <c r="C128" s="46"/>
      <c r="D128" s="3" t="s">
        <v>150</v>
      </c>
      <c r="E128" s="18" t="s">
        <v>263</v>
      </c>
      <c r="F128" s="18" t="s">
        <v>82</v>
      </c>
      <c r="G128" s="18" t="s">
        <v>23</v>
      </c>
      <c r="H128" s="18"/>
      <c r="I128" s="18"/>
      <c r="J128" s="3"/>
      <c r="K128" s="52"/>
    </row>
    <row r="129" spans="1:11" ht="11.25">
      <c r="A129" s="25" t="str">
        <f t="shared" si="3"/>
        <v>OB9-DR19648-MDL</v>
      </c>
      <c r="B129" s="48" t="s">
        <v>361</v>
      </c>
      <c r="C129" s="46"/>
      <c r="D129" s="3" t="s">
        <v>362</v>
      </c>
      <c r="E129" s="18" t="s">
        <v>376</v>
      </c>
      <c r="F129" s="18" t="s">
        <v>82</v>
      </c>
      <c r="G129" s="18" t="s">
        <v>23</v>
      </c>
      <c r="H129" s="18" t="s">
        <v>365</v>
      </c>
      <c r="I129" s="18" t="s">
        <v>297</v>
      </c>
      <c r="J129" s="3" t="s">
        <v>187</v>
      </c>
      <c r="K129" s="52"/>
    </row>
    <row r="130" spans="1:11" ht="11.25">
      <c r="A130" s="25" t="str">
        <f t="shared" si="3"/>
        <v>OB9-DR19842-MDL</v>
      </c>
      <c r="B130" s="55" t="s">
        <v>444</v>
      </c>
      <c r="C130" s="70"/>
      <c r="D130" s="71" t="s">
        <v>445</v>
      </c>
      <c r="E130" s="72" t="s">
        <v>364</v>
      </c>
      <c r="F130" s="72" t="s">
        <v>82</v>
      </c>
      <c r="G130" s="72" t="s">
        <v>23</v>
      </c>
      <c r="H130" s="72" t="s">
        <v>446</v>
      </c>
      <c r="I130" s="72" t="s">
        <v>443</v>
      </c>
      <c r="J130" s="71" t="s">
        <v>187</v>
      </c>
      <c r="K130" s="73"/>
    </row>
    <row r="131" spans="1:11" ht="11.25">
      <c r="A131" s="25" t="str">
        <f t="shared" si="3"/>
        <v>OB9-DR19845-MDL</v>
      </c>
      <c r="B131" s="48" t="s">
        <v>366</v>
      </c>
      <c r="C131" s="46"/>
      <c r="D131" s="3" t="s">
        <v>363</v>
      </c>
      <c r="E131" s="18" t="s">
        <v>364</v>
      </c>
      <c r="F131" s="18" t="s">
        <v>82</v>
      </c>
      <c r="G131" s="18" t="s">
        <v>23</v>
      </c>
      <c r="H131" s="18" t="s">
        <v>365</v>
      </c>
      <c r="I131" s="18" t="s">
        <v>297</v>
      </c>
      <c r="J131" s="3" t="s">
        <v>187</v>
      </c>
      <c r="K131" s="52"/>
    </row>
    <row r="132" spans="2:11" ht="11.25">
      <c r="B132" s="55" t="s">
        <v>449</v>
      </c>
      <c r="C132" s="70"/>
      <c r="D132" s="71" t="s">
        <v>450</v>
      </c>
      <c r="E132" s="72" t="s">
        <v>451</v>
      </c>
      <c r="F132" s="72" t="s">
        <v>82</v>
      </c>
      <c r="G132" s="72" t="s">
        <v>23</v>
      </c>
      <c r="H132" s="74" t="s">
        <v>446</v>
      </c>
      <c r="I132" s="72" t="s">
        <v>443</v>
      </c>
      <c r="J132" s="71" t="s">
        <v>187</v>
      </c>
      <c r="K132" s="73"/>
    </row>
    <row r="133" spans="2:11" ht="11.25">
      <c r="B133" s="55" t="s">
        <v>452</v>
      </c>
      <c r="C133" s="70"/>
      <c r="D133" s="71" t="s">
        <v>453</v>
      </c>
      <c r="E133" s="72" t="s">
        <v>451</v>
      </c>
      <c r="F133" s="72" t="s">
        <v>82</v>
      </c>
      <c r="G133" s="72" t="s">
        <v>23</v>
      </c>
      <c r="H133" s="74" t="s">
        <v>446</v>
      </c>
      <c r="I133" s="72" t="s">
        <v>443</v>
      </c>
      <c r="J133" s="71" t="s">
        <v>187</v>
      </c>
      <c r="K133" s="73"/>
    </row>
    <row r="134" spans="2:11" ht="22.5">
      <c r="B134" s="55" t="s">
        <v>454</v>
      </c>
      <c r="C134" s="70"/>
      <c r="D134" s="71" t="s">
        <v>456</v>
      </c>
      <c r="E134" s="72" t="s">
        <v>451</v>
      </c>
      <c r="F134" s="72" t="s">
        <v>82</v>
      </c>
      <c r="G134" s="72" t="s">
        <v>23</v>
      </c>
      <c r="H134" s="74" t="s">
        <v>446</v>
      </c>
      <c r="I134" s="72" t="s">
        <v>443</v>
      </c>
      <c r="J134" s="71" t="s">
        <v>187</v>
      </c>
      <c r="K134" s="73"/>
    </row>
    <row r="135" spans="2:11" ht="22.5">
      <c r="B135" s="55" t="s">
        <v>455</v>
      </c>
      <c r="C135" s="70"/>
      <c r="D135" s="71" t="s">
        <v>457</v>
      </c>
      <c r="E135" s="72" t="s">
        <v>458</v>
      </c>
      <c r="F135" s="72" t="s">
        <v>82</v>
      </c>
      <c r="G135" s="72" t="s">
        <v>23</v>
      </c>
      <c r="H135" s="74" t="s">
        <v>446</v>
      </c>
      <c r="I135" s="72" t="s">
        <v>443</v>
      </c>
      <c r="J135" s="71" t="s">
        <v>187</v>
      </c>
      <c r="K135" s="73"/>
    </row>
    <row r="136" spans="2:11" ht="11.25">
      <c r="B136" s="55" t="s">
        <v>448</v>
      </c>
      <c r="C136" s="70"/>
      <c r="D136" s="71" t="s">
        <v>447</v>
      </c>
      <c r="E136" s="72" t="s">
        <v>364</v>
      </c>
      <c r="F136" s="72" t="s">
        <v>82</v>
      </c>
      <c r="G136" s="72" t="s">
        <v>23</v>
      </c>
      <c r="H136" s="74" t="s">
        <v>446</v>
      </c>
      <c r="I136" s="72" t="s">
        <v>443</v>
      </c>
      <c r="J136" s="71" t="s">
        <v>187</v>
      </c>
      <c r="K136" s="73"/>
    </row>
    <row r="137" spans="1:11" ht="11.25">
      <c r="A137" s="25" t="str">
        <f t="shared" si="3"/>
        <v>OB9-DCS3506-OHD</v>
      </c>
      <c r="B137" s="20" t="s">
        <v>243</v>
      </c>
      <c r="C137" s="31" t="s">
        <v>0</v>
      </c>
      <c r="D137" s="41" t="s">
        <v>245</v>
      </c>
      <c r="E137" s="43" t="s">
        <v>74</v>
      </c>
      <c r="F137" s="43" t="s">
        <v>81</v>
      </c>
      <c r="G137" s="44" t="s">
        <v>23</v>
      </c>
      <c r="H137" s="18" t="s">
        <v>188</v>
      </c>
      <c r="I137" s="18"/>
      <c r="J137" s="3" t="s">
        <v>187</v>
      </c>
      <c r="K137" s="52"/>
    </row>
    <row r="138" spans="1:11" ht="11.25">
      <c r="A138" s="25" t="str">
        <f t="shared" si="3"/>
        <v>OB9-DCS3507-OHD</v>
      </c>
      <c r="B138" s="20" t="s">
        <v>244</v>
      </c>
      <c r="C138" s="42" t="s">
        <v>8</v>
      </c>
      <c r="D138" s="41" t="s">
        <v>246</v>
      </c>
      <c r="E138" s="43" t="s">
        <v>70</v>
      </c>
      <c r="F138" s="43" t="s">
        <v>81</v>
      </c>
      <c r="G138" s="44" t="s">
        <v>23</v>
      </c>
      <c r="H138" s="18"/>
      <c r="I138" s="18"/>
      <c r="J138" s="3"/>
      <c r="K138" s="52"/>
    </row>
    <row r="139" spans="1:11" ht="11.25">
      <c r="A139" s="25" t="str">
        <f t="shared" si="3"/>
        <v>OB9-DCS3509-OHD</v>
      </c>
      <c r="B139" s="20" t="s">
        <v>250</v>
      </c>
      <c r="C139" s="42" t="s">
        <v>9</v>
      </c>
      <c r="D139" s="40" t="s">
        <v>249</v>
      </c>
      <c r="E139" s="43" t="s">
        <v>70</v>
      </c>
      <c r="F139" s="43" t="s">
        <v>81</v>
      </c>
      <c r="G139" s="44" t="s">
        <v>23</v>
      </c>
      <c r="H139" s="18"/>
      <c r="I139" s="18"/>
      <c r="J139" s="3"/>
      <c r="K139" s="52"/>
    </row>
    <row r="140" spans="1:11" ht="11.25">
      <c r="A140" s="25" t="str">
        <f t="shared" si="3"/>
        <v>OB9-DR18447-OHD</v>
      </c>
      <c r="B140" s="20" t="s">
        <v>213</v>
      </c>
      <c r="C140" s="42"/>
      <c r="D140" s="41" t="s">
        <v>214</v>
      </c>
      <c r="E140" s="43" t="s">
        <v>70</v>
      </c>
      <c r="F140" s="43" t="s">
        <v>81</v>
      </c>
      <c r="G140" s="44" t="s">
        <v>23</v>
      </c>
      <c r="H140" s="18" t="s">
        <v>215</v>
      </c>
      <c r="I140" s="18"/>
      <c r="J140" s="3" t="s">
        <v>216</v>
      </c>
      <c r="K140" s="52"/>
    </row>
    <row r="141" spans="1:11" ht="11.25">
      <c r="A141" s="25" t="str">
        <f t="shared" si="3"/>
        <v>OB9-DR18985-OHD</v>
      </c>
      <c r="B141" s="48" t="s">
        <v>104</v>
      </c>
      <c r="C141" s="46"/>
      <c r="D141" s="3" t="s">
        <v>39</v>
      </c>
      <c r="E141" s="18" t="s">
        <v>70</v>
      </c>
      <c r="F141" s="18" t="s">
        <v>81</v>
      </c>
      <c r="G141" s="18" t="s">
        <v>23</v>
      </c>
      <c r="H141" s="18"/>
      <c r="I141" s="18"/>
      <c r="J141" s="3"/>
      <c r="K141" s="52"/>
    </row>
    <row r="142" spans="1:11" ht="11.25">
      <c r="A142" s="25" t="str">
        <f t="shared" si="3"/>
        <v>OB9-DR18987-OHD</v>
      </c>
      <c r="B142" s="48" t="s">
        <v>321</v>
      </c>
      <c r="C142" s="46"/>
      <c r="D142" s="3" t="s">
        <v>322</v>
      </c>
      <c r="E142" s="18" t="s">
        <v>70</v>
      </c>
      <c r="F142" s="18" t="s">
        <v>81</v>
      </c>
      <c r="G142" s="18" t="s">
        <v>23</v>
      </c>
      <c r="H142" s="18" t="s">
        <v>320</v>
      </c>
      <c r="I142" s="18" t="s">
        <v>297</v>
      </c>
      <c r="J142" s="3" t="s">
        <v>187</v>
      </c>
      <c r="K142" s="52"/>
    </row>
    <row r="143" spans="1:11" ht="11.25">
      <c r="A143" s="25" t="str">
        <f t="shared" si="3"/>
        <v>OB9-DR18988-OHD</v>
      </c>
      <c r="B143" s="48" t="s">
        <v>103</v>
      </c>
      <c r="C143" s="46"/>
      <c r="D143" s="3" t="s">
        <v>38</v>
      </c>
      <c r="E143" s="18" t="s">
        <v>70</v>
      </c>
      <c r="F143" s="18" t="s">
        <v>81</v>
      </c>
      <c r="G143" s="18" t="s">
        <v>23</v>
      </c>
      <c r="H143" s="18"/>
      <c r="I143" s="18"/>
      <c r="J143" s="3"/>
      <c r="K143" s="52"/>
    </row>
    <row r="144" spans="2:11" ht="11.25">
      <c r="B144" s="48" t="s">
        <v>323</v>
      </c>
      <c r="C144" s="46"/>
      <c r="D144" s="3" t="s">
        <v>324</v>
      </c>
      <c r="E144" s="18" t="s">
        <v>70</v>
      </c>
      <c r="F144" s="18" t="s">
        <v>81</v>
      </c>
      <c r="G144" s="18" t="s">
        <v>23</v>
      </c>
      <c r="H144" s="18" t="s">
        <v>320</v>
      </c>
      <c r="I144" s="18" t="s">
        <v>297</v>
      </c>
      <c r="J144" s="3" t="s">
        <v>187</v>
      </c>
      <c r="K144" s="52"/>
    </row>
    <row r="145" spans="1:11" ht="11.25">
      <c r="A145" s="25" t="str">
        <f t="shared" si="3"/>
        <v>OB9-DR19284-OHD</v>
      </c>
      <c r="B145" s="48" t="s">
        <v>105</v>
      </c>
      <c r="C145" s="46"/>
      <c r="D145" s="3" t="s">
        <v>40</v>
      </c>
      <c r="E145" s="18" t="s">
        <v>70</v>
      </c>
      <c r="F145" s="18" t="s">
        <v>81</v>
      </c>
      <c r="G145" s="18" t="s">
        <v>23</v>
      </c>
      <c r="H145" s="18"/>
      <c r="I145" s="18"/>
      <c r="J145" s="3"/>
      <c r="K145" s="52"/>
    </row>
    <row r="146" spans="1:11" ht="11.25">
      <c r="A146" s="25" t="str">
        <f t="shared" si="3"/>
        <v>OB9-DR19589-OHD</v>
      </c>
      <c r="B146" s="58" t="s">
        <v>282</v>
      </c>
      <c r="C146" s="59"/>
      <c r="D146" s="56" t="s">
        <v>283</v>
      </c>
      <c r="E146" s="60" t="s">
        <v>70</v>
      </c>
      <c r="F146" s="60" t="s">
        <v>81</v>
      </c>
      <c r="G146" s="60" t="s">
        <v>23</v>
      </c>
      <c r="H146" s="60" t="s">
        <v>284</v>
      </c>
      <c r="I146" s="60" t="s">
        <v>267</v>
      </c>
      <c r="J146" s="61" t="s">
        <v>187</v>
      </c>
      <c r="K146" s="62"/>
    </row>
    <row r="147" spans="2:11" ht="11.25">
      <c r="B147" s="48" t="s">
        <v>325</v>
      </c>
      <c r="C147" s="46"/>
      <c r="D147" s="63" t="s">
        <v>329</v>
      </c>
      <c r="E147" s="18" t="s">
        <v>70</v>
      </c>
      <c r="F147" s="18" t="s">
        <v>81</v>
      </c>
      <c r="G147" s="18" t="s">
        <v>23</v>
      </c>
      <c r="H147" s="18" t="s">
        <v>320</v>
      </c>
      <c r="I147" s="18" t="s">
        <v>297</v>
      </c>
      <c r="J147" s="3" t="s">
        <v>187</v>
      </c>
      <c r="K147" s="52"/>
    </row>
    <row r="148" spans="2:11" ht="11.25">
      <c r="B148" s="48" t="s">
        <v>326</v>
      </c>
      <c r="C148" s="46"/>
      <c r="D148" s="63" t="s">
        <v>330</v>
      </c>
      <c r="E148" s="18" t="s">
        <v>70</v>
      </c>
      <c r="F148" s="18" t="s">
        <v>81</v>
      </c>
      <c r="G148" s="18" t="s">
        <v>23</v>
      </c>
      <c r="H148" s="18" t="s">
        <v>320</v>
      </c>
      <c r="I148" s="18" t="s">
        <v>297</v>
      </c>
      <c r="J148" s="3" t="s">
        <v>187</v>
      </c>
      <c r="K148" s="52"/>
    </row>
    <row r="149" spans="2:11" ht="11.25">
      <c r="B149" s="48" t="s">
        <v>327</v>
      </c>
      <c r="C149" s="46"/>
      <c r="D149" s="63" t="s">
        <v>331</v>
      </c>
      <c r="E149" s="18" t="s">
        <v>70</v>
      </c>
      <c r="F149" s="18" t="s">
        <v>81</v>
      </c>
      <c r="G149" s="18" t="s">
        <v>23</v>
      </c>
      <c r="H149" s="18" t="s">
        <v>320</v>
      </c>
      <c r="I149" s="18" t="s">
        <v>297</v>
      </c>
      <c r="J149" s="3" t="s">
        <v>187</v>
      </c>
      <c r="K149" s="52"/>
    </row>
    <row r="150" spans="2:11" ht="11.25">
      <c r="B150" s="48" t="s">
        <v>328</v>
      </c>
      <c r="C150" s="46"/>
      <c r="D150" s="63" t="s">
        <v>332</v>
      </c>
      <c r="E150" s="18" t="s">
        <v>70</v>
      </c>
      <c r="F150" s="18" t="s">
        <v>81</v>
      </c>
      <c r="G150" s="18" t="s">
        <v>23</v>
      </c>
      <c r="H150" s="18" t="s">
        <v>320</v>
      </c>
      <c r="I150" s="18" t="s">
        <v>297</v>
      </c>
      <c r="J150" s="3" t="s">
        <v>187</v>
      </c>
      <c r="K150" s="52"/>
    </row>
    <row r="151" spans="2:11" ht="11.25">
      <c r="B151" s="48" t="s">
        <v>381</v>
      </c>
      <c r="C151" s="46" t="s">
        <v>0</v>
      </c>
      <c r="D151" s="63" t="s">
        <v>356</v>
      </c>
      <c r="E151" s="18" t="s">
        <v>307</v>
      </c>
      <c r="F151" s="18" t="s">
        <v>78</v>
      </c>
      <c r="G151" s="18" t="s">
        <v>23</v>
      </c>
      <c r="H151" s="18" t="s">
        <v>357</v>
      </c>
      <c r="I151" s="18" t="s">
        <v>297</v>
      </c>
      <c r="J151" s="3" t="s">
        <v>187</v>
      </c>
      <c r="K151" s="52"/>
    </row>
    <row r="152" spans="2:11" ht="11.25">
      <c r="B152" s="48" t="s">
        <v>339</v>
      </c>
      <c r="C152" s="46"/>
      <c r="D152" s="63" t="s">
        <v>342</v>
      </c>
      <c r="E152" s="18" t="s">
        <v>307</v>
      </c>
      <c r="F152" s="18" t="s">
        <v>78</v>
      </c>
      <c r="G152" s="18" t="s">
        <v>23</v>
      </c>
      <c r="H152" s="18" t="s">
        <v>345</v>
      </c>
      <c r="I152" s="18" t="s">
        <v>297</v>
      </c>
      <c r="J152" s="3" t="s">
        <v>187</v>
      </c>
      <c r="K152" s="52"/>
    </row>
    <row r="153" spans="2:11" ht="11.25">
      <c r="B153" s="48" t="s">
        <v>340</v>
      </c>
      <c r="C153" s="46"/>
      <c r="D153" s="63" t="s">
        <v>343</v>
      </c>
      <c r="E153" s="18" t="s">
        <v>307</v>
      </c>
      <c r="F153" s="18" t="s">
        <v>78</v>
      </c>
      <c r="G153" s="18" t="s">
        <v>23</v>
      </c>
      <c r="H153" s="18" t="s">
        <v>345</v>
      </c>
      <c r="I153" s="18" t="s">
        <v>297</v>
      </c>
      <c r="J153" s="3" t="s">
        <v>187</v>
      </c>
      <c r="K153" s="52"/>
    </row>
    <row r="154" spans="2:11" ht="11.25">
      <c r="B154" s="48" t="s">
        <v>371</v>
      </c>
      <c r="C154" s="46"/>
      <c r="D154" s="63" t="s">
        <v>372</v>
      </c>
      <c r="E154" s="18" t="s">
        <v>307</v>
      </c>
      <c r="F154" s="18" t="s">
        <v>78</v>
      </c>
      <c r="G154" s="18" t="s">
        <v>23</v>
      </c>
      <c r="H154" s="18" t="s">
        <v>373</v>
      </c>
      <c r="I154" s="18" t="s">
        <v>297</v>
      </c>
      <c r="J154" s="3" t="s">
        <v>187</v>
      </c>
      <c r="K154" s="52"/>
    </row>
    <row r="155" spans="2:11" ht="11.25">
      <c r="B155" s="48" t="s">
        <v>341</v>
      </c>
      <c r="C155" s="46"/>
      <c r="D155" s="63" t="s">
        <v>344</v>
      </c>
      <c r="E155" s="18" t="s">
        <v>307</v>
      </c>
      <c r="F155" s="18" t="s">
        <v>78</v>
      </c>
      <c r="G155" s="18" t="s">
        <v>23</v>
      </c>
      <c r="H155" s="18" t="s">
        <v>345</v>
      </c>
      <c r="I155" s="18" t="s">
        <v>297</v>
      </c>
      <c r="J155" s="3" t="s">
        <v>187</v>
      </c>
      <c r="K155" s="52"/>
    </row>
    <row r="156" spans="2:11" ht="11.25">
      <c r="B156" s="48" t="s">
        <v>374</v>
      </c>
      <c r="C156" s="46"/>
      <c r="D156" s="63" t="s">
        <v>375</v>
      </c>
      <c r="E156" s="18" t="s">
        <v>307</v>
      </c>
      <c r="F156" s="18" t="s">
        <v>78</v>
      </c>
      <c r="G156" s="18" t="s">
        <v>23</v>
      </c>
      <c r="H156" s="18" t="s">
        <v>373</v>
      </c>
      <c r="I156" s="18" t="s">
        <v>297</v>
      </c>
      <c r="J156" s="3" t="s">
        <v>187</v>
      </c>
      <c r="K156" s="52"/>
    </row>
    <row r="157" spans="1:11" ht="22.5">
      <c r="A157" s="25" t="str">
        <f t="shared" si="3"/>
        <v>OB9-DR19957-OPS23</v>
      </c>
      <c r="B157" s="48" t="s">
        <v>305</v>
      </c>
      <c r="C157" s="46"/>
      <c r="D157" s="3" t="s">
        <v>306</v>
      </c>
      <c r="E157" s="18" t="s">
        <v>307</v>
      </c>
      <c r="F157" s="18" t="s">
        <v>78</v>
      </c>
      <c r="G157" s="18" t="s">
        <v>23</v>
      </c>
      <c r="H157" s="18" t="s">
        <v>308</v>
      </c>
      <c r="I157" s="18" t="s">
        <v>297</v>
      </c>
      <c r="J157" s="3" t="s">
        <v>187</v>
      </c>
      <c r="K157" s="52"/>
    </row>
    <row r="158" spans="2:11" ht="22.5">
      <c r="B158" s="48" t="s">
        <v>398</v>
      </c>
      <c r="C158" s="46"/>
      <c r="D158" s="3" t="s">
        <v>399</v>
      </c>
      <c r="E158" s="18" t="s">
        <v>307</v>
      </c>
      <c r="F158" s="18" t="s">
        <v>78</v>
      </c>
      <c r="G158" s="18" t="s">
        <v>23</v>
      </c>
      <c r="H158" s="18" t="s">
        <v>400</v>
      </c>
      <c r="I158" s="18" t="s">
        <v>391</v>
      </c>
      <c r="J158" s="3" t="s">
        <v>187</v>
      </c>
      <c r="K158" s="52"/>
    </row>
    <row r="159" spans="1:11" ht="11.25">
      <c r="A159" s="25" t="str">
        <f t="shared" si="3"/>
        <v>OB9-DCS3472-SEC</v>
      </c>
      <c r="B159" s="20" t="s">
        <v>291</v>
      </c>
      <c r="C159" s="42" t="s">
        <v>10</v>
      </c>
      <c r="D159" s="40" t="s">
        <v>22</v>
      </c>
      <c r="E159" s="43" t="s">
        <v>64</v>
      </c>
      <c r="F159" s="43" t="s">
        <v>43</v>
      </c>
      <c r="G159" s="44" t="s">
        <v>23</v>
      </c>
      <c r="H159" s="18"/>
      <c r="I159" s="18" t="s">
        <v>267</v>
      </c>
      <c r="J159" s="3" t="s">
        <v>292</v>
      </c>
      <c r="K159" s="52"/>
    </row>
    <row r="160" ht="11.25">
      <c r="D160" s="35"/>
    </row>
    <row r="161" ht="11.25">
      <c r="D161" s="35"/>
    </row>
    <row r="162" ht="11.25">
      <c r="D162" s="35"/>
    </row>
    <row r="163" ht="11.25">
      <c r="D163" s="35"/>
    </row>
    <row r="164" ht="11.25">
      <c r="D164" s="35"/>
    </row>
    <row r="165" ht="11.25">
      <c r="D165" s="35"/>
    </row>
    <row r="166" ht="11.25">
      <c r="D166" s="35"/>
    </row>
    <row r="167" ht="11.25">
      <c r="D167" s="35"/>
    </row>
    <row r="168" ht="11.25">
      <c r="D168" s="35"/>
    </row>
    <row r="169" ht="11.25">
      <c r="D169" s="35"/>
    </row>
    <row r="170" ht="11.25">
      <c r="D170" s="35"/>
    </row>
    <row r="171" ht="11.25">
      <c r="D171" s="35"/>
    </row>
    <row r="172" ht="11.25">
      <c r="D172" s="35"/>
    </row>
    <row r="173" ht="11.25">
      <c r="D173" s="35"/>
    </row>
    <row r="174" ht="11.25">
      <c r="D174" s="35"/>
    </row>
    <row r="175" ht="11.25">
      <c r="D175" s="35"/>
    </row>
    <row r="176" ht="11.25">
      <c r="D176" s="35"/>
    </row>
    <row r="177" ht="11.25">
      <c r="D177" s="35"/>
    </row>
    <row r="178" ht="11.25">
      <c r="D178" s="35"/>
    </row>
    <row r="179" ht="11.25">
      <c r="D179" s="35"/>
    </row>
    <row r="180" ht="11.25">
      <c r="D180" s="35"/>
    </row>
    <row r="181" ht="11.25">
      <c r="D181" s="35"/>
    </row>
    <row r="182" ht="11.25">
      <c r="D182" s="35"/>
    </row>
    <row r="183" ht="11.25">
      <c r="D183" s="35"/>
    </row>
    <row r="184" ht="11.25">
      <c r="D184" s="35"/>
    </row>
    <row r="185" ht="11.25">
      <c r="D185" s="35"/>
    </row>
    <row r="186" ht="11.25">
      <c r="D186" s="35"/>
    </row>
    <row r="187" ht="11.25">
      <c r="D187" s="35"/>
    </row>
    <row r="188" spans="2:4" ht="11.25">
      <c r="B188" s="36"/>
      <c r="C188" s="37"/>
      <c r="D188" s="35"/>
    </row>
    <row r="189" ht="11.25">
      <c r="D189" s="35"/>
    </row>
    <row r="190" ht="11.25">
      <c r="D190" s="35"/>
    </row>
    <row r="191" spans="2:3" ht="11.25">
      <c r="B191" s="36"/>
      <c r="C191" s="37"/>
    </row>
    <row r="192" spans="2:4" ht="11.25">
      <c r="B192" s="36"/>
      <c r="C192" s="37"/>
      <c r="D192" s="35"/>
    </row>
    <row r="193" spans="2:4" ht="11.25">
      <c r="B193" s="36"/>
      <c r="C193" s="37"/>
      <c r="D193" s="35"/>
    </row>
    <row r="194" spans="2:4" ht="11.25">
      <c r="B194" s="36"/>
      <c r="C194" s="37"/>
      <c r="D194" s="35"/>
    </row>
    <row r="195" spans="2:4" ht="11.25">
      <c r="B195" s="36"/>
      <c r="C195" s="37"/>
      <c r="D195" s="35"/>
    </row>
    <row r="196" spans="2:4" ht="11.25">
      <c r="B196" s="36"/>
      <c r="C196" s="37"/>
      <c r="D196" s="35"/>
    </row>
    <row r="198" ht="11.25">
      <c r="D198" s="35"/>
    </row>
    <row r="199" ht="11.25">
      <c r="D199" s="35"/>
    </row>
    <row r="200" ht="11.25">
      <c r="D200" s="35"/>
    </row>
    <row r="201" ht="11.25">
      <c r="D201" s="35"/>
    </row>
    <row r="202" ht="11.25">
      <c r="D202" s="35"/>
    </row>
    <row r="203" ht="11.25">
      <c r="D203" s="35"/>
    </row>
    <row r="204" ht="11.25">
      <c r="D204" s="35"/>
    </row>
    <row r="205" spans="2:3" ht="11.25">
      <c r="B205" s="36"/>
      <c r="C205" s="37"/>
    </row>
    <row r="206" spans="2:3" ht="11.25">
      <c r="B206" s="36"/>
      <c r="C206" s="37"/>
    </row>
    <row r="207" spans="2:3" ht="11.25">
      <c r="B207" s="36"/>
      <c r="C207" s="37"/>
    </row>
    <row r="208" spans="2:3" ht="11.25">
      <c r="B208" s="36"/>
      <c r="C208" s="37"/>
    </row>
    <row r="209" ht="11.25">
      <c r="B209" s="36"/>
    </row>
    <row r="211" ht="11.25">
      <c r="D211" s="35"/>
    </row>
    <row r="212" spans="2:4" ht="11.25">
      <c r="B212" s="36"/>
      <c r="C212" s="37"/>
      <c r="D212" s="35"/>
    </row>
    <row r="213" spans="8:9" ht="11.25">
      <c r="H213" s="30"/>
      <c r="I213" s="30"/>
    </row>
    <row r="214" spans="2:4" ht="11.25">
      <c r="B214" s="36"/>
      <c r="C214" s="37"/>
      <c r="D214" s="35"/>
    </row>
    <row r="215" spans="2:4" ht="11.25">
      <c r="B215" s="36"/>
      <c r="C215" s="37"/>
      <c r="D215" s="35"/>
    </row>
    <row r="216" spans="2:4" ht="11.25">
      <c r="B216" s="36"/>
      <c r="C216" s="37"/>
      <c r="D216" s="35"/>
    </row>
    <row r="217" spans="2:4" ht="11.25">
      <c r="B217" s="36"/>
      <c r="C217" s="37"/>
      <c r="D217" s="35"/>
    </row>
    <row r="218" spans="2:4" ht="11.25">
      <c r="B218" s="36"/>
      <c r="C218" s="37"/>
      <c r="D218" s="35"/>
    </row>
    <row r="219" spans="2:4" ht="11.25">
      <c r="B219" s="36"/>
      <c r="C219" s="37"/>
      <c r="D219" s="35"/>
    </row>
    <row r="220" spans="2:4" ht="11.25">
      <c r="B220" s="36"/>
      <c r="C220" s="37"/>
      <c r="D220" s="35"/>
    </row>
    <row r="221" spans="2:4" ht="11.25">
      <c r="B221" s="36"/>
      <c r="C221" s="37"/>
      <c r="D221" s="35"/>
    </row>
    <row r="222" spans="2:4" ht="11.25">
      <c r="B222" s="36"/>
      <c r="C222" s="37"/>
      <c r="D222" s="35"/>
    </row>
    <row r="223" spans="2:3" ht="11.25">
      <c r="B223" s="36"/>
      <c r="C223" s="37"/>
    </row>
    <row r="224" spans="2:3" ht="11.25">
      <c r="B224" s="36"/>
      <c r="C224" s="37"/>
    </row>
    <row r="225" spans="2:4" ht="11.25">
      <c r="B225" s="36"/>
      <c r="C225" s="37"/>
      <c r="D225" s="35"/>
    </row>
    <row r="226" spans="4:9" ht="11.25">
      <c r="D226" s="35"/>
      <c r="H226" s="30"/>
      <c r="I226" s="30"/>
    </row>
    <row r="228" ht="11.25">
      <c r="D228" s="35"/>
    </row>
    <row r="229" ht="11.25">
      <c r="D229" s="35"/>
    </row>
    <row r="230" ht="11.25">
      <c r="D230" s="35"/>
    </row>
    <row r="231" ht="11.25">
      <c r="D231" s="35"/>
    </row>
    <row r="232" ht="11.25">
      <c r="D232" s="35"/>
    </row>
    <row r="233" ht="11.25">
      <c r="D233" s="35"/>
    </row>
    <row r="234" ht="11.25">
      <c r="D234" s="35"/>
    </row>
    <row r="235" ht="11.25">
      <c r="D235" s="35"/>
    </row>
    <row r="236" ht="11.25">
      <c r="D236" s="35"/>
    </row>
    <row r="237" ht="11.25">
      <c r="D237" s="35"/>
    </row>
    <row r="238" ht="11.25">
      <c r="D238" s="35"/>
    </row>
    <row r="239" spans="2:3" ht="11.25">
      <c r="B239" s="36"/>
      <c r="C239" s="37"/>
    </row>
    <row r="240" ht="11.25">
      <c r="B240" s="36"/>
    </row>
    <row r="241" spans="2:3" ht="11.25">
      <c r="B241" s="36"/>
      <c r="C241" s="37"/>
    </row>
    <row r="242" ht="11.25">
      <c r="B242" s="36"/>
    </row>
    <row r="243" spans="2:3" ht="11.25">
      <c r="B243" s="36"/>
      <c r="C243" s="37"/>
    </row>
    <row r="244" spans="2:3" ht="11.25">
      <c r="B244" s="36"/>
      <c r="C244" s="37"/>
    </row>
    <row r="245" spans="2:3" ht="11.25">
      <c r="B245" s="36"/>
      <c r="C245" s="37"/>
    </row>
    <row r="246" spans="4:9" ht="11.25">
      <c r="D246" s="35"/>
      <c r="H246" s="30"/>
      <c r="I246" s="30"/>
    </row>
    <row r="247" spans="4:9" ht="11.25">
      <c r="D247" s="35"/>
      <c r="H247" s="30"/>
      <c r="I247" s="30"/>
    </row>
    <row r="248" ht="11.25">
      <c r="D248" s="35"/>
    </row>
    <row r="249" spans="2:4" ht="11.25">
      <c r="B249" s="36"/>
      <c r="C249" s="37"/>
      <c r="D249" s="35"/>
    </row>
    <row r="250" spans="2:4" ht="11.25">
      <c r="B250" s="36"/>
      <c r="C250" s="37"/>
      <c r="D250" s="35"/>
    </row>
    <row r="251" spans="2:4" ht="11.25">
      <c r="B251" s="36"/>
      <c r="C251" s="37"/>
      <c r="D251" s="35"/>
    </row>
    <row r="252" spans="2:3" ht="11.25">
      <c r="B252" s="36"/>
      <c r="C252" s="37"/>
    </row>
    <row r="253" ht="11.25">
      <c r="D253" s="35"/>
    </row>
    <row r="254" ht="11.25">
      <c r="D254" s="35"/>
    </row>
    <row r="255" ht="11.25">
      <c r="D255" s="35"/>
    </row>
    <row r="256" ht="11.25">
      <c r="D256" s="35"/>
    </row>
    <row r="257" ht="11.25">
      <c r="D257" s="35"/>
    </row>
    <row r="258" ht="11.25">
      <c r="D258" s="35"/>
    </row>
    <row r="259" ht="11.25">
      <c r="D259" s="35"/>
    </row>
    <row r="260" ht="11.25">
      <c r="D260" s="35"/>
    </row>
    <row r="261" ht="11.25">
      <c r="D261" s="35"/>
    </row>
    <row r="262" ht="11.25">
      <c r="D262" s="35"/>
    </row>
    <row r="263" ht="11.25">
      <c r="D263" s="35"/>
    </row>
    <row r="264" spans="2:4" ht="11.25">
      <c r="B264" s="36"/>
      <c r="C264" s="37"/>
      <c r="D264" s="35"/>
    </row>
    <row r="265" spans="2:9" ht="11.25">
      <c r="B265" s="36"/>
      <c r="C265" s="37"/>
      <c r="H265" s="30"/>
      <c r="I265" s="30"/>
    </row>
    <row r="266" spans="2:4" ht="11.25">
      <c r="B266" s="36"/>
      <c r="C266" s="37"/>
      <c r="D266" s="35"/>
    </row>
    <row r="267" spans="2:4" ht="11.25">
      <c r="B267" s="36"/>
      <c r="C267" s="37"/>
      <c r="D267" s="35"/>
    </row>
    <row r="268" spans="2:4" ht="11.25">
      <c r="B268" s="36"/>
      <c r="C268" s="37"/>
      <c r="D268" s="35"/>
    </row>
    <row r="269" ht="11.25">
      <c r="D269" s="35"/>
    </row>
    <row r="272" spans="2:3" ht="11.25">
      <c r="B272" s="36"/>
      <c r="C272" s="37"/>
    </row>
    <row r="273" spans="2:3" ht="11.25">
      <c r="B273" s="36"/>
      <c r="C273" s="37"/>
    </row>
    <row r="276" spans="2:3" ht="11.25">
      <c r="B276" s="36"/>
      <c r="C276" s="37"/>
    </row>
    <row r="279" spans="2:3" ht="11.25">
      <c r="B279" s="36"/>
      <c r="C279" s="37"/>
    </row>
    <row r="281" spans="2:9" ht="11.25">
      <c r="B281" s="36"/>
      <c r="C281" s="37"/>
      <c r="H281" s="30"/>
      <c r="I281" s="30"/>
    </row>
    <row r="282" spans="2:3" ht="11.25">
      <c r="B282" s="36"/>
      <c r="C282" s="37"/>
    </row>
    <row r="283" spans="2:3" ht="11.25">
      <c r="B283" s="36"/>
      <c r="C283" s="37"/>
    </row>
    <row r="284" spans="2:3" ht="11.25">
      <c r="B284" s="36"/>
      <c r="C284" s="37"/>
    </row>
    <row r="285" ht="11.25">
      <c r="B285" s="36"/>
    </row>
    <row r="286" ht="11.25">
      <c r="B286" s="36"/>
    </row>
    <row r="287" ht="11.25">
      <c r="B287" s="36"/>
    </row>
    <row r="288" ht="11.25">
      <c r="B288" s="36"/>
    </row>
    <row r="289" ht="11.25">
      <c r="B289" s="36"/>
    </row>
    <row r="290" ht="11.25">
      <c r="B290" s="36"/>
    </row>
    <row r="291" ht="11.25">
      <c r="B291" s="36"/>
    </row>
    <row r="292" ht="11.25">
      <c r="B292" s="36"/>
    </row>
    <row r="293" ht="11.25">
      <c r="B293" s="36"/>
    </row>
    <row r="295" ht="11.25">
      <c r="B295" s="36"/>
    </row>
    <row r="296" ht="11.25">
      <c r="B296" s="36"/>
    </row>
    <row r="297" ht="11.25">
      <c r="B297" s="36"/>
    </row>
    <row r="298" ht="11.25">
      <c r="B298" s="36"/>
    </row>
    <row r="299" ht="11.25">
      <c r="B299" s="36"/>
    </row>
    <row r="300" ht="11.25">
      <c r="B300" s="36"/>
    </row>
    <row r="301" ht="11.25">
      <c r="B301" s="36"/>
    </row>
    <row r="302" ht="11.25">
      <c r="B302" s="36"/>
    </row>
    <row r="303" spans="8:9" ht="11.25">
      <c r="H303" s="30"/>
      <c r="I303" s="30"/>
    </row>
    <row r="307" ht="11.25">
      <c r="B307" s="36"/>
    </row>
    <row r="308" ht="11.25">
      <c r="D308" s="35"/>
    </row>
    <row r="309" ht="11.25">
      <c r="B309" s="36"/>
    </row>
    <row r="310" ht="11.25">
      <c r="B310" s="36"/>
    </row>
    <row r="311" ht="11.25">
      <c r="B311" s="36"/>
    </row>
    <row r="312" ht="11.25">
      <c r="B312" s="36"/>
    </row>
    <row r="313" ht="11.25">
      <c r="B313" s="36"/>
    </row>
    <row r="314" ht="11.25">
      <c r="B314" s="36"/>
    </row>
    <row r="315" spans="8:9" ht="11.25">
      <c r="H315" s="30"/>
      <c r="I315" s="30"/>
    </row>
    <row r="316" ht="11.25">
      <c r="B316" s="36"/>
    </row>
    <row r="317" ht="11.25">
      <c r="B317" s="36"/>
    </row>
    <row r="318" ht="11.25">
      <c r="B318" s="36"/>
    </row>
    <row r="319" ht="11.25">
      <c r="B319" s="36"/>
    </row>
    <row r="320" ht="11.25">
      <c r="B320" s="36"/>
    </row>
    <row r="322" ht="11.25">
      <c r="B322" s="36"/>
    </row>
    <row r="323" ht="11.25">
      <c r="B323" s="36"/>
    </row>
    <row r="324" ht="11.25">
      <c r="B324" s="36"/>
    </row>
    <row r="326" ht="11.25">
      <c r="B326" s="36"/>
    </row>
    <row r="327" ht="11.25">
      <c r="B327" s="36"/>
    </row>
    <row r="328" ht="11.25">
      <c r="B328" s="36"/>
    </row>
    <row r="329" ht="11.25">
      <c r="D329" s="35"/>
    </row>
    <row r="330" ht="11.25">
      <c r="B330" s="36"/>
    </row>
    <row r="331" ht="11.25">
      <c r="B331" s="36"/>
    </row>
    <row r="332" ht="11.25">
      <c r="B332" s="36"/>
    </row>
    <row r="333" ht="11.25">
      <c r="B333" s="36"/>
    </row>
    <row r="334" ht="11.25">
      <c r="B334" s="36"/>
    </row>
    <row r="335" spans="2:3" ht="11.25">
      <c r="B335" s="36"/>
      <c r="C335" s="37"/>
    </row>
    <row r="336" ht="11.25">
      <c r="B336" s="36"/>
    </row>
    <row r="337" ht="11.25">
      <c r="B337" s="36"/>
    </row>
    <row r="338" ht="11.25">
      <c r="B338" s="36"/>
    </row>
    <row r="339" ht="11.25">
      <c r="B339" s="36"/>
    </row>
    <row r="340" ht="11.25">
      <c r="B340" s="36"/>
    </row>
    <row r="341" ht="11.25">
      <c r="B341" s="36"/>
    </row>
    <row r="342" ht="11.25">
      <c r="B342" s="36"/>
    </row>
    <row r="343" spans="2:3" ht="11.25">
      <c r="B343" s="36"/>
      <c r="C343" s="37"/>
    </row>
    <row r="344" spans="2:3" ht="11.25">
      <c r="B344" s="36"/>
      <c r="C344" s="37"/>
    </row>
    <row r="345" spans="2:3" ht="11.25">
      <c r="B345" s="36"/>
      <c r="C345" s="37"/>
    </row>
    <row r="346" ht="11.25">
      <c r="B346" s="36"/>
    </row>
    <row r="347" spans="2:3" ht="11.25">
      <c r="B347" s="36"/>
      <c r="C347" s="37"/>
    </row>
    <row r="348" ht="11.25">
      <c r="B348" s="36"/>
    </row>
    <row r="349" ht="11.25">
      <c r="B349" s="36"/>
    </row>
    <row r="350" ht="11.25">
      <c r="B350" s="36"/>
    </row>
    <row r="351" spans="2:9" ht="11.25">
      <c r="B351" s="36"/>
      <c r="C351" s="37"/>
      <c r="H351" s="30"/>
      <c r="I351" s="30"/>
    </row>
    <row r="352" spans="2:3" ht="11.25">
      <c r="B352" s="36"/>
      <c r="C352" s="37"/>
    </row>
    <row r="353" spans="2:3" ht="11.25">
      <c r="B353" s="36"/>
      <c r="C353" s="37"/>
    </row>
    <row r="354" ht="11.25">
      <c r="B354" s="36"/>
    </row>
    <row r="356" ht="11.25">
      <c r="C356" s="37"/>
    </row>
    <row r="358" spans="2:3" ht="11.25">
      <c r="B358" s="36"/>
      <c r="C358" s="37"/>
    </row>
    <row r="361" ht="11.25">
      <c r="B361" s="36"/>
    </row>
    <row r="362" ht="11.25">
      <c r="B362" s="36"/>
    </row>
    <row r="363" ht="11.25">
      <c r="B363" s="36"/>
    </row>
    <row r="364" ht="11.25">
      <c r="B364" s="36"/>
    </row>
    <row r="368" ht="11.25">
      <c r="B368" s="36"/>
    </row>
    <row r="369" spans="2:3" ht="11.25">
      <c r="B369" s="36"/>
      <c r="C369" s="37"/>
    </row>
    <row r="370" ht="11.25">
      <c r="B370" s="36"/>
    </row>
    <row r="371" spans="2:3" ht="11.25">
      <c r="B371" s="36"/>
      <c r="C371" s="37"/>
    </row>
    <row r="372" spans="2:3" ht="11.25">
      <c r="B372" s="36"/>
      <c r="C372" s="37"/>
    </row>
    <row r="373" spans="2:3" ht="11.25">
      <c r="B373" s="36"/>
      <c r="C373" s="37"/>
    </row>
    <row r="374" spans="2:3" ht="11.25">
      <c r="B374" s="36"/>
      <c r="C374" s="37"/>
    </row>
    <row r="375" spans="2:3" ht="11.25">
      <c r="B375" s="36"/>
      <c r="C375" s="37"/>
    </row>
    <row r="376" spans="2:3" ht="11.25">
      <c r="B376" s="36"/>
      <c r="C376" s="37"/>
    </row>
    <row r="377" spans="2:3" ht="11.25">
      <c r="B377" s="36"/>
      <c r="C377" s="37"/>
    </row>
    <row r="378" spans="2:3" ht="11.25">
      <c r="B378" s="36"/>
      <c r="C378" s="37"/>
    </row>
    <row r="380" ht="11.25">
      <c r="B380" s="36"/>
    </row>
    <row r="381" spans="4:9" ht="11.25">
      <c r="D381" s="35"/>
      <c r="H381" s="30"/>
      <c r="I381" s="30"/>
    </row>
    <row r="382" ht="11.25">
      <c r="B382" s="36"/>
    </row>
    <row r="383" ht="11.25">
      <c r="B383" s="36"/>
    </row>
    <row r="386" ht="11.25">
      <c r="B386" s="36"/>
    </row>
    <row r="387" ht="11.25">
      <c r="B387" s="36"/>
    </row>
    <row r="388" ht="11.25">
      <c r="B388" s="36"/>
    </row>
    <row r="389" ht="11.25">
      <c r="B389" s="36"/>
    </row>
    <row r="390" ht="11.25">
      <c r="B390" s="36"/>
    </row>
    <row r="391" ht="11.25">
      <c r="B391" s="36"/>
    </row>
    <row r="392" ht="11.25">
      <c r="B392" s="36"/>
    </row>
    <row r="393" ht="11.25">
      <c r="B393" s="36"/>
    </row>
    <row r="394" spans="2:3" ht="11.25">
      <c r="B394" s="36"/>
      <c r="C394" s="37"/>
    </row>
    <row r="395" ht="11.25">
      <c r="B395" s="36"/>
    </row>
    <row r="396" spans="2:3" ht="11.25">
      <c r="B396" s="36"/>
      <c r="C396" s="37"/>
    </row>
    <row r="397" spans="2:3" ht="11.25">
      <c r="B397" s="36"/>
      <c r="C397" s="37"/>
    </row>
    <row r="398" spans="2:3" ht="11.25">
      <c r="B398" s="36"/>
      <c r="C398" s="37"/>
    </row>
    <row r="399" spans="2:3" ht="11.25">
      <c r="B399" s="36"/>
      <c r="C399" s="37"/>
    </row>
    <row r="400" spans="2:3" ht="11.25">
      <c r="B400" s="36"/>
      <c r="C400" s="37"/>
    </row>
    <row r="401" spans="2:3" ht="11.25">
      <c r="B401" s="36"/>
      <c r="C401" s="38"/>
    </row>
    <row r="402" ht="11.25">
      <c r="B402" s="36"/>
    </row>
    <row r="403" ht="11.25">
      <c r="B403" s="36"/>
    </row>
    <row r="404" ht="11.25">
      <c r="B404" s="36"/>
    </row>
    <row r="405" ht="11.25">
      <c r="B405" s="36"/>
    </row>
    <row r="407" spans="8:9" ht="11.25">
      <c r="H407" s="30"/>
      <c r="I407" s="30"/>
    </row>
    <row r="408" ht="11.25">
      <c r="B408" s="36"/>
    </row>
    <row r="409" ht="11.25">
      <c r="B409" s="36"/>
    </row>
    <row r="411" spans="2:3" ht="11.25">
      <c r="B411" s="36"/>
      <c r="C411" s="37"/>
    </row>
    <row r="412" ht="11.25">
      <c r="B412" s="36"/>
    </row>
    <row r="413" ht="11.25">
      <c r="B413" s="36"/>
    </row>
    <row r="414" ht="11.25">
      <c r="B414" s="36"/>
    </row>
    <row r="415" spans="2:3" ht="11.25">
      <c r="B415" s="36"/>
      <c r="C415" s="37"/>
    </row>
    <row r="416" spans="8:9" ht="11.25">
      <c r="H416" s="30"/>
      <c r="I416" s="30"/>
    </row>
    <row r="417" ht="11.25">
      <c r="B417" s="36"/>
    </row>
  </sheetData>
  <autoFilter ref="A1:J417"/>
  <printOptions gridLines="1"/>
  <pageMargins left="0.75" right="0.75" top="0.75" bottom="0.86" header="0.5" footer="0.5"/>
  <pageSetup fitToHeight="0" fitToWidth="1" horizontalDpi="600" verticalDpi="600" orientation="landscape" scale="92" r:id="rId1"/>
  <headerFooter alignWithMargins="0">
    <oddHeader>&amp;C&amp;"Arial,Bold"OB9 Release Content</oddHeader>
    <oddFooter>&amp;L&amp;9&amp;F&amp;R&amp;9Page &amp;P of &amp;N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11" sqref="B11"/>
    </sheetView>
  </sheetViews>
  <sheetFormatPr defaultColWidth="9.140625" defaultRowHeight="12.75"/>
  <cols>
    <col min="1" max="1" width="10.7109375" style="15" customWidth="1"/>
    <col min="2" max="2" width="10.7109375" style="17" customWidth="1"/>
    <col min="3" max="3" width="15.7109375" style="15" customWidth="1"/>
    <col min="4" max="4" width="75.7109375" style="26" customWidth="1"/>
    <col min="5" max="16384" width="9.140625" style="1" customWidth="1"/>
  </cols>
  <sheetData>
    <row r="1" spans="1:4" s="15" customFormat="1" ht="11.25">
      <c r="A1" s="13" t="s">
        <v>48</v>
      </c>
      <c r="B1" s="14" t="s">
        <v>47</v>
      </c>
      <c r="C1" s="13" t="s">
        <v>49</v>
      </c>
      <c r="D1" s="13" t="s">
        <v>60</v>
      </c>
    </row>
    <row r="2" spans="1:4" ht="11.25">
      <c r="A2" s="5">
        <v>1</v>
      </c>
      <c r="B2" s="16">
        <v>39381</v>
      </c>
      <c r="C2" s="5" t="s">
        <v>50</v>
      </c>
      <c r="D2" s="2" t="s">
        <v>51</v>
      </c>
    </row>
    <row r="3" spans="1:4" ht="22.5">
      <c r="A3" s="5">
        <v>2</v>
      </c>
      <c r="B3" s="16">
        <v>39433</v>
      </c>
      <c r="C3" s="5" t="s">
        <v>50</v>
      </c>
      <c r="D3" s="29" t="s">
        <v>189</v>
      </c>
    </row>
    <row r="4" spans="1:4" ht="11.25">
      <c r="A4" s="5">
        <v>3</v>
      </c>
      <c r="B4" s="16">
        <v>39458</v>
      </c>
      <c r="C4" s="5" t="s">
        <v>50</v>
      </c>
      <c r="D4" s="2" t="s">
        <v>208</v>
      </c>
    </row>
    <row r="5" spans="1:4" ht="11.25">
      <c r="A5" s="5">
        <v>4</v>
      </c>
      <c r="B5" s="16">
        <v>39476</v>
      </c>
      <c r="C5" s="5" t="s">
        <v>50</v>
      </c>
      <c r="D5" s="2" t="s">
        <v>217</v>
      </c>
    </row>
    <row r="6" spans="1:4" ht="11.25">
      <c r="A6" s="5">
        <v>5</v>
      </c>
      <c r="B6" s="16">
        <v>39492</v>
      </c>
      <c r="C6" s="5" t="s">
        <v>50</v>
      </c>
      <c r="D6" s="2" t="s">
        <v>258</v>
      </c>
    </row>
    <row r="7" spans="1:4" ht="22.5">
      <c r="A7" s="5">
        <v>6</v>
      </c>
      <c r="B7" s="57" t="s">
        <v>304</v>
      </c>
      <c r="C7" s="5" t="s">
        <v>264</v>
      </c>
      <c r="D7" s="2" t="s">
        <v>293</v>
      </c>
    </row>
    <row r="8" spans="1:4" ht="22.5">
      <c r="A8" s="5">
        <v>7</v>
      </c>
      <c r="B8" s="16">
        <v>39514</v>
      </c>
      <c r="C8" s="5" t="s">
        <v>264</v>
      </c>
      <c r="D8" s="2" t="s">
        <v>377</v>
      </c>
    </row>
    <row r="9" spans="1:4" ht="22.5">
      <c r="A9" s="5">
        <v>8</v>
      </c>
      <c r="B9" s="16">
        <v>39542</v>
      </c>
      <c r="C9" s="5" t="s">
        <v>264</v>
      </c>
      <c r="D9" s="2" t="s">
        <v>413</v>
      </c>
    </row>
    <row r="10" spans="1:4" ht="22.5">
      <c r="A10" s="5">
        <v>9</v>
      </c>
      <c r="B10" s="16">
        <v>39567</v>
      </c>
      <c r="C10" s="5" t="s">
        <v>264</v>
      </c>
      <c r="D10" s="2" t="s">
        <v>478</v>
      </c>
    </row>
    <row r="11" spans="1:4" ht="11.25">
      <c r="A11" s="5"/>
      <c r="B11" s="16"/>
      <c r="C11" s="5"/>
      <c r="D11" s="2"/>
    </row>
    <row r="12" spans="1:4" ht="11.25">
      <c r="A12" s="5"/>
      <c r="B12" s="16"/>
      <c r="C12" s="5"/>
      <c r="D12" s="2"/>
    </row>
    <row r="13" spans="1:4" ht="11.25">
      <c r="A13" s="5"/>
      <c r="B13" s="16"/>
      <c r="C13" s="5"/>
      <c r="D13" s="29"/>
    </row>
    <row r="14" spans="1:4" ht="11.25">
      <c r="A14" s="5"/>
      <c r="B14" s="16"/>
      <c r="C14" s="5"/>
      <c r="D14" s="2"/>
    </row>
    <row r="15" spans="1:4" ht="11.25">
      <c r="A15" s="5"/>
      <c r="B15" s="16"/>
      <c r="C15" s="5"/>
      <c r="D15" s="29"/>
    </row>
    <row r="16" spans="1:4" ht="11.25">
      <c r="A16" s="5"/>
      <c r="B16" s="16"/>
      <c r="C16" s="5"/>
      <c r="D16" s="2"/>
    </row>
    <row r="17" spans="1:4" ht="11.25">
      <c r="A17" s="5"/>
      <c r="B17" s="16"/>
      <c r="C17" s="5"/>
      <c r="D17" s="2"/>
    </row>
    <row r="18" spans="1:4" ht="11.25">
      <c r="A18" s="5"/>
      <c r="B18" s="16"/>
      <c r="C18" s="5"/>
      <c r="D18" s="2"/>
    </row>
    <row r="19" spans="1:4" ht="11.25">
      <c r="A19" s="5"/>
      <c r="B19" s="16"/>
      <c r="C19" s="5"/>
      <c r="D19" s="2"/>
    </row>
    <row r="20" spans="1:4" ht="11.25">
      <c r="A20" s="5"/>
      <c r="B20" s="16"/>
      <c r="C20" s="5"/>
      <c r="D20" s="2"/>
    </row>
    <row r="21" spans="1:4" ht="11.25">
      <c r="A21" s="5"/>
      <c r="B21" s="16"/>
      <c r="C21" s="5"/>
      <c r="D21" s="2"/>
    </row>
    <row r="22" spans="1:4" ht="11.25">
      <c r="A22" s="5"/>
      <c r="B22" s="16"/>
      <c r="C22" s="5"/>
      <c r="D22" s="2"/>
    </row>
    <row r="23" spans="1:4" ht="11.25">
      <c r="A23" s="5"/>
      <c r="B23" s="16"/>
      <c r="C23" s="5"/>
      <c r="D23" s="2"/>
    </row>
    <row r="24" spans="1:4" ht="11.25">
      <c r="A24" s="5"/>
      <c r="B24" s="16"/>
      <c r="C24" s="5"/>
      <c r="D24" s="2"/>
    </row>
    <row r="25" spans="1:4" ht="11.25">
      <c r="A25" s="5"/>
      <c r="B25" s="16"/>
      <c r="C25" s="5"/>
      <c r="D25" s="2"/>
    </row>
    <row r="26" spans="1:4" ht="11.25">
      <c r="A26" s="5"/>
      <c r="B26" s="16"/>
      <c r="C26" s="5"/>
      <c r="D26" s="2"/>
    </row>
    <row r="27" spans="1:4" ht="11.25">
      <c r="A27" s="5"/>
      <c r="B27" s="16"/>
      <c r="C27" s="5"/>
      <c r="D27" s="2"/>
    </row>
    <row r="28" spans="1:4" ht="11.25">
      <c r="A28" s="5"/>
      <c r="B28" s="16"/>
      <c r="C28" s="5"/>
      <c r="D28" s="2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&amp;C&amp;"Arial,Bold"OB9 Release Content</oddHeader>
    <oddFooter>&amp;L&amp;9&amp;F &amp;A&amp;R&amp;9Page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Release Lead</Manager>
  <Company>Raytheon AWIPS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Marshall</dc:creator>
  <cp:keywords/>
  <dc:description/>
  <cp:lastModifiedBy>IT</cp:lastModifiedBy>
  <cp:lastPrinted>2008-03-24T15:12:53Z</cp:lastPrinted>
  <dcterms:created xsi:type="dcterms:W3CDTF">2006-02-10T19:30:54Z</dcterms:created>
  <dcterms:modified xsi:type="dcterms:W3CDTF">2008-04-29T15:19:49Z</dcterms:modified>
  <cp:category/>
  <cp:version/>
  <cp:contentType/>
  <cp:contentStatus/>
</cp:coreProperties>
</file>