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8685" tabRatio="784" activeTab="0"/>
  </bookViews>
  <sheets>
    <sheet name="Data Collection" sheetId="1" r:id="rId1"/>
    <sheet name="ProjectBC" sheetId="2" state="hidden" r:id="rId2"/>
    <sheet name="LSYield" sheetId="3" state="hidden" r:id="rId3"/>
    <sheet name="ShapePV" sheetId="4" state="hidden" r:id="rId4"/>
    <sheet name="BugList" sheetId="5" state="hidden" r:id="rId5"/>
    <sheet name="Data Collection (cont.)" sheetId="6" r:id="rId6"/>
    <sheet name="Apps" sheetId="7" r:id="rId7"/>
    <sheet name="Lamps" sheetId="8" r:id="rId8"/>
    <sheet name="Definitions" sheetId="9" r:id="rId9"/>
  </sheets>
  <externalReferences>
    <externalReference r:id="rId12"/>
    <externalReference r:id="rId13"/>
  </externalReferences>
  <definedNames>
    <definedName name="_5th_Plan_Building_Type_Names">'[1]BType Names'!$A$2:$B$19</definedName>
    <definedName name="AverageLife">#REF!</definedName>
    <definedName name="BC_Ratio">'ProjectBC'!$C$14</definedName>
    <definedName name="BPA_Reimbursement">#REF!</definedName>
    <definedName name="Btype">'LSYield'!$D$2</definedName>
    <definedName name="BTypeNames">'LSYield'!$D$5:$D$30</definedName>
    <definedName name="Cost">#REF!</definedName>
    <definedName name="Cost_Data_03">'[2]Cost Data 03'!$B$3:$M$110</definedName>
    <definedName name="Credit_Data">#REF!</definedName>
    <definedName name="Data">#REF!</definedName>
    <definedName name="DiscountRate">'ProjectBC'!$G$7</definedName>
    <definedName name="Existing">#REF!</definedName>
    <definedName name="Existing_Description">#REF!</definedName>
    <definedName name="Family">#REF!</definedName>
    <definedName name="ID">#REF!</definedName>
    <definedName name="Labor">#REF!</definedName>
    <definedName name="LSYield">'LSYield'!$F$5:$Z$30</definedName>
    <definedName name="MeasureLife">#REF!</definedName>
    <definedName name="NPV_kWh">'ShapePV'!$C$4:$D$56</definedName>
    <definedName name="Number">#REF!</definedName>
    <definedName name="OandM">#REF!</definedName>
    <definedName name="OperatingHours">#REF!</definedName>
    <definedName name="_xlnm.Print_Area" localSheetId="6">'Apps'!$B:$F</definedName>
    <definedName name="_xlnm.Print_Area" localSheetId="0">'Data Collection'!$A$2:$J$27</definedName>
    <definedName name="_xlnm.Print_Area" localSheetId="5">'Data Collection (cont.)'!$A$2:$K$17</definedName>
    <definedName name="_xlnm.Print_Area" localSheetId="7">'Lamps'!$B$1:$K$62</definedName>
    <definedName name="_xlnm.Print_Titles" localSheetId="8">'Definitions'!$1:$3</definedName>
    <definedName name="Project_Cost">#REF!</definedName>
    <definedName name="Proposed">#REF!</definedName>
    <definedName name="Proposed_Description">#REF!</definedName>
    <definedName name="PV">#REF!</definedName>
    <definedName name="PV_Energy_Cost">#REF!</definedName>
    <definedName name="PV_Energy_Saved">#REF!</definedName>
    <definedName name="PV_Gas_OM">#REF!</definedName>
    <definedName name="PV_LifeCycle_Cost">#REF!</definedName>
    <definedName name="PV_OandM">#REF!</definedName>
    <definedName name="PV_Other_OM">#REF!</definedName>
    <definedName name="PV_ReLamp_Cost">#REF!</definedName>
    <definedName name="Row12">'Data Collection'!#REF!</definedName>
    <definedName name="Row7">'Data Collection'!$A$20:$I$20</definedName>
    <definedName name="Savings_Busbar">#REF!</definedName>
    <definedName name="Simple_Payback">#REF!</definedName>
    <definedName name="SpaceHeat">'LSYield'!$E$2</definedName>
    <definedName name="SpaceHeatNames">'LSYield'!$E$5:$E$12</definedName>
    <definedName name="Top">'Data Collection'!$A$19</definedName>
    <definedName name="TRC_Lookup">'ShapePV'!$E$4:$S$101</definedName>
  </definedNames>
  <calcPr fullCalcOnLoad="1"/>
</workbook>
</file>

<file path=xl/comments1.xml><?xml version="1.0" encoding="utf-8"?>
<comments xmlns="http://schemas.openxmlformats.org/spreadsheetml/2006/main">
  <authors>
    <author>cac1154</author>
  </authors>
  <commentList>
    <comment ref="H15" authorId="0">
      <text>
        <r>
          <rPr>
            <b/>
            <sz val="10"/>
            <rFont val="Tahoma"/>
            <family val="2"/>
          </rPr>
          <t xml:space="preserve">Weighted average of existing lighting system hours of operation per year.  </t>
        </r>
      </text>
    </comment>
    <comment ref="D15" authorId="0">
      <text>
        <r>
          <rPr>
            <b/>
            <sz val="10"/>
            <rFont val="Tahoma"/>
            <family val="2"/>
          </rPr>
          <t xml:space="preserve">Calculated from column N of this worksheet.  Column N is a hidden column.  </t>
        </r>
      </text>
    </comment>
    <comment ref="C15" authorId="0">
      <text>
        <r>
          <rPr>
            <b/>
            <sz val="10"/>
            <rFont val="Tahoma"/>
            <family val="2"/>
          </rPr>
          <t xml:space="preserve">Calculated from column H of this worksheet.  Column H is a hidden column.  </t>
        </r>
      </text>
    </comment>
    <comment ref="G15" authorId="0">
      <text>
        <r>
          <rPr>
            <b/>
            <sz val="10"/>
            <rFont val="Tahoma"/>
            <family val="2"/>
          </rPr>
          <t xml:space="preserve">Total Project Estimated Annual kWh savings at the site.  This value is unadjusted for interactions and busbar savings.  This cell sums up values in column R. </t>
        </r>
      </text>
    </comment>
    <comment ref="D16" authorId="0">
      <text>
        <r>
          <rPr>
            <b/>
            <sz val="10"/>
            <rFont val="Tahoma"/>
            <family val="2"/>
          </rPr>
          <t xml:space="preserve">Input the total project cost from the installation contractor invoices.    In-house installation labor can be counted,  Use direct labor costs only (no overhead).  </t>
        </r>
        <r>
          <rPr>
            <sz val="10"/>
            <rFont val="Tahoma"/>
            <family val="2"/>
          </rPr>
          <t xml:space="preserve">
</t>
        </r>
      </text>
    </comment>
    <comment ref="C16" authorId="0">
      <text>
        <r>
          <rPr>
            <b/>
            <sz val="10"/>
            <rFont val="Tahoma"/>
            <family val="2"/>
          </rPr>
          <t xml:space="preserve">Input the project cost into the cell to the right.  Includes labor and materials from the installation contractors' invoices.  Also, can include in-house labor costs.  Direct installation labor costs only. </t>
        </r>
      </text>
    </comment>
    <comment ref="G16" authorId="0">
      <text>
        <r>
          <rPr>
            <b/>
            <sz val="10"/>
            <rFont val="Tahoma"/>
            <family val="2"/>
          </rPr>
          <t xml:space="preserve">This workbook automatically calculates the lesser of the reimbursement amount or 70% of project cost and shows the answer in the cell to the right.  </t>
        </r>
      </text>
    </comment>
    <comment ref="D14" authorId="0">
      <text>
        <r>
          <rPr>
            <b/>
            <sz val="10"/>
            <rFont val="Tahoma"/>
            <family val="2"/>
          </rPr>
          <t>See the cell below.</t>
        </r>
        <r>
          <rPr>
            <sz val="10"/>
            <rFont val="Tahoma"/>
            <family val="2"/>
          </rPr>
          <t xml:space="preserve">
</t>
        </r>
      </text>
    </comment>
    <comment ref="C14" authorId="0">
      <text>
        <r>
          <rPr>
            <b/>
            <sz val="10"/>
            <rFont val="Tahoma"/>
            <family val="2"/>
          </rPr>
          <t>See the cell below.</t>
        </r>
        <r>
          <rPr>
            <sz val="10"/>
            <rFont val="Tahoma"/>
            <family val="2"/>
          </rPr>
          <t xml:space="preserve">
</t>
        </r>
      </text>
    </comment>
    <comment ref="G14" authorId="0">
      <text>
        <r>
          <rPr>
            <b/>
            <sz val="10"/>
            <rFont val="Tahoma"/>
            <family val="2"/>
          </rPr>
          <t>See the cell below.</t>
        </r>
        <r>
          <rPr>
            <sz val="10"/>
            <rFont val="Tahoma"/>
            <family val="2"/>
          </rPr>
          <t xml:space="preserve">
</t>
        </r>
      </text>
    </comment>
    <comment ref="H14" authorId="0">
      <text>
        <r>
          <rPr>
            <b/>
            <sz val="10"/>
            <rFont val="Tahoma"/>
            <family val="2"/>
          </rPr>
          <t>See the cell below.</t>
        </r>
        <r>
          <rPr>
            <sz val="10"/>
            <rFont val="Tahoma"/>
            <family val="2"/>
          </rPr>
          <t xml:space="preserve">
</t>
        </r>
      </text>
    </comment>
  </commentList>
</comments>
</file>

<file path=xl/comments3.xml><?xml version="1.0" encoding="utf-8"?>
<comments xmlns="http://schemas.openxmlformats.org/spreadsheetml/2006/main">
  <authors>
    <author>Charlie Grist</author>
  </authors>
  <commentList>
    <comment ref="G3" authorId="0">
      <text>
        <r>
          <rPr>
            <b/>
            <sz val="8"/>
            <rFont val="Tahoma"/>
            <family val="0"/>
          </rPr>
          <t>Charlie Grist:</t>
        </r>
        <r>
          <rPr>
            <sz val="8"/>
            <rFont val="Tahoma"/>
            <family val="0"/>
          </rPr>
          <t xml:space="preserve">
Lighting Savings Yield is the fraction of lighting energy savings that is realized after taking into account interactions between energy use in the lighting, heating and cooling systems.  These values include region-wide estimates of the average saturation of cooling systems.
Multiply lighting savings by LSYield to get energy savings net of electric space heat &amp; cooling interactions. 
Does not include gas interactions.
Values are from a series of several hundred DOE 2 runs performed by Mike Kennedy in 2003 on several prototypes in several configurations of shell, lpd, ventilation rates, HVAC system configuration and climate.  Adopted by RTF in 2004.
Values are default estimates for common cases of building and system configuration and operating conditions thought to represent the population. Over 600 results were synthesized into the categories represented in the tables as a simplification for regional conservation analysis and for default values for the RTF calculators and deemed savings calculations. As a result the default values may not represent specific cases. Specific cases which are thought to have significantly different interactions than the defaults should be modeled under RTF protocols.
Original work in file: InteractionsBldgType01082004.xls
Default annual hours of lighting operation are estimated from twelve sources by Grist and adopted by RTF in 2004.  See file R:\CG\Main\Plan 5\Commercial\Assessment\Data\hours.xls</t>
        </r>
      </text>
    </comment>
  </commentList>
</comments>
</file>

<file path=xl/comments6.xml><?xml version="1.0" encoding="utf-8"?>
<comments xmlns="http://schemas.openxmlformats.org/spreadsheetml/2006/main">
  <authors>
    <author>Administrator</author>
  </authors>
  <commentList>
    <comment ref="B4" authorId="0">
      <text>
        <r>
          <rPr>
            <b/>
            <sz val="10"/>
            <rFont val="Tahoma"/>
            <family val="2"/>
          </rPr>
          <t xml:space="preserve">Area of building, room number, location, office name, etc..  Be specific enough that someone unfamiliar with the building can easily find the room or area.  You can group exact same rooms together if they have the same hours of operation and are closely located.  </t>
        </r>
      </text>
    </comment>
    <comment ref="C4" authorId="0">
      <text>
        <r>
          <rPr>
            <b/>
            <sz val="10"/>
            <rFont val="Tahoma"/>
            <family val="2"/>
          </rPr>
          <t xml:space="preserve">Estimated annual operating hours of each lighting measure (not the building).  This value is user calculated and input.  </t>
        </r>
      </text>
    </comment>
    <comment ref="D4" authorId="0">
      <text>
        <r>
          <rPr>
            <b/>
            <sz val="10"/>
            <rFont val="Tahoma"/>
            <family val="2"/>
          </rPr>
          <t>These are drop-down boxes.  Make a selection and it will automatically draw from the Data Existing tab column B of this workbook and populate column F, G, H, I, and J of this spreadsheet.</t>
        </r>
      </text>
    </comment>
    <comment ref="E4" authorId="0">
      <text>
        <r>
          <rPr>
            <b/>
            <sz val="10"/>
            <rFont val="Tahoma"/>
            <family val="2"/>
          </rPr>
          <t xml:space="preserve">Quantity of existing luminaires.  User input value.  </t>
        </r>
      </text>
    </comment>
    <comment ref="F4" authorId="0">
      <text>
        <r>
          <rPr>
            <b/>
            <sz val="10"/>
            <rFont val="Tahoma"/>
            <family val="2"/>
          </rPr>
          <t xml:space="preserve">Existing watts per luminaire.  Automatically draws from the Data Existing tab column C of this workbook.  </t>
        </r>
        <r>
          <rPr>
            <sz val="10"/>
            <rFont val="Tahoma"/>
            <family val="2"/>
          </rPr>
          <t xml:space="preserve">
</t>
        </r>
      </text>
    </comment>
    <comment ref="G4" authorId="0">
      <text>
        <r>
          <rPr>
            <b/>
            <sz val="8"/>
            <rFont val="Tahoma"/>
            <family val="0"/>
          </rPr>
          <t xml:space="preserve">Automatically copies the Existing Annual Operating Hours of the measure unless user types in a changed value.  For instance, type in a different value if an occupancy sensor is installed.  </t>
        </r>
      </text>
    </comment>
    <comment ref="H4" authorId="0">
      <text>
        <r>
          <rPr>
            <b/>
            <sz val="10"/>
            <rFont val="Tahoma"/>
            <family val="2"/>
          </rPr>
          <t>These are drop-down boxes.  Make a selection and it will automatically draw from the Data Proposed tab column B of this workbook and populate column N, O, P, and Q of this spreadsheet.</t>
        </r>
      </text>
    </comment>
    <comment ref="I4" authorId="0">
      <text>
        <r>
          <rPr>
            <b/>
            <sz val="10"/>
            <rFont val="Tahoma"/>
            <family val="2"/>
          </rPr>
          <t xml:space="preserve">Automatically copies the Existing Lamp/Ballast Combination Quantity unless user types in a changed value.  For instance, type in a different value if one or more fixtures are removed or added.  </t>
        </r>
      </text>
    </comment>
    <comment ref="J4" authorId="0">
      <text>
        <r>
          <rPr>
            <b/>
            <sz val="10"/>
            <rFont val="Tahoma"/>
            <family val="2"/>
          </rPr>
          <t xml:space="preserve">Proposed watts per luminaire.  Automatically drawn from the Data Proposed tab column C of this workbook. </t>
        </r>
      </text>
    </comment>
  </commentList>
</comments>
</file>

<file path=xl/sharedStrings.xml><?xml version="1.0" encoding="utf-8"?>
<sst xmlns="http://schemas.openxmlformats.org/spreadsheetml/2006/main" count="667" uniqueCount="436">
  <si>
    <t>Real Discount Rate</t>
  </si>
  <si>
    <t>Where:</t>
  </si>
  <si>
    <t>Periods</t>
  </si>
  <si>
    <t>PV = Present Value Stream of Equal Payments</t>
  </si>
  <si>
    <t>PV Lamp Periodic Replacement Cost</t>
  </si>
  <si>
    <t>PMT = Amount of each payment</t>
  </si>
  <si>
    <t>PV Energy Savings</t>
  </si>
  <si>
    <t>i = Discount Rate Per Period</t>
  </si>
  <si>
    <t>Total</t>
  </si>
  <si>
    <t>N = Number of Periods</t>
  </si>
  <si>
    <t>B/C Ratio</t>
  </si>
  <si>
    <t>Btype</t>
  </si>
  <si>
    <t>SpaceHeat</t>
  </si>
  <si>
    <t>Discounted Levelized $ per therm</t>
  </si>
  <si>
    <t>Load Shape Look Up</t>
  </si>
  <si>
    <t>5th Plan Name</t>
  </si>
  <si>
    <t>ShapeType</t>
  </si>
  <si>
    <t>Space Heat Fuel Source</t>
  </si>
  <si>
    <t>Electric Resistance</t>
  </si>
  <si>
    <t>Heat Pump</t>
  </si>
  <si>
    <t>Gas</t>
  </si>
  <si>
    <t>Unconditioned</t>
  </si>
  <si>
    <t>Gas Heat Interaction (therms saved per kWh lighting saved)</t>
  </si>
  <si>
    <r>
      <t xml:space="preserve">Mercury Vapor </t>
    </r>
    <r>
      <rPr>
        <sz val="12"/>
        <rFont val="Times New Roman"/>
        <family val="1"/>
      </rPr>
      <t xml:space="preserve">- is a very outdated HID light source.  These are targeted for upgrade.  </t>
    </r>
  </si>
  <si>
    <r>
      <t xml:space="preserve">Phosphor </t>
    </r>
    <r>
      <rPr>
        <sz val="12"/>
        <rFont val="Times New Roman"/>
        <family val="1"/>
      </rPr>
      <t>- is a rare earth material that fluoresces under an electrical energy (ion) stimulus.</t>
    </r>
  </si>
  <si>
    <r>
      <t xml:space="preserve">High Pressure Sodium </t>
    </r>
    <r>
      <rPr>
        <sz val="12"/>
        <rFont val="Times New Roman"/>
        <family val="1"/>
      </rPr>
      <t>- is an outdated, very yellowish looking HID light source.</t>
    </r>
  </si>
  <si>
    <t>Lighting in Large Retail, Electric Resistance Heating</t>
  </si>
  <si>
    <t>ExLgRetElecHt</t>
  </si>
  <si>
    <t>Lighting in Large Retail, Gas Heating</t>
  </si>
  <si>
    <t>ExLgRetGasHt</t>
  </si>
  <si>
    <t>Lighting in Large Retail, Unspecified Heating Fuel</t>
  </si>
  <si>
    <t>ExLgRet</t>
  </si>
  <si>
    <t>Generic Plant with One Shift</t>
  </si>
  <si>
    <t>Generic Plant with Three Shifts</t>
  </si>
  <si>
    <t>Generic Plant with Two Shifts</t>
  </si>
  <si>
    <t xml:space="preserve">Good lumen maintenance. </t>
  </si>
  <si>
    <t xml:space="preserve">LED or </t>
  </si>
  <si>
    <t>Cold Cathode</t>
  </si>
  <si>
    <t>Order Here, etc..</t>
  </si>
  <si>
    <t xml:space="preserve">Signage - Exit, Open/Closed, </t>
  </si>
  <si>
    <t xml:space="preserve">Great efficacy, excellent color rendering.  </t>
  </si>
  <si>
    <t>Most color temperature choices.</t>
  </si>
  <si>
    <t>Incandescent task lighting.</t>
  </si>
  <si>
    <t xml:space="preserve">15' to 60' mounting height. </t>
  </si>
  <si>
    <t>Places where it is expensive or</t>
  </si>
  <si>
    <t xml:space="preserve">dangerous to change bulbs. </t>
  </si>
  <si>
    <t>Serving Utility:</t>
  </si>
  <si>
    <t>For instance; building and room name</t>
  </si>
  <si>
    <t>Location</t>
  </si>
  <si>
    <t>Proposed Lamp/Ballast</t>
  </si>
  <si>
    <t>Health</t>
  </si>
  <si>
    <t>Other</t>
  </si>
  <si>
    <t>Restaurant</t>
  </si>
  <si>
    <t>School</t>
  </si>
  <si>
    <t>Warehouse</t>
  </si>
  <si>
    <r>
      <t>Lighting System</t>
    </r>
    <r>
      <rPr>
        <sz val="12"/>
        <rFont val="Times New Roman"/>
        <family val="0"/>
      </rPr>
      <t xml:space="preserve"> - typically refers to all of the luminaires inside and/or outside of a building.  The term is also used interchangeably with luminaire.  It is desirable to look at a luminaire as a system.   </t>
    </r>
  </si>
  <si>
    <t>Hardwired CFLs</t>
  </si>
  <si>
    <t xml:space="preserve">Hallways, foyers, bathrooms, closets, task lighting, </t>
  </si>
  <si>
    <t xml:space="preserve">Incandescent or </t>
  </si>
  <si>
    <t>Shorter life than T8s. Good lumen maint.</t>
  </si>
  <si>
    <t xml:space="preserve">table &amp; floor lamps, wall packs &amp; sconces.   </t>
  </si>
  <si>
    <t>Spot, flood, and general illumination.</t>
  </si>
  <si>
    <t xml:space="preserve">Retail display, lobbies, atriums, foyers, museums, </t>
  </si>
  <si>
    <t>Directional Display lighting.</t>
  </si>
  <si>
    <t xml:space="preserve">art galleries, anywhere light quality is important.  </t>
  </si>
  <si>
    <t>Screw-in CFLs</t>
  </si>
  <si>
    <t>Customer Name</t>
  </si>
  <si>
    <t>Building/Account</t>
  </si>
  <si>
    <t>Rearranged facilities data on Site Audit tab and reflected all relevant data to Summary tab. Protected Summary tab</t>
  </si>
  <si>
    <t>CommercialLightingCalculator FY07 V1_3.xls</t>
  </si>
  <si>
    <t>New version uploaded to live site</t>
  </si>
  <si>
    <t>CommercialLightingCalculator FY07 V1_4.xls</t>
  </si>
  <si>
    <t>Industrial Plant with Three Shifts</t>
  </si>
  <si>
    <t>IndShift3</t>
  </si>
  <si>
    <t>Industrial Plant with Two Shifts</t>
  </si>
  <si>
    <t>IndShift2</t>
  </si>
  <si>
    <t>Flat</t>
  </si>
  <si>
    <t>Exterior 24 Hour Operation</t>
  </si>
  <si>
    <t>StreetLight</t>
  </si>
  <si>
    <t>Street &amp; Area Lighting (Photo Sensor Controlled)</t>
  </si>
  <si>
    <t>Values are from</t>
  </si>
  <si>
    <t>End Use/Measure</t>
  </si>
  <si>
    <t>Shape Pointer</t>
  </si>
  <si>
    <t>NPV/kWh for Selected Measure &amp; Lifetime</t>
  </si>
  <si>
    <t>Lighting in Existing Restaurant, Air Source Heat Pump Heating and Cooling</t>
  </si>
  <si>
    <t>ExRestHtPmpHt</t>
  </si>
  <si>
    <t>Lighting in Existing Restaurant, Electric Resistance Heating</t>
  </si>
  <si>
    <t>ExRestElecHt</t>
  </si>
  <si>
    <t>Lighting in Existing Restaurant, Gas Heating</t>
  </si>
  <si>
    <t>ExRestGasHt</t>
  </si>
  <si>
    <t>Lighting in Existing Restaurant, Unspecified Heating Fuel</t>
  </si>
  <si>
    <t>ExRest</t>
  </si>
  <si>
    <t>Lighting in Existing School, Air Source Heat Pump Heating and Cooling</t>
  </si>
  <si>
    <t>ExSchoolHtPmpHt</t>
  </si>
  <si>
    <t>Lighting in Existing School, Electric Resistance Heating</t>
  </si>
  <si>
    <t>ExSchoolElecHt</t>
  </si>
  <si>
    <t>Lighting in Existing School, Gas Heating</t>
  </si>
  <si>
    <t>ExSchoolGasHt</t>
  </si>
  <si>
    <t>Lighting in Existing School, Unspecified Heating Fuel</t>
  </si>
  <si>
    <t>ExSchool</t>
  </si>
  <si>
    <t>Lighting in Existing Small  Retail, Air Source Heat Pump Heating and Cooling</t>
  </si>
  <si>
    <t>ExSmRetHtPmpHt</t>
  </si>
  <si>
    <t>Lighting in Existing Small  Retail, Gas Heating</t>
  </si>
  <si>
    <t>ExSmRetGasHt</t>
  </si>
  <si>
    <t>Lighting in Existing Small  Retail, Unspecified Heating Fuel</t>
  </si>
  <si>
    <t>ExSmRet</t>
  </si>
  <si>
    <t>Lighting in Existing Small Office, Air Source Heat Pump Heating and Cooling</t>
  </si>
  <si>
    <t>ExSmOffHtPmpHt</t>
  </si>
  <si>
    <t>Lighting in Existing Small Office, Electric Resistance Heating</t>
  </si>
  <si>
    <t>ExSmOffElecHt</t>
  </si>
  <si>
    <t>Lighting in Existing Small Office, Gas Heating</t>
  </si>
  <si>
    <t>ExSmOffGasHt</t>
  </si>
  <si>
    <t>Lighting in Existing Small Office, Unspecified Heating Fuel</t>
  </si>
  <si>
    <t>ExSmOff</t>
  </si>
  <si>
    <t>Lighting in Existing Small Retail, Electric Resistance Heating</t>
  </si>
  <si>
    <t>ExSmRetElecHt</t>
  </si>
  <si>
    <t>Lighting in Existing Warehouse, Air Source Heat Pump Heating and Cooling</t>
  </si>
  <si>
    <t>ExWarehHtPmpHt</t>
  </si>
  <si>
    <t>Lighting in Existing Warehouse, Electric Resistance Heating</t>
  </si>
  <si>
    <t>ExWarehElecHt</t>
  </si>
  <si>
    <t>Lighting in Existing Warehouse, Gas Heating</t>
  </si>
  <si>
    <t>ExWarehGasHt</t>
  </si>
  <si>
    <t>Lighting in Existing Warehouse, Unspecified Heating Fuel</t>
  </si>
  <si>
    <t>ExWareh</t>
  </si>
  <si>
    <t>Lighting in Grocery, Air Source Heat Pump Heating and Cooling</t>
  </si>
  <si>
    <t>ExGrocHtPmpHt</t>
  </si>
  <si>
    <t>Lighting in Grocery, Electric Resistance Heating</t>
  </si>
  <si>
    <t>ExGrocElecHt</t>
  </si>
  <si>
    <t>Lighting in Grocery, Gas Heating</t>
  </si>
  <si>
    <t>ExGrocGasHt</t>
  </si>
  <si>
    <t>Lighting in Grocery, Unspecified Heating Fuel</t>
  </si>
  <si>
    <t>ExGroc</t>
  </si>
  <si>
    <t>Lighting in Health Care Facility, Air Source Heat Pump Heating and Cooling</t>
  </si>
  <si>
    <t>ExHealthHtPmpHt</t>
  </si>
  <si>
    <r>
      <t xml:space="preserve">GE LIGHTING - </t>
    </r>
    <r>
      <rPr>
        <b/>
        <sz val="12"/>
        <rFont val="Times New Roman"/>
        <family val="1"/>
      </rPr>
      <t>Extra Life Starcoat</t>
    </r>
  </si>
  <si>
    <r>
      <t>F96T8/XL/</t>
    </r>
    <r>
      <rPr>
        <b/>
        <sz val="12"/>
        <rFont val="Times New Roman"/>
        <family val="1"/>
      </rPr>
      <t>SPX</t>
    </r>
    <r>
      <rPr>
        <sz val="12"/>
        <rFont val="Times New Roman"/>
        <family val="0"/>
      </rPr>
      <t>41</t>
    </r>
  </si>
  <si>
    <r>
      <t>F96T8/XL/</t>
    </r>
    <r>
      <rPr>
        <b/>
        <sz val="12"/>
        <rFont val="Times New Roman"/>
        <family val="1"/>
      </rPr>
      <t>SPX</t>
    </r>
    <r>
      <rPr>
        <sz val="12"/>
        <rFont val="Times New Roman"/>
        <family val="0"/>
      </rPr>
      <t>35</t>
    </r>
  </si>
  <si>
    <r>
      <t>F96T8/XL/</t>
    </r>
    <r>
      <rPr>
        <b/>
        <sz val="12"/>
        <rFont val="Times New Roman"/>
        <family val="1"/>
      </rPr>
      <t>SPX</t>
    </r>
    <r>
      <rPr>
        <sz val="12"/>
        <rFont val="Times New Roman"/>
        <family val="0"/>
      </rPr>
      <t>30</t>
    </r>
  </si>
  <si>
    <r>
      <t>Fixture</t>
    </r>
    <r>
      <rPr>
        <sz val="12"/>
        <rFont val="Times New Roman"/>
        <family val="0"/>
      </rPr>
      <t xml:space="preserve"> - is the housing for the lamp, ballast, lens, and reflector.  Fixtures screwed together (butted up against each other) can be considered separate fixtures.</t>
    </r>
  </si>
  <si>
    <r>
      <t>Lumen</t>
    </r>
    <r>
      <rPr>
        <sz val="12"/>
        <rFont val="Times New Roman"/>
        <family val="0"/>
      </rPr>
      <t xml:space="preserve"> - is a measure of total light output of a lamp or luminaire.</t>
    </r>
  </si>
  <si>
    <r>
      <t xml:space="preserve">T8HP </t>
    </r>
    <r>
      <rPr>
        <sz val="12"/>
        <rFont val="Times New Roman"/>
        <family val="1"/>
      </rPr>
      <t>- a fluorescent tube 1 inch in diameter that has High Performance characteristics</t>
    </r>
  </si>
  <si>
    <r>
      <t>F96T8/XL/</t>
    </r>
    <r>
      <rPr>
        <b/>
        <sz val="12"/>
        <rFont val="Times New Roman"/>
        <family val="1"/>
      </rPr>
      <t>SPX</t>
    </r>
    <r>
      <rPr>
        <sz val="12"/>
        <rFont val="Times New Roman"/>
        <family val="0"/>
      </rPr>
      <t>50</t>
    </r>
  </si>
  <si>
    <t>Project Name:</t>
  </si>
  <si>
    <t>Utility Contact Name:</t>
  </si>
  <si>
    <t>Utility Phone Number:</t>
  </si>
  <si>
    <t>Facility Street Address:</t>
  </si>
  <si>
    <t>Facility City:</t>
  </si>
  <si>
    <t>Contact Name:</t>
  </si>
  <si>
    <t>Facility State &amp; Zip:</t>
  </si>
  <si>
    <t>Utility Invoice Number:</t>
  </si>
  <si>
    <t>Lighting in Health Care Facility, Electric Resistance Heating</t>
  </si>
  <si>
    <t>ExHealthElecHt</t>
  </si>
  <si>
    <t>Lighting in Health Care Facility, Gas Heating</t>
  </si>
  <si>
    <t>ExHealthGasHt</t>
  </si>
  <si>
    <t>Lighting in Health Care Facility, Unspecified Heating Fuel</t>
  </si>
  <si>
    <t>ExHealth</t>
  </si>
  <si>
    <t>Lighting in Hotel, Air Source Heat Pump Heating and Cooling</t>
  </si>
  <si>
    <t>ExHotelHtPmpHt</t>
  </si>
  <si>
    <t>Lighting in Hotel, Electric Resistance Heating</t>
  </si>
  <si>
    <t>ExHotelElecHt</t>
  </si>
  <si>
    <t>Lighting in Hotel, Gas Heating</t>
  </si>
  <si>
    <t>ExHotelGasHt</t>
  </si>
  <si>
    <t>Lighting in Hotel, Unspecified Heating Fuel</t>
  </si>
  <si>
    <t>ExHotel</t>
  </si>
  <si>
    <t>Lighting in Large Office, Air Source Heat Pump Heating and Cooling</t>
  </si>
  <si>
    <t>ExLgOffHtPmpHt</t>
  </si>
  <si>
    <t>Lighting in Large Office, Electric Resistance Heating</t>
  </si>
  <si>
    <t>ExLgOffElecHt</t>
  </si>
  <si>
    <t>Lighting in Large Office, Gas Heating</t>
  </si>
  <si>
    <t>ExLgOffGasHt</t>
  </si>
  <si>
    <t>Lighting in Large Office, Unspecified Heating Fuel</t>
  </si>
  <si>
    <t>ExLgOff</t>
  </si>
  <si>
    <t>Lighting in Large Retail, Air Source Heat Pump Heating and Cooling</t>
  </si>
  <si>
    <t>ExLgRetHtPmpHt</t>
  </si>
  <si>
    <t>ExCommLight</t>
  </si>
  <si>
    <t>..\..\..\..\TE\RTF\Software\Deemed Calcs Final\PostFY06 Calcs\CreditCalc_kWh_FY07v1_7.xls</t>
  </si>
  <si>
    <t>Lighting in Lighting, Unspecified Heating Fuel and Building Type</t>
  </si>
  <si>
    <t>Flat Load Profile</t>
  </si>
  <si>
    <t>FLAT</t>
  </si>
  <si>
    <t>PNW System Load Shape</t>
  </si>
  <si>
    <t>SysLoad</t>
  </si>
  <si>
    <t>For 12-year measure life all retrofit measures, including industrial lighting</t>
  </si>
  <si>
    <t>Retrofit of Existing Lighting System, Unspecified Heating Fuel</t>
  </si>
  <si>
    <t>Item</t>
  </si>
  <si>
    <t>Bug</t>
  </si>
  <si>
    <t>Discovery Date</t>
  </si>
  <si>
    <t>Disposition</t>
  </si>
  <si>
    <t>Who</t>
  </si>
  <si>
    <t>Nora</t>
  </si>
  <si>
    <t>"NA" shows on Project summary under "Unit Value of Electric Savings (NPV/kWh)" cell H31 when Btype is "Other Commercial"</t>
  </si>
  <si>
    <t xml:space="preserve">Due to misnamed load shape in tab ShapePV.  Fixed by Grist on 12/16/2005.  </t>
  </si>
  <si>
    <t>Grist</t>
  </si>
  <si>
    <t xml:space="preserve">Outdated values for PV of energy saved by shape and btype in Shape PV.  </t>
  </si>
  <si>
    <t>User could input negative capital cost and Site Audit would report negative reimbursement.</t>
  </si>
  <si>
    <t xml:space="preserve">Bug due to earlier version 2 of CreditCalc with embedded error that put values off by one row.  Corrected to PV Values of Credit Calc Version 7.  </t>
  </si>
  <si>
    <t xml:space="preserve"> Summary Table &gt;&gt;</t>
  </si>
  <si>
    <r>
      <t>FO32/830</t>
    </r>
    <r>
      <rPr>
        <b/>
        <sz val="12"/>
        <rFont val="Times New Roman"/>
        <family val="1"/>
      </rPr>
      <t>XPS</t>
    </r>
    <r>
      <rPr>
        <sz val="12"/>
        <rFont val="Times New Roman"/>
        <family val="0"/>
      </rPr>
      <t>/ECO</t>
    </r>
  </si>
  <si>
    <r>
      <t>FO32/835</t>
    </r>
    <r>
      <rPr>
        <b/>
        <sz val="12"/>
        <rFont val="Times New Roman"/>
        <family val="1"/>
      </rPr>
      <t>XPS</t>
    </r>
    <r>
      <rPr>
        <sz val="12"/>
        <rFont val="Times New Roman"/>
        <family val="0"/>
      </rPr>
      <t>/ECO</t>
    </r>
  </si>
  <si>
    <r>
      <t>FO32/841</t>
    </r>
    <r>
      <rPr>
        <b/>
        <sz val="12"/>
        <rFont val="Times New Roman"/>
        <family val="1"/>
      </rPr>
      <t>XPS</t>
    </r>
    <r>
      <rPr>
        <sz val="12"/>
        <rFont val="Times New Roman"/>
        <family val="0"/>
      </rPr>
      <t>/ECO</t>
    </r>
  </si>
  <si>
    <r>
      <t>F32T8/</t>
    </r>
    <r>
      <rPr>
        <b/>
        <sz val="12"/>
        <rFont val="Times New Roman"/>
        <family val="1"/>
      </rPr>
      <t>ADV</t>
    </r>
    <r>
      <rPr>
        <sz val="12"/>
        <rFont val="Times New Roman"/>
        <family val="0"/>
      </rPr>
      <t>830/Alto</t>
    </r>
  </si>
  <si>
    <r>
      <t>F32T8/</t>
    </r>
    <r>
      <rPr>
        <b/>
        <sz val="12"/>
        <rFont val="Times New Roman"/>
        <family val="1"/>
      </rPr>
      <t>ADV</t>
    </r>
    <r>
      <rPr>
        <sz val="12"/>
        <rFont val="Times New Roman"/>
        <family val="0"/>
      </rPr>
      <t>835/Alto</t>
    </r>
  </si>
  <si>
    <r>
      <t>F32T8/</t>
    </r>
    <r>
      <rPr>
        <b/>
        <sz val="12"/>
        <rFont val="Times New Roman"/>
        <family val="1"/>
      </rPr>
      <t>ADV</t>
    </r>
    <r>
      <rPr>
        <sz val="12"/>
        <rFont val="Times New Roman"/>
        <family val="0"/>
      </rPr>
      <t>841/Alto</t>
    </r>
  </si>
  <si>
    <r>
      <t>F32T8/</t>
    </r>
    <r>
      <rPr>
        <b/>
        <sz val="12"/>
        <rFont val="Times New Roman"/>
        <family val="1"/>
      </rPr>
      <t>ADV</t>
    </r>
    <r>
      <rPr>
        <sz val="12"/>
        <rFont val="Times New Roman"/>
        <family val="0"/>
      </rPr>
      <t>850/Alto</t>
    </r>
  </si>
  <si>
    <r>
      <t>F32T8/XL/</t>
    </r>
    <r>
      <rPr>
        <b/>
        <sz val="12"/>
        <rFont val="Times New Roman"/>
        <family val="1"/>
      </rPr>
      <t>SPX</t>
    </r>
    <r>
      <rPr>
        <sz val="12"/>
        <rFont val="Times New Roman"/>
        <family val="0"/>
      </rPr>
      <t>30/</t>
    </r>
    <r>
      <rPr>
        <b/>
        <sz val="12"/>
        <rFont val="Times New Roman"/>
        <family val="1"/>
      </rPr>
      <t>HLEC</t>
    </r>
  </si>
  <si>
    <r>
      <t>F32T8/XL/</t>
    </r>
    <r>
      <rPr>
        <b/>
        <sz val="12"/>
        <rFont val="Times New Roman"/>
        <family val="1"/>
      </rPr>
      <t>SPX</t>
    </r>
    <r>
      <rPr>
        <sz val="12"/>
        <rFont val="Times New Roman"/>
        <family val="0"/>
      </rPr>
      <t>35/</t>
    </r>
    <r>
      <rPr>
        <b/>
        <sz val="12"/>
        <rFont val="Times New Roman"/>
        <family val="1"/>
      </rPr>
      <t>HLEC</t>
    </r>
  </si>
  <si>
    <r>
      <t>F32T8/XL/</t>
    </r>
    <r>
      <rPr>
        <b/>
        <sz val="12"/>
        <rFont val="Times New Roman"/>
        <family val="1"/>
      </rPr>
      <t>SPX</t>
    </r>
    <r>
      <rPr>
        <sz val="12"/>
        <rFont val="Times New Roman"/>
        <family val="0"/>
      </rPr>
      <t>41/</t>
    </r>
    <r>
      <rPr>
        <b/>
        <sz val="12"/>
        <rFont val="Times New Roman"/>
        <family val="1"/>
      </rPr>
      <t>HLEC</t>
    </r>
  </si>
  <si>
    <r>
      <t>F</t>
    </r>
    <r>
      <rPr>
        <b/>
        <sz val="12"/>
        <rFont val="Times New Roman"/>
        <family val="1"/>
      </rPr>
      <t>96</t>
    </r>
    <r>
      <rPr>
        <sz val="12"/>
        <rFont val="Times New Roman"/>
        <family val="0"/>
      </rPr>
      <t>T8/TL835/</t>
    </r>
    <r>
      <rPr>
        <b/>
        <sz val="12"/>
        <rFont val="Times New Roman"/>
        <family val="1"/>
      </rPr>
      <t>Plus</t>
    </r>
    <r>
      <rPr>
        <sz val="12"/>
        <rFont val="Times New Roman"/>
        <family val="0"/>
      </rPr>
      <t xml:space="preserve"> Alto</t>
    </r>
  </si>
  <si>
    <r>
      <t>F</t>
    </r>
    <r>
      <rPr>
        <b/>
        <sz val="12"/>
        <rFont val="Times New Roman"/>
        <family val="1"/>
      </rPr>
      <t>96</t>
    </r>
    <r>
      <rPr>
        <sz val="12"/>
        <rFont val="Times New Roman"/>
        <family val="0"/>
      </rPr>
      <t>T8/TL830/</t>
    </r>
    <r>
      <rPr>
        <b/>
        <sz val="12"/>
        <rFont val="Times New Roman"/>
        <family val="1"/>
      </rPr>
      <t>Plus</t>
    </r>
    <r>
      <rPr>
        <sz val="12"/>
        <rFont val="Times New Roman"/>
        <family val="0"/>
      </rPr>
      <t xml:space="preserve"> Alto</t>
    </r>
  </si>
  <si>
    <r>
      <t>F</t>
    </r>
    <r>
      <rPr>
        <b/>
        <sz val="12"/>
        <rFont val="Times New Roman"/>
        <family val="1"/>
      </rPr>
      <t>96</t>
    </r>
    <r>
      <rPr>
        <sz val="12"/>
        <rFont val="Times New Roman"/>
        <family val="0"/>
      </rPr>
      <t>T8/TL841/</t>
    </r>
    <r>
      <rPr>
        <b/>
        <sz val="12"/>
        <rFont val="Times New Roman"/>
        <family val="1"/>
      </rPr>
      <t>Plus</t>
    </r>
    <r>
      <rPr>
        <sz val="12"/>
        <rFont val="Times New Roman"/>
        <family val="0"/>
      </rPr>
      <t xml:space="preserve"> Alto</t>
    </r>
  </si>
  <si>
    <r>
      <t>F</t>
    </r>
    <r>
      <rPr>
        <b/>
        <sz val="12"/>
        <rFont val="Times New Roman"/>
        <family val="1"/>
      </rPr>
      <t>96</t>
    </r>
    <r>
      <rPr>
        <sz val="12"/>
        <rFont val="Times New Roman"/>
        <family val="0"/>
      </rPr>
      <t>T8/TL850/</t>
    </r>
    <r>
      <rPr>
        <b/>
        <sz val="12"/>
        <rFont val="Times New Roman"/>
        <family val="1"/>
      </rPr>
      <t>Plus</t>
    </r>
    <r>
      <rPr>
        <sz val="12"/>
        <rFont val="Times New Roman"/>
        <family val="0"/>
      </rPr>
      <t xml:space="preserve"> Alto</t>
    </r>
  </si>
  <si>
    <r>
      <t>FO</t>
    </r>
    <r>
      <rPr>
        <b/>
        <sz val="12"/>
        <rFont val="Times New Roman"/>
        <family val="1"/>
      </rPr>
      <t>96</t>
    </r>
    <r>
      <rPr>
        <sz val="12"/>
        <rFont val="Times New Roman"/>
        <family val="0"/>
      </rPr>
      <t>/830</t>
    </r>
    <r>
      <rPr>
        <b/>
        <sz val="12"/>
        <rFont val="Times New Roman"/>
        <family val="1"/>
      </rPr>
      <t>XP</t>
    </r>
    <r>
      <rPr>
        <sz val="12"/>
        <rFont val="Times New Roman"/>
        <family val="0"/>
      </rPr>
      <t>/ECO</t>
    </r>
  </si>
  <si>
    <r>
      <t>FO</t>
    </r>
    <r>
      <rPr>
        <b/>
        <sz val="12"/>
        <rFont val="Times New Roman"/>
        <family val="1"/>
      </rPr>
      <t>96</t>
    </r>
    <r>
      <rPr>
        <sz val="12"/>
        <rFont val="Times New Roman"/>
        <family val="0"/>
      </rPr>
      <t>/835</t>
    </r>
    <r>
      <rPr>
        <b/>
        <sz val="12"/>
        <rFont val="Times New Roman"/>
        <family val="1"/>
      </rPr>
      <t>XP</t>
    </r>
    <r>
      <rPr>
        <sz val="12"/>
        <rFont val="Times New Roman"/>
        <family val="0"/>
      </rPr>
      <t>/ECO</t>
    </r>
  </si>
  <si>
    <r>
      <t>FO</t>
    </r>
    <r>
      <rPr>
        <b/>
        <sz val="12"/>
        <rFont val="Times New Roman"/>
        <family val="1"/>
      </rPr>
      <t>96</t>
    </r>
    <r>
      <rPr>
        <sz val="12"/>
        <rFont val="Times New Roman"/>
        <family val="0"/>
      </rPr>
      <t>/841</t>
    </r>
    <r>
      <rPr>
        <b/>
        <sz val="12"/>
        <rFont val="Times New Roman"/>
        <family val="1"/>
      </rPr>
      <t>XP</t>
    </r>
    <r>
      <rPr>
        <sz val="12"/>
        <rFont val="Times New Roman"/>
        <family val="0"/>
      </rPr>
      <t>/ECO</t>
    </r>
  </si>
  <si>
    <r>
      <t>FO</t>
    </r>
    <r>
      <rPr>
        <b/>
        <sz val="12"/>
        <rFont val="Times New Roman"/>
        <family val="1"/>
      </rPr>
      <t>96</t>
    </r>
    <r>
      <rPr>
        <sz val="12"/>
        <rFont val="Times New Roman"/>
        <family val="0"/>
      </rPr>
      <t>/850</t>
    </r>
    <r>
      <rPr>
        <b/>
        <sz val="12"/>
        <rFont val="Times New Roman"/>
        <family val="1"/>
      </rPr>
      <t>XP</t>
    </r>
    <r>
      <rPr>
        <sz val="12"/>
        <rFont val="Times New Roman"/>
        <family val="0"/>
      </rPr>
      <t>/ECO</t>
    </r>
  </si>
  <si>
    <r>
      <t>Drop-Down</t>
    </r>
    <r>
      <rPr>
        <sz val="12"/>
        <rFont val="Times New Roman"/>
        <family val="0"/>
      </rPr>
      <t xml:space="preserve"> - is a slang term for a spreadsheet or webpage that has drop-down boxes that allow a user to easily pick an item of interest.   </t>
    </r>
  </si>
  <si>
    <r>
      <t>ESO</t>
    </r>
    <r>
      <rPr>
        <sz val="12"/>
        <rFont val="Times New Roman"/>
        <family val="0"/>
      </rPr>
      <t xml:space="preserve"> - stands for Expanded Standard Offer.  It is an expanded version of Bonneville Power Administration's Limited Standard Offer program.  The ESO is designed to rebate end use power customers for significant improvements in lighting technologies and systems.  </t>
    </r>
  </si>
  <si>
    <t>Timers</t>
  </si>
  <si>
    <t>Can withstand high temperatures.</t>
  </si>
  <si>
    <t>Induction Lamps &amp; Luminaires</t>
  </si>
  <si>
    <t>Ceramic Metal Halide Luminaires</t>
  </si>
  <si>
    <t>High Output Fluorescent  T8, T5, &amp; long bi-ax</t>
  </si>
  <si>
    <t>Low light output.</t>
  </si>
  <si>
    <t>General illumination.</t>
  </si>
  <si>
    <t xml:space="preserve">Up to 15' mounting height. </t>
  </si>
  <si>
    <t>High-bay applications.</t>
  </si>
  <si>
    <t>Directional incandescent,</t>
  </si>
  <si>
    <t>i.e., incandescent track lighting.</t>
  </si>
  <si>
    <t>Gymnasiums, ice rinks, malls, etc..</t>
  </si>
  <si>
    <t xml:space="preserve">Over 40' mounting height. </t>
  </si>
  <si>
    <t xml:space="preserve">Good color temps.  Dimmable to 50%. </t>
  </si>
  <si>
    <t>Tends to cycle lamps on and off.</t>
  </si>
  <si>
    <t>Warehouse space, storage areas, closets,  etc..</t>
  </si>
  <si>
    <t>Conference rooms, copy rooms, individual offices.</t>
  </si>
  <si>
    <t>Mercury Vapor or</t>
  </si>
  <si>
    <t>Probe-Start Metal Halide.</t>
  </si>
  <si>
    <t>Mercury Vapor.</t>
  </si>
  <si>
    <t xml:space="preserve">Use program-start ballasts.  </t>
  </si>
  <si>
    <t xml:space="preserve">Hallways, foyers, closets, task lighting,   </t>
  </si>
  <si>
    <r>
      <t xml:space="preserve">Fluorescent </t>
    </r>
    <r>
      <rPr>
        <sz val="12"/>
        <rFont val="Times New Roman"/>
        <family val="1"/>
      </rPr>
      <t xml:space="preserve">- is a lighting technology that produces light by exciting organic phosphor material on the inner wall of a glass tube or bulb.  </t>
    </r>
  </si>
  <si>
    <t xml:space="preserve">Higher wattages have high initial efficacy. </t>
  </si>
  <si>
    <t>Super long life.  Low wattage.</t>
  </si>
  <si>
    <t xml:space="preserve">Good efficacy.  Great color rendering. </t>
  </si>
  <si>
    <t xml:space="preserve">Best efficacy over life.  Great color rendering.  </t>
  </si>
  <si>
    <t>Good efficacy.  Great color rendering.</t>
  </si>
  <si>
    <t>Shorter life than T8s.  Good lumen maint.</t>
  </si>
  <si>
    <t>Super long life.  Great color rendering.</t>
  </si>
  <si>
    <t>Pulse-Start Metal Halide</t>
  </si>
  <si>
    <t xml:space="preserve">Probe-Start Metal Halide, </t>
  </si>
  <si>
    <t xml:space="preserve">Incandescent, Mercury Vapor, </t>
  </si>
  <si>
    <t xml:space="preserve">Great efficacy over life.  </t>
  </si>
  <si>
    <t xml:space="preserve">Great color rendering. </t>
  </si>
  <si>
    <t>T12HO &amp; T12VHO,</t>
  </si>
  <si>
    <t>Some commercial high-bay.</t>
  </si>
  <si>
    <t xml:space="preserve">General &amp; task illumination. </t>
  </si>
  <si>
    <t>Low &amp; high-bay applications.</t>
  </si>
  <si>
    <t>Low-bay applications.</t>
  </si>
  <si>
    <t>High Pressure Sodium.</t>
  </si>
  <si>
    <t xml:space="preserve">Most industrial &amp; some commercial applications.  </t>
  </si>
  <si>
    <t xml:space="preserve">Street, roadway, parking lot, and area lighting. </t>
  </si>
  <si>
    <t>Incandescent signage.</t>
  </si>
  <si>
    <t>Over counters.   In storefront windows.</t>
  </si>
  <si>
    <t>Existing Lamp/Ballast</t>
  </si>
  <si>
    <t>Auditor Phone Number(s):</t>
  </si>
  <si>
    <t xml:space="preserve">Total Proposed Watts </t>
  </si>
  <si>
    <t xml:space="preserve">Total Existing Watts </t>
  </si>
  <si>
    <t>Watts Each</t>
  </si>
  <si>
    <t>Q'ty</t>
  </si>
  <si>
    <r>
      <t xml:space="preserve">SYLVANIA - </t>
    </r>
    <r>
      <rPr>
        <b/>
        <sz val="12"/>
        <rFont val="Times New Roman"/>
        <family val="1"/>
      </rPr>
      <t>Extended Performance (XP) T8 Octron Series</t>
    </r>
  </si>
  <si>
    <t>Potential Qualifying 8' Lamps as of October 20, 2004</t>
  </si>
  <si>
    <t>Audit Prepared By:</t>
  </si>
  <si>
    <t xml:space="preserve"> College or University</t>
  </si>
  <si>
    <t xml:space="preserve"> Warehouse</t>
  </si>
  <si>
    <t>Supermarket</t>
  </si>
  <si>
    <t xml:space="preserve"> Retail Supermarket</t>
  </si>
  <si>
    <t>MIniMart</t>
  </si>
  <si>
    <t xml:space="preserve"> Retail Mini Mart</t>
  </si>
  <si>
    <t xml:space="preserve"> Restaurant</t>
  </si>
  <si>
    <t>Lodging</t>
  </si>
  <si>
    <t>Look-Up Ids</t>
  </si>
  <si>
    <t>Lighting Savings Yield by Predominant Space Heat Fuel Source</t>
  </si>
  <si>
    <t>Synergy</t>
  </si>
  <si>
    <t>Synergy Building Type Name</t>
  </si>
  <si>
    <t>Default Hours of Lighitng</t>
  </si>
  <si>
    <t>Large Off</t>
  </si>
  <si>
    <t xml:space="preserve"> Office 20,000 to 100,000 sf</t>
  </si>
  <si>
    <t>Medium Off</t>
  </si>
  <si>
    <t xml:space="preserve"> Office &gt;100,000 sf</t>
  </si>
  <si>
    <t>Small Off</t>
  </si>
  <si>
    <t xml:space="preserve"> Office &lt;20,000 sf</t>
  </si>
  <si>
    <t>Big Box</t>
  </si>
  <si>
    <t xml:space="preserve"> Retail Big Box &gt;50,000 sf One-Story</t>
  </si>
  <si>
    <t>Small Box</t>
  </si>
  <si>
    <t xml:space="preserve"> Retail 5,000 to 50,000 sf</t>
  </si>
  <si>
    <t>High End</t>
  </si>
  <si>
    <t xml:space="preserve"> Retail Boutique &lt;5,000 sf</t>
  </si>
  <si>
    <t>Anchor</t>
  </si>
  <si>
    <t xml:space="preserve"> Retail Anchor Store &gt;50,000 sf Multistory</t>
  </si>
  <si>
    <t>K-12</t>
  </si>
  <si>
    <t xml:space="preserve"> School K-12</t>
  </si>
  <si>
    <t>University</t>
  </si>
  <si>
    <t>Benefit/Cost Ratio Calculation</t>
  </si>
  <si>
    <t>Cost</t>
  </si>
  <si>
    <t>Benefit</t>
  </si>
  <si>
    <t>Calculation of Present Value of O&amp;M (savings(-) or costs (+)</t>
  </si>
  <si>
    <t>PMT*[1-((1/(1+i))^N)]/I</t>
  </si>
  <si>
    <t>Capital Cost</t>
  </si>
  <si>
    <t>Non-directional incandescent.</t>
  </si>
  <si>
    <t xml:space="preserve">Over outside doors or pointing toward exit paths. </t>
  </si>
  <si>
    <t xml:space="preserve">3000K &amp; 4000K color temp choices. </t>
  </si>
  <si>
    <t xml:space="preserve">Over machinery &amp; other difficult locations. </t>
  </si>
  <si>
    <t xml:space="preserve">Incandescent. </t>
  </si>
  <si>
    <t xml:space="preserve">Industrial high bay general illumination. </t>
  </si>
  <si>
    <t xml:space="preserve">Industrial high bay task illumination. </t>
  </si>
  <si>
    <t>Occupancy Sensors</t>
  </si>
  <si>
    <t>Infrequently occupied areas.</t>
  </si>
  <si>
    <t>Manual wall switches.</t>
  </si>
  <si>
    <t>Annual Operat Hours</t>
  </si>
  <si>
    <t>Gas Heat NPV per kWh electric lighting saved</t>
  </si>
  <si>
    <t>Default Measure Life</t>
  </si>
  <si>
    <t>LgOff</t>
  </si>
  <si>
    <t>SmOff</t>
  </si>
  <si>
    <t>LgRet</t>
  </si>
  <si>
    <t>SmRet</t>
  </si>
  <si>
    <t>Wareh</t>
  </si>
  <si>
    <t>Groc</t>
  </si>
  <si>
    <t>Rest</t>
  </si>
  <si>
    <t>Hotel</t>
  </si>
  <si>
    <t>CommLight</t>
  </si>
  <si>
    <t>Ind</t>
  </si>
  <si>
    <t>Industrial Plant with One Shift</t>
  </si>
  <si>
    <t>IndShift1</t>
  </si>
  <si>
    <r>
      <t>HP</t>
    </r>
    <r>
      <rPr>
        <sz val="12"/>
        <rFont val="Times New Roman"/>
        <family val="0"/>
      </rPr>
      <t xml:space="preserve"> - indicates high performance fluorescent products. So far, only T8 products have high performance capabilities.  High performance is a generic term which is defined in the ESO contract.</t>
    </r>
  </si>
  <si>
    <r>
      <t>Luminaire</t>
    </r>
    <r>
      <rPr>
        <sz val="12"/>
        <rFont val="Times New Roman"/>
        <family val="0"/>
      </rPr>
      <t xml:space="preserve"> - includes the lamp, ballast, fixture, lens, reflector, etc..  In other words, the whole lighting unit.</t>
    </r>
  </si>
  <si>
    <r>
      <t>Mean Lumens</t>
    </r>
    <r>
      <rPr>
        <sz val="12"/>
        <rFont val="Times New Roman"/>
        <family val="0"/>
      </rPr>
      <t xml:space="preserve"> - or design lumens is an IES standard.  Basically, the "mean or design" lumen output is the measured lumen output of the lamp or luminaire at 40% of the rated lamp life.  To get the values used in the data tables, multiply lamp lumens * # lamps * bf * lumen maintenance factor.</t>
    </r>
  </si>
  <si>
    <t xml:space="preserve">Walk-Through Data Collection Sheet  -  Data Collection Only (not a calculator)  </t>
  </si>
  <si>
    <t>Space Heat Fuel Source:</t>
  </si>
  <si>
    <t>Dominant Building Type:</t>
  </si>
  <si>
    <t>from Site Audit</t>
  </si>
  <si>
    <t>PV Cleaning or Other O&amp;M Cost</t>
  </si>
  <si>
    <t>Present Value of Change in Gas Heating Cost</t>
  </si>
  <si>
    <t>Annual Cleaning or Other O&amp;M</t>
  </si>
  <si>
    <t>High temperature applications.</t>
  </si>
  <si>
    <t>Input the Project Cost&gt;&gt;</t>
  </si>
  <si>
    <t>Total Estimated Annual kWh Site Savings (unadjusted)</t>
  </si>
  <si>
    <r>
      <t xml:space="preserve">Energy Rate ($/kWh) </t>
    </r>
    <r>
      <rPr>
        <b/>
        <sz val="12"/>
        <rFont val="Arial"/>
        <family val="2"/>
      </rPr>
      <t>&amp; estimated $ savings/yr:</t>
    </r>
  </si>
  <si>
    <r>
      <t xml:space="preserve">Demand Rate ($/kW) </t>
    </r>
    <r>
      <rPr>
        <b/>
        <sz val="12"/>
        <rFont val="Arial"/>
        <family val="2"/>
      </rPr>
      <t>&amp; estimated $ savings/yr:</t>
    </r>
  </si>
  <si>
    <t>Annual Hours (weighted)</t>
  </si>
  <si>
    <r>
      <t xml:space="preserve">Foot-candle </t>
    </r>
    <r>
      <rPr>
        <sz val="12"/>
        <rFont val="Times New Roman"/>
        <family val="1"/>
      </rPr>
      <t xml:space="preserve">- One foot-candle is equal to one lumen spread over one square foot.  </t>
    </r>
  </si>
  <si>
    <t>Bonneville Power Administration - ESO Lighting Rebates</t>
  </si>
  <si>
    <r>
      <t>IES</t>
    </r>
    <r>
      <rPr>
        <sz val="12"/>
        <rFont val="Times New Roman"/>
        <family val="0"/>
      </rPr>
      <t xml:space="preserve"> - The Illuminating Engineering Society is responsible for setting standards and providing engineering support for the lighting industry.  IES produces a handbook that is considered the bible of the industry. </t>
    </r>
  </si>
  <si>
    <t>High Performance 4' Fluorescent Lamp Qualification Worksheet</t>
  </si>
  <si>
    <t>High Performance 8' Fluorescent Lamp Qualification Worksheet</t>
  </si>
  <si>
    <r>
      <t>Kilowatt</t>
    </r>
    <r>
      <rPr>
        <sz val="12"/>
        <rFont val="Times New Roman"/>
        <family val="0"/>
      </rPr>
      <t xml:space="preserve"> - One kilowatt is = one volt * one amp * 1000 * power factor.</t>
    </r>
  </si>
  <si>
    <t>Date:</t>
  </si>
  <si>
    <r>
      <t xml:space="preserve">Color Temperature </t>
    </r>
    <r>
      <rPr>
        <sz val="12"/>
        <rFont val="Times New Roman"/>
        <family val="1"/>
      </rPr>
      <t xml:space="preserve">- or Correlated Color Temperature (CCT) is a measure of the light source's appearance to the eye.  Color temperatures below 3000 degrees Kelvin indicate a yellowish, (or warm)  tint.  Medium color temperatures of 3500K indicate a neutral, whitish tint.  Color temperatures above 4000K indicate a bluish, (or cool) tint.  Kelvin is the absolute celsius temperature scale.  </t>
    </r>
  </si>
  <si>
    <r>
      <t>Lamp</t>
    </r>
    <r>
      <rPr>
        <sz val="12"/>
        <rFont val="Times New Roman"/>
        <family val="0"/>
      </rPr>
      <t xml:space="preserve"> - is a generic term for an artificial light source.</t>
    </r>
  </si>
  <si>
    <t>CommercialLightingCalculator FY07 V1_1.xls</t>
  </si>
  <si>
    <t>Bug Version</t>
  </si>
  <si>
    <t>Revised Version</t>
  </si>
  <si>
    <t>CommercialLightingCalculator FY07 V1_2.xls</t>
  </si>
  <si>
    <t>Revision Date</t>
  </si>
  <si>
    <t>Technology</t>
  </si>
  <si>
    <t>Important Characteristics</t>
  </si>
  <si>
    <t>Typical Applications</t>
  </si>
  <si>
    <t>Typical Locations</t>
  </si>
  <si>
    <t>Best Replacement for</t>
  </si>
  <si>
    <t>High Performance T8s</t>
  </si>
  <si>
    <t xml:space="preserve">Commercial spaces; office, retail, stairwells.  </t>
  </si>
  <si>
    <t>T12 fluorescent</t>
  </si>
  <si>
    <t xml:space="preserve">8' to 20' mounting height. </t>
  </si>
  <si>
    <t xml:space="preserve">Industrial spaces; manufacturing areas, warehouse.  </t>
  </si>
  <si>
    <t xml:space="preserve">Great lumen maintenance. </t>
  </si>
  <si>
    <t xml:space="preserve">Indoor &amp; outdoor signage, parking garages.  </t>
  </si>
  <si>
    <r>
      <t xml:space="preserve">Efficacy </t>
    </r>
    <r>
      <rPr>
        <sz val="12"/>
        <rFont val="Times New Roman"/>
        <family val="1"/>
      </rPr>
      <t>- is a measure of a light source's relative efficiency.  Measured in lumens per watt.  High performance fluorescent lights have an efficacy greater than or equal to 95.</t>
    </r>
  </si>
  <si>
    <t xml:space="preserve"> Lodging</t>
  </si>
  <si>
    <t>Hospital</t>
  </si>
  <si>
    <t xml:space="preserve"> Hospital</t>
  </si>
  <si>
    <t>OtherHealth</t>
  </si>
  <si>
    <t xml:space="preserve"> Other Health, Nursing, Medical Clinic</t>
  </si>
  <si>
    <t xml:space="preserve"> Other Commercial</t>
  </si>
  <si>
    <r>
      <t xml:space="preserve">Incandescent </t>
    </r>
    <r>
      <rPr>
        <sz val="12"/>
        <rFont val="Times New Roman"/>
        <family val="1"/>
      </rPr>
      <t xml:space="preserve">- was the first man-made, commercially usable, electrically driven light source invented by Thomas Edison over one hundred years ago.  Basically, light is produced by burning a tungsten filament.  When the filament burns, it gives off light.  When the filament is burned out, the light goes out.  Incandescent technology is limited to around 3100 degrees Kelvin because the tungsten filament cannot get any hotter without disintegrating.   </t>
    </r>
  </si>
  <si>
    <r>
      <t>Kelvin</t>
    </r>
    <r>
      <rPr>
        <sz val="12"/>
        <rFont val="Times New Roman"/>
        <family val="0"/>
      </rPr>
      <t xml:space="preserve"> - is the absolute Celsius temperature scale.  Zero degrees Kelvin represents absolute zero.  Zero degrees Celsius corresponds to 273 degrees Kelvin.  </t>
    </r>
  </si>
  <si>
    <r>
      <t xml:space="preserve">Elec - </t>
    </r>
    <r>
      <rPr>
        <sz val="12"/>
        <rFont val="Times New Roman"/>
        <family val="1"/>
      </rPr>
      <t xml:space="preserve">indicates a standard electronic ballast.  The electronic ballast drives the lamp(s). </t>
    </r>
  </si>
  <si>
    <r>
      <t>2-F32T8</t>
    </r>
    <r>
      <rPr>
        <sz val="12"/>
        <rFont val="Times New Roman"/>
        <family val="1"/>
      </rPr>
      <t xml:space="preserve"> - indicates two fluorescent lamps in a fixture designed for 4', 32 watt T8 lamps.  The T indicates tube.  The 8 indicates 8/8's of an inch (or a one inch) diameter tube.</t>
    </r>
  </si>
  <si>
    <t>Existing Lamp/Ballast Combination</t>
  </si>
  <si>
    <t>Proposed Lamp/Ballast Combination</t>
  </si>
  <si>
    <r>
      <t xml:space="preserve">Lighting Technology Application Guide  -  </t>
    </r>
    <r>
      <rPr>
        <b/>
        <sz val="22"/>
        <color indexed="10"/>
        <rFont val="Times New Roman"/>
        <family val="1"/>
      </rPr>
      <t>March 16, 2005</t>
    </r>
  </si>
  <si>
    <r>
      <t xml:space="preserve">Potential Qualifying 4' Lamps as of </t>
    </r>
    <r>
      <rPr>
        <b/>
        <sz val="12"/>
        <color indexed="10"/>
        <rFont val="Times New Roman"/>
        <family val="1"/>
      </rPr>
      <t>September 3, 2004</t>
    </r>
  </si>
  <si>
    <r>
      <t xml:space="preserve"> Definitions - Updated </t>
    </r>
    <r>
      <rPr>
        <b/>
        <sz val="14"/>
        <color indexed="10"/>
        <rFont val="Times New Roman"/>
        <family val="1"/>
      </rPr>
      <t>November 15, 2004</t>
    </r>
  </si>
  <si>
    <t>Lesser of Credit/Reimbursement -or- 70% Project Cost&gt;&gt;</t>
  </si>
  <si>
    <t xml:space="preserve">Wrong value for interaction on industrial one-shift, two-shift and three shift.  RTF recommended default values be same as for warehouse.  </t>
  </si>
  <si>
    <t>Corrected so that conditioned space interaction same as for warehouse.  Still use no interaction for unconditioned industrial.</t>
  </si>
  <si>
    <t>Added test to screen for input negative capital cost and set reimbursement to zero in cell R16 of tab 'Site Audit'.</t>
  </si>
  <si>
    <r>
      <t>2800K</t>
    </r>
    <r>
      <rPr>
        <sz val="12"/>
        <rFont val="Times New Roman"/>
        <family val="1"/>
      </rPr>
      <t xml:space="preserve"> - or 2800 degrees Kelvin (see Kelvin) is a typical color temperature for incandescent bulbs.  Tungsten melts at around 3800 degrees Kelvin.  Tungsten filaments become very fragile around 2800 degrees Kelvin.  Therefore, standard incandescent technology is limited to around 2800 Kelvin CCT.  At this temperature, the tungsten filament gives off a yellowish glow.  Quartz Halogen is able to increase the color temperature to around 3100K.  Because fluorescent technology does not depend on burning a filament to produce light, a wide range of color temperatures is possible.  </t>
    </r>
  </si>
  <si>
    <r>
      <t>kWh</t>
    </r>
    <r>
      <rPr>
        <sz val="12"/>
        <rFont val="Times New Roman"/>
        <family val="0"/>
      </rPr>
      <t xml:space="preserve"> - is a unit of energy typically used in the electrical industry.  It is equivalent to one average kilowatt acting over a one hour period. </t>
    </r>
  </si>
  <si>
    <r>
      <t xml:space="preserve">Mercury </t>
    </r>
    <r>
      <rPr>
        <sz val="12"/>
        <rFont val="Times New Roman"/>
        <family val="1"/>
      </rPr>
      <t>- is a heavy metal used in fluorescent and HID lamps to conduct electricity and excite the fluorescent material (phosphors).</t>
    </r>
  </si>
  <si>
    <r>
      <t xml:space="preserve">Tungsten </t>
    </r>
    <r>
      <rPr>
        <sz val="12"/>
        <rFont val="Times New Roman"/>
        <family val="1"/>
      </rPr>
      <t>- is the metal with the highest melting temperature.  Thus, it is well suited for lighting technologies.  Tungsten melts at around 3800 degrees Kelvin.  However, tungsten becomes fragile around 2800 degrees Kelvin (typical incandescent temperature).</t>
    </r>
  </si>
  <si>
    <t>Lamp</t>
  </si>
  <si>
    <t>Rated Average Life</t>
  </si>
  <si>
    <t>Color</t>
  </si>
  <si>
    <t>Manufacturers</t>
  </si>
  <si>
    <t>Length</t>
  </si>
  <si>
    <t>IS</t>
  </si>
  <si>
    <t>RS</t>
  </si>
  <si>
    <t>Approximate Lumens</t>
  </si>
  <si>
    <t>Rendering</t>
  </si>
  <si>
    <t>Lumen</t>
  </si>
  <si>
    <t>Ordering Code</t>
  </si>
  <si>
    <t>Description</t>
  </si>
  <si>
    <t>(in.)</t>
  </si>
  <si>
    <t>3hrs/start</t>
  </si>
  <si>
    <t>12hrs/start</t>
  </si>
  <si>
    <t>Initial</t>
  </si>
  <si>
    <t>Mean</t>
  </si>
  <si>
    <t>Index</t>
  </si>
  <si>
    <t>Maintenance</t>
  </si>
  <si>
    <t>800 series, 3000K</t>
  </si>
  <si>
    <t>48"</t>
  </si>
  <si>
    <t>800 series, 3500K</t>
  </si>
  <si>
    <t>800 series, 4100K</t>
  </si>
  <si>
    <t>800 series, 5000K</t>
  </si>
  <si>
    <t>96"</t>
  </si>
  <si>
    <t>RS or PRS</t>
  </si>
  <si>
    <t>PSX</t>
  </si>
  <si>
    <t>any</t>
  </si>
  <si>
    <t>continuous</t>
  </si>
  <si>
    <r>
      <t xml:space="preserve">PHILIPS - </t>
    </r>
    <r>
      <rPr>
        <b/>
        <sz val="12"/>
        <rFont val="Times New Roman"/>
        <family val="1"/>
      </rPr>
      <t>Alto Plus Slimline T8 Series</t>
    </r>
  </si>
  <si>
    <r>
      <t xml:space="preserve">SYLVANIA - </t>
    </r>
    <r>
      <rPr>
        <b/>
        <sz val="12"/>
        <rFont val="Times New Roman"/>
        <family val="1"/>
      </rPr>
      <t>Extended Performance SUPER (XPS) T8 Octron Series</t>
    </r>
  </si>
  <si>
    <r>
      <t xml:space="preserve">PHILIPS - </t>
    </r>
    <r>
      <rPr>
        <b/>
        <sz val="12"/>
        <rFont val="Times New Roman"/>
        <family val="1"/>
      </rPr>
      <t>Alto Advantage (ADV) T8 Series</t>
    </r>
  </si>
  <si>
    <r>
      <t xml:space="preserve">GE LIGHTING - </t>
    </r>
    <r>
      <rPr>
        <b/>
        <sz val="12"/>
        <rFont val="Times New Roman"/>
        <family val="1"/>
      </rPr>
      <t>ULTRA High Lumen w/Starcoat HL T8 Series</t>
    </r>
  </si>
  <si>
    <t>GE High Performance Lamp Spec Sheet</t>
  </si>
  <si>
    <r>
      <t xml:space="preserve">HID </t>
    </r>
    <r>
      <rPr>
        <sz val="12"/>
        <rFont val="Times New Roman"/>
        <family val="1"/>
      </rPr>
      <t>- or high intensity discharge is a light source that produces light by creating an arc of electricity across two electrodes (think arc welding).</t>
    </r>
  </si>
  <si>
    <r>
      <t>Annual Operating Hours</t>
    </r>
    <r>
      <rPr>
        <sz val="12"/>
        <rFont val="Times New Roman"/>
        <family val="0"/>
      </rPr>
      <t xml:space="preserve"> - is usually a calculated value equal to the total weekday, weekend, and holiday hours that the lighting system is operating during a one year period.  </t>
    </r>
  </si>
  <si>
    <r>
      <t>Metal Halide</t>
    </r>
    <r>
      <rPr>
        <sz val="12"/>
        <rFont val="Times New Roman"/>
        <family val="1"/>
      </rPr>
      <t xml:space="preserve"> - is a neutral white appearing HID light source.  </t>
    </r>
  </si>
  <si>
    <t xml:space="preserve">Walk-Through Data Collection Sheet (Continued) -  Data Collection Only (not a calculator)  </t>
  </si>
  <si>
    <t>Annual Operating Hours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</si>
</sst>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h:mm"/>
    <numFmt numFmtId="166" formatCode="@&quot;sss&quot;"/>
    <numFmt numFmtId="167" formatCode="m/d"/>
    <numFmt numFmtId="168" formatCode="_(* #,##0.0_);_(* \(#,##0.0\);_(* &quot;-&quot;??_);_(@_)"/>
    <numFmt numFmtId="169" formatCode="_(* #,##0_);_(* \(#,##0\);_(* &quot;-&quot;??_);_(@_)"/>
    <numFmt numFmtId="170" formatCode="mm/dd/yy"/>
    <numFmt numFmtId="171" formatCode="0.000000"/>
    <numFmt numFmtId="172" formatCode="0.00000"/>
    <numFmt numFmtId="173" formatCode="0.0000"/>
    <numFmt numFmtId="174" formatCode="0.000"/>
    <numFmt numFmtId="175" formatCode="m/d/yy\ h:mm\ AM/PM"/>
    <numFmt numFmtId="176" formatCode="_(&quot;$&quot;* #,##0_);_(&quot;$&quot;* \(#,##0\);_(&quot;$&quot;* &quot;-&quot;??_);_(@_)"/>
    <numFmt numFmtId="177" formatCode="&quot;$&quot;#,##0"/>
    <numFmt numFmtId="178" formatCode="&quot;$&quot;#,##0.00"/>
    <numFmt numFmtId="179" formatCode="mmmm\ d\,\ yyyy"/>
    <numFmt numFmtId="180" formatCode="&quot;$&quot;#,##0.0"/>
    <numFmt numFmtId="181" formatCode="##0.00\ \k\w"/>
    <numFmt numFmtId="182" formatCode="#\ ?/4"/>
    <numFmt numFmtId="183" formatCode="#\ ?/8"/>
    <numFmt numFmtId="184" formatCode="_(* #,##0.0_);_(* \(#,##0.0\);_(* &quot;-&quot;?_);_(@_)"/>
    <numFmt numFmtId="185" formatCode="_(* #,##0.000_);_(* \(#,##0.000\);_(* &quot;-&quot;???_);_(@_)"/>
    <numFmt numFmtId="186" formatCode="_(&quot;$&quot;* #,##0.0_);_(&quot;$&quot;* \(#,##0.0\);_(&quot;$&quot;* &quot;-&quot;??_);_(@_)"/>
    <numFmt numFmtId="187" formatCode="#,##0\ &quot;hrs&quot;"/>
    <numFmt numFmtId="188" formatCode="#,##0\ &quot;HP&quot;"/>
    <numFmt numFmtId="189" formatCode="#,##0\ &quot;KW&quot;"/>
    <numFmt numFmtId="190" formatCode="#,##0\ &quot;kWh&quot;"/>
    <numFmt numFmtId="191" formatCode="&quot;$&quot;#,000"/>
    <numFmt numFmtId="192" formatCode="0.0\ &quot;years&quot;"/>
    <numFmt numFmtId="193" formatCode="0\ &quot;years&quot;"/>
    <numFmt numFmtId="194" formatCode="0.0%"/>
    <numFmt numFmtId="195" formatCode="_(* #,##0.000_);_(* \(#,##0.000\);_(* &quot;-&quot;??_);_(@_)"/>
    <numFmt numFmtId="196" formatCode="0.00000000"/>
    <numFmt numFmtId="197" formatCode="0.000000000"/>
    <numFmt numFmtId="198" formatCode="0.0000000000"/>
    <numFmt numFmtId="199" formatCode="0.0000000"/>
    <numFmt numFmtId="200" formatCode="#,##0\ &quot;Watts&quot;"/>
    <numFmt numFmtId="201" formatCode="0\ &quot;hours&quot;"/>
    <numFmt numFmtId="202" formatCode="#,##0\ &quot;hours&quot;"/>
    <numFmt numFmtId="203" formatCode="00000"/>
    <numFmt numFmtId="204" formatCode="#,##0.0_);\(#,##0.0\)"/>
    <numFmt numFmtId="205" formatCode="&quot;$&quot;#,##0.000"/>
    <numFmt numFmtId="206" formatCode="&quot;$&quot;#,##0.0000"/>
    <numFmt numFmtId="207" formatCode="&quot;$&quot;#,##0.00000"/>
    <numFmt numFmtId="208" formatCode="#,##0\ &quot;sf&quot;"/>
    <numFmt numFmtId="209" formatCode="0.00\ &quot;Watts/sf&quot;"/>
    <numFmt numFmtId="210" formatCode="&quot;$&quot;#,##0.00\ &quot;/kWh&quot;"/>
    <numFmt numFmtId="211" formatCode="&quot;$&quot;#,##0.000\ &quot;/kWh&quot;"/>
    <numFmt numFmtId="212" formatCode="#,##0.000"/>
    <numFmt numFmtId="213" formatCode="#,##0.000000000"/>
  </numFmts>
  <fonts count="40">
    <font>
      <sz val="12"/>
      <name val="Times New Roman"/>
      <family val="0"/>
    </font>
    <font>
      <b/>
      <sz val="12"/>
      <name val="Times New Roman"/>
      <family val="1"/>
    </font>
    <font>
      <b/>
      <sz val="10"/>
      <name val="Arial"/>
      <family val="2"/>
    </font>
    <font>
      <b/>
      <sz val="14"/>
      <name val="Arial"/>
      <family val="2"/>
    </font>
    <font>
      <b/>
      <sz val="11"/>
      <name val="Arial"/>
      <family val="2"/>
    </font>
    <font>
      <sz val="11"/>
      <name val="Arial"/>
      <family val="2"/>
    </font>
    <font>
      <sz val="11"/>
      <color indexed="12"/>
      <name val="Arial"/>
      <family val="2"/>
    </font>
    <font>
      <b/>
      <sz val="12"/>
      <name val="Arial"/>
      <family val="2"/>
    </font>
    <font>
      <sz val="12"/>
      <name val="Arial"/>
      <family val="2"/>
    </font>
    <font>
      <sz val="12"/>
      <color indexed="48"/>
      <name val="Arial"/>
      <family val="2"/>
    </font>
    <font>
      <b/>
      <sz val="14"/>
      <name val="Times New Roman"/>
      <family val="1"/>
    </font>
    <font>
      <sz val="12"/>
      <color indexed="12"/>
      <name val="Arial"/>
      <family val="2"/>
    </font>
    <font>
      <sz val="8"/>
      <name val="Times New Roman"/>
      <family val="0"/>
    </font>
    <font>
      <b/>
      <sz val="8"/>
      <name val="Tahoma"/>
      <family val="0"/>
    </font>
    <font>
      <b/>
      <sz val="16"/>
      <name val="Times New Roman"/>
      <family val="1"/>
    </font>
    <font>
      <sz val="8"/>
      <name val="Tahoma"/>
      <family val="0"/>
    </font>
    <font>
      <b/>
      <sz val="16"/>
      <name val="Arial"/>
      <family val="2"/>
    </font>
    <font>
      <u val="single"/>
      <sz val="12"/>
      <color indexed="12"/>
      <name val="Times New Roman"/>
      <family val="0"/>
    </font>
    <font>
      <u val="single"/>
      <sz val="12"/>
      <color indexed="36"/>
      <name val="Times New Roman"/>
      <family val="0"/>
    </font>
    <font>
      <sz val="11"/>
      <name val="Times New Roman"/>
      <family val="1"/>
    </font>
    <font>
      <sz val="10"/>
      <name val="Arial"/>
      <family val="2"/>
    </font>
    <font>
      <b/>
      <sz val="10"/>
      <color indexed="9"/>
      <name val="Arial"/>
      <family val="2"/>
    </font>
    <font>
      <b/>
      <sz val="14"/>
      <color indexed="12"/>
      <name val="Arial"/>
      <family val="2"/>
    </font>
    <font>
      <b/>
      <sz val="18"/>
      <name val="Times New Roman"/>
      <family val="1"/>
    </font>
    <font>
      <b/>
      <sz val="22"/>
      <name val="Times New Roman"/>
      <family val="1"/>
    </font>
    <font>
      <b/>
      <sz val="12"/>
      <color indexed="10"/>
      <name val="Times New Roman"/>
      <family val="1"/>
    </font>
    <font>
      <b/>
      <sz val="22"/>
      <color indexed="10"/>
      <name val="Times New Roman"/>
      <family val="1"/>
    </font>
    <font>
      <b/>
      <sz val="14"/>
      <color indexed="10"/>
      <name val="Times New Roman"/>
      <family val="1"/>
    </font>
    <font>
      <b/>
      <sz val="12"/>
      <color indexed="48"/>
      <name val="Arial"/>
      <family val="2"/>
    </font>
    <font>
      <b/>
      <sz val="12"/>
      <color indexed="12"/>
      <name val="Arial"/>
      <family val="2"/>
    </font>
    <font>
      <b/>
      <sz val="12"/>
      <color indexed="8"/>
      <name val="Arial"/>
      <family val="2"/>
    </font>
    <font>
      <b/>
      <sz val="14"/>
      <color indexed="8"/>
      <name val="Arial"/>
      <family val="2"/>
    </font>
    <font>
      <b/>
      <sz val="10"/>
      <name val="Tahoma"/>
      <family val="2"/>
    </font>
    <font>
      <b/>
      <sz val="11"/>
      <color indexed="8"/>
      <name val="Arial"/>
      <family val="2"/>
    </font>
    <font>
      <sz val="14"/>
      <name val="Arial"/>
      <family val="2"/>
    </font>
    <font>
      <sz val="10"/>
      <color indexed="8"/>
      <name val="Arial"/>
      <family val="2"/>
    </font>
    <font>
      <b/>
      <sz val="10"/>
      <color indexed="8"/>
      <name val="Arial"/>
      <family val="0"/>
    </font>
    <font>
      <sz val="10"/>
      <name val="Tahoma"/>
      <family val="2"/>
    </font>
    <font>
      <sz val="12"/>
      <color indexed="12"/>
      <name val="Times New Roman"/>
      <family val="0"/>
    </font>
    <font>
      <b/>
      <sz val="8"/>
      <name val="Times New Roman"/>
      <family val="2"/>
    </font>
  </fonts>
  <fills count="19">
    <fill>
      <patternFill/>
    </fill>
    <fill>
      <patternFill patternType="gray125"/>
    </fill>
    <fill>
      <patternFill patternType="solid">
        <fgColor indexed="8"/>
        <bgColor indexed="64"/>
      </patternFill>
    </fill>
    <fill>
      <patternFill patternType="gray125">
        <fgColor indexed="41"/>
      </patternFill>
    </fill>
    <fill>
      <patternFill patternType="solid">
        <fgColor indexed="41"/>
        <bgColor indexed="64"/>
      </patternFill>
    </fill>
    <fill>
      <patternFill patternType="lightGray">
        <fgColor indexed="26"/>
        <bgColor indexed="43"/>
      </patternFill>
    </fill>
    <fill>
      <patternFill patternType="gray125">
        <fgColor indexed="41"/>
        <bgColor indexed="9"/>
      </patternFill>
    </fill>
    <fill>
      <patternFill patternType="solid">
        <fgColor indexed="9"/>
        <bgColor indexed="64"/>
      </patternFill>
    </fill>
    <fill>
      <patternFill patternType="solid">
        <fgColor indexed="9"/>
        <bgColor indexed="64"/>
      </patternFill>
    </fill>
    <fill>
      <patternFill patternType="gray0625">
        <fgColor indexed="41"/>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s>
  <borders count="63">
    <border>
      <left/>
      <right/>
      <top/>
      <bottom/>
      <diagonal/>
    </border>
    <border>
      <left>
        <color indexed="63"/>
      </left>
      <right>
        <color indexed="63"/>
      </right>
      <top style="thin"/>
      <bottom style="thin"/>
    </border>
    <border>
      <left style="medium"/>
      <right>
        <color indexed="63"/>
      </right>
      <top>
        <color indexed="63"/>
      </top>
      <bottom>
        <color indexed="63"/>
      </bottom>
    </border>
    <border>
      <left style="medium"/>
      <right style="medium"/>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color indexed="63"/>
      </top>
      <bottom style="medium"/>
    </border>
    <border>
      <left style="medium"/>
      <right style="medium"/>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thin"/>
      <bottom style="thin"/>
    </border>
    <border>
      <left style="thin"/>
      <right style="thin">
        <color indexed="8"/>
      </right>
      <top style="thin"/>
      <bottom style="thin"/>
    </border>
    <border>
      <left style="medium"/>
      <right style="thin"/>
      <top style="thin"/>
      <bottom style="thin"/>
    </border>
    <border>
      <left style="thin">
        <color indexed="8"/>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medium"/>
    </border>
    <border>
      <left style="medium"/>
      <right style="medium"/>
      <top style="medium"/>
      <bottom style="thin"/>
    </border>
    <border>
      <left style="medium"/>
      <right>
        <color indexed="63"/>
      </right>
      <top style="medium"/>
      <bottom style="thin"/>
    </border>
    <border>
      <left style="medium"/>
      <right style="medium"/>
      <top>
        <color indexed="63"/>
      </top>
      <bottom style="medium"/>
    </border>
    <border>
      <left style="medium"/>
      <right style="thin"/>
      <top style="thin"/>
      <bottom style="medium"/>
    </border>
    <border>
      <left>
        <color indexed="63"/>
      </left>
      <right>
        <color indexed="63"/>
      </right>
      <top style="thin"/>
      <bottom style="medium"/>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medium"/>
      <top style="medium"/>
      <bottom style="medium"/>
    </border>
    <border>
      <left style="thin"/>
      <right style="medium"/>
      <top style="thin"/>
      <bottom style="medium"/>
    </border>
    <border>
      <left style="medium"/>
      <right style="medium"/>
      <top style="medium"/>
      <bottom>
        <color indexed="63"/>
      </bottom>
    </border>
    <border>
      <left style="thin"/>
      <right style="thin"/>
      <top style="medium"/>
      <bottom style="thin"/>
    </border>
    <border>
      <left style="thin"/>
      <right>
        <color indexed="63"/>
      </right>
      <top style="thin"/>
      <bottom style="thin"/>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style="thin"/>
      <right style="medium"/>
      <top style="medium"/>
      <bottom style="medium"/>
    </border>
    <border>
      <left>
        <color indexed="63"/>
      </left>
      <right style="medium"/>
      <top style="medium"/>
      <bottom style="thin"/>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ont="0" applyFill="0" applyBorder="0" applyProtection="0">
      <alignment horizontal="center"/>
    </xf>
    <xf numFmtId="5" fontId="0" fillId="0" borderId="0" applyFont="0" applyFill="0" applyBorder="0" applyProtection="0">
      <alignment horizontal="center"/>
    </xf>
    <xf numFmtId="44" fontId="20" fillId="0" borderId="0" applyFont="0" applyFill="0" applyBorder="0" applyAlignment="0" applyProtection="0"/>
    <xf numFmtId="165" fontId="0" fillId="0" borderId="0">
      <alignment/>
      <protection/>
    </xf>
    <xf numFmtId="2" fontId="0" fillId="0" borderId="0">
      <alignment horizontal="center"/>
      <protection/>
    </xf>
    <xf numFmtId="0" fontId="18" fillId="0" borderId="0" applyNumberFormat="0" applyFill="0" applyBorder="0" applyAlignment="0" applyProtection="0"/>
    <xf numFmtId="0" fontId="1" fillId="0" borderId="0">
      <alignment horizontal="center" wrapText="1"/>
      <protection/>
    </xf>
    <xf numFmtId="0" fontId="21" fillId="2" borderId="1">
      <alignment horizontal="left"/>
      <protection/>
    </xf>
    <xf numFmtId="0" fontId="17" fillId="0" borderId="0" applyNumberFormat="0" applyFill="0" applyBorder="0" applyAlignment="0" applyProtection="0"/>
    <xf numFmtId="1" fontId="0" fillId="0" borderId="0">
      <alignment horizontal="center"/>
      <protection/>
    </xf>
    <xf numFmtId="0" fontId="20" fillId="0" borderId="0">
      <alignment/>
      <protection/>
    </xf>
    <xf numFmtId="9" fontId="0" fillId="0" borderId="0" applyFont="0" applyFill="0" applyBorder="0" applyAlignment="0" applyProtection="0"/>
  </cellStyleXfs>
  <cellXfs count="288">
    <xf numFmtId="0" fontId="0" fillId="0" borderId="0" xfId="0" applyAlignment="1">
      <alignment/>
    </xf>
    <xf numFmtId="0" fontId="5" fillId="0" borderId="0" xfId="0" applyFont="1" applyAlignment="1" applyProtection="1">
      <alignment/>
      <protection/>
    </xf>
    <xf numFmtId="0" fontId="7" fillId="3" borderId="0" xfId="0" applyFont="1" applyFill="1" applyBorder="1" applyAlignment="1" applyProtection="1">
      <alignment horizontal="right"/>
      <protection/>
    </xf>
    <xf numFmtId="0" fontId="5" fillId="3" borderId="2" xfId="0" applyFont="1" applyFill="1" applyBorder="1" applyAlignment="1" applyProtection="1">
      <alignment horizontal="left"/>
      <protection/>
    </xf>
    <xf numFmtId="0" fontId="5" fillId="3" borderId="0" xfId="0" applyFont="1" applyFill="1" applyBorder="1" applyAlignment="1" applyProtection="1">
      <alignment horizontal="center"/>
      <protection/>
    </xf>
    <xf numFmtId="0" fontId="5" fillId="3" borderId="0" xfId="0" applyFont="1" applyFill="1" applyBorder="1" applyAlignment="1" applyProtection="1">
      <alignment/>
      <protection/>
    </xf>
    <xf numFmtId="3" fontId="5" fillId="4" borderId="2" xfId="0" applyNumberFormat="1" applyFont="1" applyFill="1" applyBorder="1"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alignment horizontal="left"/>
      <protection/>
    </xf>
    <xf numFmtId="0" fontId="5" fillId="0" borderId="2" xfId="0" applyFont="1" applyBorder="1" applyAlignment="1" applyProtection="1">
      <alignment horizontal="left"/>
      <protection/>
    </xf>
    <xf numFmtId="0" fontId="0" fillId="0" borderId="0" xfId="0" applyFont="1" applyAlignment="1">
      <alignment/>
    </xf>
    <xf numFmtId="0" fontId="0" fillId="0" borderId="0" xfId="0" applyFont="1" applyAlignment="1">
      <alignment wrapText="1"/>
    </xf>
    <xf numFmtId="3" fontId="6" fillId="0" borderId="3" xfId="0" applyNumberFormat="1" applyFont="1" applyBorder="1" applyAlignment="1" applyProtection="1">
      <alignment horizontal="left" vertical="center" wrapText="1"/>
      <protection locked="0"/>
    </xf>
    <xf numFmtId="0" fontId="7" fillId="5" borderId="4" xfId="0" applyFont="1" applyFill="1" applyBorder="1" applyAlignment="1" applyProtection="1">
      <alignment horizontal="center" vertical="center"/>
      <protection/>
    </xf>
    <xf numFmtId="0" fontId="14" fillId="0" borderId="0" xfId="0" applyFont="1" applyAlignment="1">
      <alignment horizontal="center"/>
    </xf>
    <xf numFmtId="0" fontId="10" fillId="0" borderId="0" xfId="0" applyFont="1" applyAlignment="1" quotePrefix="1">
      <alignment horizontal="center"/>
    </xf>
    <xf numFmtId="0" fontId="1"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1" fillId="0" borderId="0" xfId="0" applyFont="1" applyFill="1" applyBorder="1" applyAlignment="1">
      <alignment vertical="center" wrapText="1"/>
    </xf>
    <xf numFmtId="0" fontId="14" fillId="0" borderId="0" xfId="0" applyFont="1" applyAlignment="1">
      <alignment horizontal="centerContinuous"/>
    </xf>
    <xf numFmtId="0" fontId="0" fillId="0" borderId="0" xfId="0" applyAlignment="1">
      <alignment horizontal="centerContinuous"/>
    </xf>
    <xf numFmtId="0" fontId="10" fillId="0" borderId="0" xfId="0" applyFont="1" applyAlignment="1">
      <alignment horizontal="centerContinuous"/>
    </xf>
    <xf numFmtId="0" fontId="1" fillId="0" borderId="0" xfId="0" applyFont="1" applyAlignment="1">
      <alignment horizontal="centerContinuous"/>
    </xf>
    <xf numFmtId="0" fontId="0" fillId="0" borderId="0" xfId="0" applyAlignment="1">
      <alignment horizontal="center"/>
    </xf>
    <xf numFmtId="0" fontId="0" fillId="0" borderId="0" xfId="0" applyBorder="1" applyAlignment="1">
      <alignment horizontal="center"/>
    </xf>
    <xf numFmtId="0" fontId="0" fillId="0" borderId="0" xfId="0" applyFont="1" applyAlignment="1">
      <alignment horizontal="left"/>
    </xf>
    <xf numFmtId="0" fontId="0" fillId="0" borderId="0" xfId="0" applyBorder="1" applyAlignment="1">
      <alignment horizontal="centerContinuous"/>
    </xf>
    <xf numFmtId="0" fontId="1" fillId="0" borderId="5" xfId="0" applyFont="1" applyBorder="1" applyAlignment="1">
      <alignment horizontal="centerContinuous"/>
    </xf>
    <xf numFmtId="0" fontId="1" fillId="0" borderId="6" xfId="0" applyFont="1" applyBorder="1" applyAlignment="1">
      <alignment horizontal="centerContinuous"/>
    </xf>
    <xf numFmtId="0" fontId="1" fillId="0" borderId="7" xfId="0" applyFont="1" applyBorder="1" applyAlignment="1">
      <alignment horizontal="center"/>
    </xf>
    <xf numFmtId="0" fontId="1" fillId="0" borderId="7" xfId="0" applyFont="1" applyBorder="1" applyAlignment="1">
      <alignment horizontal="centerContinuous"/>
    </xf>
    <xf numFmtId="0" fontId="1" fillId="0" borderId="5" xfId="0" applyFont="1" applyBorder="1" applyAlignment="1">
      <alignment horizontal="center"/>
    </xf>
    <xf numFmtId="0" fontId="1" fillId="0" borderId="8" xfId="0" applyFont="1" applyBorder="1" applyAlignment="1">
      <alignment/>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Continuous"/>
    </xf>
    <xf numFmtId="0" fontId="1" fillId="0" borderId="11" xfId="0" applyFont="1" applyBorder="1" applyAlignment="1">
      <alignment horizontal="centerContinuous"/>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2"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8" xfId="0" applyBorder="1" applyAlignment="1">
      <alignment/>
    </xf>
    <xf numFmtId="0" fontId="0" fillId="0" borderId="0" xfId="0" applyBorder="1" applyAlignment="1">
      <alignment/>
    </xf>
    <xf numFmtId="0" fontId="0" fillId="0" borderId="9" xfId="0"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0" fontId="0" fillId="0" borderId="8" xfId="0" applyBorder="1" applyAlignment="1">
      <alignment horizontal="center"/>
    </xf>
    <xf numFmtId="9" fontId="0" fillId="0" borderId="9" xfId="28" applyBorder="1" applyAlignment="1">
      <alignment horizontal="center"/>
    </xf>
    <xf numFmtId="0" fontId="0" fillId="0" borderId="12" xfId="0" applyBorder="1" applyAlignment="1">
      <alignment/>
    </xf>
    <xf numFmtId="0" fontId="0" fillId="0" borderId="11" xfId="0" applyBorder="1" applyAlignment="1">
      <alignment horizontal="center"/>
    </xf>
    <xf numFmtId="3" fontId="0" fillId="0" borderId="12" xfId="0" applyNumberFormat="1" applyBorder="1" applyAlignment="1">
      <alignment horizontal="center"/>
    </xf>
    <xf numFmtId="3" fontId="0" fillId="0" borderId="11" xfId="0" applyNumberFormat="1" applyBorder="1" applyAlignment="1">
      <alignment horizontal="center"/>
    </xf>
    <xf numFmtId="0" fontId="0" fillId="0" borderId="12" xfId="0" applyBorder="1" applyAlignment="1">
      <alignment horizontal="center"/>
    </xf>
    <xf numFmtId="9" fontId="0" fillId="0" borderId="11" xfId="28" applyBorder="1" applyAlignment="1">
      <alignment horizontal="center"/>
    </xf>
    <xf numFmtId="0" fontId="1" fillId="0" borderId="13" xfId="0" applyFont="1" applyBorder="1" applyAlignment="1">
      <alignment horizontal="centerContinuous"/>
    </xf>
    <xf numFmtId="0" fontId="0" fillId="0" borderId="7" xfId="0" applyBorder="1" applyAlignment="1">
      <alignment horizontal="center"/>
    </xf>
    <xf numFmtId="3" fontId="0" fillId="0" borderId="7" xfId="0" applyNumberFormat="1" applyBorder="1" applyAlignment="1">
      <alignment horizontal="center"/>
    </xf>
    <xf numFmtId="3" fontId="0" fillId="0" borderId="0" xfId="0" applyNumberFormat="1" applyBorder="1" applyAlignment="1">
      <alignment horizontal="center"/>
    </xf>
    <xf numFmtId="9" fontId="0" fillId="0" borderId="0" xfId="28" applyBorder="1" applyAlignment="1">
      <alignment horizontal="center"/>
    </xf>
    <xf numFmtId="0" fontId="17" fillId="0" borderId="0" xfId="25" applyAlignment="1">
      <alignment/>
    </xf>
    <xf numFmtId="0" fontId="19" fillId="0" borderId="0" xfId="0" applyFont="1" applyAlignment="1">
      <alignment/>
    </xf>
    <xf numFmtId="0" fontId="0" fillId="0" borderId="9" xfId="0" applyFont="1" applyBorder="1" applyAlignment="1">
      <alignment vertical="center"/>
    </xf>
    <xf numFmtId="0" fontId="0" fillId="0" borderId="8" xfId="0" applyFont="1" applyBorder="1" applyAlignment="1">
      <alignment vertical="center"/>
    </xf>
    <xf numFmtId="0" fontId="0" fillId="0" borderId="14" xfId="0" applyFont="1" applyBorder="1" applyAlignment="1">
      <alignment vertical="center"/>
    </xf>
    <xf numFmtId="0" fontId="0" fillId="0" borderId="7" xfId="0" applyFont="1" applyBorder="1" applyAlignment="1">
      <alignment vertical="center"/>
    </xf>
    <xf numFmtId="0" fontId="0" fillId="0" borderId="5" xfId="0" applyFont="1" applyBorder="1" applyAlignment="1">
      <alignment vertical="center"/>
    </xf>
    <xf numFmtId="0" fontId="0" fillId="0" borderId="15" xfId="0" applyFont="1" applyFill="1" applyBorder="1" applyAlignment="1">
      <alignment vertical="center"/>
    </xf>
    <xf numFmtId="0" fontId="0" fillId="0" borderId="16" xfId="0" applyFont="1" applyBorder="1" applyAlignment="1">
      <alignment vertical="center"/>
    </xf>
    <xf numFmtId="0" fontId="0" fillId="0" borderId="16" xfId="0" applyFont="1" applyFill="1" applyBorder="1" applyAlignment="1">
      <alignment vertical="center"/>
    </xf>
    <xf numFmtId="0" fontId="0" fillId="0" borderId="15" xfId="0" applyFont="1" applyBorder="1" applyAlignment="1">
      <alignment vertical="center"/>
    </xf>
    <xf numFmtId="0" fontId="0" fillId="0" borderId="5" xfId="0" applyFont="1" applyBorder="1" applyAlignment="1" quotePrefix="1">
      <alignment horizontal="left" vertical="center"/>
    </xf>
    <xf numFmtId="0" fontId="0" fillId="0" borderId="5" xfId="0" applyFont="1" applyBorder="1" applyAlignment="1" quotePrefix="1">
      <alignment horizontal="left" vertical="center" wrapText="1"/>
    </xf>
    <xf numFmtId="0" fontId="0" fillId="0" borderId="17" xfId="0" applyFont="1" applyBorder="1" applyAlignment="1">
      <alignment horizontal="left" vertical="center"/>
    </xf>
    <xf numFmtId="3" fontId="6" fillId="0" borderId="18" xfId="0" applyNumberFormat="1" applyFont="1" applyBorder="1" applyAlignment="1" applyProtection="1">
      <alignment horizontal="left"/>
      <protection locked="0"/>
    </xf>
    <xf numFmtId="3" fontId="6" fillId="0" borderId="19" xfId="0" applyNumberFormat="1" applyFont="1" applyBorder="1" applyAlignment="1" applyProtection="1">
      <alignment horizontal="center"/>
      <protection locked="0"/>
    </xf>
    <xf numFmtId="3" fontId="5" fillId="6" borderId="20" xfId="0" applyNumberFormat="1" applyFont="1" applyFill="1" applyBorder="1" applyAlignment="1" applyProtection="1">
      <alignment horizontal="center"/>
      <protection/>
    </xf>
    <xf numFmtId="3" fontId="6" fillId="0" borderId="21" xfId="0" applyNumberFormat="1" applyFont="1" applyBorder="1" applyAlignment="1" applyProtection="1">
      <alignment horizontal="left" wrapText="1"/>
      <protection locked="0"/>
    </xf>
    <xf numFmtId="3" fontId="11" fillId="0" borderId="9" xfId="0" applyNumberFormat="1" applyFont="1" applyFill="1" applyBorder="1" applyAlignment="1" applyProtection="1">
      <alignment horizontal="center" vertical="center"/>
      <protection locked="0"/>
    </xf>
    <xf numFmtId="0" fontId="5" fillId="7" borderId="22" xfId="0" applyFont="1" applyFill="1" applyBorder="1" applyAlignment="1" applyProtection="1">
      <alignment horizontal="left"/>
      <protection/>
    </xf>
    <xf numFmtId="0" fontId="5" fillId="7" borderId="23" xfId="0" applyFont="1" applyFill="1" applyBorder="1" applyAlignment="1" applyProtection="1">
      <alignment horizontal="center"/>
      <protection/>
    </xf>
    <xf numFmtId="0" fontId="5" fillId="7" borderId="23" xfId="0" applyFont="1" applyFill="1" applyBorder="1" applyAlignment="1" applyProtection="1">
      <alignment/>
      <protection/>
    </xf>
    <xf numFmtId="0" fontId="7" fillId="7" borderId="23" xfId="0" applyFont="1" applyFill="1" applyBorder="1" applyAlignment="1" applyProtection="1">
      <alignment horizontal="right"/>
      <protection/>
    </xf>
    <xf numFmtId="0" fontId="3" fillId="7" borderId="0" xfId="0" applyFont="1" applyFill="1" applyBorder="1" applyAlignment="1" applyProtection="1">
      <alignment horizontal="centerContinuous"/>
      <protection/>
    </xf>
    <xf numFmtId="0" fontId="3" fillId="7" borderId="0" xfId="0" applyFont="1" applyFill="1" applyBorder="1" applyAlignment="1" applyProtection="1">
      <alignment horizontal="centerContinuous" vertical="center"/>
      <protection/>
    </xf>
    <xf numFmtId="0" fontId="16" fillId="7" borderId="24" xfId="0" applyFont="1" applyFill="1" applyBorder="1" applyAlignment="1" applyProtection="1">
      <alignment horizontal="centerContinuous" vertical="center"/>
      <protection/>
    </xf>
    <xf numFmtId="0" fontId="0" fillId="0" borderId="21" xfId="0" applyFont="1" applyBorder="1" applyAlignment="1">
      <alignment vertical="center"/>
    </xf>
    <xf numFmtId="0" fontId="0" fillId="0" borderId="25" xfId="0" applyFont="1" applyBorder="1" applyAlignment="1">
      <alignment vertical="center"/>
    </xf>
    <xf numFmtId="0" fontId="23" fillId="0" borderId="24" xfId="0" applyFont="1" applyBorder="1" applyAlignment="1">
      <alignment/>
    </xf>
    <xf numFmtId="0" fontId="23" fillId="0" borderId="26" xfId="0" applyFont="1" applyBorder="1" applyAlignment="1">
      <alignment/>
    </xf>
    <xf numFmtId="0" fontId="23" fillId="0" borderId="27" xfId="0" applyFont="1" applyBorder="1" applyAlignment="1">
      <alignment/>
    </xf>
    <xf numFmtId="0" fontId="23" fillId="0" borderId="28" xfId="0" applyFont="1" applyBorder="1" applyAlignment="1">
      <alignment/>
    </xf>
    <xf numFmtId="0" fontId="24" fillId="0" borderId="0" xfId="0" applyFont="1" applyAlignment="1">
      <alignment horizontal="centerContinuous" vertical="center"/>
    </xf>
    <xf numFmtId="0" fontId="0" fillId="0" borderId="0" xfId="0" applyAlignment="1">
      <alignment horizontal="centerContinuous" vertical="center"/>
    </xf>
    <xf numFmtId="0" fontId="3" fillId="7" borderId="26" xfId="0" applyFont="1" applyFill="1" applyBorder="1" applyAlignment="1" applyProtection="1">
      <alignment horizontal="centerContinuous" vertical="center"/>
      <protection/>
    </xf>
    <xf numFmtId="0" fontId="5" fillId="0" borderId="0" xfId="0" applyFont="1" applyAlignment="1" applyProtection="1">
      <alignment vertical="center"/>
      <protection/>
    </xf>
    <xf numFmtId="3" fontId="6" fillId="0" borderId="29" xfId="0" applyNumberFormat="1" applyFont="1" applyBorder="1" applyAlignment="1" applyProtection="1">
      <alignment horizontal="left" vertical="center" wrapText="1"/>
      <protection locked="0"/>
    </xf>
    <xf numFmtId="0" fontId="6" fillId="0" borderId="0" xfId="0" applyFont="1" applyBorder="1" applyAlignment="1" applyProtection="1">
      <alignment wrapText="1"/>
      <protection locked="0"/>
    </xf>
    <xf numFmtId="0" fontId="6" fillId="0" borderId="1" xfId="0" applyFont="1" applyBorder="1" applyAlignment="1" applyProtection="1">
      <alignment vertical="center" wrapText="1"/>
      <protection locked="0"/>
    </xf>
    <xf numFmtId="3" fontId="6" fillId="0" borderId="21" xfId="0" applyNumberFormat="1" applyFont="1" applyBorder="1" applyAlignment="1" applyProtection="1">
      <alignment horizontal="center"/>
      <protection locked="0"/>
    </xf>
    <xf numFmtId="0" fontId="28" fillId="3" borderId="0" xfId="0" applyFont="1" applyFill="1" applyBorder="1" applyAlignment="1" applyProtection="1">
      <alignment horizontal="right"/>
      <protection/>
    </xf>
    <xf numFmtId="0" fontId="7" fillId="5" borderId="1" xfId="0" applyFont="1" applyFill="1" applyBorder="1" applyAlignment="1" applyProtection="1" quotePrefix="1">
      <alignment horizontal="center" vertical="center" wrapText="1"/>
      <protection/>
    </xf>
    <xf numFmtId="0" fontId="5" fillId="0" borderId="2" xfId="0" applyFont="1" applyBorder="1" applyAlignment="1" applyProtection="1">
      <alignment vertical="center"/>
      <protection/>
    </xf>
    <xf numFmtId="0" fontId="5" fillId="0" borderId="2" xfId="0" applyFont="1" applyBorder="1" applyAlignment="1" applyProtection="1">
      <alignment/>
      <protection/>
    </xf>
    <xf numFmtId="3" fontId="29" fillId="0" borderId="30" xfId="0" applyNumberFormat="1" applyFont="1" applyBorder="1" applyAlignment="1" applyProtection="1">
      <alignment horizontal="center" vertical="center"/>
      <protection locked="0"/>
    </xf>
    <xf numFmtId="3" fontId="29" fillId="0" borderId="31" xfId="0" applyNumberFormat="1" applyFont="1" applyBorder="1" applyAlignment="1" applyProtection="1">
      <alignment horizontal="center" vertical="center"/>
      <protection locked="0"/>
    </xf>
    <xf numFmtId="3" fontId="29" fillId="8" borderId="31" xfId="0" applyNumberFormat="1" applyFont="1" applyFill="1" applyBorder="1" applyAlignment="1" applyProtection="1">
      <alignment horizontal="center" vertical="center"/>
      <protection/>
    </xf>
    <xf numFmtId="3" fontId="29" fillId="0" borderId="29" xfId="0" applyNumberFormat="1" applyFont="1" applyFill="1" applyBorder="1" applyAlignment="1" applyProtection="1">
      <alignment horizontal="center" vertical="center"/>
      <protection locked="0"/>
    </xf>
    <xf numFmtId="3" fontId="7" fillId="9" borderId="32" xfId="0" applyNumberFormat="1" applyFont="1" applyFill="1" applyBorder="1" applyAlignment="1" applyProtection="1">
      <alignment horizontal="center" vertical="center"/>
      <protection/>
    </xf>
    <xf numFmtId="0" fontId="8" fillId="3" borderId="33" xfId="0" applyFont="1" applyFill="1" applyBorder="1" applyAlignment="1" applyProtection="1">
      <alignment/>
      <protection/>
    </xf>
    <xf numFmtId="0" fontId="8" fillId="3" borderId="34" xfId="0" applyFont="1" applyFill="1" applyBorder="1" applyAlignment="1" applyProtection="1">
      <alignment/>
      <protection/>
    </xf>
    <xf numFmtId="0" fontId="8" fillId="0" borderId="0" xfId="0" applyFont="1" applyAlignment="1" applyProtection="1">
      <alignment/>
      <protection/>
    </xf>
    <xf numFmtId="0" fontId="8" fillId="0" borderId="2" xfId="0" applyFont="1" applyBorder="1" applyAlignment="1" applyProtection="1">
      <alignment/>
      <protection/>
    </xf>
    <xf numFmtId="0" fontId="34" fillId="10" borderId="35" xfId="0" applyFont="1" applyFill="1" applyBorder="1" applyAlignment="1">
      <alignment horizontal="centerContinuous"/>
    </xf>
    <xf numFmtId="3" fontId="7" fillId="11" borderId="12" xfId="0" applyNumberFormat="1" applyFont="1" applyFill="1" applyBorder="1" applyAlignment="1" applyProtection="1">
      <alignment horizontal="center" vertical="center"/>
      <protection/>
    </xf>
    <xf numFmtId="3" fontId="7" fillId="12" borderId="36" xfId="0" applyNumberFormat="1" applyFont="1" applyFill="1" applyBorder="1" applyAlignment="1" applyProtection="1">
      <alignment horizontal="center" vertical="center"/>
      <protection/>
    </xf>
    <xf numFmtId="0" fontId="31" fillId="10" borderId="37" xfId="0" applyFont="1" applyFill="1" applyBorder="1" applyAlignment="1" applyProtection="1">
      <alignment horizontal="center" vertical="center"/>
      <protection/>
    </xf>
    <xf numFmtId="0" fontId="3" fillId="10" borderId="38" xfId="0" applyFont="1" applyFill="1" applyBorder="1" applyAlignment="1">
      <alignment horizontal="centerContinuous" vertical="center"/>
    </xf>
    <xf numFmtId="0" fontId="33" fillId="10" borderId="39" xfId="0" applyFont="1" applyFill="1" applyBorder="1" applyAlignment="1" applyProtection="1">
      <alignment horizontal="center" wrapText="1"/>
      <protection/>
    </xf>
    <xf numFmtId="0" fontId="4" fillId="10" borderId="40" xfId="0" applyFont="1" applyFill="1" applyBorder="1" applyAlignment="1" applyProtection="1">
      <alignment horizontal="center" wrapText="1"/>
      <protection/>
    </xf>
    <xf numFmtId="0" fontId="3" fillId="10" borderId="23" xfId="0" applyFont="1" applyFill="1" applyBorder="1" applyAlignment="1" applyProtection="1" quotePrefix="1">
      <alignment horizontal="left" wrapText="1"/>
      <protection/>
    </xf>
    <xf numFmtId="0" fontId="4" fillId="10" borderId="17" xfId="0" applyFont="1" applyFill="1" applyBorder="1" applyAlignment="1" applyProtection="1">
      <alignment horizontal="center" wrapText="1"/>
      <protection/>
    </xf>
    <xf numFmtId="0" fontId="4" fillId="10" borderId="17" xfId="0" applyFont="1" applyFill="1" applyBorder="1" applyAlignment="1" applyProtection="1" quotePrefix="1">
      <alignment horizontal="center" wrapText="1"/>
      <protection/>
    </xf>
    <xf numFmtId="0" fontId="4" fillId="13" borderId="22" xfId="0" applyFont="1" applyFill="1" applyBorder="1" applyAlignment="1" applyProtection="1">
      <alignment horizontal="center" wrapText="1"/>
      <protection/>
    </xf>
    <xf numFmtId="0" fontId="3" fillId="13" borderId="17" xfId="23" applyFont="1" applyFill="1" applyBorder="1" applyAlignment="1" applyProtection="1">
      <alignment horizontal="left" wrapText="1"/>
      <protection/>
    </xf>
    <xf numFmtId="0" fontId="4" fillId="13" borderId="17" xfId="0" applyFont="1" applyFill="1" applyBorder="1" applyAlignment="1" applyProtection="1">
      <alignment horizontal="center" wrapText="1"/>
      <protection/>
    </xf>
    <xf numFmtId="3" fontId="7" fillId="12" borderId="41" xfId="0" applyNumberFormat="1" applyFont="1" applyFill="1" applyBorder="1" applyAlignment="1" applyProtection="1">
      <alignment horizontal="center" vertical="center"/>
      <protection/>
    </xf>
    <xf numFmtId="0" fontId="20" fillId="0" borderId="0" xfId="27">
      <alignment/>
      <protection/>
    </xf>
    <xf numFmtId="0" fontId="20" fillId="0" borderId="0" xfId="27" applyBorder="1">
      <alignment/>
      <protection/>
    </xf>
    <xf numFmtId="0" fontId="20" fillId="0" borderId="0" xfId="27" applyFill="1" applyBorder="1">
      <alignment/>
      <protection/>
    </xf>
    <xf numFmtId="0" fontId="20" fillId="4" borderId="42" xfId="27" applyFill="1" applyBorder="1" applyAlignment="1">
      <alignment horizontal="left" wrapText="1"/>
      <protection/>
    </xf>
    <xf numFmtId="0" fontId="20" fillId="4" borderId="28" xfId="27" applyFill="1" applyBorder="1" applyAlignment="1">
      <alignment horizontal="left" wrapText="1"/>
      <protection/>
    </xf>
    <xf numFmtId="0" fontId="20" fillId="14" borderId="27" xfId="27" applyFill="1" applyBorder="1">
      <alignment/>
      <protection/>
    </xf>
    <xf numFmtId="0" fontId="35" fillId="0" borderId="0" xfId="27" applyFont="1" applyAlignment="1">
      <alignment horizontal="left" wrapText="1" indent="1"/>
      <protection/>
    </xf>
    <xf numFmtId="0" fontId="20" fillId="0" borderId="43" xfId="27" applyBorder="1">
      <alignment/>
      <protection/>
    </xf>
    <xf numFmtId="176" fontId="20" fillId="0" borderId="12" xfId="19" applyNumberFormat="1" applyBorder="1" applyAlignment="1">
      <alignment/>
    </xf>
    <xf numFmtId="176" fontId="20" fillId="0" borderId="44" xfId="19" applyNumberFormat="1" applyBorder="1" applyAlignment="1">
      <alignment/>
    </xf>
    <xf numFmtId="0" fontId="20" fillId="0" borderId="31" xfId="27" applyBorder="1">
      <alignment/>
      <protection/>
    </xf>
    <xf numFmtId="9" fontId="20" fillId="0" borderId="44" xfId="27" applyNumberFormat="1" applyBorder="1">
      <alignment/>
      <protection/>
    </xf>
    <xf numFmtId="0" fontId="36" fillId="0" borderId="0" xfId="27" applyFont="1" applyAlignment="1">
      <alignment vertical="top" wrapText="1"/>
      <protection/>
    </xf>
    <xf numFmtId="176" fontId="20" fillId="0" borderId="4" xfId="19" applyNumberFormat="1" applyBorder="1" applyAlignment="1">
      <alignment/>
    </xf>
    <xf numFmtId="176" fontId="20" fillId="0" borderId="45" xfId="19" applyNumberFormat="1" applyBorder="1" applyAlignment="1">
      <alignment/>
    </xf>
    <xf numFmtId="0" fontId="20" fillId="0" borderId="45" xfId="27" applyBorder="1">
      <alignment/>
      <protection/>
    </xf>
    <xf numFmtId="0" fontId="35" fillId="0" borderId="0" xfId="27" applyFont="1" applyAlignment="1">
      <alignment horizontal="left" vertical="top" wrapText="1" indent="1"/>
      <protection/>
    </xf>
    <xf numFmtId="176" fontId="20" fillId="0" borderId="46" xfId="19" applyNumberFormat="1" applyBorder="1" applyAlignment="1">
      <alignment/>
    </xf>
    <xf numFmtId="176" fontId="20" fillId="15" borderId="47" xfId="19" applyNumberFormat="1" applyFill="1" applyBorder="1" applyAlignment="1">
      <alignment/>
    </xf>
    <xf numFmtId="0" fontId="20" fillId="0" borderId="40" xfId="27" applyBorder="1">
      <alignment/>
      <protection/>
    </xf>
    <xf numFmtId="169" fontId="20" fillId="0" borderId="36" xfId="27" applyNumberFormat="1" applyBorder="1">
      <alignment/>
      <protection/>
    </xf>
    <xf numFmtId="169" fontId="20" fillId="0" borderId="48" xfId="27" applyNumberFormat="1" applyBorder="1">
      <alignment/>
      <protection/>
    </xf>
    <xf numFmtId="169" fontId="20" fillId="0" borderId="0" xfId="27" applyNumberFormat="1">
      <alignment/>
      <protection/>
    </xf>
    <xf numFmtId="0" fontId="20" fillId="0" borderId="47" xfId="27" applyBorder="1">
      <alignment/>
      <protection/>
    </xf>
    <xf numFmtId="0" fontId="20" fillId="0" borderId="24" xfId="27" applyBorder="1">
      <alignment/>
      <protection/>
    </xf>
    <xf numFmtId="43" fontId="2" fillId="14" borderId="47" xfId="15" applyNumberFormat="1" applyFont="1" applyFill="1" applyBorder="1" applyAlignment="1">
      <alignment/>
    </xf>
    <xf numFmtId="2" fontId="20" fillId="0" borderId="0" xfId="27" applyNumberFormat="1">
      <alignment/>
      <protection/>
    </xf>
    <xf numFmtId="0" fontId="20" fillId="14" borderId="49" xfId="27" applyFill="1" applyBorder="1" applyAlignment="1">
      <alignment horizontal="center"/>
      <protection/>
    </xf>
    <xf numFmtId="0" fontId="20" fillId="0" borderId="0" xfId="27" applyAlignment="1">
      <alignment horizontal="center"/>
      <protection/>
    </xf>
    <xf numFmtId="0" fontId="20" fillId="16" borderId="4" xfId="27" applyFill="1" applyBorder="1" applyAlignment="1">
      <alignment horizontal="center" wrapText="1"/>
      <protection/>
    </xf>
    <xf numFmtId="0" fontId="20" fillId="0" borderId="4" xfId="27" applyBorder="1" applyAlignment="1">
      <alignment horizontal="center"/>
      <protection/>
    </xf>
    <xf numFmtId="0" fontId="20" fillId="0" borderId="0" xfId="27" applyBorder="1" applyAlignment="1">
      <alignment horizontal="center"/>
      <protection/>
    </xf>
    <xf numFmtId="0" fontId="2" fillId="16" borderId="4" xfId="27" applyFont="1" applyFill="1" applyBorder="1" applyAlignment="1">
      <alignment horizontal="center"/>
      <protection/>
    </xf>
    <xf numFmtId="0" fontId="2" fillId="17" borderId="4" xfId="27" applyFont="1" applyFill="1" applyBorder="1" applyAlignment="1">
      <alignment horizontal="center" wrapText="1"/>
      <protection/>
    </xf>
    <xf numFmtId="0" fontId="20" fillId="0" borderId="29" xfId="27" applyBorder="1" applyAlignment="1">
      <alignment horizontal="center"/>
      <protection/>
    </xf>
    <xf numFmtId="0" fontId="2" fillId="17" borderId="29" xfId="27" applyFont="1" applyFill="1" applyBorder="1" applyAlignment="1">
      <alignment wrapText="1"/>
      <protection/>
    </xf>
    <xf numFmtId="0" fontId="2" fillId="17" borderId="4" xfId="27" applyFont="1" applyFill="1" applyBorder="1" applyAlignment="1">
      <alignment wrapText="1"/>
      <protection/>
    </xf>
    <xf numFmtId="0" fontId="2" fillId="17" borderId="8" xfId="27" applyFont="1" applyFill="1" applyBorder="1" applyAlignment="1">
      <alignment horizontal="center" wrapText="1"/>
      <protection/>
    </xf>
    <xf numFmtId="0" fontId="20" fillId="0" borderId="4" xfId="27" applyBorder="1">
      <alignment/>
      <protection/>
    </xf>
    <xf numFmtId="9" fontId="20" fillId="0" borderId="4" xfId="28" applyBorder="1" applyAlignment="1">
      <alignment horizontal="center"/>
    </xf>
    <xf numFmtId="173" fontId="20" fillId="0" borderId="4" xfId="27" applyNumberFormat="1" applyBorder="1" applyAlignment="1">
      <alignment horizontal="center"/>
      <protection/>
    </xf>
    <xf numFmtId="172" fontId="20" fillId="0" borderId="4" xfId="27" applyNumberFormat="1" applyBorder="1" applyAlignment="1">
      <alignment horizontal="center"/>
      <protection/>
    </xf>
    <xf numFmtId="0" fontId="20" fillId="0" borderId="4" xfId="27" applyBorder="1" applyAlignment="1">
      <alignment horizontal="left"/>
      <protection/>
    </xf>
    <xf numFmtId="0" fontId="20" fillId="0" borderId="4" xfId="27" applyFill="1" applyBorder="1" applyAlignment="1">
      <alignment horizontal="center"/>
      <protection/>
    </xf>
    <xf numFmtId="173" fontId="20" fillId="0" borderId="4" xfId="27" applyNumberFormat="1" applyFill="1" applyBorder="1" applyAlignment="1">
      <alignment horizontal="center"/>
      <protection/>
    </xf>
    <xf numFmtId="172" fontId="20" fillId="0" borderId="4" xfId="27" applyNumberFormat="1" applyFill="1" applyBorder="1" applyAlignment="1">
      <alignment horizontal="center"/>
      <protection/>
    </xf>
    <xf numFmtId="0" fontId="2" fillId="15" borderId="50" xfId="27" applyFont="1" applyFill="1" applyBorder="1" applyAlignment="1">
      <alignment wrapText="1"/>
      <protection/>
    </xf>
    <xf numFmtId="0" fontId="20" fillId="0" borderId="0" xfId="27" applyFont="1" applyBorder="1">
      <alignment/>
      <protection/>
    </xf>
    <xf numFmtId="0" fontId="2" fillId="0" borderId="0" xfId="27" applyFont="1">
      <alignment/>
      <protection/>
    </xf>
    <xf numFmtId="0" fontId="20" fillId="0" borderId="0" xfId="27" applyFont="1" applyBorder="1">
      <alignment/>
      <protection/>
    </xf>
    <xf numFmtId="0" fontId="20" fillId="0" borderId="0" xfId="27" applyFont="1">
      <alignment/>
      <protection/>
    </xf>
    <xf numFmtId="0" fontId="8" fillId="0" borderId="0" xfId="27" applyFont="1">
      <alignment/>
      <protection/>
    </xf>
    <xf numFmtId="0" fontId="20" fillId="0" borderId="31" xfId="27" applyFont="1" applyBorder="1">
      <alignment/>
      <protection/>
    </xf>
    <xf numFmtId="169" fontId="20" fillId="0" borderId="0" xfId="15" applyNumberFormat="1" applyAlignment="1">
      <alignment/>
    </xf>
    <xf numFmtId="1" fontId="20" fillId="0" borderId="0" xfId="27" applyNumberFormat="1">
      <alignment/>
      <protection/>
    </xf>
    <xf numFmtId="0" fontId="20" fillId="0" borderId="0" xfId="27" applyFont="1">
      <alignment/>
      <protection/>
    </xf>
    <xf numFmtId="176" fontId="20" fillId="0" borderId="0" xfId="27" applyNumberFormat="1">
      <alignment/>
      <protection/>
    </xf>
    <xf numFmtId="0" fontId="20" fillId="14" borderId="39" xfId="27" applyFill="1" applyBorder="1" applyAlignment="1" applyProtection="1">
      <alignment horizontal="center"/>
      <protection locked="0"/>
    </xf>
    <xf numFmtId="0" fontId="20" fillId="0" borderId="4" xfId="0" applyFont="1" applyBorder="1" applyAlignment="1">
      <alignment/>
    </xf>
    <xf numFmtId="2" fontId="20" fillId="0" borderId="12" xfId="0" applyNumberFormat="1" applyFont="1" applyBorder="1" applyAlignment="1">
      <alignment horizontal="left"/>
    </xf>
    <xf numFmtId="0" fontId="7" fillId="14" borderId="4" xfId="0" applyFont="1" applyFill="1" applyBorder="1" applyAlignment="1">
      <alignment wrapText="1"/>
    </xf>
    <xf numFmtId="0" fontId="0" fillId="0" borderId="0" xfId="0" applyAlignment="1">
      <alignment wrapText="1"/>
    </xf>
    <xf numFmtId="0" fontId="8" fillId="0" borderId="4" xfId="0" applyFont="1" applyBorder="1" applyAlignment="1">
      <alignment horizontal="center" vertical="center"/>
    </xf>
    <xf numFmtId="0" fontId="8" fillId="0" borderId="4" xfId="0" applyFont="1" applyBorder="1" applyAlignment="1">
      <alignment horizontal="center" wrapText="1"/>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0" fillId="0" borderId="4" xfId="0" applyBorder="1" applyAlignment="1">
      <alignment/>
    </xf>
    <xf numFmtId="0" fontId="9" fillId="8" borderId="51" xfId="0" applyNumberFormat="1" applyFont="1" applyFill="1" applyBorder="1" applyAlignment="1" applyProtection="1">
      <alignment horizontal="left" indent="1"/>
      <protection locked="0"/>
    </xf>
    <xf numFmtId="0" fontId="0" fillId="0" borderId="1" xfId="0" applyBorder="1" applyAlignment="1">
      <alignment horizontal="left" indent="1"/>
    </xf>
    <xf numFmtId="0" fontId="0" fillId="0" borderId="29" xfId="0" applyBorder="1" applyAlignment="1">
      <alignment horizontal="left" indent="1"/>
    </xf>
    <xf numFmtId="0" fontId="9" fillId="8" borderId="51" xfId="0" applyFont="1" applyFill="1" applyBorder="1" applyAlignment="1" applyProtection="1">
      <alignment horizontal="left" vertical="center" indent="1"/>
      <protection locked="0"/>
    </xf>
    <xf numFmtId="0" fontId="4" fillId="13" borderId="52" xfId="0" applyFont="1" applyFill="1" applyBorder="1" applyAlignment="1" applyProtection="1" quotePrefix="1">
      <alignment horizontal="center" wrapText="1"/>
      <protection/>
    </xf>
    <xf numFmtId="3" fontId="5" fillId="6" borderId="0" xfId="0" applyNumberFormat="1" applyFont="1" applyFill="1" applyBorder="1" applyAlignment="1" applyProtection="1">
      <alignment horizontal="center"/>
      <protection/>
    </xf>
    <xf numFmtId="3" fontId="7" fillId="9" borderId="1" xfId="0" applyNumberFormat="1" applyFont="1" applyFill="1" applyBorder="1" applyAlignment="1" applyProtection="1">
      <alignment horizontal="center" vertical="center"/>
      <protection/>
    </xf>
    <xf numFmtId="0" fontId="9" fillId="7" borderId="5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3" fontId="7" fillId="12" borderId="53" xfId="0" applyNumberFormat="1" applyFont="1" applyFill="1" applyBorder="1" applyAlignment="1" applyProtection="1">
      <alignment horizontal="center" vertical="center"/>
      <protection/>
    </xf>
    <xf numFmtId="3" fontId="7" fillId="12" borderId="41" xfId="0" applyNumberFormat="1" applyFont="1" applyFill="1" applyBorder="1" applyAlignment="1" applyProtection="1">
      <alignment horizontal="center" vertical="center"/>
      <protection/>
    </xf>
    <xf numFmtId="3" fontId="7" fillId="12" borderId="54" xfId="0" applyNumberFormat="1" applyFont="1" applyFill="1" applyBorder="1" applyAlignment="1" applyProtection="1">
      <alignment horizontal="center" vertical="center"/>
      <protection/>
    </xf>
    <xf numFmtId="0" fontId="3" fillId="10" borderId="23" xfId="0" applyFont="1" applyFill="1" applyBorder="1" applyAlignment="1" applyProtection="1" quotePrefix="1">
      <alignment horizontal="center" vertical="center" wrapText="1"/>
      <protection/>
    </xf>
    <xf numFmtId="0" fontId="4" fillId="10" borderId="17" xfId="0" applyFont="1" applyFill="1" applyBorder="1" applyAlignment="1" applyProtection="1">
      <alignment horizontal="center" vertical="center" wrapText="1"/>
      <protection/>
    </xf>
    <xf numFmtId="0" fontId="33" fillId="10" borderId="39" xfId="0" applyFont="1" applyFill="1" applyBorder="1" applyAlignment="1" applyProtection="1">
      <alignment horizontal="center" vertical="center" wrapText="1"/>
      <protection/>
    </xf>
    <xf numFmtId="0" fontId="4" fillId="10" borderId="40" xfId="0" applyFont="1" applyFill="1" applyBorder="1" applyAlignment="1" applyProtection="1">
      <alignment horizontal="center" vertical="center" wrapText="1"/>
      <protection/>
    </xf>
    <xf numFmtId="0" fontId="4" fillId="10" borderId="17" xfId="0" applyFont="1" applyFill="1" applyBorder="1" applyAlignment="1" applyProtection="1" quotePrefix="1">
      <alignment horizontal="center" vertical="center" wrapText="1"/>
      <protection/>
    </xf>
    <xf numFmtId="0" fontId="4" fillId="13" borderId="22" xfId="0" applyFont="1" applyFill="1" applyBorder="1" applyAlignment="1" applyProtection="1">
      <alignment horizontal="center" vertical="center" wrapText="1"/>
      <protection/>
    </xf>
    <xf numFmtId="0" fontId="3" fillId="13" borderId="17" xfId="23" applyFont="1" applyFill="1" applyBorder="1" applyAlignment="1" applyProtection="1">
      <alignment horizontal="center" vertical="center" wrapText="1"/>
      <protection/>
    </xf>
    <xf numFmtId="0" fontId="4" fillId="13" borderId="17" xfId="0" applyFont="1" applyFill="1" applyBorder="1" applyAlignment="1" applyProtection="1">
      <alignment horizontal="center" vertical="center" wrapText="1"/>
      <protection/>
    </xf>
    <xf numFmtId="0" fontId="4" fillId="13" borderId="52" xfId="0" applyFont="1" applyFill="1" applyBorder="1" applyAlignment="1" applyProtection="1" quotePrefix="1">
      <alignment horizontal="center" vertical="center" wrapText="1"/>
      <protection/>
    </xf>
    <xf numFmtId="0" fontId="3" fillId="14" borderId="55" xfId="0" applyFont="1" applyFill="1" applyBorder="1" applyAlignment="1" quotePrefix="1">
      <alignment horizontal="left" vertical="center"/>
    </xf>
    <xf numFmtId="0" fontId="3" fillId="14" borderId="7" xfId="0" applyFont="1" applyFill="1" applyBorder="1" applyAlignment="1" quotePrefix="1">
      <alignment horizontal="left" vertical="center"/>
    </xf>
    <xf numFmtId="0" fontId="3" fillId="14" borderId="2" xfId="0" applyFont="1" applyFill="1" applyBorder="1" applyAlignment="1" quotePrefix="1">
      <alignment horizontal="left" vertical="center"/>
    </xf>
    <xf numFmtId="0" fontId="3" fillId="14" borderId="9" xfId="0" applyFont="1" applyFill="1" applyBorder="1" applyAlignment="1" quotePrefix="1">
      <alignment horizontal="left" vertical="center"/>
    </xf>
    <xf numFmtId="0" fontId="8" fillId="14" borderId="56" xfId="0" applyFont="1" applyFill="1" applyBorder="1" applyAlignment="1">
      <alignment horizontal="left" vertical="center"/>
    </xf>
    <xf numFmtId="0" fontId="8" fillId="14" borderId="11" xfId="0" applyFont="1" applyFill="1" applyBorder="1" applyAlignment="1">
      <alignment horizontal="left" vertical="center"/>
    </xf>
    <xf numFmtId="0" fontId="3" fillId="13" borderId="38" xfId="23" applyFont="1" applyFill="1" applyBorder="1" applyAlignment="1" applyProtection="1">
      <alignment horizontal="center" vertical="center"/>
      <protection/>
    </xf>
    <xf numFmtId="0" fontId="8" fillId="13" borderId="35" xfId="0" applyFont="1" applyFill="1" applyBorder="1" applyAlignment="1">
      <alignment horizontal="center" vertical="center"/>
    </xf>
    <xf numFmtId="3" fontId="7" fillId="12" borderId="36" xfId="0" applyNumberFormat="1" applyFont="1" applyFill="1" applyBorder="1" applyAlignment="1" applyProtection="1">
      <alignment horizontal="center" vertical="center"/>
      <protection/>
    </xf>
    <xf numFmtId="0" fontId="8" fillId="12" borderId="53" xfId="0" applyFont="1" applyFill="1" applyBorder="1" applyAlignment="1" applyProtection="1">
      <alignment vertical="center"/>
      <protection/>
    </xf>
    <xf numFmtId="177" fontId="22" fillId="0" borderId="10" xfId="0" applyNumberFormat="1" applyFont="1" applyFill="1" applyBorder="1" applyAlignment="1" applyProtection="1">
      <alignment horizontal="center" vertical="center"/>
      <protection/>
    </xf>
    <xf numFmtId="177" fontId="22" fillId="0" borderId="13" xfId="0" applyNumberFormat="1" applyFont="1" applyFill="1" applyBorder="1" applyAlignment="1" applyProtection="1">
      <alignment horizontal="center" vertical="center"/>
      <protection/>
    </xf>
    <xf numFmtId="177" fontId="22" fillId="0" borderId="11" xfId="0" applyNumberFormat="1" applyFont="1" applyFill="1" applyBorder="1" applyAlignment="1" applyProtection="1">
      <alignment horizontal="center" vertical="center"/>
      <protection/>
    </xf>
    <xf numFmtId="3" fontId="7" fillId="18" borderId="10" xfId="0" applyNumberFormat="1" applyFont="1" applyFill="1" applyBorder="1" applyAlignment="1" applyProtection="1">
      <alignment horizontal="center" vertical="center"/>
      <protection/>
    </xf>
    <xf numFmtId="0" fontId="8" fillId="11" borderId="13" xfId="0" applyFont="1" applyFill="1" applyBorder="1" applyAlignment="1">
      <alignment vertical="center"/>
    </xf>
    <xf numFmtId="0" fontId="11" fillId="0" borderId="57" xfId="0" applyFont="1" applyBorder="1" applyAlignment="1">
      <alignment horizontal="center" vertical="center"/>
    </xf>
    <xf numFmtId="0" fontId="38" fillId="0" borderId="29" xfId="0" applyFont="1" applyBorder="1" applyAlignment="1">
      <alignment horizontal="center" vertical="center"/>
    </xf>
    <xf numFmtId="0" fontId="7" fillId="5" borderId="51" xfId="0" applyFont="1" applyFill="1" applyBorder="1" applyAlignment="1" applyProtection="1" quotePrefix="1">
      <alignment horizontal="center" vertical="center"/>
      <protection/>
    </xf>
    <xf numFmtId="0" fontId="7" fillId="5" borderId="1" xfId="0" applyFont="1" applyFill="1" applyBorder="1" applyAlignment="1" applyProtection="1" quotePrefix="1">
      <alignment horizontal="center" vertical="center"/>
      <protection/>
    </xf>
    <xf numFmtId="0" fontId="7" fillId="5" borderId="29" xfId="0" applyFont="1" applyFill="1" applyBorder="1" applyAlignment="1" applyProtection="1" quotePrefix="1">
      <alignment horizontal="center" vertical="center"/>
      <protection/>
    </xf>
    <xf numFmtId="0" fontId="28" fillId="8" borderId="51" xfId="0" applyFont="1" applyFill="1" applyBorder="1" applyAlignment="1" applyProtection="1">
      <alignment horizontal="left" vertical="center" indent="1"/>
      <protection locked="0"/>
    </xf>
    <xf numFmtId="0" fontId="1" fillId="0" borderId="1" xfId="0" applyFont="1" applyBorder="1" applyAlignment="1">
      <alignment horizontal="left" vertical="center" indent="1"/>
    </xf>
    <xf numFmtId="0" fontId="1" fillId="0" borderId="29" xfId="0" applyFont="1" applyBorder="1" applyAlignment="1">
      <alignment horizontal="left" vertical="center" indent="1"/>
    </xf>
    <xf numFmtId="0" fontId="9" fillId="0" borderId="51" xfId="0" applyFont="1" applyFill="1" applyBorder="1" applyAlignment="1" applyProtection="1">
      <alignment horizontal="left" vertical="center" indent="1"/>
      <protection locked="0"/>
    </xf>
    <xf numFmtId="0" fontId="8" fillId="0" borderId="1" xfId="0" applyFont="1" applyFill="1" applyBorder="1" applyAlignment="1">
      <alignment horizontal="left" vertical="center"/>
    </xf>
    <xf numFmtId="0" fontId="9" fillId="7" borderId="51" xfId="0" applyFont="1" applyFill="1" applyBorder="1" applyAlignment="1" applyProtection="1">
      <alignment horizontal="left" vertical="center" indent="1"/>
      <protection locked="0"/>
    </xf>
    <xf numFmtId="0" fontId="8" fillId="0" borderId="1" xfId="0" applyFont="1" applyBorder="1" applyAlignment="1">
      <alignment horizontal="left" vertical="center"/>
    </xf>
    <xf numFmtId="170" fontId="9" fillId="7" borderId="51" xfId="0" applyNumberFormat="1" applyFont="1" applyFill="1" applyBorder="1" applyAlignment="1" applyProtection="1">
      <alignment horizontal="left" vertical="center" indent="1"/>
      <protection locked="0"/>
    </xf>
    <xf numFmtId="0" fontId="9" fillId="8" borderId="51" xfId="0" applyFont="1" applyFill="1" applyBorder="1" applyAlignment="1" applyProtection="1">
      <alignment horizontal="left" indent="1"/>
      <protection locked="0"/>
    </xf>
    <xf numFmtId="0" fontId="0" fillId="0" borderId="1" xfId="0" applyBorder="1" applyAlignment="1">
      <alignment/>
    </xf>
    <xf numFmtId="0" fontId="0" fillId="0" borderId="29" xfId="0" applyBorder="1" applyAlignment="1">
      <alignment/>
    </xf>
    <xf numFmtId="0" fontId="7" fillId="5" borderId="51" xfId="0" applyFont="1" applyFill="1" applyBorder="1" applyAlignment="1" applyProtection="1" quotePrefix="1">
      <alignment horizontal="center" vertical="center" wrapText="1"/>
      <protection/>
    </xf>
    <xf numFmtId="0" fontId="8" fillId="5" borderId="1" xfId="0" applyFont="1" applyFill="1" applyBorder="1" applyAlignment="1" applyProtection="1">
      <alignment vertical="center" wrapText="1"/>
      <protection/>
    </xf>
    <xf numFmtId="175" fontId="30" fillId="0" borderId="51" xfId="0" applyNumberFormat="1" applyFont="1" applyFill="1" applyBorder="1" applyAlignment="1" applyProtection="1">
      <alignment horizontal="left" vertical="center" indent="1"/>
      <protection locked="0"/>
    </xf>
    <xf numFmtId="0" fontId="9" fillId="8" borderId="51" xfId="0" applyFont="1" applyFill="1" applyBorder="1" applyAlignment="1" applyProtection="1">
      <alignment horizontal="left" vertical="center" indent="1"/>
      <protection locked="0"/>
    </xf>
    <xf numFmtId="0" fontId="8" fillId="0" borderId="1" xfId="0" applyFont="1" applyBorder="1" applyAlignment="1">
      <alignment horizontal="left" vertical="center" indent="1"/>
    </xf>
    <xf numFmtId="0" fontId="8" fillId="0" borderId="29" xfId="0" applyFont="1" applyBorder="1" applyAlignment="1">
      <alignment horizontal="left" vertical="center" indent="1"/>
    </xf>
    <xf numFmtId="0" fontId="0" fillId="0" borderId="1" xfId="0" applyBorder="1" applyAlignment="1">
      <alignment horizontal="left" vertical="center" indent="1"/>
    </xf>
    <xf numFmtId="0" fontId="0" fillId="0" borderId="29" xfId="0" applyBorder="1" applyAlignment="1">
      <alignment horizontal="left" vertical="center" indent="1"/>
    </xf>
    <xf numFmtId="0" fontId="0" fillId="0" borderId="1" xfId="0" applyBorder="1" applyAlignment="1">
      <alignment horizontal="left" vertical="center"/>
    </xf>
    <xf numFmtId="0" fontId="20" fillId="4" borderId="42" xfId="27" applyFill="1" applyBorder="1" applyAlignment="1">
      <alignment horizontal="left" wrapText="1"/>
      <protection/>
    </xf>
    <xf numFmtId="0" fontId="20" fillId="4" borderId="58" xfId="27" applyFill="1" applyBorder="1" applyAlignment="1">
      <alignment horizontal="left" wrapText="1"/>
      <protection/>
    </xf>
    <xf numFmtId="0" fontId="20" fillId="0" borderId="4" xfId="27" applyBorder="1" applyAlignment="1">
      <alignment horizontal="center"/>
      <protection/>
    </xf>
    <xf numFmtId="0" fontId="20" fillId="0" borderId="12" xfId="27" applyBorder="1" applyAlignment="1">
      <alignment horizontal="center"/>
      <protection/>
    </xf>
    <xf numFmtId="0" fontId="2" fillId="17" borderId="10" xfId="27" applyFont="1" applyFill="1" applyBorder="1" applyAlignment="1">
      <alignment horizontal="center"/>
      <protection/>
    </xf>
    <xf numFmtId="0" fontId="2" fillId="17" borderId="13" xfId="27" applyFont="1" applyFill="1" applyBorder="1" applyAlignment="1">
      <alignment horizontal="center"/>
      <protection/>
    </xf>
    <xf numFmtId="0" fontId="2" fillId="17" borderId="4" xfId="27" applyFont="1" applyFill="1" applyBorder="1" applyAlignment="1">
      <alignment horizontal="center" wrapText="1"/>
      <protection/>
    </xf>
    <xf numFmtId="0" fontId="3" fillId="13" borderId="35" xfId="23" applyFont="1" applyFill="1" applyBorder="1" applyAlignment="1" applyProtection="1">
      <alignment horizontal="center" vertical="center"/>
      <protection/>
    </xf>
    <xf numFmtId="0" fontId="3" fillId="13" borderId="59" xfId="23" applyFont="1" applyFill="1" applyBorder="1" applyAlignment="1" applyProtection="1">
      <alignment horizontal="center" vertical="center"/>
      <protection/>
    </xf>
    <xf numFmtId="0" fontId="0" fillId="0" borderId="14" xfId="0" applyFont="1" applyBorder="1" applyAlignment="1">
      <alignment vertical="center" wrapText="1"/>
    </xf>
    <xf numFmtId="0" fontId="0" fillId="0" borderId="21" xfId="0" applyFont="1" applyBorder="1" applyAlignment="1">
      <alignment vertical="center" wrapText="1"/>
    </xf>
    <xf numFmtId="0" fontId="0" fillId="0" borderId="43" xfId="0" applyFont="1" applyBorder="1" applyAlignment="1">
      <alignment vertical="center" wrapText="1"/>
    </xf>
    <xf numFmtId="0" fontId="0" fillId="0" borderId="14" xfId="0" applyFont="1" applyBorder="1" applyAlignment="1">
      <alignment vertical="center"/>
    </xf>
    <xf numFmtId="0" fontId="0" fillId="0" borderId="21" xfId="0" applyFont="1" applyBorder="1" applyAlignment="1">
      <alignment vertical="center"/>
    </xf>
    <xf numFmtId="0" fontId="0" fillId="0" borderId="46" xfId="0" applyFont="1" applyFill="1" applyBorder="1" applyAlignment="1">
      <alignment vertical="center"/>
    </xf>
    <xf numFmtId="0" fontId="0" fillId="0" borderId="60" xfId="0" applyFont="1" applyBorder="1" applyAlignment="1">
      <alignment vertical="center"/>
    </xf>
    <xf numFmtId="0" fontId="0" fillId="0" borderId="61" xfId="0" applyFont="1" applyFill="1" applyBorder="1" applyAlignment="1">
      <alignment vertical="center"/>
    </xf>
    <xf numFmtId="0" fontId="0" fillId="0" borderId="62" xfId="0" applyFont="1" applyBorder="1" applyAlignment="1">
      <alignment vertical="center"/>
    </xf>
    <xf numFmtId="0" fontId="0" fillId="0" borderId="44" xfId="0" applyFont="1" applyBorder="1" applyAlignment="1">
      <alignment vertical="center"/>
    </xf>
    <xf numFmtId="0" fontId="0" fillId="0" borderId="5" xfId="0" applyFont="1" applyBorder="1" applyAlignment="1">
      <alignment vertical="center" wrapText="1"/>
    </xf>
    <xf numFmtId="0" fontId="0" fillId="0" borderId="17" xfId="0" applyFont="1" applyBorder="1" applyAlignment="1">
      <alignment vertical="center" wrapText="1"/>
    </xf>
    <xf numFmtId="0" fontId="17" fillId="0" borderId="0" xfId="25" applyFont="1" applyAlignment="1">
      <alignment horizontal="left"/>
    </xf>
    <xf numFmtId="0" fontId="17" fillId="0" borderId="0" xfId="25" applyAlignment="1">
      <alignment horizontal="left"/>
    </xf>
    <xf numFmtId="0" fontId="1" fillId="0" borderId="51" xfId="0" applyFont="1" applyBorder="1" applyAlignment="1">
      <alignment horizontal="center"/>
    </xf>
    <xf numFmtId="0" fontId="1" fillId="0" borderId="1" xfId="0" applyFont="1" applyBorder="1" applyAlignment="1">
      <alignment horizontal="center"/>
    </xf>
    <xf numFmtId="0" fontId="1" fillId="0" borderId="29" xfId="0" applyFont="1" applyBorder="1" applyAlignment="1">
      <alignment horizontal="center"/>
    </xf>
    <xf numFmtId="0" fontId="17" fillId="0" borderId="0" xfId="25" applyAlignment="1">
      <alignment/>
    </xf>
  </cellXfs>
  <cellStyles count="15">
    <cellStyle name="Normal" xfId="0"/>
    <cellStyle name="Comma" xfId="15"/>
    <cellStyle name="Comma [0]" xfId="16"/>
    <cellStyle name="Currency" xfId="17"/>
    <cellStyle name="Currency [0]" xfId="18"/>
    <cellStyle name="Currency_ComLightRetroFY07v1_1" xfId="19"/>
    <cellStyle name="Date/Time" xfId="20"/>
    <cellStyle name="Decimal" xfId="21"/>
    <cellStyle name="Followed Hyperlink" xfId="22"/>
    <cellStyle name="Heading" xfId="23"/>
    <cellStyle name="Heading 2" xfId="24"/>
    <cellStyle name="Hyperlink" xfId="25"/>
    <cellStyle name="Integer" xfId="26"/>
    <cellStyle name="Normal_ComLightRetroFY07v1_1" xfId="27"/>
    <cellStyle name="Percent" xfId="28"/>
  </cellStyles>
  <dxfs count="1">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1362075</xdr:colOff>
      <xdr:row>0</xdr:row>
      <xdr:rowOff>457200</xdr:rowOff>
    </xdr:to>
    <xdr:pic>
      <xdr:nvPicPr>
        <xdr:cNvPr id="1" name="Picture 313"/>
        <xdr:cNvPicPr preferRelativeResize="1">
          <a:picLocks noChangeAspect="1"/>
        </xdr:cNvPicPr>
      </xdr:nvPicPr>
      <xdr:blipFill>
        <a:blip r:embed="rId1"/>
        <a:stretch>
          <a:fillRect/>
        </a:stretch>
      </xdr:blipFill>
      <xdr:spPr>
        <a:xfrm>
          <a:off x="0" y="0"/>
          <a:ext cx="1143000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rtf.nwppc.org/Documents%20and%20Settings\ccryan\Local%20Settings\Temporary%20Internet%20Files\OLK68\LightSaveYiel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rtf.nwppc.org/CG\Main\Plan%205\Commercial\Assessment\HVAC\ComLighting_v2004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SYield"/>
      <sheetName val="Plan5CHAR"/>
      <sheetName val="BType Names"/>
    </sheetNames>
    <sheetDataSet>
      <sheetData sheetId="2">
        <row r="2">
          <cell r="A2" t="str">
            <v>5th Plan Building Type Names</v>
          </cell>
          <cell r="B2" t="str">
            <v>Synergy Building Type Names</v>
          </cell>
        </row>
        <row r="3">
          <cell r="A3" t="str">
            <v>University</v>
          </cell>
          <cell r="B3" t="str">
            <v> College or University</v>
          </cell>
        </row>
        <row r="4">
          <cell r="A4" t="str">
            <v>Hospital</v>
          </cell>
          <cell r="B4" t="str">
            <v> Hospital</v>
          </cell>
        </row>
        <row r="5">
          <cell r="A5" t="str">
            <v>Lodging</v>
          </cell>
          <cell r="B5" t="str">
            <v> Lodging</v>
          </cell>
        </row>
        <row r="6">
          <cell r="A6" t="str">
            <v>Small Off</v>
          </cell>
          <cell r="B6" t="str">
            <v> Office &lt;20,000 sf</v>
          </cell>
        </row>
        <row r="7">
          <cell r="A7" t="str">
            <v>Medium Off</v>
          </cell>
          <cell r="B7" t="str">
            <v> Office &gt;100,000 sf</v>
          </cell>
        </row>
        <row r="8">
          <cell r="A8" t="str">
            <v>Large Off</v>
          </cell>
          <cell r="B8" t="str">
            <v> Office 20,000 to 100,000 sf</v>
          </cell>
        </row>
        <row r="9">
          <cell r="A9" t="str">
            <v>Other</v>
          </cell>
          <cell r="B9" t="str">
            <v> Other Commercial</v>
          </cell>
        </row>
        <row r="10">
          <cell r="A10" t="str">
            <v>OtherHealth</v>
          </cell>
          <cell r="B10" t="str">
            <v> Other Health, Nursing, Medical Clinic</v>
          </cell>
        </row>
        <row r="11">
          <cell r="A11" t="str">
            <v>Restaurant</v>
          </cell>
          <cell r="B11" t="str">
            <v> Restaurant</v>
          </cell>
        </row>
        <row r="12">
          <cell r="A12" t="str">
            <v>Small Box</v>
          </cell>
          <cell r="B12" t="str">
            <v> Retail 5,000 to 50,000 sf</v>
          </cell>
        </row>
        <row r="13">
          <cell r="A13" t="str">
            <v>Anchor</v>
          </cell>
          <cell r="B13" t="str">
            <v> Retail Anchor Store &gt;50,000 sf Multistory</v>
          </cell>
        </row>
        <row r="14">
          <cell r="A14" t="str">
            <v>Big Box</v>
          </cell>
          <cell r="B14" t="str">
            <v> Retail Big Box &gt;50,000 sf One-Story</v>
          </cell>
        </row>
        <row r="15">
          <cell r="A15" t="str">
            <v>High End</v>
          </cell>
          <cell r="B15" t="str">
            <v> Retail Boutique &lt;5,000 sf</v>
          </cell>
        </row>
        <row r="16">
          <cell r="A16" t="str">
            <v>MiniMart</v>
          </cell>
          <cell r="B16" t="str">
            <v> Retail Mini Mart</v>
          </cell>
        </row>
        <row r="17">
          <cell r="A17" t="str">
            <v>Supermarket</v>
          </cell>
          <cell r="B17" t="str">
            <v> Retail Supermarket</v>
          </cell>
        </row>
        <row r="18">
          <cell r="A18" t="str">
            <v>K-12</v>
          </cell>
          <cell r="B18" t="str">
            <v> School K-12</v>
          </cell>
        </row>
        <row r="19">
          <cell r="A19" t="str">
            <v>Warehouse</v>
          </cell>
          <cell r="B19" t="str">
            <v> Warehouse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mp;B Retro Deemed  Measure Table"/>
      <sheetName val="L&amp;B Retrofit Bulk System Value"/>
      <sheetName val="L&amp;B New Bulk System Value"/>
      <sheetName val="ProData"/>
      <sheetName val="Generic Lamp&amp;Ballast Retrofit"/>
      <sheetName val="Generic Lamp&amp;Ballast New"/>
      <sheetName val="Specific L&amp;B Retro 2003"/>
      <sheetName val="Specific Lamp&amp;Ballast Retrofit"/>
      <sheetName val="Lamp&amp;Ballast Retrfit by Bld 03"/>
      <sheetName val="Lamp&amp;Ballast Retrfit by Bldg"/>
      <sheetName val="Building Specific Data 2003"/>
      <sheetName val="Existing Building Inputs 2003"/>
      <sheetName val="Building Specific Data"/>
      <sheetName val="Retrofit Descriptions-old"/>
      <sheetName val="Retrofit Descriptions 2003"/>
      <sheetName val="Data All"/>
      <sheetName val="Data All (old)"/>
      <sheetName val="Lamps&amp; Ballasts Data"/>
      <sheetName val="FEMP DATA"/>
      <sheetName val="Cost Data 03"/>
      <sheetName val="DOE Stds Data"/>
      <sheetName val="Stock Floorspace &amp; Use in 1993"/>
      <sheetName val="New Building Inputs"/>
      <sheetName val="Existing Building Inputs"/>
      <sheetName val="PT - L&amp;B All"/>
      <sheetName val="PT Summary"/>
      <sheetName val="Update 2004"/>
      <sheetName val="Measure Family 2003"/>
      <sheetName val="To Do"/>
    </sheetNames>
    <sheetDataSet>
      <sheetData sheetId="19">
        <row r="3">
          <cell r="B3" t="str">
            <v>System ID Tag</v>
          </cell>
          <cell r="C3" t="str">
            <v>Lamp Type</v>
          </cell>
          <cell r="D3" t="str">
            <v># of Lamps</v>
          </cell>
          <cell r="E3" t="str">
            <v>LAMP_HR    </v>
          </cell>
          <cell r="F3" t="str">
            <v>lamp cost 2003</v>
          </cell>
          <cell r="G3" t="str">
            <v>$2000 AVG_LCST   </v>
          </cell>
          <cell r="H3" t="str">
            <v>LMP_TIME   </v>
          </cell>
          <cell r="I3" t="str">
            <v>BALL_HR    </v>
          </cell>
          <cell r="J3" t="str">
            <v>$2003 AVG_BCST   </v>
          </cell>
          <cell r="K3" t="str">
            <v>$2000 AVG_BCST   </v>
          </cell>
          <cell r="L3" t="str">
            <v>BAL_TIME   </v>
          </cell>
          <cell r="M3" t="str">
            <v># of Ballasts</v>
          </cell>
        </row>
        <row r="4">
          <cell r="B4" t="str">
            <v>T12 4' Fluorescent, 2-F40T12ES 34W, 1-MAG EE</v>
          </cell>
          <cell r="C4" t="str">
            <v>F40T12ES</v>
          </cell>
          <cell r="D4">
            <v>2</v>
          </cell>
          <cell r="E4">
            <v>20000</v>
          </cell>
          <cell r="F4">
            <v>1.22</v>
          </cell>
          <cell r="G4">
            <v>1.1226595744680852</v>
          </cell>
          <cell r="H4">
            <v>0.09</v>
          </cell>
          <cell r="I4">
            <v>60000</v>
          </cell>
          <cell r="J4">
            <v>12</v>
          </cell>
          <cell r="K4">
            <v>11.042553191489361</v>
          </cell>
          <cell r="L4">
            <v>0.33</v>
          </cell>
          <cell r="M4">
            <v>1</v>
          </cell>
        </row>
        <row r="5">
          <cell r="B5" t="str">
            <v>T12 4' Fluorescent, 2-F40T12ES 34W, 1-MAG EE</v>
          </cell>
          <cell r="C5" t="str">
            <v>F40T12ES</v>
          </cell>
          <cell r="D5">
            <v>2</v>
          </cell>
          <cell r="E5">
            <v>20000</v>
          </cell>
          <cell r="F5">
            <v>1.22</v>
          </cell>
          <cell r="G5">
            <v>1.1226595744680852</v>
          </cell>
          <cell r="H5">
            <v>0.09</v>
          </cell>
          <cell r="I5">
            <v>60000</v>
          </cell>
          <cell r="J5">
            <v>12</v>
          </cell>
          <cell r="K5">
            <v>11.042553191489361</v>
          </cell>
          <cell r="L5">
            <v>0.33</v>
          </cell>
          <cell r="M5">
            <v>1</v>
          </cell>
        </row>
        <row r="6">
          <cell r="B6" t="str">
            <v>T12 4' Fluorescent, 1-F40T12ES 34W, 1-MAG EE</v>
          </cell>
          <cell r="C6" t="str">
            <v>F40T12ES</v>
          </cell>
          <cell r="D6">
            <v>1</v>
          </cell>
          <cell r="E6">
            <v>20000</v>
          </cell>
          <cell r="F6">
            <v>1.22</v>
          </cell>
          <cell r="G6">
            <v>1.1226595744680852</v>
          </cell>
          <cell r="H6">
            <v>0.09</v>
          </cell>
          <cell r="I6">
            <v>60000</v>
          </cell>
          <cell r="J6">
            <v>12</v>
          </cell>
          <cell r="K6">
            <v>11.042553191489361</v>
          </cell>
          <cell r="L6">
            <v>0.33</v>
          </cell>
          <cell r="M6">
            <v>1</v>
          </cell>
        </row>
        <row r="7">
          <cell r="B7" t="str">
            <v>T12 4' Fluorescent, 3-F40T12ES 34W, 2-MAG EE</v>
          </cell>
          <cell r="C7" t="str">
            <v>F40T12ES</v>
          </cell>
          <cell r="D7">
            <v>3</v>
          </cell>
          <cell r="E7">
            <v>20000</v>
          </cell>
          <cell r="F7">
            <v>1.22</v>
          </cell>
          <cell r="G7">
            <v>1.1226595744680852</v>
          </cell>
          <cell r="H7">
            <v>0.09</v>
          </cell>
          <cell r="I7">
            <v>60000</v>
          </cell>
          <cell r="J7">
            <v>13</v>
          </cell>
          <cell r="K7">
            <v>11.962765957446809</v>
          </cell>
          <cell r="L7">
            <v>0.42</v>
          </cell>
          <cell r="M7">
            <v>2</v>
          </cell>
        </row>
        <row r="8">
          <cell r="B8" t="str">
            <v>T12 4' Fluorescent, 3-F40T12ES 34W, 2-MAG EE</v>
          </cell>
          <cell r="C8" t="str">
            <v>F40T12ES</v>
          </cell>
          <cell r="D8">
            <v>3</v>
          </cell>
          <cell r="E8">
            <v>20000</v>
          </cell>
          <cell r="F8">
            <v>1.22</v>
          </cell>
          <cell r="G8">
            <v>1.1226595744680852</v>
          </cell>
          <cell r="H8">
            <v>0.09</v>
          </cell>
          <cell r="I8">
            <v>60000</v>
          </cell>
          <cell r="J8">
            <v>13</v>
          </cell>
          <cell r="K8">
            <v>11.962765957446809</v>
          </cell>
          <cell r="L8">
            <v>0.42</v>
          </cell>
          <cell r="M8">
            <v>2</v>
          </cell>
        </row>
        <row r="9">
          <cell r="B9" t="str">
            <v>T12 4' Fluorescent, 4-F40T12ES 34W, 2-MAG EE</v>
          </cell>
          <cell r="C9" t="str">
            <v>F40T12ES</v>
          </cell>
          <cell r="D9">
            <v>4</v>
          </cell>
          <cell r="E9">
            <v>20000</v>
          </cell>
          <cell r="F9">
            <v>1.22</v>
          </cell>
          <cell r="G9">
            <v>1.1226595744680852</v>
          </cell>
          <cell r="H9">
            <v>0.09</v>
          </cell>
          <cell r="I9">
            <v>60000</v>
          </cell>
          <cell r="J9">
            <v>13</v>
          </cell>
          <cell r="K9">
            <v>11.962765957446809</v>
          </cell>
          <cell r="L9">
            <v>0.42</v>
          </cell>
          <cell r="M9">
            <v>2</v>
          </cell>
        </row>
        <row r="10">
          <cell r="B10" t="str">
            <v>T12 4' Fluorescent, 4-F40T12ES 34W, 2-MAG EE</v>
          </cell>
          <cell r="C10" t="str">
            <v>F40T12ES</v>
          </cell>
          <cell r="D10">
            <v>4</v>
          </cell>
          <cell r="E10">
            <v>20000</v>
          </cell>
          <cell r="F10">
            <v>1.22</v>
          </cell>
          <cell r="G10">
            <v>1.1226595744680852</v>
          </cell>
          <cell r="H10">
            <v>0.09</v>
          </cell>
          <cell r="I10">
            <v>60000</v>
          </cell>
          <cell r="J10">
            <v>13</v>
          </cell>
          <cell r="K10">
            <v>11.962765957446809</v>
          </cell>
          <cell r="L10">
            <v>0.42</v>
          </cell>
          <cell r="M10">
            <v>2</v>
          </cell>
        </row>
        <row r="11">
          <cell r="B11" t="str">
            <v>T12 8' Fluorescent, 1-F96T12ES 60W, 1-MAG</v>
          </cell>
          <cell r="C11" t="str">
            <v>F96T12ES</v>
          </cell>
          <cell r="D11">
            <v>1</v>
          </cell>
          <cell r="E11">
            <v>12000</v>
          </cell>
          <cell r="F11">
            <v>6.52</v>
          </cell>
          <cell r="G11">
            <v>5.999787234042553</v>
          </cell>
          <cell r="H11">
            <v>0.09</v>
          </cell>
          <cell r="I11">
            <v>60000</v>
          </cell>
          <cell r="J11">
            <v>21</v>
          </cell>
          <cell r="K11">
            <v>19.324468085106382</v>
          </cell>
          <cell r="L11">
            <v>0.33</v>
          </cell>
          <cell r="M11">
            <v>1</v>
          </cell>
        </row>
        <row r="12">
          <cell r="B12" t="str">
            <v>T12 8' Fluorescent, 1-F96T12HOES 95W, 1-MAG</v>
          </cell>
          <cell r="C12" t="str">
            <v>F96T12HOES</v>
          </cell>
          <cell r="D12">
            <v>1</v>
          </cell>
          <cell r="E12">
            <v>12000</v>
          </cell>
          <cell r="F12">
            <v>7.63</v>
          </cell>
          <cell r="G12">
            <v>7.021223404255319</v>
          </cell>
          <cell r="H12">
            <v>0.09</v>
          </cell>
          <cell r="I12">
            <v>60000</v>
          </cell>
          <cell r="J12">
            <v>21</v>
          </cell>
          <cell r="K12">
            <v>19.324468085106382</v>
          </cell>
          <cell r="L12">
            <v>0.33</v>
          </cell>
          <cell r="M12">
            <v>1</v>
          </cell>
        </row>
        <row r="13">
          <cell r="B13" t="str">
            <v>T12 8' Fluorescent, 1-F96T12VHOES 185W, 1-MAG</v>
          </cell>
          <cell r="C13" t="str">
            <v>F96T12VHOES</v>
          </cell>
          <cell r="D13">
            <v>1</v>
          </cell>
          <cell r="E13">
            <v>12000</v>
          </cell>
          <cell r="F13">
            <v>12.58</v>
          </cell>
          <cell r="G13">
            <v>11.576276595744682</v>
          </cell>
          <cell r="H13">
            <v>0.09</v>
          </cell>
          <cell r="I13">
            <v>60000</v>
          </cell>
          <cell r="J13">
            <v>21</v>
          </cell>
          <cell r="K13">
            <v>19.324468085106382</v>
          </cell>
          <cell r="L13">
            <v>0.33</v>
          </cell>
          <cell r="M13">
            <v>1</v>
          </cell>
        </row>
        <row r="14">
          <cell r="B14" t="str">
            <v>T12 8' Fluorescent, 2-F96T12ES 60W, 1-MAG EE</v>
          </cell>
          <cell r="C14" t="str">
            <v>F96T12ES</v>
          </cell>
          <cell r="D14">
            <v>2</v>
          </cell>
          <cell r="E14">
            <v>12000</v>
          </cell>
          <cell r="F14">
            <v>6.52</v>
          </cell>
          <cell r="G14">
            <v>5.999787234042553</v>
          </cell>
          <cell r="H14">
            <v>0.09</v>
          </cell>
          <cell r="I14">
            <v>60000</v>
          </cell>
          <cell r="J14">
            <v>23</v>
          </cell>
          <cell r="K14">
            <v>21.164893617021278</v>
          </cell>
          <cell r="L14">
            <v>0.33</v>
          </cell>
          <cell r="M14">
            <v>1</v>
          </cell>
        </row>
        <row r="15">
          <cell r="B15" t="str">
            <v>T12 8' Fluorescent, 2-F96T12ES 60W, 1-MAG EE</v>
          </cell>
          <cell r="C15" t="str">
            <v>F96T12ES</v>
          </cell>
          <cell r="D15">
            <v>2</v>
          </cell>
          <cell r="E15">
            <v>12000</v>
          </cell>
          <cell r="F15">
            <v>6.52</v>
          </cell>
          <cell r="G15">
            <v>5.999787234042553</v>
          </cell>
          <cell r="H15">
            <v>0.09</v>
          </cell>
          <cell r="I15">
            <v>60000</v>
          </cell>
          <cell r="J15">
            <v>23</v>
          </cell>
          <cell r="K15">
            <v>21.164893617021278</v>
          </cell>
          <cell r="L15">
            <v>0.33</v>
          </cell>
          <cell r="M15">
            <v>1</v>
          </cell>
        </row>
        <row r="16">
          <cell r="B16" t="str">
            <v>T12 8' Fluorescent, 2-F96T12HOES 95W, 1-MAG</v>
          </cell>
          <cell r="C16" t="str">
            <v>F96T12HOES</v>
          </cell>
          <cell r="D16">
            <v>2</v>
          </cell>
          <cell r="E16">
            <v>12000</v>
          </cell>
          <cell r="F16">
            <v>7.63</v>
          </cell>
          <cell r="G16">
            <v>7.021223404255319</v>
          </cell>
          <cell r="H16">
            <v>0.09</v>
          </cell>
          <cell r="I16">
            <v>60000</v>
          </cell>
          <cell r="J16">
            <v>41</v>
          </cell>
          <cell r="K16">
            <v>37.72872340425532</v>
          </cell>
          <cell r="L16">
            <v>0.33</v>
          </cell>
          <cell r="M16">
            <v>1</v>
          </cell>
        </row>
        <row r="17">
          <cell r="B17" t="str">
            <v>T12 8' Fluorescent, 2-F96T12VHOES 185W, 1-MAG</v>
          </cell>
          <cell r="C17" t="str">
            <v>F96T12VHOES</v>
          </cell>
          <cell r="D17">
            <v>2</v>
          </cell>
          <cell r="E17">
            <v>10000</v>
          </cell>
          <cell r="F17">
            <v>12.58</v>
          </cell>
          <cell r="G17">
            <v>11.576276595744682</v>
          </cell>
          <cell r="H17">
            <v>0.09</v>
          </cell>
          <cell r="I17">
            <v>60000</v>
          </cell>
          <cell r="J17">
            <v>63</v>
          </cell>
          <cell r="K17">
            <v>57.97340425531915</v>
          </cell>
          <cell r="L17">
            <v>0.33</v>
          </cell>
          <cell r="M17">
            <v>1</v>
          </cell>
        </row>
        <row r="18">
          <cell r="B18" t="str">
            <v>T12 8' Fluorescent, 2-F96T12VHOES 185W, 1-MAG</v>
          </cell>
          <cell r="C18" t="str">
            <v>F96T12VHOES</v>
          </cell>
          <cell r="D18">
            <v>2</v>
          </cell>
          <cell r="E18">
            <v>10000</v>
          </cell>
          <cell r="F18">
            <v>12.58</v>
          </cell>
          <cell r="G18">
            <v>11.576276595744682</v>
          </cell>
          <cell r="H18">
            <v>0.09</v>
          </cell>
          <cell r="I18">
            <v>60000</v>
          </cell>
          <cell r="J18">
            <v>63</v>
          </cell>
          <cell r="K18">
            <v>57.97340425531915</v>
          </cell>
          <cell r="L18">
            <v>0.33</v>
          </cell>
          <cell r="M18">
            <v>1</v>
          </cell>
        </row>
        <row r="19">
          <cell r="B19" t="str">
            <v>T8 Fluorescent, 2-F32T8 32W, 1-ELEC</v>
          </cell>
          <cell r="C19" t="str">
            <v>F32T8</v>
          </cell>
          <cell r="D19">
            <v>2</v>
          </cell>
          <cell r="E19">
            <v>24000</v>
          </cell>
          <cell r="F19">
            <v>2.5</v>
          </cell>
          <cell r="G19">
            <v>2.300531914893617</v>
          </cell>
          <cell r="H19">
            <v>0.09</v>
          </cell>
          <cell r="I19">
            <v>60000</v>
          </cell>
          <cell r="J19">
            <v>12</v>
          </cell>
          <cell r="K19">
            <v>11.042553191489361</v>
          </cell>
          <cell r="L19">
            <v>0.33</v>
          </cell>
          <cell r="M19">
            <v>1</v>
          </cell>
        </row>
        <row r="20">
          <cell r="B20" t="str">
            <v>T8 Fluorescent, 3-F32T8 32W, 1-ELEC</v>
          </cell>
          <cell r="C20" t="str">
            <v>F32T8</v>
          </cell>
          <cell r="D20">
            <v>3</v>
          </cell>
          <cell r="E20">
            <v>24000</v>
          </cell>
          <cell r="F20">
            <v>2.5</v>
          </cell>
          <cell r="G20">
            <v>2.300531914893617</v>
          </cell>
          <cell r="H20">
            <v>0.09</v>
          </cell>
          <cell r="I20">
            <v>60000</v>
          </cell>
          <cell r="J20">
            <v>14</v>
          </cell>
          <cell r="K20">
            <v>12.882978723404255</v>
          </cell>
          <cell r="L20">
            <v>0.33</v>
          </cell>
          <cell r="M20">
            <v>1</v>
          </cell>
        </row>
        <row r="21">
          <cell r="B21" t="str">
            <v>T8 Fluorescent, 3-F32T8 32W, 1-ELEC</v>
          </cell>
          <cell r="C21" t="str">
            <v>F32T8</v>
          </cell>
          <cell r="D21">
            <v>3</v>
          </cell>
          <cell r="E21">
            <v>24000</v>
          </cell>
          <cell r="F21">
            <v>2.5</v>
          </cell>
          <cell r="G21">
            <v>2.300531914893617</v>
          </cell>
          <cell r="H21">
            <v>0.09</v>
          </cell>
          <cell r="I21">
            <v>60000</v>
          </cell>
          <cell r="J21">
            <v>14</v>
          </cell>
          <cell r="K21">
            <v>12.882978723404255</v>
          </cell>
          <cell r="L21">
            <v>0.33</v>
          </cell>
          <cell r="M21">
            <v>1</v>
          </cell>
        </row>
        <row r="22">
          <cell r="B22" t="str">
            <v>T8 Fluorescent, 4-F32T8 32W, 1-ELEC</v>
          </cell>
          <cell r="C22" t="str">
            <v>F32T8</v>
          </cell>
          <cell r="D22">
            <v>4</v>
          </cell>
          <cell r="E22">
            <v>24000</v>
          </cell>
          <cell r="F22">
            <v>2.5</v>
          </cell>
          <cell r="G22">
            <v>2.300531914893617</v>
          </cell>
          <cell r="H22">
            <v>0.09</v>
          </cell>
          <cell r="I22">
            <v>60000</v>
          </cell>
          <cell r="J22">
            <v>15</v>
          </cell>
          <cell r="K22">
            <v>13.803191489361703</v>
          </cell>
          <cell r="L22">
            <v>0.33</v>
          </cell>
          <cell r="M22">
            <v>1</v>
          </cell>
        </row>
        <row r="23">
          <cell r="B23" t="str">
            <v>T8 Fluorescent, 4-F32T8 32W, 1-ELEC</v>
          </cell>
          <cell r="C23" t="str">
            <v>F32T8</v>
          </cell>
          <cell r="D23">
            <v>4</v>
          </cell>
          <cell r="E23">
            <v>24000</v>
          </cell>
          <cell r="F23">
            <v>2.5</v>
          </cell>
          <cell r="G23">
            <v>2.300531914893617</v>
          </cell>
          <cell r="H23">
            <v>0.09</v>
          </cell>
          <cell r="I23">
            <v>60000</v>
          </cell>
          <cell r="J23">
            <v>15</v>
          </cell>
          <cell r="K23">
            <v>13.803191489361703</v>
          </cell>
          <cell r="L23">
            <v>0.33</v>
          </cell>
          <cell r="M23">
            <v>1</v>
          </cell>
        </row>
        <row r="24">
          <cell r="B24" t="str">
            <v>T8 Fluorescent, 2-F96T8HO 86W, 1-ELEC</v>
          </cell>
          <cell r="C24" t="str">
            <v>F96T8HO</v>
          </cell>
          <cell r="D24">
            <v>2</v>
          </cell>
          <cell r="E24">
            <v>10000</v>
          </cell>
          <cell r="F24">
            <v>12.61</v>
          </cell>
          <cell r="G24">
            <v>11.603882978723403</v>
          </cell>
          <cell r="H24">
            <v>0.09</v>
          </cell>
          <cell r="I24">
            <v>45000</v>
          </cell>
          <cell r="J24">
            <v>21</v>
          </cell>
          <cell r="K24">
            <v>19.324468085106382</v>
          </cell>
          <cell r="L24">
            <v>0.33</v>
          </cell>
          <cell r="M24">
            <v>1</v>
          </cell>
        </row>
        <row r="25">
          <cell r="B25" t="str">
            <v>Metal Halide, 1-STD 1000W, 1-MAG</v>
          </cell>
          <cell r="C25" t="str">
            <v>STD</v>
          </cell>
          <cell r="D25">
            <v>1</v>
          </cell>
          <cell r="E25">
            <v>12000</v>
          </cell>
          <cell r="F25">
            <v>45</v>
          </cell>
          <cell r="G25">
            <v>41.409574468085104</v>
          </cell>
          <cell r="H25">
            <v>0.4</v>
          </cell>
          <cell r="I25">
            <v>45000</v>
          </cell>
          <cell r="J25">
            <v>50</v>
          </cell>
          <cell r="K25">
            <v>46.01063829787234</v>
          </cell>
          <cell r="L25">
            <v>1.4</v>
          </cell>
          <cell r="M25">
            <v>1</v>
          </cell>
        </row>
        <row r="26">
          <cell r="B26" t="str">
            <v>Metal Halide, 1-STD 100W, 1-MAG</v>
          </cell>
          <cell r="C26" t="str">
            <v>STD</v>
          </cell>
          <cell r="D26">
            <v>1</v>
          </cell>
          <cell r="E26">
            <v>10000</v>
          </cell>
          <cell r="F26">
            <v>20</v>
          </cell>
          <cell r="G26">
            <v>18.404255319148938</v>
          </cell>
          <cell r="H26">
            <v>0.4</v>
          </cell>
          <cell r="I26">
            <v>45000</v>
          </cell>
          <cell r="J26">
            <v>50</v>
          </cell>
          <cell r="K26">
            <v>46.01063829787234</v>
          </cell>
          <cell r="L26">
            <v>1.4</v>
          </cell>
          <cell r="M26">
            <v>1</v>
          </cell>
        </row>
        <row r="27">
          <cell r="B27" t="str">
            <v>Metal Halide, 1-STD 150W, 1-MAG</v>
          </cell>
          <cell r="C27" t="str">
            <v>STD</v>
          </cell>
          <cell r="D27">
            <v>1</v>
          </cell>
          <cell r="E27">
            <v>10000</v>
          </cell>
          <cell r="F27">
            <v>20</v>
          </cell>
          <cell r="G27">
            <v>18.404255319148938</v>
          </cell>
          <cell r="H27">
            <v>0.4</v>
          </cell>
          <cell r="I27">
            <v>45000</v>
          </cell>
          <cell r="J27">
            <v>45</v>
          </cell>
          <cell r="K27">
            <v>41.409574468085104</v>
          </cell>
          <cell r="L27">
            <v>1.4</v>
          </cell>
          <cell r="M27">
            <v>1</v>
          </cell>
        </row>
        <row r="28">
          <cell r="B28" t="str">
            <v>Metal Halide, 1-STD 175W, 1-MAG</v>
          </cell>
          <cell r="C28" t="str">
            <v>STD</v>
          </cell>
          <cell r="D28">
            <v>1</v>
          </cell>
          <cell r="E28">
            <v>10000</v>
          </cell>
          <cell r="F28">
            <v>20</v>
          </cell>
          <cell r="G28">
            <v>18.404255319148938</v>
          </cell>
          <cell r="H28">
            <v>0.4</v>
          </cell>
          <cell r="I28">
            <v>45000</v>
          </cell>
          <cell r="J28">
            <v>48</v>
          </cell>
          <cell r="K28">
            <v>44.170212765957444</v>
          </cell>
          <cell r="L28">
            <v>1.4</v>
          </cell>
          <cell r="M28">
            <v>1</v>
          </cell>
        </row>
        <row r="29">
          <cell r="B29" t="str">
            <v>Metal Halide, 1-STD 250W, 1-MAG</v>
          </cell>
          <cell r="C29" t="str">
            <v>STD</v>
          </cell>
          <cell r="D29">
            <v>1</v>
          </cell>
          <cell r="E29">
            <v>10000</v>
          </cell>
          <cell r="F29">
            <v>20</v>
          </cell>
          <cell r="G29">
            <v>18.404255319148938</v>
          </cell>
          <cell r="H29">
            <v>0.4</v>
          </cell>
          <cell r="I29">
            <v>45000</v>
          </cell>
          <cell r="J29">
            <v>61</v>
          </cell>
          <cell r="K29">
            <v>56.13297872340426</v>
          </cell>
          <cell r="L29">
            <v>1.4</v>
          </cell>
          <cell r="M29">
            <v>1</v>
          </cell>
        </row>
        <row r="30">
          <cell r="B30" t="str">
            <v>Metal Halide, 1-STD 400W, 1-MAG</v>
          </cell>
          <cell r="C30" t="str">
            <v>STD</v>
          </cell>
          <cell r="D30">
            <v>1</v>
          </cell>
          <cell r="E30">
            <v>12000</v>
          </cell>
          <cell r="F30">
            <v>20</v>
          </cell>
          <cell r="G30">
            <v>18.404255319148938</v>
          </cell>
          <cell r="H30">
            <v>0.4</v>
          </cell>
          <cell r="I30">
            <v>45000</v>
          </cell>
          <cell r="J30">
            <v>50</v>
          </cell>
          <cell r="K30">
            <v>46.01063829787234</v>
          </cell>
          <cell r="L30">
            <v>1.4</v>
          </cell>
          <cell r="M30">
            <v>1</v>
          </cell>
        </row>
        <row r="31">
          <cell r="B31" t="str">
            <v>Metal Halide, 1-STD 50W, 1-MAG</v>
          </cell>
          <cell r="C31" t="str">
            <v>STD</v>
          </cell>
          <cell r="D31">
            <v>1</v>
          </cell>
          <cell r="E31">
            <v>10000</v>
          </cell>
          <cell r="F31">
            <v>25</v>
          </cell>
          <cell r="G31">
            <v>23.00531914893617</v>
          </cell>
          <cell r="H31">
            <v>0.4</v>
          </cell>
          <cell r="I31">
            <v>45000</v>
          </cell>
          <cell r="J31">
            <v>25</v>
          </cell>
          <cell r="K31">
            <v>23.00531914893617</v>
          </cell>
          <cell r="L31">
            <v>1.4</v>
          </cell>
          <cell r="M31">
            <v>1</v>
          </cell>
        </row>
        <row r="32">
          <cell r="B32" t="str">
            <v>Metal Halide, 1-STD 70W, 1-MAG</v>
          </cell>
          <cell r="C32" t="str">
            <v>STD</v>
          </cell>
          <cell r="D32">
            <v>1</v>
          </cell>
          <cell r="E32">
            <v>10000</v>
          </cell>
          <cell r="F32">
            <v>25</v>
          </cell>
          <cell r="G32">
            <v>23.00531914893617</v>
          </cell>
          <cell r="H32">
            <v>0.4</v>
          </cell>
          <cell r="I32">
            <v>45000</v>
          </cell>
          <cell r="J32">
            <v>25</v>
          </cell>
          <cell r="K32">
            <v>23.00531914893617</v>
          </cell>
          <cell r="L32">
            <v>1.4</v>
          </cell>
          <cell r="M32">
            <v>1</v>
          </cell>
        </row>
        <row r="33">
          <cell r="B33" t="str">
            <v>Incandescent, 1-PS40 500W, 1-None</v>
          </cell>
          <cell r="C33" t="str">
            <v>PS40</v>
          </cell>
          <cell r="D33">
            <v>1</v>
          </cell>
          <cell r="G33">
            <v>0</v>
          </cell>
          <cell r="K33">
            <v>0</v>
          </cell>
          <cell r="M33">
            <v>1</v>
          </cell>
        </row>
        <row r="34">
          <cell r="B34" t="str">
            <v>Incandescent, 1-PAR 150W, 1-None</v>
          </cell>
          <cell r="C34" t="str">
            <v>PAR</v>
          </cell>
          <cell r="D34">
            <v>1</v>
          </cell>
          <cell r="E34">
            <v>1750</v>
          </cell>
          <cell r="F34">
            <v>4.35</v>
          </cell>
          <cell r="G34">
            <v>4.002925531914894</v>
          </cell>
          <cell r="H34">
            <v>0.09</v>
          </cell>
          <cell r="K34">
            <v>0</v>
          </cell>
          <cell r="M34">
            <v>1</v>
          </cell>
        </row>
        <row r="35">
          <cell r="B35" t="str">
            <v>Incandescent, 1-R 150W, 1-None</v>
          </cell>
          <cell r="C35" t="str">
            <v>R</v>
          </cell>
          <cell r="D35">
            <v>1</v>
          </cell>
          <cell r="E35">
            <v>2000</v>
          </cell>
          <cell r="F35">
            <v>7</v>
          </cell>
          <cell r="G35">
            <v>6.441489361702128</v>
          </cell>
          <cell r="H35">
            <v>0.09</v>
          </cell>
          <cell r="K35">
            <v>0</v>
          </cell>
          <cell r="M35">
            <v>1</v>
          </cell>
        </row>
        <row r="36">
          <cell r="B36" t="str">
            <v>Incandescent, 1-PAR 100W, 1-None</v>
          </cell>
          <cell r="C36" t="str">
            <v>PAR</v>
          </cell>
          <cell r="D36">
            <v>1</v>
          </cell>
          <cell r="E36">
            <v>2000</v>
          </cell>
          <cell r="F36">
            <v>4</v>
          </cell>
          <cell r="G36">
            <v>3.6808510638297873</v>
          </cell>
          <cell r="H36">
            <v>0.09</v>
          </cell>
          <cell r="K36">
            <v>0</v>
          </cell>
          <cell r="M36">
            <v>1</v>
          </cell>
        </row>
        <row r="37">
          <cell r="B37" t="str">
            <v>Mercury Vapor, 1-STD 1000W, 1-MAG</v>
          </cell>
          <cell r="C37" t="str">
            <v>STD</v>
          </cell>
          <cell r="D37">
            <v>1</v>
          </cell>
          <cell r="E37">
            <v>24000</v>
          </cell>
          <cell r="F37">
            <v>57</v>
          </cell>
          <cell r="G37">
            <v>52.45212765957447</v>
          </cell>
          <cell r="H37">
            <v>0.4</v>
          </cell>
          <cell r="I37">
            <v>45000</v>
          </cell>
          <cell r="J37">
            <v>50</v>
          </cell>
          <cell r="K37">
            <v>46.01063829787234</v>
          </cell>
          <cell r="L37">
            <v>1.4</v>
          </cell>
          <cell r="M37">
            <v>1</v>
          </cell>
        </row>
        <row r="38">
          <cell r="B38" t="str">
            <v>Mercury Vapor, 1-STD 100W, 1-MAG</v>
          </cell>
          <cell r="C38" t="str">
            <v>STD</v>
          </cell>
          <cell r="D38">
            <v>1</v>
          </cell>
          <cell r="E38">
            <v>24000</v>
          </cell>
          <cell r="F38">
            <v>20</v>
          </cell>
          <cell r="G38">
            <v>18.404255319148938</v>
          </cell>
          <cell r="H38">
            <v>0.4</v>
          </cell>
          <cell r="I38">
            <v>45000</v>
          </cell>
          <cell r="J38">
            <v>50</v>
          </cell>
          <cell r="K38">
            <v>46.01063829787234</v>
          </cell>
          <cell r="L38">
            <v>1.4</v>
          </cell>
          <cell r="M38">
            <v>1</v>
          </cell>
        </row>
        <row r="39">
          <cell r="B39" t="str">
            <v>Mercury Vapor, 1-STD 175W, 1-MAG</v>
          </cell>
          <cell r="C39" t="str">
            <v>STD</v>
          </cell>
          <cell r="D39">
            <v>1</v>
          </cell>
          <cell r="E39">
            <v>24000</v>
          </cell>
          <cell r="F39">
            <v>16</v>
          </cell>
          <cell r="G39">
            <v>14.72340425531915</v>
          </cell>
          <cell r="H39">
            <v>0.4</v>
          </cell>
          <cell r="I39">
            <v>45000</v>
          </cell>
          <cell r="J39">
            <v>50</v>
          </cell>
          <cell r="K39">
            <v>46.01063829787234</v>
          </cell>
          <cell r="L39">
            <v>1.4</v>
          </cell>
          <cell r="M39">
            <v>1</v>
          </cell>
        </row>
        <row r="40">
          <cell r="B40" t="str">
            <v>Mercury Vapor, 1-STD 250W, 1-MAG</v>
          </cell>
          <cell r="C40" t="str">
            <v>STD</v>
          </cell>
          <cell r="D40">
            <v>1</v>
          </cell>
          <cell r="E40">
            <v>24000</v>
          </cell>
          <cell r="F40">
            <v>12</v>
          </cell>
          <cell r="G40">
            <v>11.042553191489361</v>
          </cell>
          <cell r="H40">
            <v>0.4</v>
          </cell>
          <cell r="I40">
            <v>45000</v>
          </cell>
          <cell r="J40">
            <v>50</v>
          </cell>
          <cell r="K40">
            <v>46.01063829787234</v>
          </cell>
          <cell r="L40">
            <v>1.4</v>
          </cell>
          <cell r="M40">
            <v>1</v>
          </cell>
        </row>
        <row r="41">
          <cell r="B41" t="str">
            <v>Mercury Vapor, 1-STD 400W, 1-MAG</v>
          </cell>
          <cell r="C41" t="str">
            <v>STD</v>
          </cell>
          <cell r="D41">
            <v>1</v>
          </cell>
          <cell r="E41">
            <v>24000</v>
          </cell>
          <cell r="F41">
            <v>23</v>
          </cell>
          <cell r="G41">
            <v>21.164893617021278</v>
          </cell>
          <cell r="H41">
            <v>0.4</v>
          </cell>
          <cell r="I41">
            <v>45000</v>
          </cell>
          <cell r="J41">
            <v>50</v>
          </cell>
          <cell r="K41">
            <v>46.01063829787234</v>
          </cell>
          <cell r="L41">
            <v>1.4</v>
          </cell>
          <cell r="M41">
            <v>1</v>
          </cell>
        </row>
        <row r="42">
          <cell r="B42" t="str">
            <v>T8 High Performance, 2-F32T8HP 32W, 1-ELEC HP RLO</v>
          </cell>
          <cell r="C42" t="str">
            <v>F32T8HP</v>
          </cell>
          <cell r="D42">
            <v>2</v>
          </cell>
          <cell r="E42">
            <v>30000</v>
          </cell>
          <cell r="F42">
            <v>3.25</v>
          </cell>
          <cell r="G42">
            <v>2.9906914893617023</v>
          </cell>
          <cell r="H42">
            <v>0.09</v>
          </cell>
          <cell r="I42">
            <v>60000</v>
          </cell>
          <cell r="J42">
            <v>13.8</v>
          </cell>
          <cell r="K42">
            <v>12.698936170212766</v>
          </cell>
          <cell r="L42">
            <v>0.33</v>
          </cell>
          <cell r="M42">
            <v>1</v>
          </cell>
        </row>
        <row r="43">
          <cell r="B43" t="str">
            <v>T8 High Performance, 1-F32T8HP 32W, 1-ELEC HP HLO</v>
          </cell>
          <cell r="C43" t="str">
            <v>F32T8HP</v>
          </cell>
          <cell r="D43">
            <v>1</v>
          </cell>
          <cell r="E43">
            <v>30000</v>
          </cell>
          <cell r="F43">
            <v>3.25</v>
          </cell>
          <cell r="G43">
            <v>2.9906914893617023</v>
          </cell>
          <cell r="H43">
            <v>0.09</v>
          </cell>
          <cell r="I43">
            <v>60000</v>
          </cell>
          <cell r="J43">
            <v>13.8</v>
          </cell>
          <cell r="K43">
            <v>12.698936170212766</v>
          </cell>
          <cell r="L43">
            <v>0.33</v>
          </cell>
          <cell r="M43">
            <v>1</v>
          </cell>
        </row>
        <row r="44">
          <cell r="B44" t="str">
            <v>T8 High Performance, 1-F32T8HP 32W, 1-ELEC HP RLO</v>
          </cell>
          <cell r="C44" t="str">
            <v>F32T8HP</v>
          </cell>
          <cell r="D44">
            <v>1</v>
          </cell>
          <cell r="E44">
            <v>30000</v>
          </cell>
          <cell r="F44">
            <v>3.25</v>
          </cell>
          <cell r="G44">
            <v>2.9906914893617023</v>
          </cell>
          <cell r="H44">
            <v>0.09</v>
          </cell>
          <cell r="I44">
            <v>60000</v>
          </cell>
          <cell r="J44">
            <v>13.8</v>
          </cell>
          <cell r="K44">
            <v>12.698936170212766</v>
          </cell>
          <cell r="L44">
            <v>0.33</v>
          </cell>
          <cell r="M44">
            <v>1</v>
          </cell>
        </row>
        <row r="45">
          <cell r="B45" t="str">
            <v>T8 High Performance, 2-F32T8HP 32W, 1-ELEC HP</v>
          </cell>
          <cell r="C45" t="str">
            <v>F32T8HP</v>
          </cell>
          <cell r="D45">
            <v>2</v>
          </cell>
          <cell r="E45">
            <v>30000</v>
          </cell>
          <cell r="F45">
            <v>3.25</v>
          </cell>
          <cell r="G45">
            <v>2.9906914893617023</v>
          </cell>
          <cell r="H45">
            <v>0.09</v>
          </cell>
          <cell r="I45">
            <v>60000</v>
          </cell>
          <cell r="J45">
            <v>13.8</v>
          </cell>
          <cell r="K45">
            <v>12.698936170212766</v>
          </cell>
          <cell r="L45">
            <v>0.33</v>
          </cell>
          <cell r="M45">
            <v>1</v>
          </cell>
        </row>
        <row r="46">
          <cell r="B46" t="str">
            <v>T8 High Performance, 2-F32T8HP 32W, 1-ELEC HP</v>
          </cell>
          <cell r="C46" t="str">
            <v>F32T8HP</v>
          </cell>
          <cell r="D46">
            <v>2</v>
          </cell>
          <cell r="E46">
            <v>30000</v>
          </cell>
          <cell r="F46">
            <v>3.25</v>
          </cell>
          <cell r="G46">
            <v>2.9906914893617023</v>
          </cell>
          <cell r="H46">
            <v>0.09</v>
          </cell>
          <cell r="I46">
            <v>60000</v>
          </cell>
          <cell r="J46">
            <v>13.8</v>
          </cell>
          <cell r="K46">
            <v>12.698936170212766</v>
          </cell>
          <cell r="L46">
            <v>0.33</v>
          </cell>
          <cell r="M46">
            <v>1</v>
          </cell>
        </row>
        <row r="47">
          <cell r="B47" t="str">
            <v>T8 High Performance, 3-F32T8HP 32W, 1-ELEC HP</v>
          </cell>
          <cell r="C47" t="str">
            <v>F32T8HP</v>
          </cell>
          <cell r="D47">
            <v>3</v>
          </cell>
          <cell r="E47">
            <v>30000</v>
          </cell>
          <cell r="F47">
            <v>3.25</v>
          </cell>
          <cell r="G47">
            <v>2.9906914893617023</v>
          </cell>
          <cell r="H47">
            <v>0.09</v>
          </cell>
          <cell r="I47">
            <v>60000</v>
          </cell>
          <cell r="J47">
            <v>16.099999999999998</v>
          </cell>
          <cell r="K47">
            <v>14.815425531914892</v>
          </cell>
          <cell r="L47">
            <v>0.33</v>
          </cell>
          <cell r="M47">
            <v>1</v>
          </cell>
        </row>
        <row r="48">
          <cell r="B48" t="str">
            <v>T8 High Performance, 2-F32T8HP 32W, 1-ELEC HP HLO</v>
          </cell>
          <cell r="C48" t="str">
            <v>F32T8HP</v>
          </cell>
          <cell r="D48">
            <v>2</v>
          </cell>
          <cell r="E48">
            <v>30000</v>
          </cell>
          <cell r="F48">
            <v>3.25</v>
          </cell>
          <cell r="G48">
            <v>2.9906914893617023</v>
          </cell>
          <cell r="H48">
            <v>0.09</v>
          </cell>
          <cell r="I48">
            <v>60000</v>
          </cell>
          <cell r="J48">
            <v>13.8</v>
          </cell>
          <cell r="K48">
            <v>12.698936170212766</v>
          </cell>
          <cell r="L48">
            <v>0.33</v>
          </cell>
          <cell r="M48">
            <v>1</v>
          </cell>
        </row>
        <row r="49">
          <cell r="B49" t="str">
            <v>T8 High Performance, 2-F32T8HP 32W, 1-ELEC HP RLO</v>
          </cell>
          <cell r="C49" t="str">
            <v>F32T8HP</v>
          </cell>
          <cell r="D49">
            <v>2</v>
          </cell>
          <cell r="E49">
            <v>30000</v>
          </cell>
          <cell r="F49">
            <v>3.25</v>
          </cell>
          <cell r="G49">
            <v>2.9906914893617023</v>
          </cell>
          <cell r="H49">
            <v>0.09</v>
          </cell>
          <cell r="I49">
            <v>60000</v>
          </cell>
          <cell r="J49">
            <v>13.8</v>
          </cell>
          <cell r="K49">
            <v>12.698936170212766</v>
          </cell>
          <cell r="L49">
            <v>0.33</v>
          </cell>
          <cell r="M49">
            <v>1</v>
          </cell>
        </row>
        <row r="50">
          <cell r="B50" t="str">
            <v>T8 High Performance, 2-F32T8HP 32W, 1-ELEC HP</v>
          </cell>
          <cell r="C50" t="str">
            <v>F32T8HP</v>
          </cell>
          <cell r="D50">
            <v>2</v>
          </cell>
          <cell r="E50">
            <v>30000</v>
          </cell>
          <cell r="F50">
            <v>3.25</v>
          </cell>
          <cell r="G50">
            <v>2.9906914893617023</v>
          </cell>
          <cell r="H50">
            <v>0.09</v>
          </cell>
          <cell r="I50">
            <v>60000</v>
          </cell>
          <cell r="J50">
            <v>13.8</v>
          </cell>
          <cell r="K50">
            <v>12.698936170212766</v>
          </cell>
          <cell r="L50">
            <v>0.33</v>
          </cell>
          <cell r="M50">
            <v>1</v>
          </cell>
        </row>
        <row r="51">
          <cell r="B51" t="str">
            <v>T8 Fluorescent, 1-F96T8 59W, 1-ELEC</v>
          </cell>
          <cell r="C51" t="str">
            <v>F96T8</v>
          </cell>
          <cell r="D51">
            <v>1</v>
          </cell>
          <cell r="E51">
            <v>12000</v>
          </cell>
          <cell r="F51">
            <v>5.11</v>
          </cell>
          <cell r="G51">
            <v>4.702287234042553</v>
          </cell>
          <cell r="H51">
            <v>0.09</v>
          </cell>
          <cell r="I51">
            <v>60000</v>
          </cell>
          <cell r="J51">
            <v>21</v>
          </cell>
          <cell r="K51">
            <v>19.324468085106382</v>
          </cell>
          <cell r="L51">
            <v>0.33</v>
          </cell>
          <cell r="M51">
            <v>1</v>
          </cell>
        </row>
        <row r="52">
          <cell r="B52" t="str">
            <v>T8 Fluorescent, 4-F32T8 32W, 1-ELEC</v>
          </cell>
          <cell r="C52" t="str">
            <v>F32T8</v>
          </cell>
          <cell r="D52">
            <v>4</v>
          </cell>
          <cell r="E52">
            <v>24000</v>
          </cell>
          <cell r="F52">
            <v>2.5</v>
          </cell>
          <cell r="G52">
            <v>2.300531914893617</v>
          </cell>
          <cell r="H52">
            <v>0.09</v>
          </cell>
          <cell r="I52">
            <v>60000</v>
          </cell>
          <cell r="J52">
            <v>15</v>
          </cell>
          <cell r="K52">
            <v>13.803191489361703</v>
          </cell>
          <cell r="L52">
            <v>0.33</v>
          </cell>
          <cell r="M52">
            <v>1</v>
          </cell>
        </row>
        <row r="53">
          <cell r="B53" t="str">
            <v>T8 Fluorescent, 1-F96T8 59W, 1-ELEC</v>
          </cell>
          <cell r="C53" t="str">
            <v>F96T8</v>
          </cell>
          <cell r="D53">
            <v>1</v>
          </cell>
          <cell r="E53">
            <v>12000</v>
          </cell>
          <cell r="F53">
            <v>5.11</v>
          </cell>
          <cell r="G53">
            <v>4.702287234042553</v>
          </cell>
          <cell r="H53">
            <v>0.09</v>
          </cell>
          <cell r="I53">
            <v>60000</v>
          </cell>
          <cell r="J53">
            <v>21</v>
          </cell>
          <cell r="K53">
            <v>19.324468085106382</v>
          </cell>
          <cell r="L53">
            <v>0.33</v>
          </cell>
          <cell r="M53">
            <v>1</v>
          </cell>
        </row>
        <row r="54">
          <cell r="B54" t="str">
            <v>T8 Fluorescent, 4-F32T8 32W, 2-ELEC HLO</v>
          </cell>
          <cell r="C54" t="str">
            <v>F32T8</v>
          </cell>
          <cell r="D54">
            <v>4</v>
          </cell>
          <cell r="E54">
            <v>24000</v>
          </cell>
          <cell r="F54">
            <v>2.5</v>
          </cell>
          <cell r="G54">
            <v>2.300531914893617</v>
          </cell>
          <cell r="H54">
            <v>0.09</v>
          </cell>
          <cell r="I54">
            <v>60000</v>
          </cell>
          <cell r="J54">
            <v>15</v>
          </cell>
          <cell r="K54">
            <v>13.803191489361703</v>
          </cell>
          <cell r="L54">
            <v>0.33</v>
          </cell>
          <cell r="M54">
            <v>2</v>
          </cell>
        </row>
        <row r="55">
          <cell r="B55" t="str">
            <v>T8 Fluorescent, 2-F96T8HO 86W, 1-ELEC</v>
          </cell>
          <cell r="C55" t="str">
            <v>F96T8HO</v>
          </cell>
          <cell r="D55">
            <v>2</v>
          </cell>
          <cell r="E55">
            <v>12000</v>
          </cell>
          <cell r="F55">
            <v>12.61</v>
          </cell>
          <cell r="G55">
            <v>11.603882978723403</v>
          </cell>
          <cell r="H55">
            <v>0.09</v>
          </cell>
          <cell r="I55">
            <v>60000</v>
          </cell>
          <cell r="J55">
            <v>21</v>
          </cell>
          <cell r="K55">
            <v>19.324468085106382</v>
          </cell>
          <cell r="L55">
            <v>0.33</v>
          </cell>
          <cell r="M55">
            <v>1</v>
          </cell>
        </row>
        <row r="56">
          <cell r="B56" t="str">
            <v>T8 High Performance, 4-F32T8HP 32W, 2-ELEC HP HLO</v>
          </cell>
          <cell r="C56" t="str">
            <v>F32T8HP</v>
          </cell>
          <cell r="D56">
            <v>4</v>
          </cell>
          <cell r="E56">
            <v>30000</v>
          </cell>
          <cell r="F56">
            <v>3.25</v>
          </cell>
          <cell r="G56">
            <v>2.9906914893617023</v>
          </cell>
          <cell r="H56">
            <v>0.09</v>
          </cell>
          <cell r="I56">
            <v>60000</v>
          </cell>
          <cell r="J56">
            <v>17.25</v>
          </cell>
          <cell r="K56">
            <v>15.873670212765958</v>
          </cell>
          <cell r="L56">
            <v>0.33</v>
          </cell>
          <cell r="M56">
            <v>2</v>
          </cell>
        </row>
        <row r="57">
          <cell r="B57" t="str">
            <v>T8 High Performance, 2-F32T8HP 32W, 1-ELEC HP RLO</v>
          </cell>
          <cell r="C57" t="str">
            <v>F32T8HP</v>
          </cell>
          <cell r="D57">
            <v>2</v>
          </cell>
          <cell r="E57">
            <v>30000</v>
          </cell>
          <cell r="F57">
            <v>3.25</v>
          </cell>
          <cell r="G57">
            <v>2.9906914893617023</v>
          </cell>
          <cell r="H57">
            <v>0.09</v>
          </cell>
          <cell r="I57">
            <v>60000</v>
          </cell>
          <cell r="J57">
            <v>13.8</v>
          </cell>
          <cell r="K57">
            <v>12.698936170212766</v>
          </cell>
          <cell r="L57">
            <v>0.33</v>
          </cell>
          <cell r="M57">
            <v>1</v>
          </cell>
        </row>
        <row r="58">
          <cell r="B58" t="str">
            <v>T8 High Performance, 3-F32T8HP 32W, 1-ELEC HP RLO</v>
          </cell>
          <cell r="C58" t="str">
            <v>F32T8HP</v>
          </cell>
          <cell r="D58">
            <v>3</v>
          </cell>
          <cell r="E58">
            <v>30000</v>
          </cell>
          <cell r="F58">
            <v>3.25</v>
          </cell>
          <cell r="G58">
            <v>2.9906914893617023</v>
          </cell>
          <cell r="H58">
            <v>0.09</v>
          </cell>
          <cell r="I58">
            <v>60000</v>
          </cell>
          <cell r="J58">
            <v>16.099999999999998</v>
          </cell>
          <cell r="K58">
            <v>14.815425531914892</v>
          </cell>
          <cell r="L58">
            <v>0.33</v>
          </cell>
          <cell r="M58">
            <v>1</v>
          </cell>
        </row>
        <row r="59">
          <cell r="B59" t="str">
            <v>T8 High Performance, 2-F32T8HP 32W, 1-ELEC HP HLO</v>
          </cell>
          <cell r="C59" t="str">
            <v>F32T8HP</v>
          </cell>
          <cell r="D59">
            <v>2</v>
          </cell>
          <cell r="E59">
            <v>30000</v>
          </cell>
          <cell r="F59">
            <v>3.25</v>
          </cell>
          <cell r="G59">
            <v>2.9906914893617023</v>
          </cell>
          <cell r="H59">
            <v>0.09</v>
          </cell>
          <cell r="I59">
            <v>60000</v>
          </cell>
          <cell r="J59">
            <v>13.8</v>
          </cell>
          <cell r="K59">
            <v>12.698936170212766</v>
          </cell>
          <cell r="L59">
            <v>0.33</v>
          </cell>
          <cell r="M59">
            <v>1</v>
          </cell>
        </row>
        <row r="60">
          <cell r="B60" t="str">
            <v>T8 High Performance, 4-F32T8HP 32W, 1-ELEC HP RLO</v>
          </cell>
          <cell r="C60" t="str">
            <v>F32T8HP</v>
          </cell>
          <cell r="D60">
            <v>4</v>
          </cell>
          <cell r="E60">
            <v>30000</v>
          </cell>
          <cell r="F60">
            <v>3.25</v>
          </cell>
          <cell r="G60">
            <v>2.9906914893617023</v>
          </cell>
          <cell r="H60">
            <v>0.09</v>
          </cell>
          <cell r="I60">
            <v>60000</v>
          </cell>
          <cell r="J60">
            <v>17.25</v>
          </cell>
          <cell r="K60">
            <v>15.873670212765958</v>
          </cell>
          <cell r="L60">
            <v>0.33</v>
          </cell>
          <cell r="M60">
            <v>1</v>
          </cell>
        </row>
        <row r="61">
          <cell r="B61" t="str">
            <v>T8 Fluorescent, 3-F32T8 32W, 1-ELEC</v>
          </cell>
          <cell r="C61" t="str">
            <v>F32T8</v>
          </cell>
          <cell r="D61">
            <v>3</v>
          </cell>
          <cell r="E61">
            <v>24000</v>
          </cell>
          <cell r="F61">
            <v>2.5</v>
          </cell>
          <cell r="G61">
            <v>2.300531914893617</v>
          </cell>
          <cell r="H61">
            <v>0.09</v>
          </cell>
          <cell r="I61">
            <v>60000</v>
          </cell>
          <cell r="J61">
            <v>13</v>
          </cell>
          <cell r="K61">
            <v>11.962765957446809</v>
          </cell>
          <cell r="L61">
            <v>0.33</v>
          </cell>
          <cell r="M61">
            <v>1</v>
          </cell>
        </row>
        <row r="62">
          <cell r="B62" t="str">
            <v>T8 High Performance, 4-F32T8HP 32W, 2-ELEC HP HLO</v>
          </cell>
          <cell r="C62" t="str">
            <v>F32T8HP</v>
          </cell>
          <cell r="D62">
            <v>4</v>
          </cell>
          <cell r="E62">
            <v>30000</v>
          </cell>
          <cell r="F62">
            <v>3.25</v>
          </cell>
          <cell r="G62">
            <v>2.9906914893617023</v>
          </cell>
          <cell r="H62">
            <v>0.09</v>
          </cell>
          <cell r="I62">
            <v>60000</v>
          </cell>
          <cell r="J62">
            <v>16.099999999999998</v>
          </cell>
          <cell r="K62">
            <v>14.815425531914892</v>
          </cell>
          <cell r="L62">
            <v>0.33</v>
          </cell>
          <cell r="M62">
            <v>2</v>
          </cell>
        </row>
        <row r="63">
          <cell r="B63" t="str">
            <v>MH Pulse Start, 1-PS 750W, 1-MAG</v>
          </cell>
          <cell r="C63" t="str">
            <v>PS</v>
          </cell>
          <cell r="D63">
            <v>1</v>
          </cell>
          <cell r="E63">
            <v>20000</v>
          </cell>
          <cell r="F63">
            <v>68</v>
          </cell>
          <cell r="G63">
            <v>62.57446808510638</v>
          </cell>
          <cell r="H63">
            <v>0.4</v>
          </cell>
          <cell r="I63">
            <v>30000</v>
          </cell>
          <cell r="J63">
            <v>70</v>
          </cell>
          <cell r="K63">
            <v>64.41489361702128</v>
          </cell>
          <cell r="L63">
            <v>1.4</v>
          </cell>
          <cell r="M63">
            <v>1</v>
          </cell>
        </row>
        <row r="64">
          <cell r="B64" t="str">
            <v>Hard-Wired CFL, 2-PL 42W, 1-ELEC</v>
          </cell>
          <cell r="C64" t="str">
            <v>PL</v>
          </cell>
          <cell r="D64">
            <v>2</v>
          </cell>
          <cell r="E64">
            <v>10000</v>
          </cell>
          <cell r="F64">
            <v>5.5</v>
          </cell>
          <cell r="G64">
            <v>5.0611702127659575</v>
          </cell>
          <cell r="H64">
            <v>0.09</v>
          </cell>
          <cell r="I64">
            <v>30000</v>
          </cell>
          <cell r="J64">
            <v>10</v>
          </cell>
          <cell r="K64">
            <v>9.202127659574469</v>
          </cell>
          <cell r="L64">
            <v>0.33</v>
          </cell>
          <cell r="M64">
            <v>1</v>
          </cell>
        </row>
        <row r="65">
          <cell r="B65" t="str">
            <v>T8 High Performance, 4-F32T8HP 32W, 1-ELEC HP</v>
          </cell>
          <cell r="C65" t="str">
            <v>F32T8HP</v>
          </cell>
          <cell r="D65">
            <v>4</v>
          </cell>
          <cell r="E65">
            <v>30000</v>
          </cell>
          <cell r="F65">
            <v>3.25</v>
          </cell>
          <cell r="G65">
            <v>2.9906914893617023</v>
          </cell>
          <cell r="H65">
            <v>0.09</v>
          </cell>
          <cell r="I65">
            <v>60000</v>
          </cell>
          <cell r="J65">
            <v>16.099999999999998</v>
          </cell>
          <cell r="K65">
            <v>14.815425531914892</v>
          </cell>
          <cell r="L65">
            <v>0.33</v>
          </cell>
          <cell r="M65">
            <v>1</v>
          </cell>
        </row>
        <row r="66">
          <cell r="B66" t="str">
            <v>T5HO Fluorescent, 2-F54T5HO 54W, 1-ELEC</v>
          </cell>
          <cell r="C66" t="str">
            <v>F54T5HO</v>
          </cell>
          <cell r="D66">
            <v>2</v>
          </cell>
          <cell r="E66">
            <v>20000</v>
          </cell>
          <cell r="F66">
            <v>8.22</v>
          </cell>
          <cell r="G66">
            <v>7.564148936170214</v>
          </cell>
          <cell r="H66">
            <v>0.09</v>
          </cell>
          <cell r="I66">
            <v>60000</v>
          </cell>
          <cell r="J66">
            <v>38</v>
          </cell>
          <cell r="K66">
            <v>34.96808510638298</v>
          </cell>
          <cell r="L66">
            <v>0.33</v>
          </cell>
          <cell r="M66">
            <v>1</v>
          </cell>
        </row>
        <row r="67">
          <cell r="B67" t="str">
            <v>T5HO Fluorescent, 3-F54T5HO 54W, 1-ELEC</v>
          </cell>
          <cell r="C67" t="str">
            <v>F54T5HO</v>
          </cell>
          <cell r="D67">
            <v>3</v>
          </cell>
          <cell r="E67">
            <v>20000</v>
          </cell>
          <cell r="F67">
            <v>8.22</v>
          </cell>
          <cell r="G67">
            <v>7.564148936170214</v>
          </cell>
          <cell r="H67">
            <v>0.09</v>
          </cell>
          <cell r="I67">
            <v>60000</v>
          </cell>
          <cell r="J67">
            <v>38</v>
          </cell>
          <cell r="K67">
            <v>34.96808510638298</v>
          </cell>
          <cell r="L67">
            <v>0.33</v>
          </cell>
          <cell r="M67">
            <v>1</v>
          </cell>
        </row>
        <row r="68">
          <cell r="B68" t="str">
            <v>T5HO Fluorescent, 4-F54T5HO 54W, 1-ELEC</v>
          </cell>
          <cell r="C68" t="str">
            <v>F54T5HO</v>
          </cell>
          <cell r="D68">
            <v>4</v>
          </cell>
          <cell r="E68">
            <v>20000</v>
          </cell>
          <cell r="F68">
            <v>8.22</v>
          </cell>
          <cell r="G68">
            <v>7.564148936170214</v>
          </cell>
          <cell r="H68">
            <v>0.09</v>
          </cell>
          <cell r="I68">
            <v>60000</v>
          </cell>
          <cell r="J68">
            <v>40</v>
          </cell>
          <cell r="K68">
            <v>36.808510638297875</v>
          </cell>
          <cell r="L68">
            <v>0.33</v>
          </cell>
          <cell r="M68">
            <v>1</v>
          </cell>
        </row>
        <row r="69">
          <cell r="B69" t="str">
            <v>T5HO Fluorescent, 6-F54T5HO 54W, 1-ELEC</v>
          </cell>
          <cell r="C69" t="str">
            <v>F54T5HO</v>
          </cell>
          <cell r="D69">
            <v>6</v>
          </cell>
          <cell r="E69">
            <v>20000</v>
          </cell>
          <cell r="F69">
            <v>8.22</v>
          </cell>
          <cell r="G69">
            <v>7.564148936170214</v>
          </cell>
          <cell r="H69">
            <v>0.09</v>
          </cell>
          <cell r="I69">
            <v>60000</v>
          </cell>
          <cell r="J69">
            <v>42</v>
          </cell>
          <cell r="K69">
            <v>38.648936170212764</v>
          </cell>
          <cell r="L69">
            <v>0.33</v>
          </cell>
          <cell r="M69">
            <v>1</v>
          </cell>
        </row>
        <row r="70">
          <cell r="B70" t="str">
            <v>Hard-Wired CFL, 1-PL 26W, 1-MAG</v>
          </cell>
          <cell r="C70" t="str">
            <v>PL</v>
          </cell>
          <cell r="D70">
            <v>1</v>
          </cell>
          <cell r="E70">
            <v>10000</v>
          </cell>
          <cell r="F70">
            <v>3.3</v>
          </cell>
          <cell r="G70">
            <v>3.0367021276595745</v>
          </cell>
          <cell r="H70">
            <v>0.09</v>
          </cell>
          <cell r="I70">
            <v>30000</v>
          </cell>
          <cell r="J70">
            <v>10</v>
          </cell>
          <cell r="K70">
            <v>9.202127659574469</v>
          </cell>
          <cell r="L70">
            <v>0.33</v>
          </cell>
          <cell r="M70">
            <v>1</v>
          </cell>
        </row>
        <row r="71">
          <cell r="B71" t="str">
            <v>Hard-Wired CFL, 1-PL 32W, 1-ELEC</v>
          </cell>
          <cell r="C71" t="str">
            <v>PL</v>
          </cell>
          <cell r="D71">
            <v>1</v>
          </cell>
          <cell r="E71">
            <v>10000</v>
          </cell>
          <cell r="F71">
            <v>5.2</v>
          </cell>
          <cell r="G71">
            <v>4.785106382978723</v>
          </cell>
          <cell r="H71">
            <v>0.09</v>
          </cell>
          <cell r="I71">
            <v>30000</v>
          </cell>
          <cell r="J71">
            <v>10</v>
          </cell>
          <cell r="K71">
            <v>9.202127659574469</v>
          </cell>
          <cell r="L71">
            <v>0.33</v>
          </cell>
          <cell r="M71">
            <v>1</v>
          </cell>
        </row>
        <row r="72">
          <cell r="B72" t="str">
            <v>Hard-Wired CFL, 2-PL 26W, 1-ELEC</v>
          </cell>
          <cell r="C72" t="str">
            <v>PL</v>
          </cell>
          <cell r="D72">
            <v>2</v>
          </cell>
          <cell r="E72">
            <v>10000</v>
          </cell>
          <cell r="F72">
            <v>3.3</v>
          </cell>
          <cell r="G72">
            <v>3.0367021276595745</v>
          </cell>
          <cell r="H72">
            <v>0.09</v>
          </cell>
          <cell r="I72">
            <v>30000</v>
          </cell>
          <cell r="J72">
            <v>10</v>
          </cell>
          <cell r="K72">
            <v>9.202127659574469</v>
          </cell>
          <cell r="L72">
            <v>0.33</v>
          </cell>
          <cell r="M72">
            <v>1</v>
          </cell>
        </row>
        <row r="73">
          <cell r="B73" t="str">
            <v>Ceramic Metal Halide, 1-SE 150W, 1-ELEC</v>
          </cell>
          <cell r="C73" t="str">
            <v>SE</v>
          </cell>
          <cell r="D73">
            <v>1</v>
          </cell>
          <cell r="E73">
            <v>20000</v>
          </cell>
          <cell r="F73">
            <v>47</v>
          </cell>
          <cell r="G73">
            <v>43.25</v>
          </cell>
          <cell r="H73">
            <v>0.4</v>
          </cell>
          <cell r="I73">
            <v>30000</v>
          </cell>
          <cell r="J73">
            <v>50</v>
          </cell>
          <cell r="K73">
            <v>46.01063829787234</v>
          </cell>
          <cell r="L73">
            <v>1.4</v>
          </cell>
          <cell r="M73">
            <v>1</v>
          </cell>
        </row>
        <row r="74">
          <cell r="B74" t="str">
            <v>Ceramic Metal Halide, 1-PAR 39W, 1-ELEC</v>
          </cell>
          <cell r="C74" t="str">
            <v>PAR</v>
          </cell>
          <cell r="D74">
            <v>1</v>
          </cell>
          <cell r="E74">
            <v>9000</v>
          </cell>
          <cell r="F74">
            <v>47</v>
          </cell>
          <cell r="G74">
            <v>43.25</v>
          </cell>
          <cell r="H74">
            <v>0.4</v>
          </cell>
          <cell r="I74">
            <v>30000</v>
          </cell>
          <cell r="J74">
            <v>50</v>
          </cell>
          <cell r="K74">
            <v>46.01063829787234</v>
          </cell>
          <cell r="L74">
            <v>1.4</v>
          </cell>
          <cell r="M74">
            <v>1</v>
          </cell>
        </row>
        <row r="75">
          <cell r="B75" t="str">
            <v>Ceramic Metal Halide, 1-PAR 39W, 1-ELEC</v>
          </cell>
          <cell r="C75" t="str">
            <v>PAR</v>
          </cell>
          <cell r="D75">
            <v>1</v>
          </cell>
          <cell r="E75">
            <v>9000</v>
          </cell>
          <cell r="F75">
            <v>47</v>
          </cell>
          <cell r="G75">
            <v>43.25</v>
          </cell>
          <cell r="H75">
            <v>0.4</v>
          </cell>
          <cell r="I75">
            <v>30000</v>
          </cell>
          <cell r="J75">
            <v>50</v>
          </cell>
          <cell r="K75">
            <v>46.01063829787234</v>
          </cell>
          <cell r="L75">
            <v>1.4</v>
          </cell>
          <cell r="M75">
            <v>1</v>
          </cell>
        </row>
        <row r="76">
          <cell r="B76" t="str">
            <v>MH Pulse Start, 1-PS 400W, 1-ELEC</v>
          </cell>
          <cell r="C76" t="str">
            <v>PS</v>
          </cell>
          <cell r="D76">
            <v>1</v>
          </cell>
          <cell r="E76">
            <v>20000</v>
          </cell>
          <cell r="F76">
            <v>30</v>
          </cell>
          <cell r="G76">
            <v>27.606382978723406</v>
          </cell>
          <cell r="H76">
            <v>0.4</v>
          </cell>
          <cell r="I76">
            <v>30000</v>
          </cell>
          <cell r="J76">
            <v>70</v>
          </cell>
          <cell r="K76">
            <v>64.41489361702128</v>
          </cell>
          <cell r="L76">
            <v>1.4</v>
          </cell>
          <cell r="M76">
            <v>1</v>
          </cell>
        </row>
        <row r="77">
          <cell r="B77" t="str">
            <v>Hard-Wired CFL, 2-PL 32W, 1-ELEC</v>
          </cell>
          <cell r="C77" t="str">
            <v>PL</v>
          </cell>
          <cell r="D77">
            <v>2</v>
          </cell>
          <cell r="E77">
            <v>10000</v>
          </cell>
          <cell r="F77">
            <v>5.2</v>
          </cell>
          <cell r="G77">
            <v>4.785106382978723</v>
          </cell>
          <cell r="H77">
            <v>0.09</v>
          </cell>
          <cell r="I77">
            <v>30000</v>
          </cell>
          <cell r="J77">
            <v>10</v>
          </cell>
          <cell r="K77">
            <v>9.202127659574469</v>
          </cell>
          <cell r="L77">
            <v>0.33</v>
          </cell>
          <cell r="M77">
            <v>1</v>
          </cell>
        </row>
        <row r="78">
          <cell r="B78" t="str">
            <v>T8 Fluorescent, 2-F32T8 32W, 1-ELEC HLO</v>
          </cell>
          <cell r="C78" t="str">
            <v>F32T8</v>
          </cell>
          <cell r="D78">
            <v>2</v>
          </cell>
          <cell r="E78">
            <v>24000</v>
          </cell>
          <cell r="F78">
            <v>2.5</v>
          </cell>
          <cell r="G78">
            <v>2.300531914893617</v>
          </cell>
          <cell r="H78">
            <v>0.09</v>
          </cell>
          <cell r="I78">
            <v>60000</v>
          </cell>
          <cell r="J78">
            <v>12</v>
          </cell>
          <cell r="K78">
            <v>11.042553191489361</v>
          </cell>
          <cell r="L78">
            <v>0.33</v>
          </cell>
          <cell r="M7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ptr.nwcouncil.org/../../../../TE/RTF/Software/Deemed%20Calcs%20Final/PostFY06%20Calcs/CreditCalc_kWh_FY07v1_7.xl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catalog.gelighting.com/cgi-bin/gx.cgi/AppLogic+FTContentServer?&amp;pagename=GE_Lighting/Catalog/Production_www/home&amp;mode=browse&amp;path=,FLU&amp;subcat=L2-376"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7"/>
  <sheetViews>
    <sheetView showGridLines="0" tabSelected="1" zoomScale="75" zoomScaleNormal="75" workbookViewId="0" topLeftCell="A1">
      <selection activeCell="F6" sqref="F6"/>
    </sheetView>
  </sheetViews>
  <sheetFormatPr defaultColWidth="9.00390625" defaultRowHeight="15.75"/>
  <cols>
    <col min="1" max="1" width="16.375" style="8" customWidth="1"/>
    <col min="2" max="2" width="9.875" style="7" customWidth="1"/>
    <col min="3" max="3" width="31.375" style="1" customWidth="1"/>
    <col min="4" max="4" width="6.75390625" style="1" customWidth="1"/>
    <col min="5" max="5" width="7.875" style="1" customWidth="1"/>
    <col min="6" max="6" width="10.00390625" style="1" customWidth="1"/>
    <col min="7" max="7" width="38.375" style="1" customWidth="1"/>
    <col min="8" max="8" width="11.50390625" style="1" customWidth="1"/>
    <col min="9" max="9" width="18.00390625" style="1" customWidth="1"/>
    <col min="10" max="10" width="3.50390625" style="1" customWidth="1"/>
    <col min="11" max="16384" width="9.00390625" style="1" customWidth="1"/>
  </cols>
  <sheetData>
    <row r="1" spans="1:9" ht="41.25" customHeight="1" thickBot="1">
      <c r="A1" s="89"/>
      <c r="B1" s="88"/>
      <c r="C1" s="88"/>
      <c r="D1" s="88"/>
      <c r="E1" s="88"/>
      <c r="F1" s="88"/>
      <c r="G1" s="88"/>
      <c r="H1" s="88"/>
      <c r="I1" s="88"/>
    </row>
    <row r="2" spans="1:10" s="100" customFormat="1" ht="30.75" customHeight="1" thickBot="1">
      <c r="A2" s="90" t="s">
        <v>334</v>
      </c>
      <c r="B2" s="99"/>
      <c r="C2" s="99"/>
      <c r="D2" s="99"/>
      <c r="E2" s="99"/>
      <c r="F2" s="99"/>
      <c r="G2" s="99"/>
      <c r="H2" s="99"/>
      <c r="I2" s="99"/>
      <c r="J2" s="107"/>
    </row>
    <row r="3" spans="1:10" s="116" customFormat="1" ht="9" customHeight="1">
      <c r="A3" s="114"/>
      <c r="B3" s="115"/>
      <c r="C3" s="115"/>
      <c r="D3" s="115"/>
      <c r="E3" s="115"/>
      <c r="F3" s="115"/>
      <c r="G3" s="115"/>
      <c r="H3" s="115"/>
      <c r="I3" s="115"/>
      <c r="J3" s="117"/>
    </row>
    <row r="4" spans="1:10" ht="18.75" customHeight="1">
      <c r="A4" s="9"/>
      <c r="B4" s="2" t="s">
        <v>142</v>
      </c>
      <c r="C4" s="241"/>
      <c r="D4" s="242"/>
      <c r="E4" s="243"/>
      <c r="F4" s="5"/>
      <c r="G4" s="2" t="s">
        <v>149</v>
      </c>
      <c r="H4" s="244"/>
      <c r="I4" s="245"/>
      <c r="J4" s="108"/>
    </row>
    <row r="5" spans="1:10" ht="18.75" customHeight="1">
      <c r="A5" s="9"/>
      <c r="B5" s="2" t="s">
        <v>336</v>
      </c>
      <c r="C5" s="200"/>
      <c r="D5" s="201"/>
      <c r="E5" s="202"/>
      <c r="F5" s="5"/>
      <c r="G5" s="2" t="s">
        <v>46</v>
      </c>
      <c r="H5" s="246"/>
      <c r="I5" s="247"/>
      <c r="J5" s="108"/>
    </row>
    <row r="6" spans="1:10" ht="18.75" customHeight="1">
      <c r="A6" s="9"/>
      <c r="B6" s="2" t="s">
        <v>335</v>
      </c>
      <c r="C6" s="200"/>
      <c r="D6" s="201"/>
      <c r="E6" s="202"/>
      <c r="F6" s="5"/>
      <c r="G6" s="2" t="s">
        <v>143</v>
      </c>
      <c r="H6" s="248"/>
      <c r="I6" s="247"/>
      <c r="J6" s="108"/>
    </row>
    <row r="7" spans="1:10" ht="18.75" customHeight="1">
      <c r="A7" s="9"/>
      <c r="B7" s="2" t="s">
        <v>66</v>
      </c>
      <c r="C7" s="249"/>
      <c r="D7" s="250"/>
      <c r="E7" s="251"/>
      <c r="F7" s="5"/>
      <c r="G7" s="2" t="s">
        <v>144</v>
      </c>
      <c r="H7" s="248"/>
      <c r="I7" s="260"/>
      <c r="J7" s="108"/>
    </row>
    <row r="8" spans="1:10" ht="18.75" customHeight="1">
      <c r="A8" s="9"/>
      <c r="B8" s="2" t="s">
        <v>147</v>
      </c>
      <c r="C8" s="255"/>
      <c r="D8" s="256"/>
      <c r="E8" s="257"/>
      <c r="F8" s="5"/>
      <c r="G8" s="105" t="s">
        <v>344</v>
      </c>
      <c r="H8" s="207"/>
      <c r="I8" s="208"/>
      <c r="J8" s="108"/>
    </row>
    <row r="9" spans="1:10" ht="18.75" customHeight="1">
      <c r="A9" s="9"/>
      <c r="B9" s="2" t="s">
        <v>145</v>
      </c>
      <c r="C9" s="255"/>
      <c r="D9" s="256"/>
      <c r="E9" s="257"/>
      <c r="F9" s="5"/>
      <c r="G9" s="105" t="s">
        <v>345</v>
      </c>
      <c r="H9" s="207"/>
      <c r="I9" s="208"/>
      <c r="J9" s="108"/>
    </row>
    <row r="10" spans="1:10" ht="18.75" customHeight="1">
      <c r="A10" s="9"/>
      <c r="B10" s="2" t="s">
        <v>146</v>
      </c>
      <c r="C10" s="255"/>
      <c r="D10" s="258"/>
      <c r="E10" s="259"/>
      <c r="F10" s="5"/>
      <c r="G10" s="2" t="s">
        <v>269</v>
      </c>
      <c r="H10" s="248"/>
      <c r="I10" s="247"/>
      <c r="J10" s="108"/>
    </row>
    <row r="11" spans="1:10" ht="18.75" customHeight="1">
      <c r="A11" s="9"/>
      <c r="B11" s="2" t="s">
        <v>148</v>
      </c>
      <c r="C11" s="203"/>
      <c r="D11" s="236"/>
      <c r="E11" s="237"/>
      <c r="F11" s="5"/>
      <c r="G11" s="2" t="s">
        <v>262</v>
      </c>
      <c r="H11" s="246"/>
      <c r="I11" s="247"/>
      <c r="J11" s="108"/>
    </row>
    <row r="12" spans="1:10" ht="18.75" customHeight="1">
      <c r="A12" s="3"/>
      <c r="B12" s="2" t="s">
        <v>67</v>
      </c>
      <c r="C12" s="203"/>
      <c r="D12" s="236"/>
      <c r="E12" s="237"/>
      <c r="F12" s="5"/>
      <c r="G12" s="2" t="s">
        <v>353</v>
      </c>
      <c r="H12" s="254"/>
      <c r="I12" s="245"/>
      <c r="J12" s="108"/>
    </row>
    <row r="13" spans="1:10" ht="13.5" customHeight="1">
      <c r="A13" s="3"/>
      <c r="B13" s="4"/>
      <c r="C13" s="5"/>
      <c r="D13" s="5"/>
      <c r="E13" s="5"/>
      <c r="F13" s="5"/>
      <c r="G13" s="2"/>
      <c r="H13" s="2"/>
      <c r="I13" s="2"/>
      <c r="J13" s="108"/>
    </row>
    <row r="14" spans="1:10" ht="49.5" customHeight="1" hidden="1">
      <c r="A14" s="221" t="s">
        <v>195</v>
      </c>
      <c r="B14" s="222"/>
      <c r="C14" s="13" t="s">
        <v>264</v>
      </c>
      <c r="D14" s="238" t="s">
        <v>263</v>
      </c>
      <c r="E14" s="239"/>
      <c r="F14" s="240"/>
      <c r="G14" s="106" t="s">
        <v>343</v>
      </c>
      <c r="H14" s="252" t="s">
        <v>346</v>
      </c>
      <c r="I14" s="253"/>
      <c r="J14" s="108"/>
    </row>
    <row r="15" spans="1:10" ht="22.5" customHeight="1" hidden="1" thickBot="1">
      <c r="A15" s="223"/>
      <c r="B15" s="224"/>
      <c r="C15" s="120"/>
      <c r="D15" s="209"/>
      <c r="E15" s="210"/>
      <c r="F15" s="211"/>
      <c r="G15" s="131"/>
      <c r="H15" s="229"/>
      <c r="I15" s="230"/>
      <c r="J15" s="108"/>
    </row>
    <row r="16" spans="1:10" ht="27.75" customHeight="1" hidden="1" thickBot="1">
      <c r="A16" s="225"/>
      <c r="B16" s="226"/>
      <c r="C16" s="119" t="s">
        <v>342</v>
      </c>
      <c r="D16" s="231"/>
      <c r="E16" s="232"/>
      <c r="F16" s="233"/>
      <c r="G16" s="234" t="s">
        <v>389</v>
      </c>
      <c r="H16" s="235"/>
      <c r="I16" s="235"/>
      <c r="J16" s="108"/>
    </row>
    <row r="17" spans="1:10" ht="19.5" customHeight="1" thickBot="1">
      <c r="A17" s="84"/>
      <c r="B17" s="85"/>
      <c r="C17" s="86"/>
      <c r="D17" s="86"/>
      <c r="E17" s="86"/>
      <c r="F17" s="86"/>
      <c r="G17" s="87"/>
      <c r="H17" s="87"/>
      <c r="I17" s="87"/>
      <c r="J17" s="108"/>
    </row>
    <row r="18" spans="1:10" ht="28.5" customHeight="1">
      <c r="A18" s="121" t="s">
        <v>48</v>
      </c>
      <c r="B18" s="122" t="s">
        <v>384</v>
      </c>
      <c r="C18" s="118"/>
      <c r="D18" s="118"/>
      <c r="E18" s="118"/>
      <c r="F18" s="227" t="s">
        <v>385</v>
      </c>
      <c r="G18" s="228"/>
      <c r="H18" s="228"/>
      <c r="I18" s="228"/>
      <c r="J18" s="108"/>
    </row>
    <row r="19" spans="1:10" ht="54.75" customHeight="1" thickBot="1">
      <c r="A19" s="214" t="s">
        <v>47</v>
      </c>
      <c r="B19" s="215" t="s">
        <v>435</v>
      </c>
      <c r="C19" s="212" t="s">
        <v>261</v>
      </c>
      <c r="D19" s="213" t="s">
        <v>266</v>
      </c>
      <c r="E19" s="216" t="s">
        <v>265</v>
      </c>
      <c r="F19" s="217" t="s">
        <v>435</v>
      </c>
      <c r="G19" s="218" t="s">
        <v>49</v>
      </c>
      <c r="H19" s="219" t="s">
        <v>266</v>
      </c>
      <c r="I19" s="220" t="s">
        <v>265</v>
      </c>
      <c r="J19" s="108"/>
    </row>
    <row r="20" spans="1:10" ht="27.75" customHeight="1" hidden="1" thickTop="1">
      <c r="A20" s="79"/>
      <c r="B20" s="104"/>
      <c r="C20" s="102"/>
      <c r="D20" s="80"/>
      <c r="E20" s="81" t="str">
        <f aca="true" t="shared" si="0" ref="E20:E27">IF(ISBLANK(C20),CHAR(32),VLOOKUP(C20,Existing,2,FALSE))</f>
        <v> </v>
      </c>
      <c r="F20" s="6"/>
      <c r="G20" s="82"/>
      <c r="H20" s="83">
        <f>D20</f>
        <v>0</v>
      </c>
      <c r="I20" s="205" t="str">
        <f aca="true" t="shared" si="1" ref="I20:I27">IF(OR(ISBLANK(G20),ISBLANK(H20)),CHAR(32),VLOOKUP(G20,Proposed,2,FALSE))</f>
        <v> </v>
      </c>
      <c r="J20" s="108"/>
    </row>
    <row r="21" spans="1:10" ht="45" customHeight="1">
      <c r="A21" s="12"/>
      <c r="B21" s="110"/>
      <c r="C21" s="103"/>
      <c r="D21" s="109"/>
      <c r="E21" s="113" t="str">
        <f t="shared" si="0"/>
        <v> </v>
      </c>
      <c r="F21" s="111"/>
      <c r="G21" s="101"/>
      <c r="H21" s="112"/>
      <c r="I21" s="206" t="str">
        <f t="shared" si="1"/>
        <v> </v>
      </c>
      <c r="J21" s="108"/>
    </row>
    <row r="22" spans="1:10" ht="45" customHeight="1">
      <c r="A22" s="12"/>
      <c r="B22" s="110"/>
      <c r="C22" s="103"/>
      <c r="D22" s="109"/>
      <c r="E22" s="113" t="str">
        <f t="shared" si="0"/>
        <v> </v>
      </c>
      <c r="F22" s="111"/>
      <c r="G22" s="101"/>
      <c r="H22" s="112"/>
      <c r="I22" s="206" t="str">
        <f t="shared" si="1"/>
        <v> </v>
      </c>
      <c r="J22" s="108"/>
    </row>
    <row r="23" spans="1:10" ht="45" customHeight="1">
      <c r="A23" s="12"/>
      <c r="B23" s="110"/>
      <c r="C23" s="103"/>
      <c r="D23" s="109"/>
      <c r="E23" s="113" t="str">
        <f t="shared" si="0"/>
        <v> </v>
      </c>
      <c r="F23" s="111"/>
      <c r="G23" s="101"/>
      <c r="H23" s="112"/>
      <c r="I23" s="206" t="str">
        <f t="shared" si="1"/>
        <v> </v>
      </c>
      <c r="J23" s="108"/>
    </row>
    <row r="24" spans="1:10" ht="45" customHeight="1">
      <c r="A24" s="12"/>
      <c r="B24" s="110"/>
      <c r="C24" s="103"/>
      <c r="D24" s="109"/>
      <c r="E24" s="113" t="str">
        <f t="shared" si="0"/>
        <v> </v>
      </c>
      <c r="F24" s="111"/>
      <c r="G24" s="101"/>
      <c r="H24" s="112"/>
      <c r="I24" s="206" t="str">
        <f t="shared" si="1"/>
        <v> </v>
      </c>
      <c r="J24" s="108"/>
    </row>
    <row r="25" spans="1:10" ht="45" customHeight="1">
      <c r="A25" s="12"/>
      <c r="B25" s="110"/>
      <c r="C25" s="103"/>
      <c r="D25" s="109"/>
      <c r="E25" s="113" t="str">
        <f t="shared" si="0"/>
        <v> </v>
      </c>
      <c r="F25" s="111"/>
      <c r="G25" s="101"/>
      <c r="H25" s="112"/>
      <c r="I25" s="206" t="str">
        <f t="shared" si="1"/>
        <v> </v>
      </c>
      <c r="J25" s="108"/>
    </row>
    <row r="26" spans="1:10" ht="45" customHeight="1">
      <c r="A26" s="12"/>
      <c r="B26" s="110"/>
      <c r="C26" s="103"/>
      <c r="D26" s="109"/>
      <c r="E26" s="113" t="str">
        <f t="shared" si="0"/>
        <v> </v>
      </c>
      <c r="F26" s="111"/>
      <c r="G26" s="101"/>
      <c r="H26" s="112"/>
      <c r="I26" s="206" t="str">
        <f t="shared" si="1"/>
        <v> </v>
      </c>
      <c r="J26" s="108"/>
    </row>
    <row r="27" spans="1:10" ht="45" customHeight="1">
      <c r="A27" s="12"/>
      <c r="B27" s="110"/>
      <c r="C27" s="103"/>
      <c r="D27" s="109"/>
      <c r="E27" s="113" t="str">
        <f t="shared" si="0"/>
        <v> </v>
      </c>
      <c r="F27" s="111"/>
      <c r="G27" s="101"/>
      <c r="H27" s="112"/>
      <c r="I27" s="206" t="str">
        <f t="shared" si="1"/>
        <v> </v>
      </c>
      <c r="J27" s="108"/>
    </row>
  </sheetData>
  <sheetProtection/>
  <mergeCells count="24">
    <mergeCell ref="C7:E7"/>
    <mergeCell ref="H14:I14"/>
    <mergeCell ref="H10:I10"/>
    <mergeCell ref="H11:I11"/>
    <mergeCell ref="H12:I12"/>
    <mergeCell ref="C9:E9"/>
    <mergeCell ref="C10:E10"/>
    <mergeCell ref="H7:I7"/>
    <mergeCell ref="C8:E8"/>
    <mergeCell ref="H8:I8"/>
    <mergeCell ref="C4:E4"/>
    <mergeCell ref="H4:I4"/>
    <mergeCell ref="H5:I5"/>
    <mergeCell ref="H6:I6"/>
    <mergeCell ref="A14:B16"/>
    <mergeCell ref="H9:I9"/>
    <mergeCell ref="D15:F15"/>
    <mergeCell ref="F18:I18"/>
    <mergeCell ref="H15:I15"/>
    <mergeCell ref="D16:F16"/>
    <mergeCell ref="G16:I16"/>
    <mergeCell ref="D11:E11"/>
    <mergeCell ref="D12:E12"/>
    <mergeCell ref="D14:F14"/>
  </mergeCells>
  <conditionalFormatting sqref="I20:I27 C15:C16 E20:F27">
    <cfRule type="cellIs" priority="1" dxfId="0" operator="equal" stopIfTrue="1">
      <formula>#N/A</formula>
    </cfRule>
  </conditionalFormatting>
  <dataValidations count="6">
    <dataValidation allowBlank="1" showInputMessage="1" showErrorMessage="1" prompt="Enter Quanity" sqref="D20:D27"/>
    <dataValidation allowBlank="1" showInputMessage="1" showErrorMessage="1" prompt="Enter Quanity if Different than Existing" sqref="H20:H27"/>
    <dataValidation type="list" allowBlank="1" showInputMessage="1" prompt="Choose a lamp/ballast combination." sqref="G20:G27">
      <formula1>Proposed_Description</formula1>
    </dataValidation>
    <dataValidation type="list" allowBlank="1" showInputMessage="1" showErrorMessage="1" prompt="Choose a lamp/ballast combination." sqref="C20:C27">
      <formula1>Existing_Description</formula1>
    </dataValidation>
    <dataValidation allowBlank="1" showInputMessage="1" showErrorMessage="1" prompt="Enter annual operating hours." sqref="B20:B27"/>
    <dataValidation allowBlank="1" showInputMessage="1" showErrorMessage="1" prompt="Enter a location." sqref="A20:A27"/>
  </dataValidations>
  <printOptions horizontalCentered="1" verticalCentered="1"/>
  <pageMargins left="0.25" right="0.25" top="0.5" bottom="0.75" header="0.5" footer="0.5"/>
  <pageSetup fitToHeight="1" fitToWidth="1" horizontalDpi="600" verticalDpi="600" orientation="landscape" scale="80" r:id="rId4"/>
  <headerFooter alignWithMargins="0">
    <oddFooter>&amp;L&amp;F&amp;R&amp;D, &amp;T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2"/>
  <dimension ref="B6:J34"/>
  <sheetViews>
    <sheetView workbookViewId="0" topLeftCell="A1">
      <selection activeCell="E26" sqref="E26"/>
    </sheetView>
  </sheetViews>
  <sheetFormatPr defaultColWidth="9.00390625" defaultRowHeight="15.75"/>
  <cols>
    <col min="1" max="1" width="8.00390625" style="132" customWidth="1"/>
    <col min="2" max="2" width="35.25390625" style="132" customWidth="1"/>
    <col min="3" max="3" width="9.625" style="132" customWidth="1"/>
    <col min="4" max="4" width="8.875" style="132" customWidth="1"/>
    <col min="5" max="5" width="8.00390625" style="132" customWidth="1"/>
    <col min="6" max="6" width="28.375" style="132" customWidth="1"/>
    <col min="7" max="7" width="8.75390625" style="132" customWidth="1"/>
    <col min="8" max="8" width="13.75390625" style="132" customWidth="1"/>
    <col min="9" max="9" width="8.00390625" style="132" customWidth="1"/>
    <col min="10" max="10" width="41.875" style="132" customWidth="1"/>
    <col min="11" max="16384" width="8.00390625" style="132" customWidth="1"/>
  </cols>
  <sheetData>
    <row r="5" ht="13.5" thickBot="1"/>
    <row r="6" spans="2:10" ht="37.5" customHeight="1" thickBot="1">
      <c r="B6" s="135" t="s">
        <v>300</v>
      </c>
      <c r="C6" s="136" t="s">
        <v>301</v>
      </c>
      <c r="D6" s="137" t="s">
        <v>302</v>
      </c>
      <c r="F6" s="261" t="s">
        <v>303</v>
      </c>
      <c r="G6" s="262"/>
      <c r="J6" s="138" t="s">
        <v>304</v>
      </c>
    </row>
    <row r="7" spans="2:10" ht="12.75">
      <c r="B7" s="139" t="s">
        <v>305</v>
      </c>
      <c r="C7" s="140" t="e">
        <f>IF(Project_Cost&gt;0,Project_Cost,0)</f>
        <v>#REF!</v>
      </c>
      <c r="D7" s="141" t="e">
        <f>(IF(Project_Cost&lt;0,Project_Cost,0))*-1</f>
        <v>#REF!</v>
      </c>
      <c r="F7" s="142" t="s">
        <v>0</v>
      </c>
      <c r="G7" s="143" t="e">
        <f>'Data Collection'!#REF!</f>
        <v>#REF!</v>
      </c>
      <c r="J7" s="144" t="s">
        <v>1</v>
      </c>
    </row>
    <row r="8" spans="2:10" ht="12.75">
      <c r="B8" s="184" t="s">
        <v>338</v>
      </c>
      <c r="C8" s="145" t="e">
        <f>IF(PV_Other_OM&gt;0,PV_Other_OM,0)</f>
        <v>#REF!</v>
      </c>
      <c r="D8" s="146" t="e">
        <f>(IF(PV_Other_OM&lt;0,PV_Other_OM,0))*-1</f>
        <v>#REF!</v>
      </c>
      <c r="F8" s="142" t="s">
        <v>2</v>
      </c>
      <c r="G8" s="147" t="e">
        <f>'Data Collection'!#REF!</f>
        <v>#REF!</v>
      </c>
      <c r="J8" s="148" t="s">
        <v>3</v>
      </c>
    </row>
    <row r="9" spans="2:10" ht="13.5" thickBot="1">
      <c r="B9" s="184" t="s">
        <v>339</v>
      </c>
      <c r="C9" s="145" t="e">
        <f>IF(PV_Gas_OM&gt;0,PV_Gas_OM,0)</f>
        <v>#REF!</v>
      </c>
      <c r="D9" s="146" t="e">
        <f>(IF(PV_Gas_OM&lt;0,PV_Gas_OM,0))*-1</f>
        <v>#REF!</v>
      </c>
      <c r="F9" s="184" t="s">
        <v>340</v>
      </c>
      <c r="G9" s="149" t="e">
        <f>OandM</f>
        <v>#REF!</v>
      </c>
      <c r="J9" s="148"/>
    </row>
    <row r="10" spans="2:10" ht="13.5" thickBot="1">
      <c r="B10" s="142" t="s">
        <v>4</v>
      </c>
      <c r="C10" s="145" t="e">
        <f>IF(PV_ReLamp_Cost&gt;0,PV_ReLamp_Cost,0)</f>
        <v>#REF!</v>
      </c>
      <c r="D10" s="146" t="e">
        <f>(IF(PV_ReLamp_Cost&lt;0,PV_ReLamp_Cost,0))*-1</f>
        <v>#REF!</v>
      </c>
      <c r="F10" s="184" t="s">
        <v>338</v>
      </c>
      <c r="G10" s="150" t="e">
        <f>OandM*(1-((1/(1+DiscountRate))^MeasureLife))/DiscountRate</f>
        <v>#REF!</v>
      </c>
      <c r="J10" s="148" t="s">
        <v>5</v>
      </c>
    </row>
    <row r="11" spans="2:10" ht="12.75">
      <c r="B11" s="142" t="s">
        <v>6</v>
      </c>
      <c r="C11" s="145" t="e">
        <f>IF(PV_Energy_Saved&lt;0,PV_Energy_Saved,0)</f>
        <v>#REF!</v>
      </c>
      <c r="D11" s="146" t="e">
        <f>IF(PV_Energy_Saved&gt;0,PV_Energy_Saved,0)</f>
        <v>#REF!</v>
      </c>
      <c r="J11" s="148" t="s">
        <v>7</v>
      </c>
    </row>
    <row r="12" spans="2:10" ht="13.5" thickBot="1">
      <c r="B12" s="151" t="s">
        <v>8</v>
      </c>
      <c r="C12" s="152" t="e">
        <f>SUM(C7:C11)</f>
        <v>#REF!</v>
      </c>
      <c r="D12" s="153" t="e">
        <f>SUM(D7:D11)</f>
        <v>#REF!</v>
      </c>
      <c r="J12" s="148" t="s">
        <v>9</v>
      </c>
    </row>
    <row r="13" spans="3:8" ht="13.5" thickBot="1">
      <c r="C13" s="154"/>
      <c r="F13" s="155" t="s">
        <v>4</v>
      </c>
      <c r="G13" s="150" t="e">
        <f>#REF!</f>
        <v>#REF!</v>
      </c>
      <c r="H13" s="187" t="s">
        <v>337</v>
      </c>
    </row>
    <row r="14" spans="2:3" ht="13.5" thickBot="1">
      <c r="B14" s="156" t="s">
        <v>10</v>
      </c>
      <c r="C14" s="157" t="e">
        <f>IF(AND(C12&gt;0,D12&gt;0),(D12/C12),"Infinite")</f>
        <v>#REF!</v>
      </c>
    </row>
    <row r="16" ht="12.75">
      <c r="C16" s="186"/>
    </row>
    <row r="17" spans="3:4" ht="12.75">
      <c r="C17" s="185"/>
      <c r="D17" s="154"/>
    </row>
    <row r="22" ht="12.75">
      <c r="G22" s="185" t="e">
        <f>PV(DiscountRate,G8,G9)</f>
        <v>#REF!</v>
      </c>
    </row>
    <row r="23" spans="7:9" ht="12.75">
      <c r="G23" s="188" t="e">
        <f aca="true" t="shared" si="0" ref="G23:G34">-$G$9</f>
        <v>#REF!</v>
      </c>
      <c r="H23" s="158" t="e">
        <f aca="true" t="shared" si="1" ref="H23:H34">G23/(1+DiscountRate)^(I23)</f>
        <v>#REF!</v>
      </c>
      <c r="I23" s="132">
        <v>1</v>
      </c>
    </row>
    <row r="24" spans="7:9" ht="12.75">
      <c r="G24" s="188" t="e">
        <f t="shared" si="0"/>
        <v>#REF!</v>
      </c>
      <c r="H24" s="158" t="e">
        <f t="shared" si="1"/>
        <v>#REF!</v>
      </c>
      <c r="I24" s="132">
        <v>2</v>
      </c>
    </row>
    <row r="25" spans="7:9" ht="12.75">
      <c r="G25" s="188" t="e">
        <f t="shared" si="0"/>
        <v>#REF!</v>
      </c>
      <c r="H25" s="158" t="e">
        <f t="shared" si="1"/>
        <v>#REF!</v>
      </c>
      <c r="I25" s="132">
        <v>3</v>
      </c>
    </row>
    <row r="26" spans="7:9" ht="12.75">
      <c r="G26" s="188" t="e">
        <f t="shared" si="0"/>
        <v>#REF!</v>
      </c>
      <c r="H26" s="158" t="e">
        <f t="shared" si="1"/>
        <v>#REF!</v>
      </c>
      <c r="I26" s="132">
        <v>4</v>
      </c>
    </row>
    <row r="27" spans="7:9" ht="12.75">
      <c r="G27" s="188" t="e">
        <f t="shared" si="0"/>
        <v>#REF!</v>
      </c>
      <c r="H27" s="158" t="e">
        <f t="shared" si="1"/>
        <v>#REF!</v>
      </c>
      <c r="I27" s="132">
        <v>5</v>
      </c>
    </row>
    <row r="28" spans="7:9" ht="12.75">
      <c r="G28" s="188" t="e">
        <f t="shared" si="0"/>
        <v>#REF!</v>
      </c>
      <c r="H28" s="158" t="e">
        <f t="shared" si="1"/>
        <v>#REF!</v>
      </c>
      <c r="I28" s="132">
        <v>6</v>
      </c>
    </row>
    <row r="29" spans="7:9" ht="12.75">
      <c r="G29" s="188" t="e">
        <f t="shared" si="0"/>
        <v>#REF!</v>
      </c>
      <c r="H29" s="158" t="e">
        <f t="shared" si="1"/>
        <v>#REF!</v>
      </c>
      <c r="I29" s="132">
        <v>7</v>
      </c>
    </row>
    <row r="30" spans="7:9" ht="12.75">
      <c r="G30" s="188" t="e">
        <f t="shared" si="0"/>
        <v>#REF!</v>
      </c>
      <c r="H30" s="158" t="e">
        <f t="shared" si="1"/>
        <v>#REF!</v>
      </c>
      <c r="I30" s="132">
        <v>8</v>
      </c>
    </row>
    <row r="31" spans="7:9" ht="12.75">
      <c r="G31" s="188" t="e">
        <f t="shared" si="0"/>
        <v>#REF!</v>
      </c>
      <c r="H31" s="158" t="e">
        <f t="shared" si="1"/>
        <v>#REF!</v>
      </c>
      <c r="I31" s="132">
        <v>9</v>
      </c>
    </row>
    <row r="32" spans="7:9" ht="12.75">
      <c r="G32" s="188" t="e">
        <f t="shared" si="0"/>
        <v>#REF!</v>
      </c>
      <c r="H32" s="158" t="e">
        <f t="shared" si="1"/>
        <v>#REF!</v>
      </c>
      <c r="I32" s="132">
        <v>10</v>
      </c>
    </row>
    <row r="33" spans="7:9" ht="12.75">
      <c r="G33" s="188" t="e">
        <f t="shared" si="0"/>
        <v>#REF!</v>
      </c>
      <c r="H33" s="158" t="e">
        <f t="shared" si="1"/>
        <v>#REF!</v>
      </c>
      <c r="I33" s="132">
        <v>11</v>
      </c>
    </row>
    <row r="34" spans="7:9" ht="12.75">
      <c r="G34" s="188" t="e">
        <f t="shared" si="0"/>
        <v>#REF!</v>
      </c>
      <c r="H34" s="158" t="e">
        <f t="shared" si="1"/>
        <v>#REF!</v>
      </c>
      <c r="I34" s="132">
        <v>12</v>
      </c>
    </row>
  </sheetData>
  <sheetProtection sheet="1" objects="1"/>
  <mergeCells count="1">
    <mergeCell ref="F6:G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3"/>
  <dimension ref="A1:Z34"/>
  <sheetViews>
    <sheetView zoomScale="103" zoomScaleNormal="103" workbookViewId="0" topLeftCell="A1">
      <pane xSplit="1" ySplit="4" topLeftCell="F5" activePane="bottomRight" state="frozen"/>
      <selection pane="topLeft" activeCell="B7" sqref="B7:B8"/>
      <selection pane="topRight" activeCell="B7" sqref="B7:B8"/>
      <selection pane="bottomLeft" activeCell="B7" sqref="B7:B8"/>
      <selection pane="bottomRight" activeCell="F2" sqref="F2"/>
    </sheetView>
  </sheetViews>
  <sheetFormatPr defaultColWidth="9.00390625" defaultRowHeight="15.75"/>
  <cols>
    <col min="1" max="1" width="8.00390625" style="132" customWidth="1"/>
    <col min="2" max="2" width="12.75390625" style="132" customWidth="1"/>
    <col min="3" max="3" width="9.00390625" style="132" customWidth="1"/>
    <col min="4" max="4" width="35.25390625" style="132" customWidth="1"/>
    <col min="5" max="5" width="21.25390625" style="132" customWidth="1"/>
    <col min="6" max="6" width="29.75390625" style="132" customWidth="1"/>
    <col min="7" max="9" width="10.00390625" style="132" customWidth="1"/>
    <col min="10" max="11" width="9.375" style="132" customWidth="1"/>
    <col min="12" max="12" width="13.75390625" style="132" customWidth="1"/>
    <col min="13" max="13" width="12.25390625" style="132" customWidth="1"/>
    <col min="14" max="14" width="15.25390625" style="132" customWidth="1"/>
    <col min="15" max="15" width="16.625" style="132" customWidth="1"/>
    <col min="16" max="16" width="14.875" style="132" customWidth="1"/>
    <col min="17" max="17" width="12.625" style="132" customWidth="1"/>
    <col min="18" max="18" width="9.125" style="132" customWidth="1"/>
    <col min="19" max="16384" width="8.00390625" style="132" customWidth="1"/>
  </cols>
  <sheetData>
    <row r="1" spans="4:26" ht="12.75">
      <c r="D1" s="159" t="s">
        <v>11</v>
      </c>
      <c r="E1" s="159" t="s">
        <v>12</v>
      </c>
      <c r="F1" s="160">
        <v>1</v>
      </c>
      <c r="G1" s="160">
        <v>2</v>
      </c>
      <c r="H1" s="160">
        <v>3</v>
      </c>
      <c r="I1" s="160">
        <v>4</v>
      </c>
      <c r="J1" s="160">
        <v>5</v>
      </c>
      <c r="K1" s="160">
        <v>6</v>
      </c>
      <c r="L1" s="160">
        <v>7</v>
      </c>
      <c r="M1" s="160">
        <v>8</v>
      </c>
      <c r="N1" s="160">
        <v>9</v>
      </c>
      <c r="O1" s="160">
        <v>10</v>
      </c>
      <c r="P1" s="160">
        <v>11</v>
      </c>
      <c r="Q1" s="160">
        <v>12</v>
      </c>
      <c r="R1" s="160">
        <v>13</v>
      </c>
      <c r="S1" s="160">
        <v>14</v>
      </c>
      <c r="T1" s="160">
        <v>15</v>
      </c>
      <c r="U1" s="160">
        <v>16</v>
      </c>
      <c r="V1" s="160">
        <v>17</v>
      </c>
      <c r="W1" s="160">
        <v>18</v>
      </c>
      <c r="X1" s="160">
        <v>19</v>
      </c>
      <c r="Y1" s="160">
        <v>20</v>
      </c>
      <c r="Z1" s="160">
        <v>21</v>
      </c>
    </row>
    <row r="2" spans="4:13" ht="39" thickBot="1">
      <c r="D2" s="189">
        <v>17</v>
      </c>
      <c r="E2" s="189">
        <v>3</v>
      </c>
      <c r="M2" s="161" t="s">
        <v>13</v>
      </c>
    </row>
    <row r="3" spans="2:17" ht="26.25" customHeight="1">
      <c r="B3" s="263" t="s">
        <v>278</v>
      </c>
      <c r="C3" s="264"/>
      <c r="D3" s="264"/>
      <c r="E3" s="163"/>
      <c r="G3" s="265" t="s">
        <v>279</v>
      </c>
      <c r="H3" s="266"/>
      <c r="I3" s="266"/>
      <c r="J3" s="266"/>
      <c r="M3" s="164">
        <v>0.4645</v>
      </c>
      <c r="N3" s="267" t="s">
        <v>14</v>
      </c>
      <c r="O3" s="267"/>
      <c r="P3" s="267"/>
      <c r="Q3" s="267"/>
    </row>
    <row r="4" spans="2:18" ht="76.5">
      <c r="B4" s="162" t="s">
        <v>15</v>
      </c>
      <c r="C4" s="162" t="s">
        <v>16</v>
      </c>
      <c r="D4" s="162" t="s">
        <v>280</v>
      </c>
      <c r="E4" s="166" t="s">
        <v>17</v>
      </c>
      <c r="F4" s="167" t="s">
        <v>281</v>
      </c>
      <c r="G4" s="165" t="s">
        <v>18</v>
      </c>
      <c r="H4" s="165" t="s">
        <v>19</v>
      </c>
      <c r="I4" s="165" t="s">
        <v>20</v>
      </c>
      <c r="J4" s="165" t="s">
        <v>21</v>
      </c>
      <c r="K4" s="165" t="s">
        <v>282</v>
      </c>
      <c r="L4" s="168" t="s">
        <v>22</v>
      </c>
      <c r="M4" s="165" t="s">
        <v>317</v>
      </c>
      <c r="N4" s="165" t="s">
        <v>18</v>
      </c>
      <c r="O4" s="165" t="s">
        <v>19</v>
      </c>
      <c r="P4" s="165" t="s">
        <v>20</v>
      </c>
      <c r="Q4" s="165" t="s">
        <v>21</v>
      </c>
      <c r="R4" s="169" t="s">
        <v>318</v>
      </c>
    </row>
    <row r="5" spans="1:18" ht="12.75">
      <c r="A5" s="160">
        <v>1</v>
      </c>
      <c r="B5" s="132" t="s">
        <v>283</v>
      </c>
      <c r="C5" s="132" t="s">
        <v>319</v>
      </c>
      <c r="D5" s="181" t="s">
        <v>284</v>
      </c>
      <c r="E5" s="179" t="s">
        <v>18</v>
      </c>
      <c r="F5" s="170" t="s">
        <v>284</v>
      </c>
      <c r="G5" s="171">
        <v>0.9160819438382988</v>
      </c>
      <c r="H5" s="171">
        <v>1.02</v>
      </c>
      <c r="I5" s="171">
        <v>1.0792819438382986</v>
      </c>
      <c r="J5" s="171">
        <v>1</v>
      </c>
      <c r="K5" s="162">
        <v>4200</v>
      </c>
      <c r="L5" s="172">
        <v>-0.0081888</v>
      </c>
      <c r="M5" s="173">
        <f aca="true" t="shared" si="0" ref="M5:M26">$M$3*L5</f>
        <v>-0.0038036976</v>
      </c>
      <c r="N5" s="174" t="str">
        <f aca="true" t="shared" si="1" ref="N5:N20">CONCATENATE("Ex",C5,"ElecHt")</f>
        <v>ExLgOffElecHt</v>
      </c>
      <c r="O5" s="174" t="str">
        <f aca="true" t="shared" si="2" ref="O5:O20">CONCATENATE("Ex",C5,"HtPmpHt")</f>
        <v>ExLgOffHtPmpHt</v>
      </c>
      <c r="P5" s="174" t="str">
        <f aca="true" t="shared" si="3" ref="P5:P20">CONCATENATE("Ex",C5,"GasHt")</f>
        <v>ExLgOffGasHt</v>
      </c>
      <c r="Q5" s="170" t="str">
        <f aca="true" t="shared" si="4" ref="Q5:Q21">CONCATENATE("Ex",C5)</f>
        <v>ExLgOff</v>
      </c>
      <c r="R5" s="162">
        <v>12</v>
      </c>
    </row>
    <row r="6" spans="1:18" ht="12.75">
      <c r="A6" s="160">
        <v>2</v>
      </c>
      <c r="B6" s="132" t="s">
        <v>285</v>
      </c>
      <c r="C6" s="132" t="s">
        <v>319</v>
      </c>
      <c r="D6" s="181" t="s">
        <v>286</v>
      </c>
      <c r="E6" s="133" t="s">
        <v>19</v>
      </c>
      <c r="F6" s="170" t="s">
        <v>286</v>
      </c>
      <c r="G6" s="171">
        <v>0.9050711350751897</v>
      </c>
      <c r="H6" s="171">
        <v>1.02</v>
      </c>
      <c r="I6" s="171">
        <v>1.0682711350751894</v>
      </c>
      <c r="J6" s="171">
        <v>1</v>
      </c>
      <c r="K6" s="162">
        <v>3600</v>
      </c>
      <c r="L6" s="172">
        <v>-0.0081888</v>
      </c>
      <c r="M6" s="173">
        <f t="shared" si="0"/>
        <v>-0.0038036976</v>
      </c>
      <c r="N6" s="174" t="str">
        <f t="shared" si="1"/>
        <v>ExLgOffElecHt</v>
      </c>
      <c r="O6" s="174" t="str">
        <f t="shared" si="2"/>
        <v>ExLgOffHtPmpHt</v>
      </c>
      <c r="P6" s="174" t="str">
        <f t="shared" si="3"/>
        <v>ExLgOffGasHt</v>
      </c>
      <c r="Q6" s="170" t="str">
        <f t="shared" si="4"/>
        <v>ExLgOff</v>
      </c>
      <c r="R6" s="162">
        <v>12</v>
      </c>
    </row>
    <row r="7" spans="1:18" ht="12.75">
      <c r="A7" s="160">
        <v>3</v>
      </c>
      <c r="B7" s="132" t="s">
        <v>287</v>
      </c>
      <c r="C7" s="132" t="s">
        <v>320</v>
      </c>
      <c r="D7" s="181" t="s">
        <v>288</v>
      </c>
      <c r="E7" s="133" t="s">
        <v>20</v>
      </c>
      <c r="F7" s="170" t="s">
        <v>288</v>
      </c>
      <c r="G7" s="171">
        <v>0.6909042731200277</v>
      </c>
      <c r="H7" s="171">
        <v>0.955</v>
      </c>
      <c r="I7" s="171">
        <v>1.117037606453361</v>
      </c>
      <c r="J7" s="171">
        <v>1</v>
      </c>
      <c r="K7" s="162">
        <v>3000</v>
      </c>
      <c r="L7" s="172">
        <v>-0.021381866666666666</v>
      </c>
      <c r="M7" s="173">
        <f t="shared" si="0"/>
        <v>-0.009931877066666667</v>
      </c>
      <c r="N7" s="174" t="str">
        <f t="shared" si="1"/>
        <v>ExSmOffElecHt</v>
      </c>
      <c r="O7" s="174" t="str">
        <f t="shared" si="2"/>
        <v>ExSmOffHtPmpHt</v>
      </c>
      <c r="P7" s="174" t="str">
        <f t="shared" si="3"/>
        <v>ExSmOffGasHt</v>
      </c>
      <c r="Q7" s="170" t="str">
        <f t="shared" si="4"/>
        <v>ExSmOff</v>
      </c>
      <c r="R7" s="162">
        <v>12</v>
      </c>
    </row>
    <row r="8" spans="1:18" ht="12.75">
      <c r="A8" s="160">
        <v>4</v>
      </c>
      <c r="B8" s="132" t="s">
        <v>289</v>
      </c>
      <c r="C8" s="132" t="s">
        <v>321</v>
      </c>
      <c r="D8" s="181" t="s">
        <v>290</v>
      </c>
      <c r="E8" s="134" t="s">
        <v>21</v>
      </c>
      <c r="F8" s="170" t="s">
        <v>290</v>
      </c>
      <c r="G8" s="171">
        <v>0.8186099789007192</v>
      </c>
      <c r="H8" s="171">
        <v>1.025</v>
      </c>
      <c r="I8" s="171">
        <v>1.1178099789007192</v>
      </c>
      <c r="J8" s="171">
        <v>1</v>
      </c>
      <c r="K8" s="162">
        <v>4800</v>
      </c>
      <c r="L8" s="172">
        <v>-0.0150128</v>
      </c>
      <c r="M8" s="173">
        <f t="shared" si="0"/>
        <v>-0.0069734456</v>
      </c>
      <c r="N8" s="174" t="str">
        <f t="shared" si="1"/>
        <v>ExLgRetElecHt</v>
      </c>
      <c r="O8" s="174" t="str">
        <f t="shared" si="2"/>
        <v>ExLgRetHtPmpHt</v>
      </c>
      <c r="P8" s="174" t="str">
        <f t="shared" si="3"/>
        <v>ExLgRetGasHt</v>
      </c>
      <c r="Q8" s="170" t="str">
        <f t="shared" si="4"/>
        <v>ExLgRet</v>
      </c>
      <c r="R8" s="162">
        <v>12</v>
      </c>
    </row>
    <row r="9" spans="1:18" ht="12.75">
      <c r="A9" s="160">
        <v>5</v>
      </c>
      <c r="B9" s="132" t="s">
        <v>291</v>
      </c>
      <c r="C9" s="132" t="s">
        <v>322</v>
      </c>
      <c r="D9" s="181" t="s">
        <v>292</v>
      </c>
      <c r="E9" s="133"/>
      <c r="F9" s="170" t="s">
        <v>292</v>
      </c>
      <c r="G9" s="171">
        <v>0.6808904630602128</v>
      </c>
      <c r="H9" s="171">
        <v>0.925</v>
      </c>
      <c r="I9" s="171">
        <v>1.034490463060213</v>
      </c>
      <c r="J9" s="171">
        <v>1</v>
      </c>
      <c r="K9" s="162">
        <v>3900</v>
      </c>
      <c r="L9" s="172">
        <v>-0.0177424</v>
      </c>
      <c r="M9" s="173">
        <f t="shared" si="0"/>
        <v>-0.0082413448</v>
      </c>
      <c r="N9" s="174" t="str">
        <f t="shared" si="1"/>
        <v>ExSmRetElecHt</v>
      </c>
      <c r="O9" s="174" t="str">
        <f t="shared" si="2"/>
        <v>ExSmRetHtPmpHt</v>
      </c>
      <c r="P9" s="174" t="str">
        <f t="shared" si="3"/>
        <v>ExSmRetGasHt</v>
      </c>
      <c r="Q9" s="170" t="str">
        <f t="shared" si="4"/>
        <v>ExSmRet</v>
      </c>
      <c r="R9" s="162">
        <v>12</v>
      </c>
    </row>
    <row r="10" spans="1:18" ht="12.75">
      <c r="A10" s="160">
        <v>6</v>
      </c>
      <c r="B10" s="132" t="s">
        <v>293</v>
      </c>
      <c r="C10" s="132" t="s">
        <v>322</v>
      </c>
      <c r="D10" s="181" t="s">
        <v>294</v>
      </c>
      <c r="E10" s="133"/>
      <c r="F10" s="170" t="s">
        <v>294</v>
      </c>
      <c r="G10" s="171">
        <v>0.7630937094025019</v>
      </c>
      <c r="H10" s="171">
        <v>0.975</v>
      </c>
      <c r="I10" s="171">
        <v>1.0441603760691687</v>
      </c>
      <c r="J10" s="171">
        <v>1</v>
      </c>
      <c r="K10" s="162">
        <v>3400</v>
      </c>
      <c r="L10" s="172">
        <v>-0.014102933333333333</v>
      </c>
      <c r="M10" s="173">
        <f t="shared" si="0"/>
        <v>-0.006550812533333334</v>
      </c>
      <c r="N10" s="174" t="str">
        <f t="shared" si="1"/>
        <v>ExSmRetElecHt</v>
      </c>
      <c r="O10" s="174" t="str">
        <f t="shared" si="2"/>
        <v>ExSmRetHtPmpHt</v>
      </c>
      <c r="P10" s="174" t="str">
        <f t="shared" si="3"/>
        <v>ExSmRetGasHt</v>
      </c>
      <c r="Q10" s="170" t="str">
        <f t="shared" si="4"/>
        <v>ExSmRet</v>
      </c>
      <c r="R10" s="162">
        <v>12</v>
      </c>
    </row>
    <row r="11" spans="1:18" ht="12.75">
      <c r="A11" s="160">
        <v>7</v>
      </c>
      <c r="B11" s="132" t="s">
        <v>295</v>
      </c>
      <c r="C11" s="132" t="s">
        <v>321</v>
      </c>
      <c r="D11" s="181" t="s">
        <v>296</v>
      </c>
      <c r="E11" s="133"/>
      <c r="F11" s="170" t="s">
        <v>296</v>
      </c>
      <c r="G11" s="171">
        <v>0.7107865827309866</v>
      </c>
      <c r="H11" s="171">
        <v>0.965</v>
      </c>
      <c r="I11" s="171">
        <v>1.100653249397653</v>
      </c>
      <c r="J11" s="171">
        <v>1</v>
      </c>
      <c r="K11" s="162">
        <v>4000</v>
      </c>
      <c r="L11" s="172">
        <v>-0.019562133333333332</v>
      </c>
      <c r="M11" s="173">
        <f t="shared" si="0"/>
        <v>-0.009086610933333333</v>
      </c>
      <c r="N11" s="174" t="str">
        <f t="shared" si="1"/>
        <v>ExLgRetElecHt</v>
      </c>
      <c r="O11" s="174" t="str">
        <f t="shared" si="2"/>
        <v>ExLgRetHtPmpHt</v>
      </c>
      <c r="P11" s="174" t="str">
        <f t="shared" si="3"/>
        <v>ExLgRetGasHt</v>
      </c>
      <c r="Q11" s="170" t="str">
        <f t="shared" si="4"/>
        <v>ExLgRet</v>
      </c>
      <c r="R11" s="162">
        <v>12</v>
      </c>
    </row>
    <row r="12" spans="1:18" ht="12.75">
      <c r="A12" s="160">
        <v>8</v>
      </c>
      <c r="B12" s="132" t="s">
        <v>297</v>
      </c>
      <c r="C12" s="132" t="s">
        <v>53</v>
      </c>
      <c r="D12" s="181" t="s">
        <v>298</v>
      </c>
      <c r="E12" s="133"/>
      <c r="F12" s="170" t="s">
        <v>298</v>
      </c>
      <c r="G12" s="171">
        <v>0.568808219851503</v>
      </c>
      <c r="H12" s="171">
        <v>0.86</v>
      </c>
      <c r="I12" s="171">
        <v>1.004008219851503</v>
      </c>
      <c r="J12" s="171">
        <v>1</v>
      </c>
      <c r="K12" s="162">
        <v>2400</v>
      </c>
      <c r="L12" s="172">
        <v>-0.0218368</v>
      </c>
      <c r="M12" s="173">
        <f t="shared" si="0"/>
        <v>-0.010143193600000001</v>
      </c>
      <c r="N12" s="174" t="str">
        <f t="shared" si="1"/>
        <v>ExSchoolElecHt</v>
      </c>
      <c r="O12" s="174" t="str">
        <f t="shared" si="2"/>
        <v>ExSchoolHtPmpHt</v>
      </c>
      <c r="P12" s="174" t="str">
        <f t="shared" si="3"/>
        <v>ExSchoolGasHt</v>
      </c>
      <c r="Q12" s="170" t="str">
        <f t="shared" si="4"/>
        <v>ExSchool</v>
      </c>
      <c r="R12" s="162">
        <v>12</v>
      </c>
    </row>
    <row r="13" spans="1:18" ht="12.75">
      <c r="A13" s="160">
        <v>9</v>
      </c>
      <c r="B13" s="132" t="s">
        <v>299</v>
      </c>
      <c r="C13" s="132" t="s">
        <v>53</v>
      </c>
      <c r="D13" s="181" t="s">
        <v>270</v>
      </c>
      <c r="E13" s="133"/>
      <c r="F13" s="170" t="s">
        <v>270</v>
      </c>
      <c r="G13" s="171">
        <v>0.6820632101244889</v>
      </c>
      <c r="H13" s="171">
        <v>0.955</v>
      </c>
      <c r="I13" s="171">
        <v>1.1081965434578223</v>
      </c>
      <c r="J13" s="171">
        <v>1</v>
      </c>
      <c r="K13" s="162">
        <v>3000</v>
      </c>
      <c r="L13" s="172">
        <v>-0.021381866666666666</v>
      </c>
      <c r="M13" s="173">
        <f t="shared" si="0"/>
        <v>-0.009931877066666667</v>
      </c>
      <c r="N13" s="174" t="str">
        <f t="shared" si="1"/>
        <v>ExSchoolElecHt</v>
      </c>
      <c r="O13" s="174" t="str">
        <f t="shared" si="2"/>
        <v>ExSchoolHtPmpHt</v>
      </c>
      <c r="P13" s="174" t="str">
        <f t="shared" si="3"/>
        <v>ExSchoolGasHt</v>
      </c>
      <c r="Q13" s="170" t="str">
        <f t="shared" si="4"/>
        <v>ExSchool</v>
      </c>
      <c r="R13" s="162">
        <v>12</v>
      </c>
    </row>
    <row r="14" spans="1:18" ht="12.75">
      <c r="A14" s="160">
        <v>10</v>
      </c>
      <c r="B14" s="132" t="s">
        <v>54</v>
      </c>
      <c r="C14" s="132" t="s">
        <v>323</v>
      </c>
      <c r="D14" s="181" t="s">
        <v>271</v>
      </c>
      <c r="E14" s="133"/>
      <c r="F14" s="170" t="s">
        <v>271</v>
      </c>
      <c r="G14" s="171">
        <v>0.61</v>
      </c>
      <c r="H14" s="171">
        <v>0.805</v>
      </c>
      <c r="I14" s="171">
        <v>0.9636000000000001</v>
      </c>
      <c r="J14" s="171">
        <v>1</v>
      </c>
      <c r="K14" s="162">
        <v>3500</v>
      </c>
      <c r="L14" s="172">
        <v>-0.0177424</v>
      </c>
      <c r="M14" s="173">
        <f t="shared" si="0"/>
        <v>-0.0082413448</v>
      </c>
      <c r="N14" s="174" t="str">
        <f t="shared" si="1"/>
        <v>ExWarehElecHt</v>
      </c>
      <c r="O14" s="174" t="str">
        <f t="shared" si="2"/>
        <v>ExWarehHtPmpHt</v>
      </c>
      <c r="P14" s="174" t="str">
        <f t="shared" si="3"/>
        <v>ExWarehGasHt</v>
      </c>
      <c r="Q14" s="170" t="str">
        <f t="shared" si="4"/>
        <v>ExWareh</v>
      </c>
      <c r="R14" s="162">
        <v>12</v>
      </c>
    </row>
    <row r="15" spans="1:18" ht="12.75">
      <c r="A15" s="160">
        <v>11</v>
      </c>
      <c r="B15" s="132" t="s">
        <v>272</v>
      </c>
      <c r="C15" s="132" t="s">
        <v>324</v>
      </c>
      <c r="D15" s="181" t="s">
        <v>273</v>
      </c>
      <c r="E15" s="133"/>
      <c r="F15" s="170" t="s">
        <v>273</v>
      </c>
      <c r="G15" s="171">
        <v>0.8530066536973147</v>
      </c>
      <c r="H15" s="171">
        <v>0.97</v>
      </c>
      <c r="I15" s="171">
        <v>1.0524733203639813</v>
      </c>
      <c r="J15" s="171">
        <v>1</v>
      </c>
      <c r="K15" s="162">
        <v>6500</v>
      </c>
      <c r="L15" s="172">
        <v>-0.010008533333333333</v>
      </c>
      <c r="M15" s="173">
        <f t="shared" si="0"/>
        <v>-0.004648963733333333</v>
      </c>
      <c r="N15" s="174" t="str">
        <f t="shared" si="1"/>
        <v>ExGrocElecHt</v>
      </c>
      <c r="O15" s="174" t="str">
        <f t="shared" si="2"/>
        <v>ExGrocHtPmpHt</v>
      </c>
      <c r="P15" s="174" t="str">
        <f t="shared" si="3"/>
        <v>ExGrocGasHt</v>
      </c>
      <c r="Q15" s="170" t="str">
        <f t="shared" si="4"/>
        <v>ExGroc</v>
      </c>
      <c r="R15" s="162">
        <v>12</v>
      </c>
    </row>
    <row r="16" spans="1:18" ht="12.75">
      <c r="A16" s="160">
        <v>12</v>
      </c>
      <c r="B16" s="132" t="s">
        <v>274</v>
      </c>
      <c r="C16" s="132" t="s">
        <v>324</v>
      </c>
      <c r="D16" s="181" t="s">
        <v>275</v>
      </c>
      <c r="E16" s="133"/>
      <c r="F16" s="170" t="s">
        <v>275</v>
      </c>
      <c r="G16" s="171">
        <v>0.6949739737475549</v>
      </c>
      <c r="H16" s="171">
        <v>0.945</v>
      </c>
      <c r="I16" s="171">
        <v>1.048573973747555</v>
      </c>
      <c r="J16" s="171">
        <v>1</v>
      </c>
      <c r="K16" s="162">
        <v>6500</v>
      </c>
      <c r="L16" s="172">
        <v>-0.0177424</v>
      </c>
      <c r="M16" s="173">
        <f t="shared" si="0"/>
        <v>-0.0082413448</v>
      </c>
      <c r="N16" s="174" t="str">
        <f t="shared" si="1"/>
        <v>ExGrocElecHt</v>
      </c>
      <c r="O16" s="174" t="str">
        <f t="shared" si="2"/>
        <v>ExGrocHtPmpHt</v>
      </c>
      <c r="P16" s="174" t="str">
        <f t="shared" si="3"/>
        <v>ExGrocGasHt</v>
      </c>
      <c r="Q16" s="170" t="str">
        <f t="shared" si="4"/>
        <v>ExGroc</v>
      </c>
      <c r="R16" s="162">
        <v>12</v>
      </c>
    </row>
    <row r="17" spans="1:18" ht="12.75">
      <c r="A17" s="160">
        <v>13</v>
      </c>
      <c r="B17" s="132" t="s">
        <v>52</v>
      </c>
      <c r="C17" s="132" t="s">
        <v>325</v>
      </c>
      <c r="D17" s="181" t="s">
        <v>276</v>
      </c>
      <c r="E17" s="133"/>
      <c r="F17" s="170" t="s">
        <v>276</v>
      </c>
      <c r="G17" s="171">
        <v>0.42513248540947907</v>
      </c>
      <c r="H17" s="171">
        <v>0.725</v>
      </c>
      <c r="I17" s="171">
        <v>0.9600658187428122</v>
      </c>
      <c r="J17" s="171">
        <v>1</v>
      </c>
      <c r="K17" s="162">
        <v>5000</v>
      </c>
      <c r="L17" s="172">
        <v>-0.026841066666666667</v>
      </c>
      <c r="M17" s="173">
        <f t="shared" si="0"/>
        <v>-0.012467675466666668</v>
      </c>
      <c r="N17" s="174" t="str">
        <f t="shared" si="1"/>
        <v>ExRestElecHt</v>
      </c>
      <c r="O17" s="174" t="str">
        <f t="shared" si="2"/>
        <v>ExRestHtPmpHt</v>
      </c>
      <c r="P17" s="174" t="str">
        <f t="shared" si="3"/>
        <v>ExRestGasHt</v>
      </c>
      <c r="Q17" s="170" t="str">
        <f t="shared" si="4"/>
        <v>ExRest</v>
      </c>
      <c r="R17" s="162">
        <v>12</v>
      </c>
    </row>
    <row r="18" spans="1:18" ht="12.75">
      <c r="A18" s="160">
        <v>14</v>
      </c>
      <c r="B18" s="132" t="s">
        <v>277</v>
      </c>
      <c r="C18" s="132" t="s">
        <v>326</v>
      </c>
      <c r="D18" s="181" t="s">
        <v>374</v>
      </c>
      <c r="E18" s="133"/>
      <c r="F18" s="170" t="s">
        <v>374</v>
      </c>
      <c r="G18" s="171">
        <v>0.6852716245162727</v>
      </c>
      <c r="H18" s="171">
        <v>0.9</v>
      </c>
      <c r="I18" s="171">
        <v>1.0479382911829394</v>
      </c>
      <c r="J18" s="171">
        <v>1</v>
      </c>
      <c r="K18" s="162">
        <v>3600</v>
      </c>
      <c r="L18" s="172">
        <v>-0.018197333333333333</v>
      </c>
      <c r="M18" s="173">
        <f t="shared" si="0"/>
        <v>-0.008452661333333333</v>
      </c>
      <c r="N18" s="174" t="str">
        <f t="shared" si="1"/>
        <v>ExHotelElecHt</v>
      </c>
      <c r="O18" s="174" t="str">
        <f t="shared" si="2"/>
        <v>ExHotelHtPmpHt</v>
      </c>
      <c r="P18" s="174" t="str">
        <f t="shared" si="3"/>
        <v>ExHotelGasHt</v>
      </c>
      <c r="Q18" s="170" t="str">
        <f t="shared" si="4"/>
        <v>ExHotel</v>
      </c>
      <c r="R18" s="162">
        <v>12</v>
      </c>
    </row>
    <row r="19" spans="1:18" ht="12.75">
      <c r="A19" s="160">
        <v>15</v>
      </c>
      <c r="B19" s="132" t="s">
        <v>375</v>
      </c>
      <c r="C19" s="132" t="s">
        <v>50</v>
      </c>
      <c r="D19" s="181" t="s">
        <v>376</v>
      </c>
      <c r="E19" s="133"/>
      <c r="F19" s="170" t="s">
        <v>376</v>
      </c>
      <c r="G19" s="171">
        <v>0.2891258317121644</v>
      </c>
      <c r="H19" s="171">
        <v>0.65</v>
      </c>
      <c r="I19" s="171">
        <v>0.9419258317121644</v>
      </c>
      <c r="J19" s="171">
        <v>1</v>
      </c>
      <c r="K19" s="162">
        <v>5900</v>
      </c>
      <c r="L19" s="172">
        <v>-0.0327552</v>
      </c>
      <c r="M19" s="173">
        <f t="shared" si="0"/>
        <v>-0.0152147904</v>
      </c>
      <c r="N19" s="174" t="str">
        <f t="shared" si="1"/>
        <v>ExHealthElecHt</v>
      </c>
      <c r="O19" s="174" t="str">
        <f t="shared" si="2"/>
        <v>ExHealthHtPmpHt</v>
      </c>
      <c r="P19" s="174" t="str">
        <f t="shared" si="3"/>
        <v>ExHealthGasHt</v>
      </c>
      <c r="Q19" s="170" t="str">
        <f t="shared" si="4"/>
        <v>ExHealth</v>
      </c>
      <c r="R19" s="162">
        <v>12</v>
      </c>
    </row>
    <row r="20" spans="1:18" ht="12.75">
      <c r="A20" s="160">
        <v>16</v>
      </c>
      <c r="B20" s="132" t="s">
        <v>377</v>
      </c>
      <c r="C20" s="132" t="s">
        <v>50</v>
      </c>
      <c r="D20" s="181" t="s">
        <v>378</v>
      </c>
      <c r="E20" s="133"/>
      <c r="F20" s="170" t="s">
        <v>378</v>
      </c>
      <c r="G20" s="171">
        <v>0.9187378083673308</v>
      </c>
      <c r="H20" s="171">
        <v>1.02</v>
      </c>
      <c r="I20" s="171">
        <v>1.0819378083673306</v>
      </c>
      <c r="J20" s="171">
        <v>1</v>
      </c>
      <c r="K20" s="162">
        <v>3600</v>
      </c>
      <c r="L20" s="172">
        <v>-0.0081888</v>
      </c>
      <c r="M20" s="173">
        <f t="shared" si="0"/>
        <v>-0.0038036976</v>
      </c>
      <c r="N20" s="174" t="str">
        <f t="shared" si="1"/>
        <v>ExHealthElecHt</v>
      </c>
      <c r="O20" s="174" t="str">
        <f t="shared" si="2"/>
        <v>ExHealthHtPmpHt</v>
      </c>
      <c r="P20" s="174" t="str">
        <f t="shared" si="3"/>
        <v>ExHealthGasHt</v>
      </c>
      <c r="Q20" s="170" t="str">
        <f t="shared" si="4"/>
        <v>ExHealth</v>
      </c>
      <c r="R20" s="162">
        <v>12</v>
      </c>
    </row>
    <row r="21" spans="1:18" ht="12.75">
      <c r="A21" s="160">
        <v>17</v>
      </c>
      <c r="B21" s="132" t="s">
        <v>51</v>
      </c>
      <c r="C21" s="132" t="s">
        <v>327</v>
      </c>
      <c r="D21" s="181" t="s">
        <v>379</v>
      </c>
      <c r="E21" s="133"/>
      <c r="F21" s="170" t="s">
        <v>379</v>
      </c>
      <c r="G21" s="171">
        <v>0.8668048930028457</v>
      </c>
      <c r="H21" s="171">
        <v>1.02</v>
      </c>
      <c r="I21" s="171">
        <v>1.0300048930028456</v>
      </c>
      <c r="J21" s="171">
        <v>1</v>
      </c>
      <c r="K21" s="162">
        <v>4000</v>
      </c>
      <c r="L21" s="172">
        <v>-0.0081888</v>
      </c>
      <c r="M21" s="173">
        <f t="shared" si="0"/>
        <v>-0.0038036976</v>
      </c>
      <c r="N21" s="170" t="s">
        <v>174</v>
      </c>
      <c r="O21" s="170" t="s">
        <v>174</v>
      </c>
      <c r="P21" s="170" t="s">
        <v>174</v>
      </c>
      <c r="Q21" s="170" t="str">
        <f t="shared" si="4"/>
        <v>ExCommLight</v>
      </c>
      <c r="R21" s="162">
        <v>12</v>
      </c>
    </row>
    <row r="22" spans="1:18" ht="12.75">
      <c r="A22" s="160">
        <v>18</v>
      </c>
      <c r="C22" s="132" t="s">
        <v>328</v>
      </c>
      <c r="D22" s="182" t="s">
        <v>329</v>
      </c>
      <c r="F22" s="170" t="s">
        <v>329</v>
      </c>
      <c r="G22" s="171">
        <v>0.61</v>
      </c>
      <c r="H22" s="171">
        <v>0.805</v>
      </c>
      <c r="I22" s="171">
        <v>0.9636000000000001</v>
      </c>
      <c r="J22" s="171">
        <v>1</v>
      </c>
      <c r="K22" s="162">
        <v>2250</v>
      </c>
      <c r="L22" s="172">
        <v>-0.0177424</v>
      </c>
      <c r="M22" s="173">
        <f t="shared" si="0"/>
        <v>-0.0082413448</v>
      </c>
      <c r="N22" s="170" t="s">
        <v>330</v>
      </c>
      <c r="O22" s="170" t="s">
        <v>330</v>
      </c>
      <c r="P22" s="170" t="s">
        <v>330</v>
      </c>
      <c r="Q22" s="170" t="s">
        <v>330</v>
      </c>
      <c r="R22" s="162">
        <v>12</v>
      </c>
    </row>
    <row r="23" spans="1:18" ht="12.75">
      <c r="A23" s="160">
        <v>19</v>
      </c>
      <c r="C23" s="132" t="s">
        <v>328</v>
      </c>
      <c r="D23" s="182" t="s">
        <v>72</v>
      </c>
      <c r="F23" s="170" t="s">
        <v>72</v>
      </c>
      <c r="G23" s="171">
        <v>0.61</v>
      </c>
      <c r="H23" s="171">
        <v>0.805</v>
      </c>
      <c r="I23" s="171">
        <v>0.9636000000000001</v>
      </c>
      <c r="J23" s="171">
        <v>1</v>
      </c>
      <c r="K23" s="162">
        <v>8400</v>
      </c>
      <c r="L23" s="172">
        <v>-0.0177424</v>
      </c>
      <c r="M23" s="173">
        <f t="shared" si="0"/>
        <v>-0.0082413448</v>
      </c>
      <c r="N23" s="170" t="s">
        <v>73</v>
      </c>
      <c r="O23" s="170" t="s">
        <v>73</v>
      </c>
      <c r="P23" s="170" t="s">
        <v>73</v>
      </c>
      <c r="Q23" s="170" t="s">
        <v>73</v>
      </c>
      <c r="R23" s="162">
        <v>12</v>
      </c>
    </row>
    <row r="24" spans="1:18" ht="12.75">
      <c r="A24" s="160">
        <v>20</v>
      </c>
      <c r="C24" s="132" t="s">
        <v>328</v>
      </c>
      <c r="D24" s="182" t="s">
        <v>74</v>
      </c>
      <c r="F24" s="170" t="s">
        <v>74</v>
      </c>
      <c r="G24" s="171">
        <v>0.61</v>
      </c>
      <c r="H24" s="171">
        <v>0.805</v>
      </c>
      <c r="I24" s="171">
        <v>0.9636000000000001</v>
      </c>
      <c r="J24" s="171">
        <v>1</v>
      </c>
      <c r="K24" s="162">
        <v>4500</v>
      </c>
      <c r="L24" s="172">
        <v>-0.0177424</v>
      </c>
      <c r="M24" s="173">
        <f t="shared" si="0"/>
        <v>-0.0082413448</v>
      </c>
      <c r="N24" s="170" t="s">
        <v>75</v>
      </c>
      <c r="O24" s="170" t="s">
        <v>75</v>
      </c>
      <c r="P24" s="170" t="s">
        <v>75</v>
      </c>
      <c r="Q24" s="170" t="s">
        <v>75</v>
      </c>
      <c r="R24" s="162">
        <v>12</v>
      </c>
    </row>
    <row r="25" spans="1:18" ht="12.75">
      <c r="A25" s="160">
        <v>21</v>
      </c>
      <c r="C25" s="132" t="s">
        <v>76</v>
      </c>
      <c r="D25" s="182" t="s">
        <v>77</v>
      </c>
      <c r="F25" s="170" t="s">
        <v>77</v>
      </c>
      <c r="G25" s="171">
        <v>1</v>
      </c>
      <c r="H25" s="171">
        <v>1</v>
      </c>
      <c r="I25" s="171">
        <v>1</v>
      </c>
      <c r="J25" s="171">
        <v>1</v>
      </c>
      <c r="K25" s="175">
        <v>8760</v>
      </c>
      <c r="L25" s="176">
        <v>0</v>
      </c>
      <c r="M25" s="177">
        <f t="shared" si="0"/>
        <v>0</v>
      </c>
      <c r="N25" s="170" t="str">
        <f aca="true" t="shared" si="5" ref="N25:Q26">$C25</f>
        <v>Flat</v>
      </c>
      <c r="O25" s="170" t="str">
        <f t="shared" si="5"/>
        <v>Flat</v>
      </c>
      <c r="P25" s="170" t="str">
        <f t="shared" si="5"/>
        <v>Flat</v>
      </c>
      <c r="Q25" s="170" t="str">
        <f t="shared" si="5"/>
        <v>Flat</v>
      </c>
      <c r="R25" s="162">
        <v>12</v>
      </c>
    </row>
    <row r="26" spans="1:18" ht="12.75">
      <c r="A26" s="160">
        <v>22</v>
      </c>
      <c r="C26" s="132" t="s">
        <v>78</v>
      </c>
      <c r="D26" s="182" t="s">
        <v>79</v>
      </c>
      <c r="F26" s="170" t="s">
        <v>79</v>
      </c>
      <c r="G26" s="171">
        <v>1</v>
      </c>
      <c r="H26" s="171">
        <v>1</v>
      </c>
      <c r="I26" s="171">
        <v>1</v>
      </c>
      <c r="J26" s="171">
        <v>1</v>
      </c>
      <c r="K26" s="175">
        <v>5400</v>
      </c>
      <c r="L26" s="176">
        <v>0</v>
      </c>
      <c r="M26" s="177">
        <f t="shared" si="0"/>
        <v>0</v>
      </c>
      <c r="N26" s="170" t="str">
        <f t="shared" si="5"/>
        <v>StreetLight</v>
      </c>
      <c r="O26" s="170" t="str">
        <f t="shared" si="5"/>
        <v>StreetLight</v>
      </c>
      <c r="P26" s="170" t="str">
        <f t="shared" si="5"/>
        <v>StreetLight</v>
      </c>
      <c r="Q26" s="170" t="str">
        <f t="shared" si="5"/>
        <v>StreetLight</v>
      </c>
      <c r="R26" s="162">
        <v>12</v>
      </c>
    </row>
    <row r="27" spans="1:4" ht="15">
      <c r="A27" s="160">
        <v>23</v>
      </c>
      <c r="D27" s="183"/>
    </row>
    <row r="28" spans="1:4" ht="15">
      <c r="A28" s="160">
        <v>24</v>
      </c>
      <c r="D28" s="183"/>
    </row>
    <row r="29" spans="1:4" ht="15">
      <c r="A29" s="160">
        <v>25</v>
      </c>
      <c r="D29" s="183"/>
    </row>
    <row r="30" spans="1:4" ht="15">
      <c r="A30" s="160">
        <v>26</v>
      </c>
      <c r="D30" s="183"/>
    </row>
    <row r="31" spans="1:4" ht="12.75">
      <c r="A31" s="160">
        <v>27</v>
      </c>
      <c r="D31" s="182"/>
    </row>
    <row r="32" spans="1:4" ht="12.75">
      <c r="A32" s="160">
        <v>28</v>
      </c>
      <c r="D32" s="182"/>
    </row>
    <row r="33" spans="1:4" ht="12.75">
      <c r="A33" s="160">
        <v>29</v>
      </c>
      <c r="D33" s="180"/>
    </row>
    <row r="34" spans="1:4" ht="12.75">
      <c r="A34" s="160">
        <v>30</v>
      </c>
      <c r="D34" s="180"/>
    </row>
  </sheetData>
  <sheetProtection sheet="1" objects="1"/>
  <mergeCells count="3">
    <mergeCell ref="B3:D3"/>
    <mergeCell ref="G3:J3"/>
    <mergeCell ref="N3:Q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14"/>
  <dimension ref="A1:D51"/>
  <sheetViews>
    <sheetView workbookViewId="0" topLeftCell="A1">
      <selection activeCell="E25" sqref="E25"/>
    </sheetView>
  </sheetViews>
  <sheetFormatPr defaultColWidth="9.00390625" defaultRowHeight="15.75"/>
  <cols>
    <col min="1" max="1" width="15.50390625" style="132" customWidth="1"/>
    <col min="2" max="2" width="60.125" style="132" customWidth="1"/>
    <col min="3" max="3" width="17.375" style="132" customWidth="1"/>
    <col min="4" max="4" width="12.125" style="132" customWidth="1"/>
    <col min="5" max="16384" width="8.00390625" style="132" customWidth="1"/>
  </cols>
  <sheetData>
    <row r="1" spans="1:2" ht="15.75">
      <c r="A1" s="132" t="s">
        <v>80</v>
      </c>
      <c r="B1" s="65" t="s">
        <v>175</v>
      </c>
    </row>
    <row r="2" ht="13.5" thickBot="1">
      <c r="B2" s="191" t="s">
        <v>181</v>
      </c>
    </row>
    <row r="3" spans="2:4" ht="51">
      <c r="B3" s="178" t="s">
        <v>81</v>
      </c>
      <c r="C3" s="178" t="s">
        <v>82</v>
      </c>
      <c r="D3" s="178" t="s">
        <v>83</v>
      </c>
    </row>
    <row r="4" spans="2:4" ht="12.75">
      <c r="B4" s="191" t="s">
        <v>182</v>
      </c>
      <c r="C4" s="190" t="s">
        <v>174</v>
      </c>
      <c r="D4" s="172">
        <v>0.46224000000000004</v>
      </c>
    </row>
    <row r="5" spans="2:4" ht="12.75">
      <c r="B5" s="191" t="s">
        <v>124</v>
      </c>
      <c r="C5" s="190" t="s">
        <v>125</v>
      </c>
      <c r="D5" s="172">
        <v>0.43012</v>
      </c>
    </row>
    <row r="6" spans="2:4" ht="12.75">
      <c r="B6" s="191" t="s">
        <v>126</v>
      </c>
      <c r="C6" s="190" t="s">
        <v>127</v>
      </c>
      <c r="D6" s="172">
        <v>0.4686</v>
      </c>
    </row>
    <row r="7" spans="2:4" ht="12.75">
      <c r="B7" s="191" t="s">
        <v>128</v>
      </c>
      <c r="C7" s="190" t="s">
        <v>129</v>
      </c>
      <c r="D7" s="172">
        <v>0.42378</v>
      </c>
    </row>
    <row r="8" spans="2:4" ht="12.75">
      <c r="B8" s="191" t="s">
        <v>130</v>
      </c>
      <c r="C8" s="190" t="s">
        <v>131</v>
      </c>
      <c r="D8" s="172">
        <v>0.43002</v>
      </c>
    </row>
    <row r="9" spans="2:4" ht="12.75">
      <c r="B9" s="191" t="s">
        <v>132</v>
      </c>
      <c r="C9" s="190" t="s">
        <v>133</v>
      </c>
      <c r="D9" s="172">
        <v>0.45966</v>
      </c>
    </row>
    <row r="10" spans="2:4" ht="12.75">
      <c r="B10" s="191" t="s">
        <v>150</v>
      </c>
      <c r="C10" s="190" t="s">
        <v>151</v>
      </c>
      <c r="D10" s="172">
        <v>0.6223000000000001</v>
      </c>
    </row>
    <row r="11" spans="2:4" ht="12.75">
      <c r="B11" s="191" t="s">
        <v>152</v>
      </c>
      <c r="C11" s="190" t="s">
        <v>153</v>
      </c>
      <c r="D11" s="172">
        <v>0.43944</v>
      </c>
    </row>
    <row r="12" spans="2:4" ht="12.75">
      <c r="B12" s="191" t="s">
        <v>154</v>
      </c>
      <c r="C12" s="190" t="s">
        <v>155</v>
      </c>
      <c r="D12" s="172">
        <v>0.4677</v>
      </c>
    </row>
    <row r="13" spans="2:4" ht="12.75">
      <c r="B13" s="191" t="s">
        <v>156</v>
      </c>
      <c r="C13" s="190" t="s">
        <v>157</v>
      </c>
      <c r="D13" s="172">
        <v>0.45980000000000004</v>
      </c>
    </row>
    <row r="14" spans="2:4" ht="12.75">
      <c r="B14" s="191" t="s">
        <v>158</v>
      </c>
      <c r="C14" s="190" t="s">
        <v>159</v>
      </c>
      <c r="D14" s="172">
        <v>0.50822</v>
      </c>
    </row>
    <row r="15" spans="2:4" ht="12.75">
      <c r="B15" s="191" t="s">
        <v>160</v>
      </c>
      <c r="C15" s="190" t="s">
        <v>161</v>
      </c>
      <c r="D15" s="172">
        <v>0.44824</v>
      </c>
    </row>
    <row r="16" spans="2:4" ht="12.75">
      <c r="B16" s="191" t="s">
        <v>162</v>
      </c>
      <c r="C16" s="190" t="s">
        <v>163</v>
      </c>
      <c r="D16" s="172">
        <v>0.46314</v>
      </c>
    </row>
    <row r="17" spans="2:4" ht="12.75">
      <c r="B17" s="191" t="s">
        <v>164</v>
      </c>
      <c r="C17" s="190" t="s">
        <v>165</v>
      </c>
      <c r="D17" s="172">
        <v>0.46784</v>
      </c>
    </row>
    <row r="18" spans="2:4" ht="12.75">
      <c r="B18" s="191" t="s">
        <v>166</v>
      </c>
      <c r="C18" s="190" t="s">
        <v>167</v>
      </c>
      <c r="D18" s="172">
        <v>0.50966</v>
      </c>
    </row>
    <row r="19" spans="2:4" ht="12.75">
      <c r="B19" s="191" t="s">
        <v>168</v>
      </c>
      <c r="C19" s="190" t="s">
        <v>169</v>
      </c>
      <c r="D19" s="172">
        <v>0.4666</v>
      </c>
    </row>
    <row r="20" spans="2:4" ht="12.75">
      <c r="B20" s="191" t="s">
        <v>170</v>
      </c>
      <c r="C20" s="190" t="s">
        <v>171</v>
      </c>
      <c r="D20" s="172">
        <v>0.48412</v>
      </c>
    </row>
    <row r="21" spans="2:4" ht="12.75">
      <c r="B21" s="191" t="s">
        <v>172</v>
      </c>
      <c r="C21" s="190" t="s">
        <v>173</v>
      </c>
      <c r="D21" s="172">
        <v>0.45566</v>
      </c>
    </row>
    <row r="22" spans="2:4" ht="12.75">
      <c r="B22" s="191" t="s">
        <v>26</v>
      </c>
      <c r="C22" s="190" t="s">
        <v>27</v>
      </c>
      <c r="D22" s="172">
        <v>0.46234</v>
      </c>
    </row>
    <row r="23" spans="2:4" ht="12.75">
      <c r="B23" s="191" t="s">
        <v>28</v>
      </c>
      <c r="C23" s="190" t="s">
        <v>29</v>
      </c>
      <c r="D23" s="172">
        <v>0.45566</v>
      </c>
    </row>
    <row r="24" spans="2:4" ht="12.75">
      <c r="B24" s="191" t="s">
        <v>30</v>
      </c>
      <c r="C24" s="190" t="s">
        <v>31</v>
      </c>
      <c r="D24" s="172">
        <v>0.45676</v>
      </c>
    </row>
    <row r="25" spans="2:4" ht="12.75">
      <c r="B25" s="191" t="s">
        <v>176</v>
      </c>
      <c r="C25" s="190" t="s">
        <v>174</v>
      </c>
      <c r="D25" s="172">
        <v>0.46224000000000004</v>
      </c>
    </row>
    <row r="26" spans="2:4" ht="12.75">
      <c r="B26" s="191" t="s">
        <v>84</v>
      </c>
      <c r="C26" s="190" t="s">
        <v>85</v>
      </c>
      <c r="D26" s="172">
        <v>0.44023999999999996</v>
      </c>
    </row>
    <row r="27" spans="2:4" ht="12.75">
      <c r="B27" s="191" t="s">
        <v>86</v>
      </c>
      <c r="C27" s="190" t="s">
        <v>87</v>
      </c>
      <c r="D27" s="172">
        <v>0.49806</v>
      </c>
    </row>
    <row r="28" spans="2:4" ht="12.75">
      <c r="B28" s="191" t="s">
        <v>88</v>
      </c>
      <c r="C28" s="190" t="s">
        <v>89</v>
      </c>
      <c r="D28" s="172">
        <v>0.42888</v>
      </c>
    </row>
    <row r="29" spans="2:4" ht="12.75">
      <c r="B29" s="191" t="s">
        <v>90</v>
      </c>
      <c r="C29" s="190" t="s">
        <v>91</v>
      </c>
      <c r="D29" s="172">
        <v>0.43938</v>
      </c>
    </row>
    <row r="30" spans="2:4" ht="12.75">
      <c r="B30" s="191" t="s">
        <v>92</v>
      </c>
      <c r="C30" s="190" t="s">
        <v>93</v>
      </c>
      <c r="D30" s="172">
        <v>0.46434</v>
      </c>
    </row>
    <row r="31" spans="2:4" ht="12.75">
      <c r="B31" s="191" t="s">
        <v>94</v>
      </c>
      <c r="C31" s="190" t="s">
        <v>95</v>
      </c>
      <c r="D31" s="172">
        <v>0.5462400000000001</v>
      </c>
    </row>
    <row r="32" spans="2:4" ht="12.75">
      <c r="B32" s="191" t="s">
        <v>96</v>
      </c>
      <c r="C32" s="190" t="s">
        <v>97</v>
      </c>
      <c r="D32" s="172">
        <v>0.4395</v>
      </c>
    </row>
    <row r="33" spans="2:4" ht="12.75">
      <c r="B33" s="191" t="s">
        <v>98</v>
      </c>
      <c r="C33" s="190" t="s">
        <v>99</v>
      </c>
      <c r="D33" s="172">
        <v>0.4522</v>
      </c>
    </row>
    <row r="34" spans="2:4" ht="12.75">
      <c r="B34" s="191" t="s">
        <v>100</v>
      </c>
      <c r="C34" s="190" t="s">
        <v>101</v>
      </c>
      <c r="D34" s="172">
        <v>0.48394000000000004</v>
      </c>
    </row>
    <row r="35" spans="2:4" ht="12.75">
      <c r="B35" s="191" t="s">
        <v>102</v>
      </c>
      <c r="C35" s="190" t="s">
        <v>103</v>
      </c>
      <c r="D35" s="172">
        <v>0.47043999999999997</v>
      </c>
    </row>
    <row r="36" spans="2:4" ht="12.75">
      <c r="B36" s="191" t="s">
        <v>104</v>
      </c>
      <c r="C36" s="190" t="s">
        <v>105</v>
      </c>
      <c r="D36" s="172">
        <v>0.48022000000000004</v>
      </c>
    </row>
    <row r="37" spans="2:4" ht="12.75">
      <c r="B37" s="191" t="s">
        <v>106</v>
      </c>
      <c r="C37" s="190" t="s">
        <v>107</v>
      </c>
      <c r="D37" s="172">
        <v>0.43457999999999997</v>
      </c>
    </row>
    <row r="38" spans="2:4" ht="12.75">
      <c r="B38" s="191" t="s">
        <v>108</v>
      </c>
      <c r="C38" s="190" t="s">
        <v>109</v>
      </c>
      <c r="D38" s="172">
        <v>0.48547999999999997</v>
      </c>
    </row>
    <row r="39" spans="2:4" ht="12.75">
      <c r="B39" s="191" t="s">
        <v>110</v>
      </c>
      <c r="C39" s="190" t="s">
        <v>111</v>
      </c>
      <c r="D39" s="172">
        <v>0.43019999999999997</v>
      </c>
    </row>
    <row r="40" spans="2:4" ht="12.75">
      <c r="B40" s="191" t="s">
        <v>112</v>
      </c>
      <c r="C40" s="190" t="s">
        <v>113</v>
      </c>
      <c r="D40" s="172">
        <v>0.44314000000000003</v>
      </c>
    </row>
    <row r="41" spans="2:4" ht="12.75">
      <c r="B41" s="191" t="s">
        <v>114</v>
      </c>
      <c r="C41" s="190" t="s">
        <v>115</v>
      </c>
      <c r="D41" s="172">
        <v>0.51482</v>
      </c>
    </row>
    <row r="42" spans="2:4" ht="12.75">
      <c r="B42" s="191" t="s">
        <v>116</v>
      </c>
      <c r="C42" s="190" t="s">
        <v>117</v>
      </c>
      <c r="D42" s="172">
        <v>0.4606</v>
      </c>
    </row>
    <row r="43" spans="2:4" ht="12.75">
      <c r="B43" s="191" t="s">
        <v>118</v>
      </c>
      <c r="C43" s="190" t="s">
        <v>119</v>
      </c>
      <c r="D43" s="172">
        <v>0.48148</v>
      </c>
    </row>
    <row r="44" spans="2:4" ht="12.75">
      <c r="B44" s="191" t="s">
        <v>120</v>
      </c>
      <c r="C44" s="190" t="s">
        <v>121</v>
      </c>
      <c r="D44" s="172">
        <v>0.45498</v>
      </c>
    </row>
    <row r="45" spans="2:4" ht="12.75">
      <c r="B45" s="191" t="s">
        <v>122</v>
      </c>
      <c r="C45" s="190" t="s">
        <v>123</v>
      </c>
      <c r="D45" s="172">
        <v>0.46304</v>
      </c>
    </row>
    <row r="46" spans="2:4" ht="12.75">
      <c r="B46" s="170" t="s">
        <v>177</v>
      </c>
      <c r="C46" s="170" t="s">
        <v>178</v>
      </c>
      <c r="D46" s="172">
        <v>0.40406000000000003</v>
      </c>
    </row>
    <row r="47" spans="2:4" ht="12.75">
      <c r="B47" s="170" t="s">
        <v>179</v>
      </c>
      <c r="C47" s="170" t="s">
        <v>180</v>
      </c>
      <c r="D47" s="172">
        <v>0.44352</v>
      </c>
    </row>
    <row r="48" spans="2:4" ht="12.75">
      <c r="B48" s="170" t="s">
        <v>79</v>
      </c>
      <c r="C48" s="170" t="s">
        <v>78</v>
      </c>
      <c r="D48" s="172">
        <v>0.36022</v>
      </c>
    </row>
    <row r="49" spans="2:4" ht="12.75">
      <c r="B49" s="170" t="s">
        <v>32</v>
      </c>
      <c r="C49" s="170" t="s">
        <v>330</v>
      </c>
      <c r="D49" s="172">
        <v>0.492</v>
      </c>
    </row>
    <row r="50" spans="2:4" ht="12.75">
      <c r="B50" s="170" t="s">
        <v>33</v>
      </c>
      <c r="C50" s="170" t="s">
        <v>73</v>
      </c>
      <c r="D50" s="172">
        <v>0.4254</v>
      </c>
    </row>
    <row r="51" spans="2:4" ht="12.75">
      <c r="B51" s="170" t="s">
        <v>34</v>
      </c>
      <c r="C51" s="170" t="s">
        <v>75</v>
      </c>
      <c r="D51" s="172">
        <v>0.47816</v>
      </c>
    </row>
  </sheetData>
  <sheetProtection sheet="1" objects="1"/>
  <hyperlinks>
    <hyperlink ref="B1" r:id="rId1" display="https://www.ptr.nwcouncil.org/../../../../TE/RTF/Software/Deemed Calcs Final/PostFY06 Calcs/CreditCalc_kWh_FY07v1_7.xls"/>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4:H26"/>
  <sheetViews>
    <sheetView zoomScale="75" zoomScaleNormal="75" workbookViewId="0" topLeftCell="C1">
      <selection activeCell="H9" sqref="H9"/>
    </sheetView>
  </sheetViews>
  <sheetFormatPr defaultColWidth="9.00390625" defaultRowHeight="15.75"/>
  <cols>
    <col min="2" max="2" width="40.25390625" style="0" customWidth="1"/>
    <col min="3" max="3" width="11.50390625" style="0" customWidth="1"/>
    <col min="4" max="4" width="27.75390625" style="0" customWidth="1"/>
    <col min="5" max="5" width="8.125" style="0" customWidth="1"/>
    <col min="6" max="6" width="46.25390625" style="0" customWidth="1"/>
    <col min="7" max="7" width="28.625" style="0" customWidth="1"/>
    <col min="8" max="8" width="17.75390625" style="0" customWidth="1"/>
  </cols>
  <sheetData>
    <row r="4" spans="1:8" s="193" customFormat="1" ht="31.5">
      <c r="A4" s="192" t="s">
        <v>183</v>
      </c>
      <c r="B4" s="192" t="s">
        <v>184</v>
      </c>
      <c r="C4" s="192" t="s">
        <v>185</v>
      </c>
      <c r="D4" s="192" t="s">
        <v>357</v>
      </c>
      <c r="E4" s="192" t="s">
        <v>187</v>
      </c>
      <c r="F4" s="192" t="s">
        <v>186</v>
      </c>
      <c r="G4" s="192" t="s">
        <v>358</v>
      </c>
      <c r="H4" s="192" t="s">
        <v>360</v>
      </c>
    </row>
    <row r="5" spans="1:8" ht="45">
      <c r="A5" s="194">
        <v>1</v>
      </c>
      <c r="B5" s="198" t="s">
        <v>189</v>
      </c>
      <c r="C5" s="197">
        <v>39067</v>
      </c>
      <c r="D5" s="197" t="s">
        <v>356</v>
      </c>
      <c r="E5" s="196" t="s">
        <v>188</v>
      </c>
      <c r="F5" s="198" t="s">
        <v>190</v>
      </c>
      <c r="G5" s="197" t="s">
        <v>359</v>
      </c>
      <c r="H5" s="197">
        <v>38702</v>
      </c>
    </row>
    <row r="6" spans="1:8" ht="45">
      <c r="A6" s="194">
        <v>2</v>
      </c>
      <c r="B6" s="198" t="s">
        <v>192</v>
      </c>
      <c r="C6" s="197">
        <v>39067</v>
      </c>
      <c r="D6" s="197" t="s">
        <v>356</v>
      </c>
      <c r="E6" s="196" t="s">
        <v>191</v>
      </c>
      <c r="F6" s="198" t="s">
        <v>194</v>
      </c>
      <c r="G6" s="197" t="s">
        <v>359</v>
      </c>
      <c r="H6" s="197">
        <v>38702</v>
      </c>
    </row>
    <row r="7" spans="1:8" ht="45">
      <c r="A7" s="194">
        <v>3</v>
      </c>
      <c r="B7" s="198" t="s">
        <v>193</v>
      </c>
      <c r="C7" s="197">
        <v>39058</v>
      </c>
      <c r="D7" s="197" t="s">
        <v>356</v>
      </c>
      <c r="E7" s="196" t="s">
        <v>191</v>
      </c>
      <c r="F7" s="198" t="s">
        <v>392</v>
      </c>
      <c r="G7" s="197" t="s">
        <v>359</v>
      </c>
      <c r="H7" s="197">
        <v>38702</v>
      </c>
    </row>
    <row r="8" spans="1:8" ht="60">
      <c r="A8" s="194">
        <v>4</v>
      </c>
      <c r="B8" s="198" t="s">
        <v>390</v>
      </c>
      <c r="C8" s="197">
        <v>39067</v>
      </c>
      <c r="D8" s="197" t="s">
        <v>356</v>
      </c>
      <c r="E8" s="196" t="s">
        <v>191</v>
      </c>
      <c r="F8" s="198" t="s">
        <v>391</v>
      </c>
      <c r="G8" s="197" t="s">
        <v>359</v>
      </c>
      <c r="H8" s="197">
        <v>38702</v>
      </c>
    </row>
    <row r="9" spans="1:8" ht="45.75">
      <c r="A9" s="194">
        <v>5</v>
      </c>
      <c r="B9" s="195" t="s">
        <v>68</v>
      </c>
      <c r="C9" s="197">
        <v>38874</v>
      </c>
      <c r="D9" s="197" t="s">
        <v>69</v>
      </c>
      <c r="E9" s="196" t="s">
        <v>188</v>
      </c>
      <c r="F9" s="196" t="s">
        <v>70</v>
      </c>
      <c r="G9" s="197" t="s">
        <v>71</v>
      </c>
      <c r="H9" s="197">
        <v>38874</v>
      </c>
    </row>
    <row r="10" spans="1:8" ht="15.75">
      <c r="A10" s="194"/>
      <c r="B10" s="195"/>
      <c r="C10" s="196"/>
      <c r="D10" s="196"/>
      <c r="E10" s="196"/>
      <c r="F10" s="196"/>
      <c r="G10" s="199"/>
      <c r="H10" s="199"/>
    </row>
    <row r="11" spans="1:8" ht="15.75">
      <c r="A11" s="194"/>
      <c r="B11" s="195"/>
      <c r="C11" s="196"/>
      <c r="D11" s="196"/>
      <c r="E11" s="196"/>
      <c r="F11" s="196"/>
      <c r="G11" s="199"/>
      <c r="H11" s="199"/>
    </row>
    <row r="12" spans="1:8" ht="15.75">
      <c r="A12" s="194"/>
      <c r="B12" s="195"/>
      <c r="C12" s="196"/>
      <c r="D12" s="196"/>
      <c r="E12" s="196"/>
      <c r="F12" s="196"/>
      <c r="G12" s="199"/>
      <c r="H12" s="199"/>
    </row>
    <row r="13" spans="1:8" ht="15.75">
      <c r="A13" s="194"/>
      <c r="B13" s="195"/>
      <c r="C13" s="196"/>
      <c r="D13" s="196"/>
      <c r="E13" s="196"/>
      <c r="F13" s="196"/>
      <c r="G13" s="199"/>
      <c r="H13" s="199"/>
    </row>
    <row r="14" spans="1:8" ht="15.75">
      <c r="A14" s="194"/>
      <c r="B14" s="195"/>
      <c r="C14" s="196"/>
      <c r="D14" s="196"/>
      <c r="E14" s="196"/>
      <c r="F14" s="196"/>
      <c r="G14" s="199"/>
      <c r="H14" s="199"/>
    </row>
    <row r="15" spans="1:8" ht="15.75">
      <c r="A15" s="194"/>
      <c r="B15" s="195"/>
      <c r="C15" s="196"/>
      <c r="D15" s="196"/>
      <c r="E15" s="196"/>
      <c r="F15" s="196"/>
      <c r="G15" s="199"/>
      <c r="H15" s="199"/>
    </row>
    <row r="16" spans="1:8" ht="15.75">
      <c r="A16" s="194"/>
      <c r="B16" s="195"/>
      <c r="C16" s="196"/>
      <c r="D16" s="196"/>
      <c r="E16" s="196"/>
      <c r="F16" s="196"/>
      <c r="G16" s="199"/>
      <c r="H16" s="199"/>
    </row>
    <row r="17" spans="1:8" ht="15.75">
      <c r="A17" s="194"/>
      <c r="B17" s="195"/>
      <c r="C17" s="196"/>
      <c r="D17" s="196"/>
      <c r="E17" s="196"/>
      <c r="F17" s="196"/>
      <c r="G17" s="199"/>
      <c r="H17" s="199"/>
    </row>
    <row r="18" spans="1:8" ht="15.75">
      <c r="A18" s="194"/>
      <c r="B18" s="195"/>
      <c r="C18" s="196"/>
      <c r="D18" s="196"/>
      <c r="E18" s="196"/>
      <c r="F18" s="196"/>
      <c r="G18" s="199"/>
      <c r="H18" s="199"/>
    </row>
    <row r="19" spans="1:8" ht="15.75">
      <c r="A19" s="194"/>
      <c r="B19" s="195"/>
      <c r="C19" s="196"/>
      <c r="D19" s="196"/>
      <c r="E19" s="196"/>
      <c r="F19" s="196"/>
      <c r="G19" s="199"/>
      <c r="H19" s="199"/>
    </row>
    <row r="20" spans="1:8" ht="15.75">
      <c r="A20" s="194"/>
      <c r="B20" s="195"/>
      <c r="C20" s="196"/>
      <c r="D20" s="196"/>
      <c r="E20" s="196"/>
      <c r="F20" s="196"/>
      <c r="G20" s="199"/>
      <c r="H20" s="199"/>
    </row>
    <row r="21" spans="1:8" ht="15.75">
      <c r="A21" s="194"/>
      <c r="B21" s="195"/>
      <c r="C21" s="196"/>
      <c r="D21" s="196"/>
      <c r="E21" s="196"/>
      <c r="F21" s="196"/>
      <c r="G21" s="199"/>
      <c r="H21" s="199"/>
    </row>
    <row r="22" spans="1:8" ht="15.75">
      <c r="A22" s="194"/>
      <c r="B22" s="195"/>
      <c r="C22" s="196"/>
      <c r="D22" s="196"/>
      <c r="E22" s="196"/>
      <c r="F22" s="196"/>
      <c r="G22" s="199"/>
      <c r="H22" s="199"/>
    </row>
    <row r="23" spans="1:8" ht="15.75">
      <c r="A23" s="194"/>
      <c r="B23" s="195"/>
      <c r="C23" s="196"/>
      <c r="D23" s="196"/>
      <c r="E23" s="196"/>
      <c r="F23" s="196"/>
      <c r="G23" s="199"/>
      <c r="H23" s="199"/>
    </row>
    <row r="24" spans="1:8" ht="15.75">
      <c r="A24" s="194"/>
      <c r="B24" s="195"/>
      <c r="C24" s="196"/>
      <c r="D24" s="196"/>
      <c r="E24" s="196"/>
      <c r="F24" s="196"/>
      <c r="G24" s="199"/>
      <c r="H24" s="199"/>
    </row>
    <row r="25" spans="1:8" ht="15.75">
      <c r="A25" s="194"/>
      <c r="B25" s="195"/>
      <c r="C25" s="196"/>
      <c r="D25" s="196"/>
      <c r="E25" s="196"/>
      <c r="F25" s="196"/>
      <c r="G25" s="199"/>
      <c r="H25" s="199"/>
    </row>
    <row r="26" spans="1:8" ht="15.75">
      <c r="A26" s="194"/>
      <c r="B26" s="195"/>
      <c r="C26" s="196"/>
      <c r="D26" s="196"/>
      <c r="E26" s="196"/>
      <c r="F26" s="196"/>
      <c r="G26" s="199"/>
      <c r="H26" s="199"/>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K17"/>
  <sheetViews>
    <sheetView zoomScale="75" zoomScaleNormal="75" workbookViewId="0" topLeftCell="A1">
      <selection activeCell="F9" sqref="F9"/>
    </sheetView>
  </sheetViews>
  <sheetFormatPr defaultColWidth="9.00390625" defaultRowHeight="15.75"/>
  <cols>
    <col min="1" max="1" width="1.4921875" style="1" customWidth="1"/>
    <col min="2" max="2" width="17.50390625" style="8" customWidth="1"/>
    <col min="3" max="3" width="11.75390625" style="7" customWidth="1"/>
    <col min="4" max="4" width="31.375" style="1" customWidth="1"/>
    <col min="5" max="5" width="7.625" style="1" customWidth="1"/>
    <col min="6" max="6" width="11.125" style="1" customWidth="1"/>
    <col min="7" max="7" width="11.75390625" style="1" customWidth="1"/>
    <col min="8" max="8" width="38.375" style="1" customWidth="1"/>
    <col min="9" max="9" width="7.625" style="1" customWidth="1"/>
    <col min="10" max="10" width="13.375" style="1" customWidth="1"/>
    <col min="11" max="11" width="3.50390625" style="1" customWidth="1"/>
    <col min="12" max="16384" width="9.00390625" style="1" customWidth="1"/>
  </cols>
  <sheetData>
    <row r="1" spans="2:10" ht="17.25" customHeight="1" thickBot="1">
      <c r="B1" s="89"/>
      <c r="C1" s="88"/>
      <c r="D1" s="88"/>
      <c r="E1" s="88"/>
      <c r="F1" s="88"/>
      <c r="G1" s="88"/>
      <c r="H1" s="88"/>
      <c r="I1" s="88"/>
      <c r="J1" s="88"/>
    </row>
    <row r="2" spans="2:11" s="100" customFormat="1" ht="30.75" customHeight="1" thickBot="1">
      <c r="B2" s="90" t="s">
        <v>434</v>
      </c>
      <c r="C2" s="99"/>
      <c r="D2" s="99"/>
      <c r="E2" s="99"/>
      <c r="F2" s="99"/>
      <c r="G2" s="99"/>
      <c r="H2" s="99"/>
      <c r="I2" s="99"/>
      <c r="J2" s="99"/>
      <c r="K2" s="107"/>
    </row>
    <row r="3" spans="2:11" ht="28.5" customHeight="1">
      <c r="B3" s="121" t="s">
        <v>48</v>
      </c>
      <c r="C3" s="122" t="s">
        <v>384</v>
      </c>
      <c r="D3" s="118"/>
      <c r="E3" s="118"/>
      <c r="F3" s="118"/>
      <c r="G3" s="227" t="s">
        <v>385</v>
      </c>
      <c r="H3" s="268"/>
      <c r="I3" s="268"/>
      <c r="J3" s="269"/>
      <c r="K3" s="108"/>
    </row>
    <row r="4" spans="2:11" ht="54.75" customHeight="1" thickBot="1">
      <c r="B4" s="123" t="s">
        <v>47</v>
      </c>
      <c r="C4" s="124" t="s">
        <v>316</v>
      </c>
      <c r="D4" s="125" t="s">
        <v>261</v>
      </c>
      <c r="E4" s="126" t="s">
        <v>266</v>
      </c>
      <c r="F4" s="127" t="s">
        <v>265</v>
      </c>
      <c r="G4" s="128" t="s">
        <v>316</v>
      </c>
      <c r="H4" s="129" t="s">
        <v>49</v>
      </c>
      <c r="I4" s="130" t="s">
        <v>266</v>
      </c>
      <c r="J4" s="204" t="s">
        <v>265</v>
      </c>
      <c r="K4" s="108"/>
    </row>
    <row r="5" spans="2:11" ht="45" customHeight="1">
      <c r="B5" s="12"/>
      <c r="C5" s="110"/>
      <c r="D5" s="103"/>
      <c r="E5" s="109"/>
      <c r="F5" s="113" t="str">
        <f>IF(ISBLANK(D5),CHAR(32),VLOOKUP(D5,Existing,2,FALSE))</f>
        <v> </v>
      </c>
      <c r="G5" s="111"/>
      <c r="H5" s="101"/>
      <c r="I5" s="112"/>
      <c r="J5" s="206" t="str">
        <f>IF(OR(ISBLANK(H5),ISBLANK(I5)),CHAR(32),VLOOKUP(H5,Proposed,2,FALSE))</f>
        <v> </v>
      </c>
      <c r="K5" s="108"/>
    </row>
    <row r="6" spans="2:11" ht="45" customHeight="1">
      <c r="B6" s="12"/>
      <c r="C6" s="110"/>
      <c r="D6" s="103"/>
      <c r="E6" s="109"/>
      <c r="F6" s="113" t="str">
        <f aca="true" t="shared" si="0" ref="F6:F17">IF(ISBLANK(D6),CHAR(32),VLOOKUP(D6,Existing,2,FALSE))</f>
        <v> </v>
      </c>
      <c r="G6" s="111"/>
      <c r="H6" s="101"/>
      <c r="I6" s="112"/>
      <c r="J6" s="206" t="str">
        <f aca="true" t="shared" si="1" ref="J6:J16">IF(OR(ISBLANK(H6),ISBLANK(I6)),CHAR(32),VLOOKUP(H6,Proposed,2,FALSE))</f>
        <v> </v>
      </c>
      <c r="K6" s="108"/>
    </row>
    <row r="7" spans="2:11" ht="45" customHeight="1">
      <c r="B7" s="12"/>
      <c r="C7" s="110"/>
      <c r="D7" s="103"/>
      <c r="E7" s="109"/>
      <c r="F7" s="113" t="str">
        <f>IF(ISBLANK(D7),CHAR(32),VLOOKUP(D7,Existing,2,FALSE))</f>
        <v> </v>
      </c>
      <c r="G7" s="111"/>
      <c r="H7" s="101"/>
      <c r="I7" s="112"/>
      <c r="J7" s="206" t="str">
        <f>IF(OR(ISBLANK(H7),ISBLANK(I7)),CHAR(32),VLOOKUP(H7,Proposed,2,FALSE))</f>
        <v> </v>
      </c>
      <c r="K7" s="108"/>
    </row>
    <row r="8" spans="2:11" ht="45" customHeight="1">
      <c r="B8" s="12"/>
      <c r="C8" s="110"/>
      <c r="D8" s="103"/>
      <c r="E8" s="109"/>
      <c r="F8" s="113" t="str">
        <f>IF(ISBLANK(D8),CHAR(32),VLOOKUP(D8,Existing,2,FALSE))</f>
        <v> </v>
      </c>
      <c r="G8" s="111"/>
      <c r="H8" s="101"/>
      <c r="I8" s="112"/>
      <c r="J8" s="206" t="str">
        <f>IF(OR(ISBLANK(H8),ISBLANK(I8)),CHAR(32),VLOOKUP(H8,Proposed,2,FALSE))</f>
        <v> </v>
      </c>
      <c r="K8" s="108"/>
    </row>
    <row r="9" spans="2:11" ht="45" customHeight="1">
      <c r="B9" s="12"/>
      <c r="C9" s="110"/>
      <c r="D9" s="103"/>
      <c r="E9" s="109"/>
      <c r="F9" s="113" t="str">
        <f t="shared" si="0"/>
        <v> </v>
      </c>
      <c r="G9" s="111"/>
      <c r="H9" s="101"/>
      <c r="I9" s="112"/>
      <c r="J9" s="206" t="str">
        <f t="shared" si="1"/>
        <v> </v>
      </c>
      <c r="K9" s="108"/>
    </row>
    <row r="10" spans="2:11" ht="45" customHeight="1">
      <c r="B10" s="12"/>
      <c r="C10" s="110"/>
      <c r="D10" s="103"/>
      <c r="E10" s="109"/>
      <c r="F10" s="113" t="str">
        <f t="shared" si="0"/>
        <v> </v>
      </c>
      <c r="G10" s="111"/>
      <c r="H10" s="101"/>
      <c r="I10" s="112"/>
      <c r="J10" s="206" t="str">
        <f t="shared" si="1"/>
        <v> </v>
      </c>
      <c r="K10" s="108"/>
    </row>
    <row r="11" spans="2:11" ht="45" customHeight="1">
      <c r="B11" s="12"/>
      <c r="C11" s="110"/>
      <c r="D11" s="103"/>
      <c r="E11" s="109"/>
      <c r="F11" s="113" t="str">
        <f t="shared" si="0"/>
        <v> </v>
      </c>
      <c r="G11" s="111"/>
      <c r="H11" s="101"/>
      <c r="I11" s="112"/>
      <c r="J11" s="206" t="str">
        <f t="shared" si="1"/>
        <v> </v>
      </c>
      <c r="K11" s="108"/>
    </row>
    <row r="12" spans="2:11" ht="45" customHeight="1">
      <c r="B12" s="12"/>
      <c r="C12" s="110"/>
      <c r="D12" s="103"/>
      <c r="E12" s="109"/>
      <c r="F12" s="113" t="str">
        <f>IF(ISBLANK(D12),CHAR(32),VLOOKUP(D12,Existing,2,FALSE))</f>
        <v> </v>
      </c>
      <c r="G12" s="111"/>
      <c r="H12" s="101"/>
      <c r="I12" s="112"/>
      <c r="J12" s="206"/>
      <c r="K12" s="108"/>
    </row>
    <row r="13" spans="2:11" ht="45" customHeight="1">
      <c r="B13" s="12"/>
      <c r="C13" s="110"/>
      <c r="D13" s="103"/>
      <c r="E13" s="109"/>
      <c r="F13" s="113" t="str">
        <f t="shared" si="0"/>
        <v> </v>
      </c>
      <c r="G13" s="111"/>
      <c r="H13" s="101"/>
      <c r="I13" s="112"/>
      <c r="J13" s="206" t="str">
        <f t="shared" si="1"/>
        <v> </v>
      </c>
      <c r="K13" s="108"/>
    </row>
    <row r="14" spans="2:11" ht="45" customHeight="1">
      <c r="B14" s="12"/>
      <c r="C14" s="110"/>
      <c r="D14" s="103"/>
      <c r="E14" s="109"/>
      <c r="F14" s="113" t="str">
        <f t="shared" si="0"/>
        <v> </v>
      </c>
      <c r="G14" s="111"/>
      <c r="H14" s="101"/>
      <c r="I14" s="112"/>
      <c r="J14" s="206" t="str">
        <f t="shared" si="1"/>
        <v> </v>
      </c>
      <c r="K14" s="108"/>
    </row>
    <row r="15" spans="2:11" ht="45" customHeight="1">
      <c r="B15" s="12"/>
      <c r="C15" s="110"/>
      <c r="D15" s="103"/>
      <c r="E15" s="109"/>
      <c r="F15" s="113" t="str">
        <f>IF(ISBLANK(D15),CHAR(32),VLOOKUP(D15,Existing,2,FALSE))</f>
        <v> </v>
      </c>
      <c r="G15" s="111"/>
      <c r="H15" s="101"/>
      <c r="I15" s="112"/>
      <c r="J15" s="206"/>
      <c r="K15" s="108"/>
    </row>
    <row r="16" spans="2:11" ht="45" customHeight="1">
      <c r="B16" s="12"/>
      <c r="C16" s="110"/>
      <c r="D16" s="103"/>
      <c r="E16" s="109"/>
      <c r="F16" s="113" t="str">
        <f t="shared" si="0"/>
        <v> </v>
      </c>
      <c r="G16" s="111"/>
      <c r="H16" s="101"/>
      <c r="I16" s="112"/>
      <c r="J16" s="206" t="str">
        <f t="shared" si="1"/>
        <v> </v>
      </c>
      <c r="K16" s="108"/>
    </row>
    <row r="17" spans="2:11" ht="45" customHeight="1">
      <c r="B17" s="12"/>
      <c r="C17" s="110"/>
      <c r="D17" s="103"/>
      <c r="E17" s="109"/>
      <c r="F17" s="113" t="str">
        <f t="shared" si="0"/>
        <v> </v>
      </c>
      <c r="G17" s="111"/>
      <c r="H17" s="101"/>
      <c r="I17" s="112"/>
      <c r="J17" s="206"/>
      <c r="K17" s="108"/>
    </row>
  </sheetData>
  <mergeCells count="1">
    <mergeCell ref="G3:J3"/>
  </mergeCells>
  <conditionalFormatting sqref="J5:J17 F5:G17">
    <cfRule type="cellIs" priority="1" dxfId="0" operator="equal" stopIfTrue="1">
      <formula>#N/A</formula>
    </cfRule>
  </conditionalFormatting>
  <dataValidations count="6">
    <dataValidation allowBlank="1" showInputMessage="1" showErrorMessage="1" prompt="Enter a location." sqref="B5:B17"/>
    <dataValidation allowBlank="1" showInputMessage="1" showErrorMessage="1" prompt="Enter annual operating hours." sqref="C5:C17"/>
    <dataValidation type="list" allowBlank="1" showInputMessage="1" showErrorMessage="1" prompt="Choose a lamp/ballast combination." sqref="D5:D17">
      <formula1>Existing_Description</formula1>
    </dataValidation>
    <dataValidation type="list" allowBlank="1" showInputMessage="1" prompt="Choose a lamp/ballast combination." sqref="H5:H17">
      <formula1>Proposed_Description</formula1>
    </dataValidation>
    <dataValidation allowBlank="1" showInputMessage="1" showErrorMessage="1" prompt="Enter Quanity if Different than Existing" sqref="I5:I17"/>
    <dataValidation allowBlank="1" showInputMessage="1" showErrorMessage="1" prompt="Enter Quanity" sqref="E5:E17"/>
  </dataValidations>
  <printOptions horizontalCentered="1" verticalCentered="1"/>
  <pageMargins left="0.75" right="0.75" top="1" bottom="1" header="0.5" footer="0.5"/>
  <pageSetup fitToHeight="1" fitToWidth="1" horizontalDpi="300" verticalDpi="300" orientation="landscape" scale="70"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B1:F26"/>
  <sheetViews>
    <sheetView showGridLines="0" zoomScale="75" zoomScaleNormal="75" workbookViewId="0" topLeftCell="A1">
      <selection activeCell="B1" sqref="B1"/>
    </sheetView>
  </sheetViews>
  <sheetFormatPr defaultColWidth="9.00390625" defaultRowHeight="15.75"/>
  <cols>
    <col min="1" max="1" width="1.875" style="0" customWidth="1"/>
    <col min="2" max="2" width="22.75390625" style="0" customWidth="1"/>
    <col min="3" max="3" width="38.875" style="0" customWidth="1"/>
    <col min="4" max="4" width="32.00390625" style="0" customWidth="1"/>
    <col min="5" max="5" width="44.375" style="0" customWidth="1"/>
    <col min="6" max="6" width="30.00390625" style="0" customWidth="1"/>
  </cols>
  <sheetData>
    <row r="1" spans="2:6" s="18" customFormat="1" ht="37.5" customHeight="1">
      <c r="B1" s="97" t="s">
        <v>386</v>
      </c>
      <c r="C1" s="98"/>
      <c r="D1" s="98"/>
      <c r="E1" s="98"/>
      <c r="F1" s="98"/>
    </row>
    <row r="2" ht="22.5" customHeight="1" thickBot="1"/>
    <row r="3" spans="2:6" ht="31.5" customHeight="1" thickBot="1">
      <c r="B3" s="93" t="s">
        <v>361</v>
      </c>
      <c r="C3" s="96" t="s">
        <v>362</v>
      </c>
      <c r="D3" s="94" t="s">
        <v>363</v>
      </c>
      <c r="E3" s="96" t="s">
        <v>364</v>
      </c>
      <c r="F3" s="95" t="s">
        <v>365</v>
      </c>
    </row>
    <row r="4" spans="2:6" ht="22.5" customHeight="1">
      <c r="B4" s="274" t="s">
        <v>366</v>
      </c>
      <c r="C4" s="67" t="s">
        <v>242</v>
      </c>
      <c r="D4" s="67" t="s">
        <v>222</v>
      </c>
      <c r="E4" s="68" t="s">
        <v>367</v>
      </c>
      <c r="F4" s="277" t="s">
        <v>368</v>
      </c>
    </row>
    <row r="5" spans="2:6" ht="22.5" customHeight="1">
      <c r="B5" s="274"/>
      <c r="C5" s="67" t="s">
        <v>41</v>
      </c>
      <c r="D5" s="67" t="s">
        <v>255</v>
      </c>
      <c r="E5" s="68" t="s">
        <v>370</v>
      </c>
      <c r="F5" s="278"/>
    </row>
    <row r="6" spans="2:6" ht="22.5" customHeight="1">
      <c r="B6" s="274"/>
      <c r="C6" s="67" t="s">
        <v>371</v>
      </c>
      <c r="D6" s="67" t="s">
        <v>369</v>
      </c>
      <c r="E6" s="68" t="s">
        <v>372</v>
      </c>
      <c r="F6" s="279"/>
    </row>
    <row r="7" spans="2:6" ht="22.5" customHeight="1">
      <c r="B7" s="273" t="s">
        <v>56</v>
      </c>
      <c r="C7" s="70" t="s">
        <v>243</v>
      </c>
      <c r="D7" s="70" t="s">
        <v>253</v>
      </c>
      <c r="E7" s="71" t="s">
        <v>57</v>
      </c>
      <c r="F7" s="72" t="s">
        <v>58</v>
      </c>
    </row>
    <row r="8" spans="2:6" ht="22.5" customHeight="1">
      <c r="B8" s="274"/>
      <c r="C8" s="67" t="s">
        <v>59</v>
      </c>
      <c r="D8" s="67" t="s">
        <v>223</v>
      </c>
      <c r="E8" s="68" t="s">
        <v>60</v>
      </c>
      <c r="F8" s="73" t="s">
        <v>235</v>
      </c>
    </row>
    <row r="9" spans="2:6" ht="22.5" customHeight="1">
      <c r="B9" s="270" t="s">
        <v>219</v>
      </c>
      <c r="C9" s="70" t="s">
        <v>40</v>
      </c>
      <c r="D9" s="70" t="s">
        <v>61</v>
      </c>
      <c r="E9" s="71" t="s">
        <v>62</v>
      </c>
      <c r="F9" s="72" t="s">
        <v>225</v>
      </c>
    </row>
    <row r="10" spans="2:6" ht="22.5" customHeight="1">
      <c r="B10" s="272"/>
      <c r="C10" s="67" t="s">
        <v>229</v>
      </c>
      <c r="D10" s="67" t="s">
        <v>63</v>
      </c>
      <c r="E10" s="68" t="s">
        <v>64</v>
      </c>
      <c r="F10" s="74" t="s">
        <v>226</v>
      </c>
    </row>
    <row r="11" spans="2:6" ht="22.5" customHeight="1">
      <c r="B11" s="273" t="s">
        <v>65</v>
      </c>
      <c r="C11" s="70" t="s">
        <v>241</v>
      </c>
      <c r="D11" s="70" t="s">
        <v>253</v>
      </c>
      <c r="E11" s="71" t="s">
        <v>237</v>
      </c>
      <c r="F11" s="275" t="s">
        <v>306</v>
      </c>
    </row>
    <row r="12" spans="2:6" ht="22.5" customHeight="1">
      <c r="B12" s="274"/>
      <c r="C12" s="67" t="s">
        <v>244</v>
      </c>
      <c r="D12" s="67" t="s">
        <v>223</v>
      </c>
      <c r="E12" s="68" t="s">
        <v>60</v>
      </c>
      <c r="F12" s="279"/>
    </row>
    <row r="13" spans="2:6" s="18" customFormat="1" ht="22.5" customHeight="1">
      <c r="B13" s="69" t="s">
        <v>36</v>
      </c>
      <c r="C13" s="70" t="s">
        <v>240</v>
      </c>
      <c r="D13" s="70" t="s">
        <v>39</v>
      </c>
      <c r="E13" s="71" t="s">
        <v>307</v>
      </c>
      <c r="F13" s="72" t="s">
        <v>259</v>
      </c>
    </row>
    <row r="14" spans="2:6" s="18" customFormat="1" ht="22.5" customHeight="1">
      <c r="B14" s="91" t="s">
        <v>37</v>
      </c>
      <c r="C14" s="67" t="s">
        <v>221</v>
      </c>
      <c r="D14" s="67" t="s">
        <v>38</v>
      </c>
      <c r="E14" s="68" t="s">
        <v>260</v>
      </c>
      <c r="F14" s="74" t="s">
        <v>42</v>
      </c>
    </row>
    <row r="15" spans="2:6" ht="22.5" customHeight="1">
      <c r="B15" s="270" t="s">
        <v>218</v>
      </c>
      <c r="C15" s="70" t="s">
        <v>245</v>
      </c>
      <c r="D15" s="70" t="s">
        <v>44</v>
      </c>
      <c r="E15" s="71" t="s">
        <v>258</v>
      </c>
      <c r="F15" s="72" t="s">
        <v>233</v>
      </c>
    </row>
    <row r="16" spans="2:6" ht="22.5" customHeight="1">
      <c r="B16" s="271"/>
      <c r="C16" s="67" t="s">
        <v>217</v>
      </c>
      <c r="D16" s="67" t="s">
        <v>45</v>
      </c>
      <c r="E16" s="68" t="s">
        <v>309</v>
      </c>
      <c r="F16" s="74" t="s">
        <v>310</v>
      </c>
    </row>
    <row r="17" spans="2:6" ht="22.5" customHeight="1">
      <c r="B17" s="272"/>
      <c r="C17" s="67" t="s">
        <v>308</v>
      </c>
      <c r="D17" s="67" t="s">
        <v>341</v>
      </c>
      <c r="E17" s="68" t="s">
        <v>255</v>
      </c>
      <c r="F17" s="74"/>
    </row>
    <row r="18" spans="2:6" ht="22.5" customHeight="1">
      <c r="B18" s="270" t="s">
        <v>220</v>
      </c>
      <c r="C18" s="70" t="s">
        <v>249</v>
      </c>
      <c r="D18" s="70" t="s">
        <v>253</v>
      </c>
      <c r="E18" s="71" t="s">
        <v>257</v>
      </c>
      <c r="F18" s="75" t="s">
        <v>248</v>
      </c>
    </row>
    <row r="19" spans="2:6" ht="22.5" customHeight="1">
      <c r="B19" s="271"/>
      <c r="C19" s="67" t="s">
        <v>250</v>
      </c>
      <c r="D19" s="67" t="s">
        <v>254</v>
      </c>
      <c r="E19" s="68" t="s">
        <v>227</v>
      </c>
      <c r="F19" s="73" t="s">
        <v>251</v>
      </c>
    </row>
    <row r="20" spans="2:6" ht="22.5" customHeight="1">
      <c r="B20" s="271"/>
      <c r="C20" s="67" t="s">
        <v>371</v>
      </c>
      <c r="D20" s="67" t="s">
        <v>43</v>
      </c>
      <c r="E20" s="68" t="s">
        <v>372</v>
      </c>
      <c r="F20" s="73" t="s">
        <v>234</v>
      </c>
    </row>
    <row r="21" spans="2:6" ht="22.5" customHeight="1">
      <c r="B21" s="273" t="s">
        <v>246</v>
      </c>
      <c r="C21" s="70" t="s">
        <v>239</v>
      </c>
      <c r="D21" s="70" t="s">
        <v>253</v>
      </c>
      <c r="E21" s="71" t="s">
        <v>311</v>
      </c>
      <c r="F21" s="72" t="s">
        <v>248</v>
      </c>
    </row>
    <row r="22" spans="2:6" ht="22.5" customHeight="1">
      <c r="B22" s="274"/>
      <c r="C22" s="67" t="s">
        <v>35</v>
      </c>
      <c r="D22" s="67" t="s">
        <v>224</v>
      </c>
      <c r="E22" s="68" t="s">
        <v>312</v>
      </c>
      <c r="F22" s="74" t="s">
        <v>247</v>
      </c>
    </row>
    <row r="23" spans="2:6" ht="22.5" customHeight="1">
      <c r="B23" s="274"/>
      <c r="C23" s="67" t="s">
        <v>217</v>
      </c>
      <c r="D23" s="67" t="s">
        <v>228</v>
      </c>
      <c r="E23" s="68" t="s">
        <v>252</v>
      </c>
      <c r="F23" s="74" t="s">
        <v>256</v>
      </c>
    </row>
    <row r="24" spans="2:6" ht="22.5" customHeight="1">
      <c r="B24" s="69" t="s">
        <v>313</v>
      </c>
      <c r="C24" s="76" t="s">
        <v>230</v>
      </c>
      <c r="D24" s="280" t="s">
        <v>314</v>
      </c>
      <c r="E24" s="77" t="s">
        <v>232</v>
      </c>
      <c r="F24" s="275" t="s">
        <v>315</v>
      </c>
    </row>
    <row r="25" spans="2:6" ht="22.5" customHeight="1" thickBot="1">
      <c r="B25" s="92" t="s">
        <v>216</v>
      </c>
      <c r="C25" s="78" t="s">
        <v>236</v>
      </c>
      <c r="D25" s="281"/>
      <c r="E25" s="78" t="s">
        <v>231</v>
      </c>
      <c r="F25" s="276"/>
    </row>
    <row r="26" spans="2:5" ht="22.5" customHeight="1">
      <c r="B26" s="66"/>
      <c r="C26" s="66"/>
      <c r="D26" s="66"/>
      <c r="E26" s="66"/>
    </row>
    <row r="27" ht="22.5" customHeight="1"/>
    <row r="28" ht="22.5" customHeight="1"/>
    <row r="29" ht="22.5" customHeight="1"/>
    <row r="30" ht="22.5" customHeight="1"/>
    <row r="31" ht="22.5" customHeight="1"/>
    <row r="32" ht="21.75" customHeight="1"/>
    <row r="33" ht="21.75" customHeight="1"/>
  </sheetData>
  <mergeCells count="11">
    <mergeCell ref="F24:F25"/>
    <mergeCell ref="F4:F6"/>
    <mergeCell ref="F11:F12"/>
    <mergeCell ref="D24:D25"/>
    <mergeCell ref="B15:B17"/>
    <mergeCell ref="B18:B20"/>
    <mergeCell ref="B21:B23"/>
    <mergeCell ref="B4:B6"/>
    <mergeCell ref="B7:B8"/>
    <mergeCell ref="B9:B10"/>
    <mergeCell ref="B11:B12"/>
  </mergeCells>
  <printOptions horizontalCentered="1" verticalCentered="1"/>
  <pageMargins left="0.5" right="0.5" top="0.25" bottom="0.25" header="0.25" footer="0.25"/>
  <pageSetup fitToHeight="1" fitToWidth="1" horizontalDpi="600" verticalDpi="600" orientation="landscape" paperSize="5" scale="92" r:id="rId1"/>
</worksheet>
</file>

<file path=xl/worksheets/sheet8.xml><?xml version="1.0" encoding="utf-8"?>
<worksheet xmlns="http://schemas.openxmlformats.org/spreadsheetml/2006/main" xmlns:r="http://schemas.openxmlformats.org/officeDocument/2006/relationships">
  <sheetPr codeName="Sheet8">
    <pageSetUpPr fitToPage="1"/>
  </sheetPr>
  <dimension ref="B1:K63"/>
  <sheetViews>
    <sheetView showGridLines="0" workbookViewId="0" topLeftCell="A1">
      <selection activeCell="B2" sqref="B2"/>
    </sheetView>
  </sheetViews>
  <sheetFormatPr defaultColWidth="9.00390625" defaultRowHeight="15.75"/>
  <cols>
    <col min="1" max="1" width="1.25" style="0" customWidth="1"/>
    <col min="2" max="2" width="22.25390625" style="0" customWidth="1"/>
    <col min="3" max="3" width="15.75390625" style="0" customWidth="1"/>
    <col min="4" max="4" width="8.00390625" style="26" customWidth="1"/>
    <col min="5" max="9" width="9.625" style="26" customWidth="1"/>
    <col min="10" max="10" width="10.75390625" style="26" customWidth="1"/>
    <col min="11" max="11" width="12.50390625" style="26" customWidth="1"/>
  </cols>
  <sheetData>
    <row r="1" spans="2:11" ht="20.25">
      <c r="B1" s="22" t="s">
        <v>348</v>
      </c>
      <c r="C1" s="23"/>
      <c r="D1" s="23"/>
      <c r="E1" s="23"/>
      <c r="F1" s="23"/>
      <c r="G1" s="23"/>
      <c r="H1" s="23"/>
      <c r="I1" s="23"/>
      <c r="J1" s="23"/>
      <c r="K1" s="23"/>
    </row>
    <row r="2" spans="2:11" ht="18.75">
      <c r="B2" s="24" t="s">
        <v>350</v>
      </c>
      <c r="C2" s="24"/>
      <c r="D2" s="24"/>
      <c r="E2" s="24"/>
      <c r="F2" s="24"/>
      <c r="G2" s="24"/>
      <c r="H2" s="24"/>
      <c r="I2" s="24"/>
      <c r="J2" s="24"/>
      <c r="K2" s="24"/>
    </row>
    <row r="3" spans="2:11" ht="18.75">
      <c r="B3" s="25" t="s">
        <v>387</v>
      </c>
      <c r="C3" s="24"/>
      <c r="D3" s="24"/>
      <c r="E3" s="24"/>
      <c r="F3" s="24"/>
      <c r="G3" s="24"/>
      <c r="H3" s="24"/>
      <c r="I3" s="24"/>
      <c r="J3" s="24"/>
      <c r="K3" s="24"/>
    </row>
    <row r="4" spans="2:7" ht="15.75">
      <c r="B4" s="65"/>
      <c r="F4" s="27"/>
      <c r="G4" s="27"/>
    </row>
    <row r="5" spans="2:11" ht="15.75">
      <c r="B5" s="28" t="s">
        <v>428</v>
      </c>
      <c r="C5" s="23"/>
      <c r="D5" s="23"/>
      <c r="G5" s="287"/>
      <c r="H5" s="287"/>
      <c r="I5" s="287"/>
      <c r="J5" s="287"/>
      <c r="K5" s="287"/>
    </row>
    <row r="6" spans="3:11" ht="5.25" customHeight="1">
      <c r="C6" s="23"/>
      <c r="D6" s="23"/>
      <c r="E6" s="23"/>
      <c r="F6" s="29"/>
      <c r="G6" s="29"/>
      <c r="H6" s="23"/>
      <c r="I6" s="23"/>
      <c r="J6" s="23"/>
      <c r="K6" s="23"/>
    </row>
    <row r="7" spans="2:11" ht="15.75">
      <c r="B7" s="30"/>
      <c r="C7" s="30"/>
      <c r="D7" s="32" t="s">
        <v>397</v>
      </c>
      <c r="E7" s="284" t="s">
        <v>398</v>
      </c>
      <c r="F7" s="285"/>
      <c r="G7" s="286"/>
      <c r="H7" s="31"/>
      <c r="I7" s="33"/>
      <c r="J7" s="34" t="s">
        <v>399</v>
      </c>
      <c r="K7" s="33" t="s">
        <v>397</v>
      </c>
    </row>
    <row r="8" spans="2:11" ht="15.75">
      <c r="B8" s="35" t="s">
        <v>400</v>
      </c>
      <c r="C8" s="35" t="s">
        <v>397</v>
      </c>
      <c r="D8" s="36" t="s">
        <v>401</v>
      </c>
      <c r="E8" s="37" t="s">
        <v>402</v>
      </c>
      <c r="F8" s="37" t="s">
        <v>402</v>
      </c>
      <c r="G8" s="36" t="s">
        <v>403</v>
      </c>
      <c r="H8" s="38" t="s">
        <v>404</v>
      </c>
      <c r="I8" s="39"/>
      <c r="J8" s="40" t="s">
        <v>405</v>
      </c>
      <c r="K8" s="41" t="s">
        <v>406</v>
      </c>
    </row>
    <row r="9" spans="2:11" ht="15.75">
      <c r="B9" s="42" t="s">
        <v>407</v>
      </c>
      <c r="C9" s="42" t="s">
        <v>408</v>
      </c>
      <c r="D9" s="43" t="s">
        <v>409</v>
      </c>
      <c r="E9" s="44" t="s">
        <v>410</v>
      </c>
      <c r="F9" s="44" t="s">
        <v>411</v>
      </c>
      <c r="G9" s="43" t="s">
        <v>411</v>
      </c>
      <c r="H9" s="44" t="s">
        <v>412</v>
      </c>
      <c r="I9" s="45" t="s">
        <v>413</v>
      </c>
      <c r="J9" s="46" t="s">
        <v>414</v>
      </c>
      <c r="K9" s="45" t="s">
        <v>415</v>
      </c>
    </row>
    <row r="10" spans="2:11" ht="15.75">
      <c r="B10" s="47" t="s">
        <v>199</v>
      </c>
      <c r="C10" s="47" t="s">
        <v>416</v>
      </c>
      <c r="D10" s="49" t="s">
        <v>417</v>
      </c>
      <c r="E10" s="50">
        <v>24000</v>
      </c>
      <c r="F10" s="50">
        <v>30000</v>
      </c>
      <c r="G10" s="51">
        <v>36000</v>
      </c>
      <c r="H10" s="50">
        <v>3100</v>
      </c>
      <c r="I10" s="51">
        <v>2950</v>
      </c>
      <c r="J10" s="52">
        <v>86</v>
      </c>
      <c r="K10" s="53">
        <v>0.95</v>
      </c>
    </row>
    <row r="11" spans="2:11" ht="15.75">
      <c r="B11" s="47" t="s">
        <v>200</v>
      </c>
      <c r="C11" s="47" t="s">
        <v>418</v>
      </c>
      <c r="D11" s="49" t="s">
        <v>417</v>
      </c>
      <c r="E11" s="50">
        <v>24000</v>
      </c>
      <c r="F11" s="50">
        <v>30000</v>
      </c>
      <c r="G11" s="51">
        <v>36000</v>
      </c>
      <c r="H11" s="50">
        <v>3100</v>
      </c>
      <c r="I11" s="51">
        <v>2950</v>
      </c>
      <c r="J11" s="52">
        <v>86</v>
      </c>
      <c r="K11" s="53">
        <v>0.95</v>
      </c>
    </row>
    <row r="12" spans="2:11" ht="15.75">
      <c r="B12" s="47" t="s">
        <v>201</v>
      </c>
      <c r="C12" s="47" t="s">
        <v>419</v>
      </c>
      <c r="D12" s="49" t="s">
        <v>417</v>
      </c>
      <c r="E12" s="50">
        <v>24000</v>
      </c>
      <c r="F12" s="50">
        <v>30000</v>
      </c>
      <c r="G12" s="51">
        <v>36000</v>
      </c>
      <c r="H12" s="50">
        <v>3100</v>
      </c>
      <c r="I12" s="51">
        <v>2950</v>
      </c>
      <c r="J12" s="52">
        <v>86</v>
      </c>
      <c r="K12" s="53">
        <v>0.95</v>
      </c>
    </row>
    <row r="13" spans="2:11" ht="15.75">
      <c r="B13" s="54" t="s">
        <v>202</v>
      </c>
      <c r="C13" s="54" t="s">
        <v>420</v>
      </c>
      <c r="D13" s="55" t="s">
        <v>417</v>
      </c>
      <c r="E13" s="56">
        <v>24000</v>
      </c>
      <c r="F13" s="56">
        <v>30000</v>
      </c>
      <c r="G13" s="57">
        <v>36000</v>
      </c>
      <c r="H13" s="56">
        <v>3100</v>
      </c>
      <c r="I13" s="57">
        <v>2950</v>
      </c>
      <c r="J13" s="58">
        <v>86</v>
      </c>
      <c r="K13" s="59">
        <v>0.95</v>
      </c>
    </row>
    <row r="14" spans="6:7" ht="18" customHeight="1">
      <c r="F14" s="27"/>
      <c r="G14" s="27"/>
    </row>
    <row r="15" spans="2:11" ht="15.75">
      <c r="B15" s="28" t="s">
        <v>427</v>
      </c>
      <c r="C15" s="23"/>
      <c r="D15" s="23"/>
      <c r="E15" s="23"/>
      <c r="F15" s="29"/>
      <c r="G15" s="29"/>
      <c r="H15" s="23"/>
      <c r="I15" s="23"/>
      <c r="J15" s="23"/>
      <c r="K15" s="23"/>
    </row>
    <row r="16" spans="2:11" ht="15.75">
      <c r="B16" s="30"/>
      <c r="C16" s="30"/>
      <c r="D16" s="32" t="s">
        <v>397</v>
      </c>
      <c r="E16" s="31"/>
      <c r="F16" s="31"/>
      <c r="G16" s="33"/>
      <c r="H16" s="31"/>
      <c r="I16" s="33"/>
      <c r="J16" s="34" t="s">
        <v>399</v>
      </c>
      <c r="K16" s="33" t="s">
        <v>397</v>
      </c>
    </row>
    <row r="17" spans="2:11" ht="15.75">
      <c r="B17" s="35" t="s">
        <v>400</v>
      </c>
      <c r="C17" s="35" t="s">
        <v>397</v>
      </c>
      <c r="D17" s="36" t="s">
        <v>401</v>
      </c>
      <c r="E17" s="38" t="s">
        <v>398</v>
      </c>
      <c r="F17" s="60"/>
      <c r="G17" s="39"/>
      <c r="H17" s="60" t="s">
        <v>404</v>
      </c>
      <c r="I17" s="39"/>
      <c r="J17" s="40" t="s">
        <v>405</v>
      </c>
      <c r="K17" s="41" t="s">
        <v>406</v>
      </c>
    </row>
    <row r="18" spans="2:11" ht="15.75">
      <c r="B18" s="42" t="s">
        <v>407</v>
      </c>
      <c r="C18" s="42" t="s">
        <v>408</v>
      </c>
      <c r="D18" s="43" t="s">
        <v>409</v>
      </c>
      <c r="E18" s="44" t="s">
        <v>402</v>
      </c>
      <c r="F18" s="44" t="s">
        <v>422</v>
      </c>
      <c r="G18" s="43" t="s">
        <v>423</v>
      </c>
      <c r="H18" s="44" t="s">
        <v>412</v>
      </c>
      <c r="I18" s="45" t="s">
        <v>413</v>
      </c>
      <c r="J18" s="46" t="s">
        <v>414</v>
      </c>
      <c r="K18" s="45" t="s">
        <v>415</v>
      </c>
    </row>
    <row r="19" spans="2:11" ht="15.75">
      <c r="B19" s="47" t="s">
        <v>196</v>
      </c>
      <c r="C19" s="47" t="s">
        <v>416</v>
      </c>
      <c r="D19" s="61" t="s">
        <v>417</v>
      </c>
      <c r="E19" s="50">
        <v>15000</v>
      </c>
      <c r="F19" s="50">
        <v>20000</v>
      </c>
      <c r="G19" s="62">
        <v>30000</v>
      </c>
      <c r="H19" s="50">
        <v>3100</v>
      </c>
      <c r="I19" s="62">
        <v>2945</v>
      </c>
      <c r="J19" s="52">
        <v>85</v>
      </c>
      <c r="K19" s="53">
        <v>0.95</v>
      </c>
    </row>
    <row r="20" spans="2:11" ht="15.75">
      <c r="B20" s="47" t="s">
        <v>197</v>
      </c>
      <c r="C20" s="47" t="s">
        <v>418</v>
      </c>
      <c r="D20" s="49" t="s">
        <v>417</v>
      </c>
      <c r="E20" s="50">
        <v>15000</v>
      </c>
      <c r="F20" s="50">
        <v>20000</v>
      </c>
      <c r="G20" s="51">
        <v>30000</v>
      </c>
      <c r="H20" s="50">
        <v>3100</v>
      </c>
      <c r="I20" s="51">
        <v>2945</v>
      </c>
      <c r="J20" s="52">
        <v>85</v>
      </c>
      <c r="K20" s="53">
        <v>0.95</v>
      </c>
    </row>
    <row r="21" spans="2:11" ht="15.75">
      <c r="B21" s="54" t="s">
        <v>198</v>
      </c>
      <c r="C21" s="54" t="s">
        <v>419</v>
      </c>
      <c r="D21" s="55" t="s">
        <v>417</v>
      </c>
      <c r="E21" s="56">
        <v>15000</v>
      </c>
      <c r="F21" s="56">
        <v>20000</v>
      </c>
      <c r="G21" s="57">
        <v>30000</v>
      </c>
      <c r="H21" s="56">
        <v>3150</v>
      </c>
      <c r="I21" s="57">
        <v>2992</v>
      </c>
      <c r="J21" s="58">
        <v>85</v>
      </c>
      <c r="K21" s="59">
        <v>0.95</v>
      </c>
    </row>
    <row r="22" spans="6:7" ht="18" customHeight="1">
      <c r="F22" s="27"/>
      <c r="G22" s="27"/>
    </row>
    <row r="23" spans="2:11" ht="15.75">
      <c r="B23" s="28" t="s">
        <v>429</v>
      </c>
      <c r="C23" s="23"/>
      <c r="D23" s="23"/>
      <c r="E23" s="23"/>
      <c r="F23" s="29"/>
      <c r="G23" s="282" t="s">
        <v>430</v>
      </c>
      <c r="H23" s="283"/>
      <c r="I23" s="283"/>
      <c r="J23" s="283"/>
      <c r="K23" s="23"/>
    </row>
    <row r="24" spans="3:11" ht="5.25" customHeight="1">
      <c r="C24" s="23"/>
      <c r="D24" s="23"/>
      <c r="E24" s="23"/>
      <c r="F24" s="29"/>
      <c r="G24" s="29"/>
      <c r="H24" s="23"/>
      <c r="I24" s="23"/>
      <c r="J24" s="23"/>
      <c r="K24" s="23"/>
    </row>
    <row r="25" spans="2:11" ht="15.75">
      <c r="B25" s="30"/>
      <c r="C25" s="30"/>
      <c r="D25" s="32" t="s">
        <v>397</v>
      </c>
      <c r="E25" s="284" t="s">
        <v>398</v>
      </c>
      <c r="F25" s="285"/>
      <c r="G25" s="286"/>
      <c r="H25" s="31"/>
      <c r="I25" s="33"/>
      <c r="J25" s="34" t="s">
        <v>399</v>
      </c>
      <c r="K25" s="33" t="s">
        <v>397</v>
      </c>
    </row>
    <row r="26" spans="2:11" ht="15.75">
      <c r="B26" s="35" t="s">
        <v>400</v>
      </c>
      <c r="C26" s="35" t="s">
        <v>397</v>
      </c>
      <c r="D26" s="36" t="s">
        <v>401</v>
      </c>
      <c r="E26" s="37" t="s">
        <v>402</v>
      </c>
      <c r="F26" s="37" t="s">
        <v>403</v>
      </c>
      <c r="G26" s="36" t="s">
        <v>424</v>
      </c>
      <c r="H26" s="38" t="s">
        <v>404</v>
      </c>
      <c r="I26" s="39"/>
      <c r="J26" s="40" t="s">
        <v>405</v>
      </c>
      <c r="K26" s="41" t="s">
        <v>406</v>
      </c>
    </row>
    <row r="27" spans="2:11" ht="15.75">
      <c r="B27" s="42" t="s">
        <v>407</v>
      </c>
      <c r="C27" s="42" t="s">
        <v>408</v>
      </c>
      <c r="D27" s="43" t="s">
        <v>409</v>
      </c>
      <c r="E27" s="44" t="s">
        <v>410</v>
      </c>
      <c r="F27" s="44" t="s">
        <v>410</v>
      </c>
      <c r="G27" s="43" t="s">
        <v>425</v>
      </c>
      <c r="H27" s="44" t="s">
        <v>412</v>
      </c>
      <c r="I27" s="45" t="s">
        <v>413</v>
      </c>
      <c r="J27" s="46" t="s">
        <v>414</v>
      </c>
      <c r="K27" s="45" t="s">
        <v>415</v>
      </c>
    </row>
    <row r="28" spans="2:11" ht="15.75">
      <c r="B28" s="47" t="s">
        <v>203</v>
      </c>
      <c r="C28" s="47" t="s">
        <v>416</v>
      </c>
      <c r="D28" s="61" t="s">
        <v>417</v>
      </c>
      <c r="E28" s="50">
        <v>24000</v>
      </c>
      <c r="F28" s="50">
        <v>24000</v>
      </c>
      <c r="G28" s="62">
        <v>29000</v>
      </c>
      <c r="H28" s="50">
        <v>3100</v>
      </c>
      <c r="I28" s="62">
        <v>2915</v>
      </c>
      <c r="J28" s="52">
        <v>85</v>
      </c>
      <c r="K28" s="53">
        <v>0.94</v>
      </c>
    </row>
    <row r="29" spans="2:11" ht="15.75">
      <c r="B29" s="47" t="s">
        <v>204</v>
      </c>
      <c r="C29" s="47" t="s">
        <v>418</v>
      </c>
      <c r="D29" s="49" t="s">
        <v>417</v>
      </c>
      <c r="E29" s="50">
        <v>24000</v>
      </c>
      <c r="F29" s="50">
        <v>24000</v>
      </c>
      <c r="G29" s="51">
        <v>29000</v>
      </c>
      <c r="H29" s="50">
        <v>3100</v>
      </c>
      <c r="I29" s="51">
        <v>2915</v>
      </c>
      <c r="J29" s="52">
        <v>85</v>
      </c>
      <c r="K29" s="53">
        <v>0.94</v>
      </c>
    </row>
    <row r="30" spans="2:11" ht="15.75">
      <c r="B30" s="54" t="s">
        <v>205</v>
      </c>
      <c r="C30" s="54" t="s">
        <v>419</v>
      </c>
      <c r="D30" s="55" t="s">
        <v>417</v>
      </c>
      <c r="E30" s="56">
        <v>24000</v>
      </c>
      <c r="F30" s="56">
        <v>24000</v>
      </c>
      <c r="G30" s="57">
        <v>29000</v>
      </c>
      <c r="H30" s="56">
        <v>3100</v>
      </c>
      <c r="I30" s="57">
        <v>2915</v>
      </c>
      <c r="J30" s="58">
        <v>85</v>
      </c>
      <c r="K30" s="59">
        <v>0.94</v>
      </c>
    </row>
    <row r="31" spans="2:11" ht="15.75">
      <c r="B31" s="48"/>
      <c r="C31" s="48"/>
      <c r="D31" s="27"/>
      <c r="E31" s="63"/>
      <c r="F31" s="63"/>
      <c r="G31" s="63"/>
      <c r="H31" s="63"/>
      <c r="I31" s="63"/>
      <c r="J31" s="27"/>
      <c r="K31" s="64"/>
    </row>
    <row r="32" spans="2:11" ht="15.75">
      <c r="B32" s="48"/>
      <c r="C32" s="48"/>
      <c r="D32" s="27"/>
      <c r="E32" s="63"/>
      <c r="F32" s="63"/>
      <c r="G32" s="63"/>
      <c r="H32" s="63"/>
      <c r="I32" s="63"/>
      <c r="J32" s="27"/>
      <c r="K32" s="64"/>
    </row>
    <row r="33" spans="2:11" ht="20.25">
      <c r="B33" s="22" t="s">
        <v>348</v>
      </c>
      <c r="C33" s="23"/>
      <c r="D33" s="23"/>
      <c r="E33" s="23"/>
      <c r="F33" s="23"/>
      <c r="G33" s="23"/>
      <c r="H33" s="23"/>
      <c r="I33" s="23"/>
      <c r="J33" s="23"/>
      <c r="K33" s="23"/>
    </row>
    <row r="34" spans="2:11" ht="18.75">
      <c r="B34" s="24" t="s">
        <v>351</v>
      </c>
      <c r="C34" s="24"/>
      <c r="D34" s="24"/>
      <c r="E34" s="24"/>
      <c r="F34" s="24"/>
      <c r="G34" s="24"/>
      <c r="H34" s="24"/>
      <c r="I34" s="24"/>
      <c r="J34" s="24"/>
      <c r="K34" s="24"/>
    </row>
    <row r="35" spans="2:11" ht="18.75">
      <c r="B35" s="25" t="s">
        <v>268</v>
      </c>
      <c r="C35" s="24"/>
      <c r="D35" s="24"/>
      <c r="E35" s="24"/>
      <c r="F35" s="24"/>
      <c r="G35" s="24"/>
      <c r="H35" s="24"/>
      <c r="I35" s="24"/>
      <c r="J35" s="24"/>
      <c r="K35" s="24"/>
    </row>
    <row r="36" spans="6:7" ht="18" customHeight="1">
      <c r="F36" s="27"/>
      <c r="G36" s="27"/>
    </row>
    <row r="37" spans="2:11" ht="15.75">
      <c r="B37" s="28" t="s">
        <v>426</v>
      </c>
      <c r="C37" s="23"/>
      <c r="D37" s="23"/>
      <c r="E37" s="23"/>
      <c r="F37" s="29"/>
      <c r="G37" s="29"/>
      <c r="H37" s="23"/>
      <c r="I37" s="23"/>
      <c r="J37" s="23"/>
      <c r="K37" s="23"/>
    </row>
    <row r="38" spans="2:11" ht="15.75">
      <c r="B38" s="30"/>
      <c r="C38" s="30"/>
      <c r="D38" s="32" t="s">
        <v>397</v>
      </c>
      <c r="E38" s="31"/>
      <c r="F38" s="31"/>
      <c r="G38" s="33"/>
      <c r="H38" s="31"/>
      <c r="I38" s="33"/>
      <c r="J38" s="34" t="s">
        <v>399</v>
      </c>
      <c r="K38" s="33" t="s">
        <v>397</v>
      </c>
    </row>
    <row r="39" spans="2:11" ht="15.75">
      <c r="B39" s="35" t="s">
        <v>400</v>
      </c>
      <c r="C39" s="35" t="s">
        <v>397</v>
      </c>
      <c r="D39" s="36" t="s">
        <v>401</v>
      </c>
      <c r="E39" s="38" t="s">
        <v>398</v>
      </c>
      <c r="F39" s="60"/>
      <c r="G39" s="39"/>
      <c r="H39" s="60" t="s">
        <v>404</v>
      </c>
      <c r="I39" s="39"/>
      <c r="J39" s="40" t="s">
        <v>405</v>
      </c>
      <c r="K39" s="41" t="s">
        <v>406</v>
      </c>
    </row>
    <row r="40" spans="2:11" ht="15.75">
      <c r="B40" s="42" t="s">
        <v>407</v>
      </c>
      <c r="C40" s="42" t="s">
        <v>408</v>
      </c>
      <c r="D40" s="43" t="s">
        <v>409</v>
      </c>
      <c r="E40" s="44" t="s">
        <v>410</v>
      </c>
      <c r="F40" s="43"/>
      <c r="G40" s="43" t="s">
        <v>411</v>
      </c>
      <c r="H40" s="44" t="s">
        <v>412</v>
      </c>
      <c r="I40" s="45" t="s">
        <v>413</v>
      </c>
      <c r="J40" s="46" t="s">
        <v>414</v>
      </c>
      <c r="K40" s="45" t="s">
        <v>415</v>
      </c>
    </row>
    <row r="41" spans="2:11" ht="15.75">
      <c r="B41" s="47" t="s">
        <v>207</v>
      </c>
      <c r="C41" s="47" t="s">
        <v>416</v>
      </c>
      <c r="D41" s="61" t="s">
        <v>421</v>
      </c>
      <c r="E41" s="50">
        <v>24000</v>
      </c>
      <c r="F41" s="51"/>
      <c r="G41" s="62">
        <v>30000</v>
      </c>
      <c r="H41" s="50">
        <v>5900</v>
      </c>
      <c r="I41" s="62">
        <v>5490</v>
      </c>
      <c r="J41" s="52">
        <v>85</v>
      </c>
      <c r="K41" s="53">
        <v>0.95</v>
      </c>
    </row>
    <row r="42" spans="2:11" ht="15.75">
      <c r="B42" s="47" t="s">
        <v>206</v>
      </c>
      <c r="C42" s="47" t="s">
        <v>418</v>
      </c>
      <c r="D42" s="49" t="s">
        <v>421</v>
      </c>
      <c r="E42" s="50">
        <v>24000</v>
      </c>
      <c r="F42" s="51"/>
      <c r="G42" s="51">
        <v>30000</v>
      </c>
      <c r="H42" s="50">
        <v>5900</v>
      </c>
      <c r="I42" s="51">
        <v>5490</v>
      </c>
      <c r="J42" s="52">
        <v>85</v>
      </c>
      <c r="K42" s="53">
        <v>0.95</v>
      </c>
    </row>
    <row r="43" spans="2:11" ht="15.75">
      <c r="B43" s="47" t="s">
        <v>208</v>
      </c>
      <c r="C43" s="47" t="s">
        <v>419</v>
      </c>
      <c r="D43" s="49" t="s">
        <v>421</v>
      </c>
      <c r="E43" s="50">
        <v>24000</v>
      </c>
      <c r="F43" s="51"/>
      <c r="G43" s="51">
        <v>30000</v>
      </c>
      <c r="H43" s="50">
        <v>5900</v>
      </c>
      <c r="I43" s="51">
        <v>5490</v>
      </c>
      <c r="J43" s="52">
        <v>85</v>
      </c>
      <c r="K43" s="53">
        <v>0.95</v>
      </c>
    </row>
    <row r="44" spans="2:11" ht="15.75">
      <c r="B44" s="54" t="s">
        <v>209</v>
      </c>
      <c r="C44" s="54" t="s">
        <v>420</v>
      </c>
      <c r="D44" s="55" t="s">
        <v>421</v>
      </c>
      <c r="E44" s="56">
        <v>24000</v>
      </c>
      <c r="F44" s="57"/>
      <c r="G44" s="57">
        <v>30000</v>
      </c>
      <c r="H44" s="56">
        <v>5780</v>
      </c>
      <c r="I44" s="57">
        <v>5375</v>
      </c>
      <c r="J44" s="58">
        <v>85</v>
      </c>
      <c r="K44" s="59">
        <v>0.95</v>
      </c>
    </row>
    <row r="45" spans="6:7" ht="18" customHeight="1">
      <c r="F45" s="27"/>
      <c r="G45" s="27"/>
    </row>
    <row r="46" spans="2:11" ht="15.75">
      <c r="B46" s="28" t="s">
        <v>267</v>
      </c>
      <c r="C46" s="23"/>
      <c r="D46" s="23"/>
      <c r="E46" s="23"/>
      <c r="F46" s="29"/>
      <c r="G46" s="29"/>
      <c r="H46" s="23"/>
      <c r="I46" s="23"/>
      <c r="J46" s="23"/>
      <c r="K46" s="23"/>
    </row>
    <row r="47" spans="2:11" ht="15.75">
      <c r="B47" s="30"/>
      <c r="C47" s="30"/>
      <c r="D47" s="32" t="s">
        <v>397</v>
      </c>
      <c r="E47" s="31"/>
      <c r="F47" s="31"/>
      <c r="G47" s="33"/>
      <c r="H47" s="31"/>
      <c r="I47" s="33"/>
      <c r="J47" s="34" t="s">
        <v>399</v>
      </c>
      <c r="K47" s="33" t="s">
        <v>397</v>
      </c>
    </row>
    <row r="48" spans="2:11" ht="15.75">
      <c r="B48" s="35" t="s">
        <v>400</v>
      </c>
      <c r="C48" s="35" t="s">
        <v>397</v>
      </c>
      <c r="D48" s="36" t="s">
        <v>401</v>
      </c>
      <c r="E48" s="38" t="s">
        <v>398</v>
      </c>
      <c r="F48" s="60"/>
      <c r="G48" s="39"/>
      <c r="H48" s="60" t="s">
        <v>404</v>
      </c>
      <c r="I48" s="39"/>
      <c r="J48" s="40" t="s">
        <v>405</v>
      </c>
      <c r="K48" s="41" t="s">
        <v>406</v>
      </c>
    </row>
    <row r="49" spans="2:11" ht="15.75">
      <c r="B49" s="42" t="s">
        <v>407</v>
      </c>
      <c r="C49" s="42" t="s">
        <v>408</v>
      </c>
      <c r="D49" s="43" t="s">
        <v>409</v>
      </c>
      <c r="E49" s="44" t="s">
        <v>410</v>
      </c>
      <c r="F49" s="43"/>
      <c r="G49" s="43" t="s">
        <v>411</v>
      </c>
      <c r="H49" s="44" t="s">
        <v>412</v>
      </c>
      <c r="I49" s="45" t="s">
        <v>413</v>
      </c>
      <c r="J49" s="46" t="s">
        <v>414</v>
      </c>
      <c r="K49" s="45" t="s">
        <v>415</v>
      </c>
    </row>
    <row r="50" spans="2:11" ht="15.75">
      <c r="B50" s="47" t="s">
        <v>210</v>
      </c>
      <c r="C50" s="47" t="s">
        <v>416</v>
      </c>
      <c r="D50" s="61" t="s">
        <v>421</v>
      </c>
      <c r="E50" s="50">
        <v>18000</v>
      </c>
      <c r="F50" s="51"/>
      <c r="G50" s="62">
        <v>26000</v>
      </c>
      <c r="H50" s="50">
        <v>6100</v>
      </c>
      <c r="I50" s="62">
        <v>5795</v>
      </c>
      <c r="J50" s="52">
        <v>85</v>
      </c>
      <c r="K50" s="53">
        <v>0.95</v>
      </c>
    </row>
    <row r="51" spans="2:11" ht="15.75">
      <c r="B51" s="47" t="s">
        <v>211</v>
      </c>
      <c r="C51" s="47" t="s">
        <v>418</v>
      </c>
      <c r="D51" s="49" t="s">
        <v>421</v>
      </c>
      <c r="E51" s="50">
        <v>18000</v>
      </c>
      <c r="F51" s="51"/>
      <c r="G51" s="51">
        <v>26000</v>
      </c>
      <c r="H51" s="50">
        <v>6100</v>
      </c>
      <c r="I51" s="51">
        <v>5795</v>
      </c>
      <c r="J51" s="52">
        <v>85</v>
      </c>
      <c r="K51" s="53">
        <v>0.95</v>
      </c>
    </row>
    <row r="52" spans="2:11" ht="15.75">
      <c r="B52" s="47" t="s">
        <v>212</v>
      </c>
      <c r="C52" s="47" t="s">
        <v>419</v>
      </c>
      <c r="D52" s="49" t="s">
        <v>421</v>
      </c>
      <c r="E52" s="50">
        <v>18000</v>
      </c>
      <c r="F52" s="51"/>
      <c r="G52" s="51">
        <v>26000</v>
      </c>
      <c r="H52" s="50">
        <v>6100</v>
      </c>
      <c r="I52" s="51">
        <v>5795</v>
      </c>
      <c r="J52" s="52">
        <v>85</v>
      </c>
      <c r="K52" s="53">
        <v>0.95</v>
      </c>
    </row>
    <row r="53" spans="2:11" ht="15.75">
      <c r="B53" s="54" t="s">
        <v>213</v>
      </c>
      <c r="C53" s="54" t="s">
        <v>420</v>
      </c>
      <c r="D53" s="55" t="s">
        <v>421</v>
      </c>
      <c r="E53" s="56">
        <v>18000</v>
      </c>
      <c r="F53" s="57"/>
      <c r="G53" s="57">
        <v>26000</v>
      </c>
      <c r="H53" s="56">
        <v>6100</v>
      </c>
      <c r="I53" s="57">
        <v>5795</v>
      </c>
      <c r="J53" s="58">
        <v>85</v>
      </c>
      <c r="K53" s="59">
        <v>0.95</v>
      </c>
    </row>
    <row r="54" ht="18" customHeight="1"/>
    <row r="55" spans="2:11" ht="15.75">
      <c r="B55" s="28" t="s">
        <v>134</v>
      </c>
      <c r="C55" s="23"/>
      <c r="D55" s="23"/>
      <c r="E55" s="23"/>
      <c r="F55" s="29"/>
      <c r="G55" s="282"/>
      <c r="H55" s="283"/>
      <c r="I55" s="283"/>
      <c r="J55" s="283"/>
      <c r="K55" s="23"/>
    </row>
    <row r="56" spans="2:11" ht="15.75">
      <c r="B56" s="30"/>
      <c r="C56" s="30"/>
      <c r="D56" s="32" t="s">
        <v>397</v>
      </c>
      <c r="E56" s="31"/>
      <c r="F56" s="31"/>
      <c r="G56" s="33"/>
      <c r="H56" s="31"/>
      <c r="I56" s="33"/>
      <c r="J56" s="34" t="s">
        <v>399</v>
      </c>
      <c r="K56" s="33" t="s">
        <v>397</v>
      </c>
    </row>
    <row r="57" spans="2:11" ht="15.75">
      <c r="B57" s="35" t="s">
        <v>400</v>
      </c>
      <c r="C57" s="35" t="s">
        <v>397</v>
      </c>
      <c r="D57" s="36" t="s">
        <v>401</v>
      </c>
      <c r="E57" s="38" t="s">
        <v>398</v>
      </c>
      <c r="F57" s="60"/>
      <c r="G57" s="39"/>
      <c r="H57" s="38" t="s">
        <v>404</v>
      </c>
      <c r="I57" s="39"/>
      <c r="J57" s="40" t="s">
        <v>405</v>
      </c>
      <c r="K57" s="41" t="s">
        <v>406</v>
      </c>
    </row>
    <row r="58" spans="2:11" ht="15.75">
      <c r="B58" s="42" t="s">
        <v>407</v>
      </c>
      <c r="C58" s="42" t="s">
        <v>408</v>
      </c>
      <c r="D58" s="43" t="s">
        <v>409</v>
      </c>
      <c r="E58" s="44" t="s">
        <v>410</v>
      </c>
      <c r="F58" s="43"/>
      <c r="G58" s="43" t="s">
        <v>411</v>
      </c>
      <c r="H58" s="44" t="s">
        <v>412</v>
      </c>
      <c r="I58" s="45" t="s">
        <v>413</v>
      </c>
      <c r="J58" s="46" t="s">
        <v>414</v>
      </c>
      <c r="K58" s="45" t="s">
        <v>415</v>
      </c>
    </row>
    <row r="59" spans="2:11" ht="15.75">
      <c r="B59" s="47" t="s">
        <v>137</v>
      </c>
      <c r="C59" s="47" t="s">
        <v>416</v>
      </c>
      <c r="D59" s="61" t="s">
        <v>421</v>
      </c>
      <c r="E59" s="50">
        <v>18000</v>
      </c>
      <c r="F59" s="51"/>
      <c r="G59" s="62">
        <v>26000</v>
      </c>
      <c r="H59" s="50">
        <v>5950</v>
      </c>
      <c r="I59" s="62">
        <v>5650</v>
      </c>
      <c r="J59" s="52">
        <v>86</v>
      </c>
      <c r="K59" s="53">
        <v>0.95</v>
      </c>
    </row>
    <row r="60" spans="2:11" ht="15.75">
      <c r="B60" s="47" t="s">
        <v>136</v>
      </c>
      <c r="C60" s="47" t="s">
        <v>418</v>
      </c>
      <c r="D60" s="49" t="s">
        <v>421</v>
      </c>
      <c r="E60" s="50">
        <v>18000</v>
      </c>
      <c r="F60" s="51"/>
      <c r="G60" s="51">
        <v>26000</v>
      </c>
      <c r="H60" s="50">
        <v>5950</v>
      </c>
      <c r="I60" s="51">
        <v>5650</v>
      </c>
      <c r="J60" s="52">
        <v>86</v>
      </c>
      <c r="K60" s="53">
        <v>0.95</v>
      </c>
    </row>
    <row r="61" spans="2:11" ht="15.75">
      <c r="B61" s="47" t="s">
        <v>135</v>
      </c>
      <c r="C61" s="47" t="s">
        <v>419</v>
      </c>
      <c r="D61" s="49" t="s">
        <v>421</v>
      </c>
      <c r="E61" s="50">
        <v>18000</v>
      </c>
      <c r="F61" s="51"/>
      <c r="G61" s="51">
        <v>26000</v>
      </c>
      <c r="H61" s="50">
        <v>5950</v>
      </c>
      <c r="I61" s="51">
        <v>5650</v>
      </c>
      <c r="J61" s="52">
        <v>86</v>
      </c>
      <c r="K61" s="53">
        <v>0.95</v>
      </c>
    </row>
    <row r="62" spans="2:11" ht="15.75">
      <c r="B62" s="54" t="s">
        <v>141</v>
      </c>
      <c r="C62" s="54" t="s">
        <v>420</v>
      </c>
      <c r="D62" s="55" t="s">
        <v>421</v>
      </c>
      <c r="E62" s="56">
        <v>18000</v>
      </c>
      <c r="F62" s="57"/>
      <c r="G62" s="57">
        <v>26000</v>
      </c>
      <c r="H62" s="56">
        <v>5950</v>
      </c>
      <c r="I62" s="57">
        <v>5650</v>
      </c>
      <c r="J62" s="58">
        <v>86</v>
      </c>
      <c r="K62" s="59">
        <v>0.95</v>
      </c>
    </row>
    <row r="63" spans="2:11" ht="15.75">
      <c r="B63" s="48"/>
      <c r="C63" s="48"/>
      <c r="D63" s="27"/>
      <c r="E63" s="63"/>
      <c r="F63" s="63"/>
      <c r="G63" s="63"/>
      <c r="H63" s="63"/>
      <c r="I63" s="63"/>
      <c r="J63" s="27"/>
      <c r="K63" s="64"/>
    </row>
  </sheetData>
  <mergeCells count="5">
    <mergeCell ref="G55:J55"/>
    <mergeCell ref="E7:G7"/>
    <mergeCell ref="G5:K5"/>
    <mergeCell ref="G23:J23"/>
    <mergeCell ref="E25:G25"/>
  </mergeCells>
  <hyperlinks>
    <hyperlink ref="G23" r:id="rId1" display="GE High Performance Lamp Spec Sheet"/>
  </hyperlinks>
  <printOptions/>
  <pageMargins left="0.75" right="0.75" top="1" bottom="1" header="0.5" footer="0.5"/>
  <pageSetup fitToHeight="5" fitToWidth="1" horizontalDpi="600" verticalDpi="600" orientation="landscape" scale="96" r:id="rId2"/>
</worksheet>
</file>

<file path=xl/worksheets/sheet9.xml><?xml version="1.0" encoding="utf-8"?>
<worksheet xmlns="http://schemas.openxmlformats.org/spreadsheetml/2006/main" xmlns:r="http://schemas.openxmlformats.org/officeDocument/2006/relationships">
  <sheetPr codeName="Sheet4"/>
  <dimension ref="B1:J37"/>
  <sheetViews>
    <sheetView showGridLines="0" workbookViewId="0" topLeftCell="A1">
      <selection activeCell="B9" sqref="B9"/>
    </sheetView>
  </sheetViews>
  <sheetFormatPr defaultColWidth="9.00390625" defaultRowHeight="15.75"/>
  <cols>
    <col min="1" max="1" width="1.37890625" style="0" customWidth="1"/>
    <col min="2" max="2" width="80.875" style="0" customWidth="1"/>
    <col min="3" max="3" width="1.37890625" style="0" customWidth="1"/>
  </cols>
  <sheetData>
    <row r="1" ht="20.25">
      <c r="B1" s="14" t="s">
        <v>348</v>
      </c>
    </row>
    <row r="2" ht="18.75">
      <c r="B2" s="15" t="s">
        <v>388</v>
      </c>
    </row>
    <row r="4" spans="2:10" s="18" customFormat="1" ht="37.5" customHeight="1">
      <c r="B4" s="16" t="s">
        <v>383</v>
      </c>
      <c r="C4" s="17"/>
      <c r="D4" s="17"/>
      <c r="E4" s="17"/>
      <c r="F4" s="17"/>
      <c r="G4" s="17"/>
      <c r="H4" s="17"/>
      <c r="I4" s="17"/>
      <c r="J4" s="17"/>
    </row>
    <row r="5" spans="2:10" s="20" customFormat="1" ht="98.25" customHeight="1">
      <c r="B5" s="16" t="s">
        <v>393</v>
      </c>
      <c r="C5" s="19"/>
      <c r="D5" s="19"/>
      <c r="E5" s="19"/>
      <c r="F5" s="19"/>
      <c r="G5" s="19"/>
      <c r="H5" s="19"/>
      <c r="I5" s="19"/>
      <c r="J5" s="19"/>
    </row>
    <row r="6" spans="2:10" s="18" customFormat="1" ht="37.5" customHeight="1">
      <c r="B6" s="16" t="s">
        <v>432</v>
      </c>
      <c r="C6" s="19"/>
      <c r="D6" s="19"/>
      <c r="E6" s="19"/>
      <c r="F6" s="19"/>
      <c r="G6" s="19"/>
      <c r="H6" s="19"/>
      <c r="I6" s="19"/>
      <c r="J6" s="19"/>
    </row>
    <row r="7" spans="2:10" s="20" customFormat="1" ht="67.5" customHeight="1">
      <c r="B7" s="21" t="s">
        <v>354</v>
      </c>
      <c r="C7" s="19"/>
      <c r="D7" s="19"/>
      <c r="E7" s="19"/>
      <c r="F7" s="19"/>
      <c r="G7" s="19"/>
      <c r="H7" s="19"/>
      <c r="I7" s="19"/>
      <c r="J7" s="19"/>
    </row>
    <row r="8" spans="2:10" s="18" customFormat="1" ht="38.25" customHeight="1">
      <c r="B8" s="16" t="s">
        <v>214</v>
      </c>
      <c r="C8" s="19"/>
      <c r="D8" s="19"/>
      <c r="E8" s="19"/>
      <c r="F8" s="19"/>
      <c r="G8" s="19"/>
      <c r="H8" s="19"/>
      <c r="I8" s="19"/>
      <c r="J8" s="19"/>
    </row>
    <row r="9" spans="2:10" s="18" customFormat="1" ht="38.25" customHeight="1">
      <c r="B9" s="16" t="s">
        <v>373</v>
      </c>
      <c r="C9" s="19"/>
      <c r="D9" s="19"/>
      <c r="E9" s="19"/>
      <c r="F9" s="19"/>
      <c r="G9" s="19"/>
      <c r="H9" s="19"/>
      <c r="I9" s="19"/>
      <c r="J9" s="19"/>
    </row>
    <row r="10" spans="2:10" s="18" customFormat="1" ht="19.5" customHeight="1">
      <c r="B10" s="16" t="s">
        <v>382</v>
      </c>
      <c r="C10" s="19"/>
      <c r="D10" s="19"/>
      <c r="E10" s="19"/>
      <c r="F10" s="19"/>
      <c r="G10" s="19"/>
      <c r="H10" s="19"/>
      <c r="I10" s="19"/>
      <c r="J10" s="19"/>
    </row>
    <row r="11" spans="2:10" s="18" customFormat="1" ht="51.75" customHeight="1">
      <c r="B11" s="16" t="s">
        <v>215</v>
      </c>
      <c r="C11" s="19"/>
      <c r="D11" s="19"/>
      <c r="E11" s="19"/>
      <c r="F11" s="19"/>
      <c r="G11" s="19"/>
      <c r="H11" s="19"/>
      <c r="I11" s="19"/>
      <c r="J11" s="19"/>
    </row>
    <row r="12" spans="2:10" s="18" customFormat="1" ht="38.25" customHeight="1">
      <c r="B12" s="16" t="s">
        <v>138</v>
      </c>
      <c r="C12" s="19"/>
      <c r="D12" s="19"/>
      <c r="E12" s="19"/>
      <c r="F12" s="19"/>
      <c r="G12" s="19"/>
      <c r="H12" s="19"/>
      <c r="I12" s="19"/>
      <c r="J12" s="19"/>
    </row>
    <row r="13" spans="2:10" s="18" customFormat="1" ht="39" customHeight="1">
      <c r="B13" s="16" t="s">
        <v>238</v>
      </c>
      <c r="C13" s="19"/>
      <c r="D13" s="19"/>
      <c r="E13" s="19"/>
      <c r="F13" s="19"/>
      <c r="G13" s="19"/>
      <c r="H13" s="19"/>
      <c r="I13" s="19"/>
      <c r="J13" s="19"/>
    </row>
    <row r="14" spans="2:10" s="18" customFormat="1" ht="19.5" customHeight="1">
      <c r="B14" s="16" t="s">
        <v>347</v>
      </c>
      <c r="C14" s="19"/>
      <c r="D14" s="19"/>
      <c r="E14" s="19"/>
      <c r="F14" s="19"/>
      <c r="G14" s="19"/>
      <c r="H14" s="19"/>
      <c r="I14" s="19"/>
      <c r="J14" s="19"/>
    </row>
    <row r="15" spans="2:10" s="18" customFormat="1" ht="38.25" customHeight="1">
      <c r="B15" s="16" t="s">
        <v>431</v>
      </c>
      <c r="C15" s="19"/>
      <c r="D15" s="19"/>
      <c r="E15" s="19"/>
      <c r="F15" s="19"/>
      <c r="G15" s="19"/>
      <c r="H15" s="19"/>
      <c r="I15" s="19"/>
      <c r="J15" s="19"/>
    </row>
    <row r="16" spans="2:10" s="20" customFormat="1" ht="19.5" customHeight="1">
      <c r="B16" s="16" t="s">
        <v>25</v>
      </c>
      <c r="C16" s="17"/>
      <c r="D16" s="17"/>
      <c r="E16" s="17"/>
      <c r="F16" s="17"/>
      <c r="G16" s="17"/>
      <c r="H16" s="17"/>
      <c r="I16" s="17"/>
      <c r="J16" s="17"/>
    </row>
    <row r="17" spans="2:10" s="18" customFormat="1" ht="38.25" customHeight="1">
      <c r="B17" s="16" t="s">
        <v>331</v>
      </c>
      <c r="C17" s="19"/>
      <c r="D17" s="19"/>
      <c r="E17" s="19"/>
      <c r="F17" s="19"/>
      <c r="G17" s="19"/>
      <c r="H17" s="19"/>
      <c r="I17" s="19"/>
      <c r="J17" s="19"/>
    </row>
    <row r="18" spans="2:10" s="18" customFormat="1" ht="54.75" customHeight="1">
      <c r="B18" s="16" t="s">
        <v>349</v>
      </c>
      <c r="C18" s="19"/>
      <c r="D18" s="19"/>
      <c r="E18" s="19"/>
      <c r="F18" s="19"/>
      <c r="G18" s="19"/>
      <c r="H18" s="19"/>
      <c r="I18" s="19"/>
      <c r="J18" s="19"/>
    </row>
    <row r="19" spans="2:10" s="20" customFormat="1" ht="87.75" customHeight="1">
      <c r="B19" s="16" t="s">
        <v>380</v>
      </c>
      <c r="C19" s="17"/>
      <c r="D19" s="17"/>
      <c r="E19" s="17"/>
      <c r="F19" s="17"/>
      <c r="G19" s="17"/>
      <c r="H19" s="17"/>
      <c r="I19" s="17"/>
      <c r="J19" s="17"/>
    </row>
    <row r="20" spans="2:10" s="18" customFormat="1" ht="39" customHeight="1">
      <c r="B20" s="16" t="s">
        <v>381</v>
      </c>
      <c r="C20" s="19"/>
      <c r="D20" s="19"/>
      <c r="E20" s="19"/>
      <c r="F20" s="19"/>
      <c r="G20" s="19"/>
      <c r="H20" s="19"/>
      <c r="I20" s="19"/>
      <c r="J20" s="19"/>
    </row>
    <row r="21" spans="2:10" s="18" customFormat="1" ht="19.5" customHeight="1">
      <c r="B21" s="16" t="s">
        <v>352</v>
      </c>
      <c r="C21" s="19"/>
      <c r="D21" s="19"/>
      <c r="E21" s="19"/>
      <c r="F21" s="19"/>
      <c r="G21" s="19"/>
      <c r="H21" s="19"/>
      <c r="I21" s="19"/>
      <c r="J21" s="19"/>
    </row>
    <row r="22" spans="2:10" s="18" customFormat="1" ht="38.25" customHeight="1">
      <c r="B22" s="16" t="s">
        <v>394</v>
      </c>
      <c r="C22" s="19"/>
      <c r="D22" s="19"/>
      <c r="E22" s="19"/>
      <c r="F22" s="19"/>
      <c r="G22" s="19"/>
      <c r="H22" s="19"/>
      <c r="I22" s="19"/>
      <c r="J22" s="19"/>
    </row>
    <row r="23" spans="2:10" s="18" customFormat="1" ht="19.5" customHeight="1">
      <c r="B23" s="16" t="s">
        <v>355</v>
      </c>
      <c r="C23" s="19"/>
      <c r="D23" s="19"/>
      <c r="E23" s="19"/>
      <c r="F23" s="19"/>
      <c r="G23" s="19"/>
      <c r="H23" s="19"/>
      <c r="I23" s="19"/>
      <c r="J23" s="19"/>
    </row>
    <row r="24" spans="2:10" s="18" customFormat="1" ht="39" customHeight="1">
      <c r="B24" s="16" t="s">
        <v>55</v>
      </c>
      <c r="C24" s="19"/>
      <c r="D24" s="19"/>
      <c r="E24" s="19"/>
      <c r="F24" s="19"/>
      <c r="G24" s="19"/>
      <c r="H24" s="19"/>
      <c r="I24" s="19"/>
      <c r="J24" s="19"/>
    </row>
    <row r="25" spans="2:10" s="18" customFormat="1" ht="19.5" customHeight="1">
      <c r="B25" s="16" t="s">
        <v>139</v>
      </c>
      <c r="C25" s="19"/>
      <c r="D25" s="19"/>
      <c r="E25" s="19"/>
      <c r="F25" s="19"/>
      <c r="G25" s="19"/>
      <c r="H25" s="19"/>
      <c r="I25" s="19"/>
      <c r="J25" s="19"/>
    </row>
    <row r="26" spans="2:10" s="18" customFormat="1" ht="37.5" customHeight="1">
      <c r="B26" s="16" t="s">
        <v>332</v>
      </c>
      <c r="C26" s="19"/>
      <c r="D26" s="19"/>
      <c r="E26" s="19"/>
      <c r="F26" s="19"/>
      <c r="G26" s="19"/>
      <c r="H26" s="19"/>
      <c r="I26" s="19"/>
      <c r="J26" s="19"/>
    </row>
    <row r="27" spans="2:10" s="18" customFormat="1" ht="49.5" customHeight="1">
      <c r="B27" s="16" t="s">
        <v>333</v>
      </c>
      <c r="C27" s="19"/>
      <c r="D27" s="19"/>
      <c r="E27" s="19"/>
      <c r="F27" s="19"/>
      <c r="G27" s="19"/>
      <c r="H27" s="19"/>
      <c r="I27" s="19"/>
      <c r="J27" s="19"/>
    </row>
    <row r="28" spans="2:10" s="18" customFormat="1" ht="39" customHeight="1">
      <c r="B28" s="16" t="s">
        <v>395</v>
      </c>
      <c r="C28" s="19"/>
      <c r="D28" s="19"/>
      <c r="E28" s="19"/>
      <c r="F28" s="19"/>
      <c r="G28" s="19"/>
      <c r="H28" s="19"/>
      <c r="I28" s="19"/>
      <c r="J28" s="19"/>
    </row>
    <row r="29" spans="2:10" s="20" customFormat="1" ht="19.5" customHeight="1">
      <c r="B29" s="16" t="s">
        <v>23</v>
      </c>
      <c r="C29" s="17"/>
      <c r="D29" s="17"/>
      <c r="E29" s="17"/>
      <c r="F29" s="17"/>
      <c r="G29" s="17"/>
      <c r="H29" s="17"/>
      <c r="I29" s="17"/>
      <c r="J29" s="17"/>
    </row>
    <row r="30" spans="2:10" s="20" customFormat="1" ht="19.5" customHeight="1">
      <c r="B30" s="16" t="s">
        <v>433</v>
      </c>
      <c r="C30" s="17"/>
      <c r="D30" s="17"/>
      <c r="E30" s="17"/>
      <c r="F30" s="17"/>
      <c r="G30" s="17"/>
      <c r="H30" s="17"/>
      <c r="I30" s="17"/>
      <c r="J30" s="17"/>
    </row>
    <row r="31" spans="2:10" s="18" customFormat="1" ht="19.5" customHeight="1">
      <c r="B31" s="16" t="s">
        <v>24</v>
      </c>
      <c r="C31" s="19"/>
      <c r="D31" s="19"/>
      <c r="E31" s="19"/>
      <c r="F31" s="19"/>
      <c r="G31" s="19"/>
      <c r="H31" s="19"/>
      <c r="I31" s="19"/>
      <c r="J31" s="19"/>
    </row>
    <row r="32" spans="2:10" s="20" customFormat="1" ht="50.25" customHeight="1">
      <c r="B32" s="16" t="s">
        <v>396</v>
      </c>
      <c r="C32" s="17"/>
      <c r="D32" s="17"/>
      <c r="E32" s="17"/>
      <c r="F32" s="17"/>
      <c r="G32" s="17"/>
      <c r="H32" s="17"/>
      <c r="I32" s="17"/>
      <c r="J32" s="17"/>
    </row>
    <row r="33" spans="2:10" s="20" customFormat="1" ht="19.5" customHeight="1">
      <c r="B33" s="16" t="s">
        <v>140</v>
      </c>
      <c r="C33" s="17"/>
      <c r="D33" s="17"/>
      <c r="E33" s="17"/>
      <c r="F33" s="17"/>
      <c r="G33" s="17"/>
      <c r="H33" s="17"/>
      <c r="I33" s="17"/>
      <c r="J33" s="17"/>
    </row>
    <row r="34" spans="2:10" s="10" customFormat="1" ht="19.5" customHeight="1">
      <c r="B34" s="11"/>
      <c r="C34" s="11"/>
      <c r="D34" s="11"/>
      <c r="E34" s="11"/>
      <c r="F34" s="11"/>
      <c r="G34" s="11"/>
      <c r="H34" s="11"/>
      <c r="I34" s="11"/>
      <c r="J34" s="11"/>
    </row>
    <row r="35" spans="2:10" s="10" customFormat="1" ht="19.5" customHeight="1">
      <c r="B35" s="11"/>
      <c r="C35" s="11"/>
      <c r="D35" s="11"/>
      <c r="E35" s="11"/>
      <c r="F35" s="11"/>
      <c r="G35" s="11"/>
      <c r="H35" s="11"/>
      <c r="I35" s="11"/>
      <c r="J35" s="11"/>
    </row>
    <row r="36" spans="2:10" s="10" customFormat="1" ht="19.5" customHeight="1">
      <c r="B36" s="11"/>
      <c r="C36" s="11"/>
      <c r="D36" s="11"/>
      <c r="E36" s="11"/>
      <c r="F36" s="11"/>
      <c r="G36" s="11"/>
      <c r="H36" s="11"/>
      <c r="I36" s="11"/>
      <c r="J36" s="11"/>
    </row>
    <row r="37" spans="2:10" s="10" customFormat="1" ht="19.5" customHeight="1">
      <c r="B37" s="11"/>
      <c r="C37" s="11"/>
      <c r="D37" s="11"/>
      <c r="E37" s="11"/>
      <c r="F37" s="11"/>
      <c r="G37" s="11"/>
      <c r="H37" s="11"/>
      <c r="I37" s="11"/>
      <c r="J37" s="11"/>
    </row>
    <row r="38" s="10" customFormat="1" ht="19.5" customHeight="1"/>
    <row r="39" s="10" customFormat="1" ht="19.5" customHeight="1"/>
    <row r="40" s="10" customFormat="1" ht="19.5" customHeight="1"/>
    <row r="41" s="10" customFormat="1" ht="19.5" customHeight="1"/>
    <row r="42" s="10" customFormat="1" ht="19.5" customHeight="1"/>
    <row r="43" s="10" customFormat="1" ht="19.5" customHeight="1"/>
    <row r="44" s="10" customFormat="1" ht="19.5" customHeight="1"/>
    <row r="45" s="10" customFormat="1" ht="19.5" customHeight="1"/>
    <row r="46" s="10" customFormat="1" ht="19.5" customHeight="1"/>
    <row r="47" s="10" customFormat="1" ht="19.5" customHeight="1"/>
    <row r="48" s="10" customFormat="1" ht="19.5" customHeight="1"/>
    <row r="49" s="10" customFormat="1" ht="19.5" customHeight="1"/>
    <row r="50" s="10" customFormat="1" ht="19.5" customHeight="1"/>
    <row r="51" s="10" customFormat="1" ht="19.5" customHeight="1"/>
    <row r="52" s="10" customFormat="1" ht="19.5" customHeight="1"/>
    <row r="53" s="10" customFormat="1" ht="19.5" customHeight="1"/>
    <row r="54" s="10" customFormat="1" ht="19.5" customHeight="1"/>
    <row r="55" s="10" customFormat="1" ht="19.5" customHeight="1"/>
    <row r="56" s="10" customFormat="1" ht="19.5" customHeight="1"/>
    <row r="57" s="10" customFormat="1" ht="19.5" customHeight="1"/>
    <row r="58" s="10" customFormat="1" ht="19.5" customHeight="1"/>
    <row r="59" s="10" customFormat="1" ht="19.5" customHeight="1"/>
    <row r="60" s="10" customFormat="1" ht="19.5" customHeight="1"/>
    <row r="61" s="10" customFormat="1" ht="19.5" customHeight="1"/>
    <row r="62" s="10" customFormat="1" ht="19.5" customHeight="1"/>
    <row r="63" s="10" customFormat="1" ht="19.5" customHeight="1"/>
    <row r="64" s="10" customFormat="1" ht="19.5" customHeight="1"/>
    <row r="65" s="10" customFormat="1" ht="19.5" customHeight="1"/>
    <row r="66" s="10" customFormat="1" ht="19.5" customHeight="1"/>
    <row r="67" s="10" customFormat="1" ht="19.5" customHeight="1"/>
    <row r="68" s="10" customFormat="1" ht="19.5" customHeight="1"/>
    <row r="69" s="10" customFormat="1" ht="19.5" customHeight="1"/>
    <row r="70" s="10" customFormat="1" ht="19.5" customHeight="1"/>
    <row r="71" s="10" customFormat="1" ht="19.5" customHeight="1"/>
    <row r="72" s="10" customFormat="1" ht="19.5" customHeight="1"/>
    <row r="73" s="10" customFormat="1" ht="19.5" customHeight="1"/>
    <row r="74" s="10" customFormat="1" ht="19.5" customHeight="1"/>
    <row r="75" s="10" customFormat="1" ht="19.5" customHeight="1"/>
    <row r="76" s="10" customFormat="1" ht="19.5" customHeight="1"/>
    <row r="77" s="10" customFormat="1" ht="19.5" customHeight="1"/>
    <row r="78" s="10" customFormat="1" ht="19.5" customHeight="1"/>
    <row r="79" s="10" customFormat="1" ht="19.5" customHeight="1"/>
    <row r="80" s="10" customFormat="1" ht="19.5" customHeight="1"/>
    <row r="81" s="10" customFormat="1" ht="19.5" customHeight="1"/>
    <row r="82" s="10" customFormat="1" ht="19.5" customHeight="1"/>
    <row r="83" s="10" customFormat="1" ht="19.5" customHeight="1"/>
    <row r="84" s="10" customFormat="1" ht="19.5" customHeight="1"/>
    <row r="85" s="10" customFormat="1" ht="19.5" customHeight="1"/>
    <row r="86" s="10" customFormat="1" ht="19.5" customHeight="1"/>
    <row r="87" s="10" customFormat="1" ht="19.5" customHeight="1"/>
    <row r="88" s="10" customFormat="1" ht="19.5" customHeight="1"/>
    <row r="89" s="10" customFormat="1" ht="19.5" customHeight="1"/>
    <row r="90" s="10" customFormat="1" ht="19.5" customHeight="1"/>
    <row r="91" s="10" customFormat="1" ht="19.5" customHeight="1"/>
    <row r="92" s="10" customFormat="1" ht="19.5" customHeight="1"/>
    <row r="93" s="10" customFormat="1" ht="19.5" customHeight="1"/>
    <row r="94" s="10" customFormat="1" ht="19.5" customHeight="1"/>
    <row r="95" s="10" customFormat="1" ht="19.5" customHeight="1"/>
    <row r="96" s="10" customFormat="1" ht="19.5" customHeight="1"/>
    <row r="97" s="10" customFormat="1" ht="19.5" customHeight="1"/>
    <row r="98" s="10" customFormat="1" ht="19.5" customHeight="1"/>
    <row r="99" s="10" customFormat="1" ht="19.5" customHeight="1"/>
    <row r="100" s="10" customFormat="1" ht="19.5" customHeight="1"/>
    <row r="101" s="10" customFormat="1" ht="19.5" customHeight="1"/>
    <row r="102" s="10" customFormat="1" ht="19.5" customHeight="1"/>
    <row r="103" s="10" customFormat="1" ht="19.5" customHeight="1"/>
    <row r="104" s="10" customFormat="1" ht="19.5" customHeight="1"/>
    <row r="105" s="10" customFormat="1" ht="19.5" customHeight="1"/>
    <row r="106" s="10" customFormat="1" ht="19.5" customHeight="1"/>
    <row r="107" s="10" customFormat="1" ht="19.5" customHeight="1"/>
    <row r="108" s="10" customFormat="1" ht="19.5" customHeight="1"/>
    <row r="109" s="10" customFormat="1" ht="19.5" customHeight="1"/>
    <row r="110" s="10" customFormat="1" ht="19.5" customHeight="1"/>
    <row r="111" s="10" customFormat="1" ht="19.5" customHeight="1"/>
    <row r="112" s="10" customFormat="1" ht="19.5" customHeight="1"/>
    <row r="113" s="10" customFormat="1" ht="19.5" customHeight="1"/>
    <row r="114" s="10" customFormat="1" ht="19.5" customHeight="1"/>
    <row r="115" s="10" customFormat="1" ht="19.5" customHeight="1"/>
    <row r="116" s="10" customFormat="1" ht="19.5" customHeight="1"/>
    <row r="117" s="10" customFormat="1" ht="19.5" customHeight="1"/>
    <row r="118" s="10" customFormat="1" ht="19.5" customHeight="1"/>
    <row r="119" s="10" customFormat="1" ht="19.5" customHeight="1"/>
    <row r="120" s="10" customFormat="1" ht="19.5" customHeight="1"/>
    <row r="121" s="10" customFormat="1" ht="19.5" customHeight="1"/>
    <row r="122" s="10" customFormat="1" ht="19.5" customHeight="1"/>
    <row r="123" s="10" customFormat="1" ht="19.5" customHeight="1"/>
    <row r="124" s="10" customFormat="1" ht="19.5" customHeight="1"/>
    <row r="125" s="10" customFormat="1" ht="19.5" customHeight="1"/>
    <row r="126" s="10" customFormat="1" ht="19.5" customHeight="1"/>
    <row r="127" s="10" customFormat="1" ht="19.5" customHeight="1"/>
    <row r="128" s="10" customFormat="1" ht="19.5" customHeight="1"/>
    <row r="129" s="10" customFormat="1" ht="19.5" customHeight="1"/>
    <row r="130" s="10" customFormat="1" ht="19.5" customHeight="1"/>
    <row r="131" s="10" customFormat="1" ht="19.5" customHeight="1"/>
    <row r="132" s="10" customFormat="1" ht="19.5" customHeight="1"/>
    <row r="133" s="10" customFormat="1" ht="19.5" customHeight="1"/>
    <row r="134" s="10" customFormat="1" ht="19.5" customHeight="1"/>
    <row r="135" s="10" customFormat="1" ht="19.5" customHeight="1"/>
    <row r="136" s="10" customFormat="1" ht="19.5" customHeight="1"/>
    <row r="137" s="10" customFormat="1" ht="19.5" customHeight="1"/>
    <row r="138" s="10" customFormat="1" ht="19.5" customHeight="1"/>
    <row r="139" s="10" customFormat="1" ht="19.5" customHeight="1"/>
    <row r="140" s="10" customFormat="1" ht="19.5" customHeight="1"/>
    <row r="141" s="10" customFormat="1" ht="19.5" customHeight="1"/>
    <row r="142" s="10" customFormat="1" ht="19.5" customHeight="1"/>
    <row r="143" s="10" customFormat="1" ht="19.5" customHeight="1"/>
    <row r="144" s="10" customFormat="1" ht="19.5" customHeight="1"/>
    <row r="145" s="10" customFormat="1" ht="19.5" customHeight="1"/>
    <row r="146" s="10" customFormat="1" ht="19.5" customHeight="1"/>
    <row r="147" s="10" customFormat="1" ht="19.5" customHeight="1"/>
    <row r="148" s="10" customFormat="1" ht="19.5" customHeight="1"/>
    <row r="149" s="10" customFormat="1" ht="15.75"/>
    <row r="150" s="10" customFormat="1" ht="15.75"/>
    <row r="151" s="10" customFormat="1" ht="15.75"/>
    <row r="152" s="10" customFormat="1" ht="15.75"/>
    <row r="153" s="10" customFormat="1" ht="15.75"/>
    <row r="154" s="10" customFormat="1" ht="15.75"/>
    <row r="155" s="10" customFormat="1" ht="15.75"/>
    <row r="156" s="10" customFormat="1" ht="15.75"/>
    <row r="157" s="10" customFormat="1" ht="15.75"/>
    <row r="158" s="10" customFormat="1" ht="15.75"/>
    <row r="159" s="10" customFormat="1" ht="15.75"/>
    <row r="160" s="10" customFormat="1" ht="15.75"/>
    <row r="161" s="10" customFormat="1" ht="15.75"/>
    <row r="162" s="10" customFormat="1" ht="15.75"/>
    <row r="163" s="10" customFormat="1" ht="15.75"/>
    <row r="164" s="10" customFormat="1" ht="15.75"/>
    <row r="165" s="10" customFormat="1" ht="15.75"/>
    <row r="166" s="10" customFormat="1" ht="15.75"/>
    <row r="167" s="10" customFormat="1" ht="15.75"/>
    <row r="168" s="10" customFormat="1" ht="15.75"/>
    <row r="169" s="10" customFormat="1" ht="15.75"/>
    <row r="170" s="10" customFormat="1" ht="15.75"/>
    <row r="171" s="10" customFormat="1" ht="15.75"/>
    <row r="172" s="10" customFormat="1" ht="15.75"/>
    <row r="173" s="10" customFormat="1" ht="15.75"/>
    <row r="174" s="10" customFormat="1" ht="15.75"/>
    <row r="175" s="10" customFormat="1" ht="15.75"/>
    <row r="176" s="10" customFormat="1" ht="15.75"/>
    <row r="177" s="10" customFormat="1" ht="15.75"/>
    <row r="178" s="10" customFormat="1" ht="15.75"/>
    <row r="179" s="10" customFormat="1" ht="15.75"/>
    <row r="180" s="10" customFormat="1" ht="15.75"/>
    <row r="181" s="10" customFormat="1" ht="15.75"/>
    <row r="182" s="10" customFormat="1" ht="15.75"/>
    <row r="183" s="10" customFormat="1" ht="15.75"/>
    <row r="184" s="10" customFormat="1" ht="15.75"/>
    <row r="185" s="10" customFormat="1" ht="15.75"/>
    <row r="186" s="10" customFormat="1" ht="15.75"/>
    <row r="187" s="10" customFormat="1" ht="15.75"/>
    <row r="188" s="10" customFormat="1" ht="15.75"/>
    <row r="189" s="10" customFormat="1" ht="15.75"/>
    <row r="190" s="10" customFormat="1" ht="15.75"/>
    <row r="191" s="10" customFormat="1" ht="15.75"/>
    <row r="192" s="10" customFormat="1" ht="15.75"/>
    <row r="193" s="10" customFormat="1" ht="15.75"/>
    <row r="194" s="10" customFormat="1" ht="15.75"/>
    <row r="195" s="10" customFormat="1" ht="15.75"/>
    <row r="196" s="10" customFormat="1" ht="15.75"/>
    <row r="197" s="10" customFormat="1" ht="15.75"/>
    <row r="198" s="10" customFormat="1" ht="15.75"/>
    <row r="199" s="10" customFormat="1" ht="15.75"/>
    <row r="200" s="10" customFormat="1" ht="15.75"/>
    <row r="201" s="10" customFormat="1" ht="15.75"/>
    <row r="202" s="10" customFormat="1" ht="15.75"/>
    <row r="203" s="10" customFormat="1" ht="15.75"/>
    <row r="204" s="10" customFormat="1" ht="15.75"/>
    <row r="205" s="10" customFormat="1" ht="15.75"/>
    <row r="206" s="10" customFormat="1" ht="15.75"/>
    <row r="207" s="10" customFormat="1" ht="15.75"/>
    <row r="208" s="10" customFormat="1" ht="15.75"/>
    <row r="209" s="10" customFormat="1" ht="15.75"/>
    <row r="210" s="10" customFormat="1" ht="15.75"/>
    <row r="211" s="10" customFormat="1" ht="15.75"/>
    <row r="212" s="10" customFormat="1" ht="15.75"/>
    <row r="213" s="10" customFormat="1" ht="15.75"/>
    <row r="214" s="10" customFormat="1" ht="15.75"/>
    <row r="215" s="10" customFormat="1" ht="15.75"/>
    <row r="216" s="10" customFormat="1" ht="15.75"/>
    <row r="217" s="10" customFormat="1" ht="15.75"/>
    <row r="218" s="10" customFormat="1" ht="15.75"/>
    <row r="219" s="10" customFormat="1" ht="15.75"/>
  </sheetData>
  <printOptions/>
  <pageMargins left="0.75" right="0.75" top="0.75" bottom="0.75" header="0.5" footer="0.5"/>
  <pageSetup horizontalDpi="600" verticalDpi="600" orientation="portrait" r:id="rId1"/>
  <headerFooter alignWithMargins="0">
    <oddFooter>&amp;L&amp;F&amp;C&amp;P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ESO Drop-Down</dc:title>
  <dc:subject/>
  <dc:creator>Craig Ciranny</dc:creator>
  <cp:keywords/>
  <dc:description/>
  <cp:lastModifiedBy>rlc2138</cp:lastModifiedBy>
  <cp:lastPrinted>2007-01-18T00:00:41Z</cp:lastPrinted>
  <dcterms:created xsi:type="dcterms:W3CDTF">2002-09-20T19:14:56Z</dcterms:created>
  <dcterms:modified xsi:type="dcterms:W3CDTF">2007-02-28T20:02:29Z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