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10995" activeTab="1"/>
  </bookViews>
  <sheets>
    <sheet name="Summary" sheetId="1" r:id="rId1"/>
    <sheet name="Oregon" sheetId="2" r:id="rId2"/>
  </sheets>
  <externalReferences>
    <externalReference r:id="rId5"/>
    <externalReference r:id="rId6"/>
    <externalReference r:id="rId7"/>
  </externalReferences>
  <definedNames>
    <definedName name="ASPHBBL">#REF!</definedName>
    <definedName name="BTU_ASPH">#REF!</definedName>
    <definedName name="BTU_DIST">#REF!</definedName>
    <definedName name="BTU_ETHANE">#REF!</definedName>
    <definedName name="BTU_GAS">#REF!</definedName>
    <definedName name="BTU_IBUTANE">#REF!</definedName>
    <definedName name="BTU_LUBE">#REF!</definedName>
    <definedName name="BTU_MISC">#REF!</definedName>
    <definedName name="BTU_NAPH">#REF!</definedName>
    <definedName name="BTU_NBUTANE">#REF!</definedName>
    <definedName name="BTU_OPET">#REF!</definedName>
    <definedName name="BTU_PCOKE">#REF!</definedName>
    <definedName name="BTU_PENT">#REF!</definedName>
    <definedName name="BTU_PROPANE">#REF!</definedName>
    <definedName name="BTU_RESD">#REF!</definedName>
    <definedName name="BTU_SNAPH">#REF!</definedName>
    <definedName name="BTU_STGAS">#REF!</definedName>
    <definedName name="BTU_STILGAS">#REF!</definedName>
    <definedName name="BTU_TAR">#REF!</definedName>
    <definedName name="BTU_WAX">#REF!</definedName>
    <definedName name="DEN_PCOKE">#REF!</definedName>
    <definedName name="DEN_TAR">#REF!</definedName>
    <definedName name="EF_ASPH">#REF!</definedName>
    <definedName name="EF_DIST">#REF!</definedName>
    <definedName name="EF_ETH">#REF!</definedName>
    <definedName name="EF_GAS">#REF!</definedName>
    <definedName name="EF_IBUT">#REF!</definedName>
    <definedName name="EF_LUBE">#REF!</definedName>
    <definedName name="EF_NAPH">#REF!</definedName>
    <definedName name="EF_NBUT">#REF!</definedName>
    <definedName name="EF_OPET">#REF!</definedName>
    <definedName name="EF_PCOKE">#REF!</definedName>
    <definedName name="EF_PNPL">#REF!</definedName>
    <definedName name="EF_PRO">#REF!</definedName>
    <definedName name="EF_RESID">#REF!</definedName>
    <definedName name="EF_SNAPH">#REF!</definedName>
    <definedName name="EF_STGAS">#REF!</definedName>
    <definedName name="EF_WAX">#REF!</definedName>
    <definedName name="FC_COAL">#REF!</definedName>
    <definedName name="FC_GAS">#REF!</definedName>
    <definedName name="FC_LIQ">#REF!</definedName>
    <definedName name="LPERGAL">#REF!</definedName>
    <definedName name="MTLB">#REF!</definedName>
    <definedName name="SQ_ASPH">#REF!</definedName>
    <definedName name="SQ_COAL">#REF!</definedName>
    <definedName name="SQ_GASOIL">#REF!</definedName>
    <definedName name="SQ_LPG">#REF!</definedName>
    <definedName name="SQ_LUBE">#REF!</definedName>
    <definedName name="SQ_MISC">#REF!</definedName>
    <definedName name="SQ_NAPH">#REF!</definedName>
    <definedName name="SQ_PCOKE">#REF!</definedName>
    <definedName name="SQ_SNAPH">#REF!</definedName>
    <definedName name="SQ_STGAS">#REF!</definedName>
    <definedName name="SQ_WAX">#REF!</definedName>
    <definedName name="STMT">#REF!</definedName>
  </definedNames>
  <calcPr fullCalcOnLoad="1"/>
</workbook>
</file>

<file path=xl/sharedStrings.xml><?xml version="1.0" encoding="utf-8"?>
<sst xmlns="http://schemas.openxmlformats.org/spreadsheetml/2006/main" count="260" uniqueCount="125">
  <si>
    <t>Summary Table - MT Carbon Dioxide</t>
  </si>
  <si>
    <t>Code</t>
  </si>
  <si>
    <t>Energy Source</t>
  </si>
  <si>
    <t>End-Use Sector</t>
  </si>
  <si>
    <t>Energy Activities</t>
  </si>
  <si>
    <t>CLACB</t>
  </si>
  <si>
    <t>Coal</t>
  </si>
  <si>
    <t>Transportation Consumption</t>
  </si>
  <si>
    <t>CLCCB</t>
  </si>
  <si>
    <t>Commercial Consumption</t>
  </si>
  <si>
    <t>CLEIB</t>
  </si>
  <si>
    <t>Electric Power Consumption</t>
  </si>
  <si>
    <t>CLICB</t>
  </si>
  <si>
    <t>Industrial Consumption</t>
  </si>
  <si>
    <t>CLRCB</t>
  </si>
  <si>
    <t>Residential Consumption</t>
  </si>
  <si>
    <t>CLTCB</t>
  </si>
  <si>
    <t>Total Consumption</t>
  </si>
  <si>
    <t>ARICB</t>
  </si>
  <si>
    <t>Asphalt and Road Oil</t>
  </si>
  <si>
    <t>ARTCB</t>
  </si>
  <si>
    <t>AVACB</t>
  </si>
  <si>
    <t>Aviation Gasoline</t>
  </si>
  <si>
    <t>AVTCB</t>
  </si>
  <si>
    <t>DFACB</t>
  </si>
  <si>
    <t>Distillate Fuel</t>
  </si>
  <si>
    <t>DFCCB</t>
  </si>
  <si>
    <t>DFICB</t>
  </si>
  <si>
    <t>DKEIB</t>
  </si>
  <si>
    <t>Distillate Fuel (inc. Kerosene Jet Fuel)</t>
  </si>
  <si>
    <t>DFRCB</t>
  </si>
  <si>
    <t>DFTCB</t>
  </si>
  <si>
    <t>JFACB</t>
  </si>
  <si>
    <t>Jet Fuel (total)</t>
  </si>
  <si>
    <t>JFTCB</t>
  </si>
  <si>
    <t>KSCCB</t>
  </si>
  <si>
    <t>Kerosene</t>
  </si>
  <si>
    <t>KSICB</t>
  </si>
  <si>
    <t>KSRCB</t>
  </si>
  <si>
    <t>KSTCB</t>
  </si>
  <si>
    <t>LGACB</t>
  </si>
  <si>
    <t>LPG</t>
  </si>
  <si>
    <t>LGCCB</t>
  </si>
  <si>
    <t>LGICB</t>
  </si>
  <si>
    <t>LGRCB</t>
  </si>
  <si>
    <t>LGTCB</t>
  </si>
  <si>
    <t>LUACB</t>
  </si>
  <si>
    <t>Lubricants</t>
  </si>
  <si>
    <t>LUICB</t>
  </si>
  <si>
    <t>LUTCB</t>
  </si>
  <si>
    <t>MGACB</t>
  </si>
  <si>
    <t>Motor Gasoline</t>
  </si>
  <si>
    <t>MGCCB</t>
  </si>
  <si>
    <t>MGICB</t>
  </si>
  <si>
    <t>MGTCB</t>
  </si>
  <si>
    <t>PCEIB</t>
  </si>
  <si>
    <t>Petroleum Coke</t>
  </si>
  <si>
    <t>POICB</t>
  </si>
  <si>
    <t>Petroleum Products (other)</t>
  </si>
  <si>
    <t>POTCB</t>
  </si>
  <si>
    <t>RFACB</t>
  </si>
  <si>
    <t>Residual Fuel</t>
  </si>
  <si>
    <t>RFCCB</t>
  </si>
  <si>
    <t>RFEIB</t>
  </si>
  <si>
    <t>RFICB</t>
  </si>
  <si>
    <t>RFTCB</t>
  </si>
  <si>
    <t>PATCB</t>
  </si>
  <si>
    <t>Petroleum Products (all)</t>
  </si>
  <si>
    <t>NGACB</t>
  </si>
  <si>
    <t>Natural Gas</t>
  </si>
  <si>
    <t>NGCCB</t>
  </si>
  <si>
    <t>NGEIB</t>
  </si>
  <si>
    <t>NGICB</t>
  </si>
  <si>
    <t>NGRCB</t>
  </si>
  <si>
    <t>NGTCB</t>
  </si>
  <si>
    <t>TETCB</t>
  </si>
  <si>
    <t>Total (Coal, Petroleum Products, Natural Gas)</t>
  </si>
  <si>
    <t>Unadjusted</t>
  </si>
  <si>
    <t>Totals by Fuel</t>
  </si>
  <si>
    <t>Total</t>
  </si>
  <si>
    <t>Totals by Sector</t>
  </si>
  <si>
    <t>Residential</t>
  </si>
  <si>
    <t>Commercial</t>
  </si>
  <si>
    <t>Industrial</t>
  </si>
  <si>
    <t>Transportation</t>
  </si>
  <si>
    <t>Electric Power</t>
  </si>
  <si>
    <t>By Fuels</t>
  </si>
  <si>
    <t>LPGs</t>
  </si>
  <si>
    <t>By Sectors</t>
  </si>
  <si>
    <t>Adjusted values</t>
  </si>
  <si>
    <t>National Values</t>
  </si>
  <si>
    <t xml:space="preserve">  Asphalt &amp; Road Oil</t>
  </si>
  <si>
    <t xml:space="preserve">  LPG</t>
  </si>
  <si>
    <t xml:space="preserve">  Pentanes+</t>
  </si>
  <si>
    <t xml:space="preserve">  Industrial Lubricants</t>
  </si>
  <si>
    <t xml:space="preserve">  Naphtha Petrochem</t>
  </si>
  <si>
    <t xml:space="preserve">  Other Petrochem</t>
  </si>
  <si>
    <t xml:space="preserve">  Still Gas Petrochem</t>
  </si>
  <si>
    <t xml:space="preserve">  Petroleum Coke</t>
  </si>
  <si>
    <t xml:space="preserve">  Special Naphtha</t>
  </si>
  <si>
    <t xml:space="preserve">  Waxes</t>
  </si>
  <si>
    <t xml:space="preserve">  Miscellaneous</t>
  </si>
  <si>
    <t xml:space="preserve">  Distillate</t>
  </si>
  <si>
    <t xml:space="preserve">  Residual Oil</t>
  </si>
  <si>
    <t>Petroleum</t>
  </si>
  <si>
    <t>Above value</t>
  </si>
  <si>
    <t>Transportation Lubricants</t>
  </si>
  <si>
    <t>Above value x 0.5</t>
  </si>
  <si>
    <t>MMTCO2</t>
  </si>
  <si>
    <t>MTCO2</t>
  </si>
  <si>
    <t>Adjustment values</t>
  </si>
  <si>
    <t>Petroleum Products (Non-LPG)</t>
  </si>
  <si>
    <t>These values summed from above</t>
  </si>
  <si>
    <t>These are the final adjusted values in metric tons</t>
  </si>
  <si>
    <t>These are the values used to adjust "All Fuels"</t>
  </si>
  <si>
    <t>These are the national values in million metric tons sequestered (same for all state sheets).</t>
  </si>
  <si>
    <t>These are the disaggrgated values used for the adjustment.</t>
  </si>
  <si>
    <t>(Million Metric Tons CO2)</t>
  </si>
  <si>
    <t>Petroleum Products</t>
  </si>
  <si>
    <t>This feeds the summary page</t>
  </si>
  <si>
    <t>Oregon</t>
  </si>
  <si>
    <t>Oregon Values</t>
  </si>
  <si>
    <t>Oregon Shares</t>
  </si>
  <si>
    <t>Oregon Carbon Dioxide Emissions from Fossil Fuel Consumption (1980 to 2005)</t>
  </si>
  <si>
    <t>See Nonfuel_LPG_RollingAvgs for State's Percents of LPG used in calculations below.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</si>
</sst>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/dd/yy_)"/>
    <numFmt numFmtId="168" formatCode="hh:mm_)"/>
    <numFmt numFmtId="169" formatCode="0.000_)"/>
    <numFmt numFmtId="170" formatCode="0.00_)"/>
    <numFmt numFmtId="171" formatCode="0_)"/>
    <numFmt numFmtId="172" formatCode="0.0_)"/>
    <numFmt numFmtId="173" formatCode="0.000000_)"/>
    <numFmt numFmtId="174" formatCode="0.000"/>
    <numFmt numFmtId="175" formatCode="0.0000"/>
    <numFmt numFmtId="176" formatCode="0.0%"/>
    <numFmt numFmtId="177" formatCode="0.0"/>
    <numFmt numFmtId="178" formatCode="0.0000_)"/>
    <numFmt numFmtId="179" formatCode="0.0000000_)"/>
    <numFmt numFmtId="180" formatCode="0.00000"/>
    <numFmt numFmtId="181" formatCode="0.000000"/>
    <numFmt numFmtId="182" formatCode="#,##0.000"/>
    <numFmt numFmtId="183" formatCode="#,##0.00000"/>
    <numFmt numFmtId="184" formatCode="#,##0.0"/>
    <numFmt numFmtId="185" formatCode="0.000%"/>
    <numFmt numFmtId="186" formatCode="&quot;$&quot;#,##0.00"/>
    <numFmt numFmtId="187" formatCode="0.0000%"/>
  </numFmts>
  <fonts count="6">
    <font>
      <sz val="10"/>
      <name val="Arial"/>
      <family val="0"/>
    </font>
    <font>
      <u val="single"/>
      <sz val="10.45"/>
      <color indexed="36"/>
      <name val="Arial MT"/>
      <family val="0"/>
    </font>
    <font>
      <u val="single"/>
      <sz val="10.45"/>
      <color indexed="12"/>
      <name val="Arial MT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3" fontId="3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3" fillId="2" borderId="1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left" indent="1"/>
    </xf>
    <xf numFmtId="3" fontId="0" fillId="2" borderId="0" xfId="0" applyNumberFormat="1" applyFill="1" applyAlignment="1">
      <alignment/>
    </xf>
    <xf numFmtId="0" fontId="3" fillId="2" borderId="0" xfId="0" applyFont="1" applyFill="1" applyAlignment="1">
      <alignment horizontal="left" indent="1"/>
    </xf>
    <xf numFmtId="3" fontId="0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0" fontId="0" fillId="3" borderId="0" xfId="0" applyFill="1" applyAlignment="1">
      <alignment/>
    </xf>
    <xf numFmtId="3" fontId="0" fillId="3" borderId="0" xfId="0" applyNumberFormat="1" applyFill="1" applyAlignment="1">
      <alignment/>
    </xf>
    <xf numFmtId="0" fontId="3" fillId="3" borderId="1" xfId="0" applyNumberFormat="1" applyFont="1" applyFill="1" applyBorder="1" applyAlignment="1">
      <alignment/>
    </xf>
    <xf numFmtId="0" fontId="3" fillId="3" borderId="0" xfId="0" applyFont="1" applyFill="1" applyBorder="1" applyAlignment="1">
      <alignment/>
    </xf>
    <xf numFmtId="3" fontId="3" fillId="3" borderId="0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3" fontId="0" fillId="3" borderId="0" xfId="0" applyNumberFormat="1" applyFont="1" applyFill="1" applyAlignment="1">
      <alignment/>
    </xf>
    <xf numFmtId="0" fontId="3" fillId="3" borderId="2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3" fillId="4" borderId="1" xfId="0" applyNumberFormat="1" applyFont="1" applyFill="1" applyBorder="1" applyAlignment="1">
      <alignment/>
    </xf>
    <xf numFmtId="0" fontId="3" fillId="4" borderId="2" xfId="0" applyFont="1" applyFill="1" applyBorder="1" applyAlignment="1">
      <alignment horizontal="left" indent="1"/>
    </xf>
    <xf numFmtId="0" fontId="3" fillId="4" borderId="2" xfId="0" applyFont="1" applyFill="1" applyBorder="1" applyAlignment="1">
      <alignment/>
    </xf>
    <xf numFmtId="3" fontId="0" fillId="4" borderId="0" xfId="0" applyNumberFormat="1" applyFont="1" applyFill="1" applyAlignment="1">
      <alignment/>
    </xf>
    <xf numFmtId="0" fontId="3" fillId="4" borderId="0" xfId="0" applyFont="1" applyFill="1" applyAlignment="1">
      <alignment horizontal="left" indent="1"/>
    </xf>
    <xf numFmtId="3" fontId="3" fillId="4" borderId="0" xfId="0" applyNumberFormat="1" applyFont="1" applyFill="1" applyAlignment="1">
      <alignment/>
    </xf>
    <xf numFmtId="0" fontId="0" fillId="4" borderId="0" xfId="0" applyFill="1" applyAlignment="1">
      <alignment horizontal="left" indent="1"/>
    </xf>
    <xf numFmtId="0" fontId="0" fillId="4" borderId="0" xfId="0" applyFont="1" applyFill="1" applyAlignment="1">
      <alignment horizontal="left" indent="1"/>
    </xf>
    <xf numFmtId="0" fontId="3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0" fontId="3" fillId="5" borderId="0" xfId="0" applyFont="1" applyFill="1" applyBorder="1" applyAlignment="1">
      <alignment horizontal="left" indent="1"/>
    </xf>
    <xf numFmtId="3" fontId="0" fillId="5" borderId="0" xfId="0" applyNumberFormat="1" applyFont="1" applyFill="1" applyAlignment="1">
      <alignment/>
    </xf>
    <xf numFmtId="0" fontId="3" fillId="5" borderId="0" xfId="0" applyFont="1" applyFill="1" applyAlignment="1">
      <alignment horizontal="left" indent="1"/>
    </xf>
    <xf numFmtId="3" fontId="3" fillId="5" borderId="0" xfId="0" applyNumberFormat="1" applyFont="1" applyFill="1" applyAlignment="1">
      <alignment/>
    </xf>
    <xf numFmtId="0" fontId="0" fillId="5" borderId="0" xfId="0" applyFill="1" applyAlignment="1">
      <alignment horizontal="left" indent="1"/>
    </xf>
    <xf numFmtId="0" fontId="0" fillId="5" borderId="0" xfId="0" applyFont="1" applyFill="1" applyAlignment="1">
      <alignment horizontal="left" indent="1"/>
    </xf>
    <xf numFmtId="0" fontId="4" fillId="0" borderId="0" xfId="0" applyFont="1" applyAlignment="1">
      <alignment/>
    </xf>
    <xf numFmtId="0" fontId="3" fillId="6" borderId="0" xfId="0" applyFont="1" applyFill="1" applyAlignment="1">
      <alignment/>
    </xf>
    <xf numFmtId="0" fontId="0" fillId="6" borderId="0" xfId="0" applyFill="1" applyAlignment="1">
      <alignment/>
    </xf>
    <xf numFmtId="0" fontId="3" fillId="6" borderId="1" xfId="0" applyNumberFormat="1" applyFont="1" applyFill="1" applyBorder="1" applyAlignment="1">
      <alignment/>
    </xf>
    <xf numFmtId="10" fontId="3" fillId="6" borderId="0" xfId="0" applyNumberFormat="1" applyFont="1" applyFill="1" applyAlignment="1">
      <alignment/>
    </xf>
    <xf numFmtId="3" fontId="0" fillId="6" borderId="0" xfId="0" applyNumberFormat="1" applyFont="1" applyFill="1" applyAlignment="1">
      <alignment/>
    </xf>
    <xf numFmtId="0" fontId="0" fillId="6" borderId="0" xfId="0" applyFont="1" applyFill="1" applyAlignment="1">
      <alignment/>
    </xf>
    <xf numFmtId="0" fontId="0" fillId="6" borderId="0" xfId="0" applyFill="1" applyAlignment="1">
      <alignment horizontal="left" indent="1"/>
    </xf>
    <xf numFmtId="0" fontId="0" fillId="6" borderId="0" xfId="0" applyFont="1" applyFill="1" applyAlignment="1">
      <alignment horizontal="left" indent="1"/>
    </xf>
    <xf numFmtId="0" fontId="3" fillId="6" borderId="0" xfId="0" applyFont="1" applyFill="1" applyAlignment="1">
      <alignment horizontal="left"/>
    </xf>
    <xf numFmtId="0" fontId="3" fillId="7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ont="1" applyFill="1" applyAlignment="1">
      <alignment horizontal="left" indent="1"/>
    </xf>
    <xf numFmtId="0" fontId="3" fillId="7" borderId="0" xfId="0" applyFont="1" applyFill="1" applyAlignment="1">
      <alignment horizontal="left"/>
    </xf>
    <xf numFmtId="174" fontId="0" fillId="7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Alignment="1">
      <alignment horizontal="left" indent="1"/>
    </xf>
    <xf numFmtId="177" fontId="0" fillId="0" borderId="0" xfId="0" applyNumberFormat="1" applyAlignment="1">
      <alignment/>
    </xf>
    <xf numFmtId="177" fontId="3" fillId="0" borderId="0" xfId="0" applyNumberFormat="1" applyFont="1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J\EIA1605a\A_Plus\State%20Emissions\2002\SEDS_Tools_allfuel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J\EIA1605a\A_Plus\State%20Emissions\2005\nonfuel06D_state_lin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J\EIA1605a\A_Plus\State%20Emissions\2005\PL_weighting%20meth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ation"/>
      <sheetName val="State v. US Totals_Data"/>
      <sheetName val="US Total"/>
      <sheetName val="State Total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 and Instructions"/>
      <sheetName val="Summary"/>
      <sheetName val="AER Table"/>
      <sheetName val="AER Table_compare"/>
      <sheetName val="SynMatInd"/>
      <sheetName val="Data Sources"/>
      <sheetName val="Computations"/>
      <sheetName val="CarbonSeq"/>
      <sheetName val="Tabl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nfuel Calcs"/>
      <sheetName val="Nonfuel LPG Data"/>
      <sheetName val="Nonfuel LPG 2yr Avg"/>
      <sheetName val="Nonfuel LPG Calcs"/>
      <sheetName val="CarbonSeq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workbookViewId="0" topLeftCell="A1">
      <pane xSplit="1" topLeftCell="L1" activePane="topRight" state="frozen"/>
      <selection pane="topLeft" activeCell="A1" sqref="A1"/>
      <selection pane="topRight" activeCell="A2" sqref="A2"/>
    </sheetView>
  </sheetViews>
  <sheetFormatPr defaultColWidth="9.140625" defaultRowHeight="12.75"/>
  <cols>
    <col min="1" max="1" width="31.140625" style="0" customWidth="1"/>
    <col min="2" max="11" width="0" style="0" hidden="1" customWidth="1"/>
  </cols>
  <sheetData>
    <row r="1" ht="12.75">
      <c r="A1" s="1" t="s">
        <v>123</v>
      </c>
    </row>
    <row r="2" ht="12.75">
      <c r="A2" s="71" t="s">
        <v>117</v>
      </c>
    </row>
    <row r="3" spans="1:27" ht="12.75">
      <c r="A3" s="66" t="s">
        <v>86</v>
      </c>
      <c r="B3" s="1">
        <v>1980</v>
      </c>
      <c r="C3" s="1">
        <v>1981</v>
      </c>
      <c r="D3" s="1">
        <v>1982</v>
      </c>
      <c r="E3" s="1">
        <v>1983</v>
      </c>
      <c r="F3" s="1">
        <v>1984</v>
      </c>
      <c r="G3" s="1">
        <v>1985</v>
      </c>
      <c r="H3" s="1">
        <v>1986</v>
      </c>
      <c r="I3" s="1">
        <v>1987</v>
      </c>
      <c r="J3" s="1">
        <v>1988</v>
      </c>
      <c r="K3" s="1">
        <v>1989</v>
      </c>
      <c r="L3" s="1">
        <v>1990</v>
      </c>
      <c r="M3" s="1">
        <f>L3+1</f>
        <v>1991</v>
      </c>
      <c r="N3" s="1">
        <f aca="true" t="shared" si="0" ref="N3:AA3">M3+1</f>
        <v>1992</v>
      </c>
      <c r="O3" s="1">
        <f t="shared" si="0"/>
        <v>1993</v>
      </c>
      <c r="P3" s="1">
        <f t="shared" si="0"/>
        <v>1994</v>
      </c>
      <c r="Q3" s="1">
        <f t="shared" si="0"/>
        <v>1995</v>
      </c>
      <c r="R3" s="1">
        <f t="shared" si="0"/>
        <v>1996</v>
      </c>
      <c r="S3" s="1">
        <f t="shared" si="0"/>
        <v>1997</v>
      </c>
      <c r="T3" s="1">
        <f t="shared" si="0"/>
        <v>1998</v>
      </c>
      <c r="U3" s="1">
        <f t="shared" si="0"/>
        <v>1999</v>
      </c>
      <c r="V3" s="1">
        <f t="shared" si="0"/>
        <v>2000</v>
      </c>
      <c r="W3" s="1">
        <f t="shared" si="0"/>
        <v>2001</v>
      </c>
      <c r="X3" s="1">
        <f t="shared" si="0"/>
        <v>2002</v>
      </c>
      <c r="Y3" s="1">
        <f t="shared" si="0"/>
        <v>2003</v>
      </c>
      <c r="Z3" s="1">
        <f t="shared" si="0"/>
        <v>2004</v>
      </c>
      <c r="AA3" s="1">
        <f t="shared" si="0"/>
        <v>2005</v>
      </c>
    </row>
    <row r="4" spans="1:27" ht="12.75">
      <c r="A4" s="67" t="s">
        <v>6</v>
      </c>
      <c r="B4" s="69">
        <f>(Oregon!F82/10^6)</f>
        <v>1.1226345473843249</v>
      </c>
      <c r="C4" s="69">
        <f>(Oregon!G82/10^6)</f>
        <v>2.4108842076923973</v>
      </c>
      <c r="D4" s="69">
        <f>(Oregon!H82/10^6)</f>
        <v>1.1011612356146574</v>
      </c>
      <c r="E4" s="69">
        <f>(Oregon!I82/10^6)</f>
        <v>0.921449487370688</v>
      </c>
      <c r="F4" s="69">
        <f>(Oregon!J82/10^6)</f>
        <v>1.102063166173158</v>
      </c>
      <c r="G4" s="69">
        <f>(Oregon!K82/10^6)</f>
        <v>0.9385273430958583</v>
      </c>
      <c r="H4" s="69">
        <f>(Oregon!L82/10^6)</f>
        <v>0.2693499491115866</v>
      </c>
      <c r="I4" s="69">
        <f>(Oregon!M82/10^6)</f>
        <v>0.34070132985625845</v>
      </c>
      <c r="J4" s="69">
        <f>(Oregon!N82/10^6)</f>
        <v>0.28841033647236247</v>
      </c>
      <c r="K4" s="69">
        <f>(Oregon!O82/10^6)</f>
        <v>0.6302230931747078</v>
      </c>
      <c r="L4" s="69">
        <f>(Oregon!P82/10^6)</f>
        <v>1.4710536295184715</v>
      </c>
      <c r="M4" s="69">
        <f>(Oregon!Q82/10^6)</f>
        <v>3.0831019516363383</v>
      </c>
      <c r="N4" s="69">
        <f>(Oregon!R82/10^6)</f>
        <v>3.835660867943377</v>
      </c>
      <c r="O4" s="69">
        <f>(Oregon!S82/10^6)</f>
        <v>3.494926154009093</v>
      </c>
      <c r="P4" s="69">
        <f>(Oregon!T82/10^6)</f>
        <v>4.1993520054977935</v>
      </c>
      <c r="Q4" s="69">
        <f>(Oregon!U82/10^6)</f>
        <v>1.8988557834137179</v>
      </c>
      <c r="R4" s="69">
        <f>(Oregon!V82/10^6)</f>
        <v>1.9075044948928088</v>
      </c>
      <c r="S4" s="69">
        <f>(Oregon!W82/10^6)</f>
        <v>1.5404677127719721</v>
      </c>
      <c r="T4" s="69">
        <f>(Oregon!X82/10^6)</f>
        <v>3.408463631285869</v>
      </c>
      <c r="U4" s="69">
        <f>(Oregon!Y82/10^6)</f>
        <v>3.6421263745382926</v>
      </c>
      <c r="V4" s="69">
        <f>(Oregon!Z82/10^6)</f>
        <v>3.653406408388174</v>
      </c>
      <c r="W4" s="69">
        <f>(Oregon!AA82/10^6)</f>
        <v>4.100924595701489</v>
      </c>
      <c r="X4" s="69">
        <f>(Oregon!AB82/10^6)</f>
        <v>3.569327384812787</v>
      </c>
      <c r="Y4" s="69">
        <f>(Oregon!AC82/10^6)</f>
        <v>4.24459218497008</v>
      </c>
      <c r="Z4" s="69">
        <f>(Oregon!AD82/10^6)</f>
        <v>3.448865857956509</v>
      </c>
      <c r="AA4" s="69">
        <f>(Oregon!AE82/10^6)</f>
        <v>3.3707091187384672</v>
      </c>
    </row>
    <row r="5" spans="1:27" ht="12.75">
      <c r="A5" s="68" t="s">
        <v>118</v>
      </c>
      <c r="B5" s="69">
        <f>((Oregon!F83+Oregon!F84)/10^6)</f>
        <v>22.585477613653495</v>
      </c>
      <c r="C5" s="69">
        <f>((Oregon!G83+Oregon!G84)/10^6)</f>
        <v>22.876752853171876</v>
      </c>
      <c r="D5" s="69">
        <f>((Oregon!H83+Oregon!H84)/10^6)</f>
        <v>23.7707341204838</v>
      </c>
      <c r="E5" s="69">
        <f>((Oregon!I83+Oregon!I84)/10^6)</f>
        <v>20.94662879358734</v>
      </c>
      <c r="F5" s="69">
        <f>((Oregon!J83+Oregon!J84)/10^6)</f>
        <v>21.830954998184918</v>
      </c>
      <c r="G5" s="69">
        <f>((Oregon!K83+Oregon!K84)/10^6)</f>
        <v>21.3681087563198</v>
      </c>
      <c r="H5" s="69">
        <f>((Oregon!L83+Oregon!L84)/10^6)</f>
        <v>22.18275740732208</v>
      </c>
      <c r="I5" s="69">
        <f>((Oregon!M83+Oregon!M84)/10^6)</f>
        <v>22.755585680963776</v>
      </c>
      <c r="J5" s="69">
        <f>((Oregon!N83+Oregon!N84)/10^6)</f>
        <v>24.317724915624204</v>
      </c>
      <c r="K5" s="69">
        <f>((Oregon!O83+Oregon!O84)/10^6)</f>
        <v>23.912943564241235</v>
      </c>
      <c r="L5" s="69">
        <f>((Oregon!P83+Oregon!P84)/10^6)</f>
        <v>23.262381703844223</v>
      </c>
      <c r="M5" s="69">
        <f>((Oregon!Q83+Oregon!Q84)/10^6)</f>
        <v>24.60036148782604</v>
      </c>
      <c r="N5" s="69">
        <f>((Oregon!R83+Oregon!R84)/10^6)</f>
        <v>25.027369471941604</v>
      </c>
      <c r="O5" s="69">
        <f>((Oregon!S83+Oregon!S84)/10^6)</f>
        <v>24.850633898114452</v>
      </c>
      <c r="P5" s="69">
        <f>((Oregon!T83+Oregon!T84)/10^6)</f>
        <v>25.001080871539656</v>
      </c>
      <c r="Q5" s="69">
        <f>((Oregon!U83+Oregon!U84)/10^6)</f>
        <v>24.639637305933174</v>
      </c>
      <c r="R5" s="69">
        <f>((Oregon!V83+Oregon!V84)/10^6)</f>
        <v>24.740264651093547</v>
      </c>
      <c r="S5" s="69">
        <f>((Oregon!W83+Oregon!W84)/10^6)</f>
        <v>24.316776277685406</v>
      </c>
      <c r="T5" s="69">
        <f>((Oregon!X83+Oregon!X84)/10^6)</f>
        <v>25.816810852724068</v>
      </c>
      <c r="U5" s="69">
        <f>((Oregon!Y83+Oregon!Y84)/10^6)</f>
        <v>26.432039408769967</v>
      </c>
      <c r="V5" s="69">
        <f>((Oregon!Z83+Oregon!Z84)/10^6)</f>
        <v>25.725298820892196</v>
      </c>
      <c r="W5" s="69">
        <f>((Oregon!AA83+Oregon!AA84)/10^6)</f>
        <v>25.18473196826636</v>
      </c>
      <c r="X5" s="69">
        <f>((Oregon!AB83+Oregon!AB84)/10^6)</f>
        <v>25.571125734612952</v>
      </c>
      <c r="Y5" s="69">
        <f>((Oregon!AC83+Oregon!AC84)/10^6)</f>
        <v>24.627204208667624</v>
      </c>
      <c r="Z5" s="69">
        <f>((Oregon!AD83+Oregon!AD84)/10^6)</f>
        <v>25.996604859016795</v>
      </c>
      <c r="AA5" s="69">
        <f>((Oregon!AE83+Oregon!AE84)/10^6)</f>
        <v>26.39457384940242</v>
      </c>
    </row>
    <row r="6" spans="1:27" ht="12.75">
      <c r="A6" s="67" t="s">
        <v>69</v>
      </c>
      <c r="B6" s="69">
        <f>(Oregon!F85/10^6)</f>
        <v>4.347974802442024</v>
      </c>
      <c r="C6" s="69">
        <f>(Oregon!G85/10^6)</f>
        <v>4.163991775186537</v>
      </c>
      <c r="D6" s="69">
        <f>(Oregon!H85/10^6)</f>
        <v>3.903749714396168</v>
      </c>
      <c r="E6" s="69">
        <f>(Oregon!I85/10^6)</f>
        <v>3.680328534339715</v>
      </c>
      <c r="F6" s="69">
        <f>(Oregon!J85/10^6)</f>
        <v>4.298679588194091</v>
      </c>
      <c r="G6" s="69">
        <f>(Oregon!K85/10^6)</f>
        <v>4.512264768699676</v>
      </c>
      <c r="H6" s="69">
        <f>(Oregon!L85/10^6)</f>
        <v>3.8229192727201524</v>
      </c>
      <c r="I6" s="69">
        <f>(Oregon!M85/10^6)</f>
        <v>4.348443735103541</v>
      </c>
      <c r="J6" s="69">
        <f>(Oregon!N85/10^6)</f>
        <v>4.700443268165555</v>
      </c>
      <c r="K6" s="69">
        <f>(Oregon!O85/10^6)</f>
        <v>5.899938122816743</v>
      </c>
      <c r="L6" s="69">
        <f>(Oregon!P85/10^6)</f>
        <v>5.899301955121001</v>
      </c>
      <c r="M6" s="69">
        <f>(Oregon!Q85/10^6)</f>
        <v>6.751126222798765</v>
      </c>
      <c r="N6" s="69">
        <f>(Oregon!R85/10^6)</f>
        <v>6.721577473855617</v>
      </c>
      <c r="O6" s="69">
        <f>(Oregon!S85/10^6)</f>
        <v>7.4937322388054906</v>
      </c>
      <c r="P6" s="69">
        <f>(Oregon!T85/10^6)</f>
        <v>8.077336869124592</v>
      </c>
      <c r="Q6" s="69">
        <f>(Oregon!U85/10^6)</f>
        <v>8.033707889657135</v>
      </c>
      <c r="R6" s="69">
        <f>(Oregon!V85/10^6)</f>
        <v>9.948752726151614</v>
      </c>
      <c r="S6" s="69">
        <f>(Oregon!W85/10^6)</f>
        <v>10.24116470300325</v>
      </c>
      <c r="T6" s="69">
        <f>(Oregon!X85/10^6)</f>
        <v>12.651069599253995</v>
      </c>
      <c r="U6" s="69">
        <f>(Oregon!Y85/10^6)</f>
        <v>13.059941274952024</v>
      </c>
      <c r="V6" s="69">
        <f>(Oregon!Z85/10^6)</f>
        <v>12.20896101864515</v>
      </c>
      <c r="W6" s="69">
        <f>(Oregon!AA85/10^6)</f>
        <v>12.459756918722443</v>
      </c>
      <c r="X6" s="69">
        <f>(Oregon!AB85/10^6)</f>
        <v>11.012525663896128</v>
      </c>
      <c r="Y6" s="69">
        <f>(Oregon!AC85/10^6)</f>
        <v>11.591376525316818</v>
      </c>
      <c r="Z6" s="69">
        <f>(Oregon!AD85/10^6)</f>
        <v>12.866821758887216</v>
      </c>
      <c r="AA6" s="69">
        <f>(Oregon!AE85/10^6)</f>
        <v>12.732750756085407</v>
      </c>
    </row>
    <row r="7" spans="1:27" ht="12.75">
      <c r="A7" s="66" t="s">
        <v>79</v>
      </c>
      <c r="B7" s="70">
        <f>(Oregon!F86/10^6)</f>
        <v>28.056086963479846</v>
      </c>
      <c r="C7" s="70">
        <f>(Oregon!G86/10^6)</f>
        <v>29.451628836050812</v>
      </c>
      <c r="D7" s="70">
        <f>(Oregon!H86/10^6)</f>
        <v>28.775645070494626</v>
      </c>
      <c r="E7" s="70">
        <f>(Oregon!I86/10^6)</f>
        <v>25.548406815297746</v>
      </c>
      <c r="F7" s="70">
        <f>(Oregon!J86/10^6)</f>
        <v>27.231697752552165</v>
      </c>
      <c r="G7" s="70">
        <f>(Oregon!K86/10^6)</f>
        <v>26.818900868115332</v>
      </c>
      <c r="H7" s="70">
        <f>(Oregon!L86/10^6)</f>
        <v>26.275026629153817</v>
      </c>
      <c r="I7" s="70">
        <f>(Oregon!M86/10^6)</f>
        <v>27.444730745923575</v>
      </c>
      <c r="J7" s="70">
        <f>(Oregon!N86/10^6)</f>
        <v>29.30657852026212</v>
      </c>
      <c r="K7" s="70">
        <f>(Oregon!O86/10^6)</f>
        <v>30.443104780232684</v>
      </c>
      <c r="L7" s="70">
        <f>(Oregon!P86/10^6)</f>
        <v>30.632737288483693</v>
      </c>
      <c r="M7" s="70">
        <f>(Oregon!Q86/10^6)</f>
        <v>34.434589662261146</v>
      </c>
      <c r="N7" s="70">
        <f>(Oregon!R86/10^6)</f>
        <v>35.5846078137406</v>
      </c>
      <c r="O7" s="70">
        <f>(Oregon!S86/10^6)</f>
        <v>35.83929229092904</v>
      </c>
      <c r="P7" s="70">
        <f>(Oregon!T86/10^6)</f>
        <v>37.27776974616204</v>
      </c>
      <c r="Q7" s="70">
        <f>(Oregon!U86/10^6)</f>
        <v>34.57220097900402</v>
      </c>
      <c r="R7" s="70">
        <f>(Oregon!V86/10^6)</f>
        <v>36.59652187213797</v>
      </c>
      <c r="S7" s="70">
        <f>(Oregon!W86/10^6)</f>
        <v>36.09840869346063</v>
      </c>
      <c r="T7" s="70">
        <f>(Oregon!X86/10^6)</f>
        <v>41.87634408326393</v>
      </c>
      <c r="U7" s="70">
        <f>(Oregon!Y86/10^6)</f>
        <v>43.13410705826028</v>
      </c>
      <c r="V7" s="70">
        <f>(Oregon!Z86/10^6)</f>
        <v>41.58766624792552</v>
      </c>
      <c r="W7" s="70">
        <f>(Oregon!AA86/10^6)</f>
        <v>41.74541348269029</v>
      </c>
      <c r="X7" s="70">
        <f>(Oregon!AB86/10^6)</f>
        <v>40.15297878332186</v>
      </c>
      <c r="Y7" s="70">
        <f>(Oregon!AC86/10^6)</f>
        <v>40.46317291895452</v>
      </c>
      <c r="Z7" s="70">
        <f>(Oregon!AD86/10^6)</f>
        <v>42.312292475860524</v>
      </c>
      <c r="AA7" s="70">
        <f>(Oregon!AE86/10^6)</f>
        <v>42.498033724226296</v>
      </c>
    </row>
    <row r="8" ht="12.75">
      <c r="A8" s="10"/>
    </row>
    <row r="9" ht="12.75">
      <c r="A9" s="10"/>
    </row>
    <row r="10" spans="1:27" ht="12.75">
      <c r="A10" s="66" t="s">
        <v>88</v>
      </c>
      <c r="B10" s="1">
        <v>1980</v>
      </c>
      <c r="C10" s="1">
        <v>1981</v>
      </c>
      <c r="D10" s="1">
        <v>1982</v>
      </c>
      <c r="E10" s="1">
        <v>1983</v>
      </c>
      <c r="F10" s="1">
        <v>1984</v>
      </c>
      <c r="G10" s="1">
        <v>1985</v>
      </c>
      <c r="H10" s="1">
        <v>1986</v>
      </c>
      <c r="I10" s="1">
        <v>1987</v>
      </c>
      <c r="J10" s="1">
        <v>1988</v>
      </c>
      <c r="K10" s="1">
        <v>1989</v>
      </c>
      <c r="L10" s="1">
        <v>1990</v>
      </c>
      <c r="M10" s="1">
        <f>L10+1</f>
        <v>1991</v>
      </c>
      <c r="N10" s="1">
        <f aca="true" t="shared" si="1" ref="N10:AA10">M10+1</f>
        <v>1992</v>
      </c>
      <c r="O10" s="1">
        <f t="shared" si="1"/>
        <v>1993</v>
      </c>
      <c r="P10" s="1">
        <f t="shared" si="1"/>
        <v>1994</v>
      </c>
      <c r="Q10" s="1">
        <f t="shared" si="1"/>
        <v>1995</v>
      </c>
      <c r="R10" s="1">
        <f t="shared" si="1"/>
        <v>1996</v>
      </c>
      <c r="S10" s="1">
        <f t="shared" si="1"/>
        <v>1997</v>
      </c>
      <c r="T10" s="1">
        <f t="shared" si="1"/>
        <v>1998</v>
      </c>
      <c r="U10" s="1">
        <f t="shared" si="1"/>
        <v>1999</v>
      </c>
      <c r="V10" s="1">
        <f t="shared" si="1"/>
        <v>2000</v>
      </c>
      <c r="W10" s="1">
        <f t="shared" si="1"/>
        <v>2001</v>
      </c>
      <c r="X10" s="1">
        <f t="shared" si="1"/>
        <v>2002</v>
      </c>
      <c r="Y10" s="1">
        <f t="shared" si="1"/>
        <v>2003</v>
      </c>
      <c r="Z10" s="1">
        <f t="shared" si="1"/>
        <v>2004</v>
      </c>
      <c r="AA10" s="1">
        <f t="shared" si="1"/>
        <v>2005</v>
      </c>
    </row>
    <row r="11" spans="1:27" ht="12.75">
      <c r="A11" s="68" t="s">
        <v>81</v>
      </c>
      <c r="B11" s="69">
        <f>(Oregon!F90/10^6)</f>
        <v>2.0355735357873725</v>
      </c>
      <c r="C11" s="69">
        <f>(Oregon!G90/10^6)</f>
        <v>2.204321419184746</v>
      </c>
      <c r="D11" s="69">
        <f>(Oregon!H90/10^6)</f>
        <v>2.1000918081447617</v>
      </c>
      <c r="E11" s="69">
        <f>(Oregon!I90/10^6)</f>
        <v>1.8881795678559472</v>
      </c>
      <c r="F11" s="69">
        <f>(Oregon!J90/10^6)</f>
        <v>2.1047234839462994</v>
      </c>
      <c r="G11" s="69">
        <f>(Oregon!K90/10^6)</f>
        <v>2.2912904512899237</v>
      </c>
      <c r="H11" s="69">
        <f>(Oregon!L90/10^6)</f>
        <v>2.0256759151390917</v>
      </c>
      <c r="I11" s="69">
        <f>(Oregon!M90/10^6)</f>
        <v>1.7547952015375947</v>
      </c>
      <c r="J11" s="69">
        <f>(Oregon!N90/10^6)</f>
        <v>1.9389585788372943</v>
      </c>
      <c r="K11" s="69">
        <f>(Oregon!O90/10^6)</f>
        <v>2.1526152006259722</v>
      </c>
      <c r="L11" s="69">
        <f>(Oregon!P90/10^6)</f>
        <v>2.0390968545720467</v>
      </c>
      <c r="M11" s="69">
        <f>(Oregon!Q90/10^6)</f>
        <v>2.1861422403713244</v>
      </c>
      <c r="N11" s="69">
        <f>(Oregon!R90/10^6)</f>
        <v>1.896824669431794</v>
      </c>
      <c r="O11" s="69">
        <f>(Oregon!S90/10^6)</f>
        <v>2.4154720534112566</v>
      </c>
      <c r="P11" s="69">
        <f>(Oregon!T90/10^6)</f>
        <v>2.353220603815865</v>
      </c>
      <c r="Q11" s="69">
        <f>(Oregon!U90/10^6)</f>
        <v>2.2202744184532843</v>
      </c>
      <c r="R11" s="69">
        <f>(Oregon!V90/10^6)</f>
        <v>2.474664288486435</v>
      </c>
      <c r="S11" s="69">
        <f>(Oregon!W90/10^6)</f>
        <v>2.372076873997835</v>
      </c>
      <c r="T11" s="69">
        <f>(Oregon!X90/10^6)</f>
        <v>2.4605088293698607</v>
      </c>
      <c r="U11" s="69">
        <f>(Oregon!Y90/10^6)</f>
        <v>2.7894318575409334</v>
      </c>
      <c r="V11" s="69">
        <f>(Oregon!Z90/10^6)</f>
        <v>2.7524147091750226</v>
      </c>
      <c r="W11" s="69">
        <f>(Oregon!AA90/10^6)</f>
        <v>2.7649476931726404</v>
      </c>
      <c r="X11" s="69">
        <f>(Oregon!AB90/10^6)</f>
        <v>2.7773732910290785</v>
      </c>
      <c r="Y11" s="69">
        <f>(Oregon!AC90/10^6)</f>
        <v>2.6637595818230007</v>
      </c>
      <c r="Z11" s="69">
        <f>(Oregon!AD90/10^6)</f>
        <v>2.5852107103922437</v>
      </c>
      <c r="AA11" s="69">
        <f>(Oregon!AE90/10^6)</f>
        <v>2.682398094989632</v>
      </c>
    </row>
    <row r="12" spans="1:27" ht="12.75">
      <c r="A12" s="68" t="s">
        <v>82</v>
      </c>
      <c r="B12" s="69">
        <f>(Oregon!F91/10^6)</f>
        <v>2.2155162031656794</v>
      </c>
      <c r="C12" s="69">
        <f>(Oregon!G91/10^6)</f>
        <v>1.8858893106635566</v>
      </c>
      <c r="D12" s="69">
        <f>(Oregon!H91/10^6)</f>
        <v>2.220111548878344</v>
      </c>
      <c r="E12" s="69">
        <f>(Oregon!I91/10^6)</f>
        <v>1.8659902819484373</v>
      </c>
      <c r="F12" s="69">
        <f>(Oregon!J91/10^6)</f>
        <v>2.129525590958982</v>
      </c>
      <c r="G12" s="69">
        <f>(Oregon!K91/10^6)</f>
        <v>1.8305299197761928</v>
      </c>
      <c r="H12" s="69">
        <f>(Oregon!L91/10^6)</f>
        <v>1.765230489180196</v>
      </c>
      <c r="I12" s="69">
        <f>(Oregon!M91/10^6)</f>
        <v>1.7208150003929934</v>
      </c>
      <c r="J12" s="69">
        <f>(Oregon!N91/10^6)</f>
        <v>1.8795921881278292</v>
      </c>
      <c r="K12" s="69">
        <f>(Oregon!O91/10^6)</f>
        <v>1.8169220640716133</v>
      </c>
      <c r="L12" s="69">
        <f>(Oregon!P91/10^6)</f>
        <v>1.8816458047312936</v>
      </c>
      <c r="M12" s="69">
        <f>(Oregon!Q91/10^6)</f>
        <v>1.8565271547933049</v>
      </c>
      <c r="N12" s="69">
        <f>(Oregon!R91/10^6)</f>
        <v>1.65244942692856</v>
      </c>
      <c r="O12" s="69">
        <f>(Oregon!S91/10^6)</f>
        <v>1.7985936076707412</v>
      </c>
      <c r="P12" s="69">
        <f>(Oregon!T91/10^6)</f>
        <v>1.7069106787277777</v>
      </c>
      <c r="Q12" s="69">
        <f>(Oregon!U91/10^6)</f>
        <v>1.7768528600433575</v>
      </c>
      <c r="R12" s="69">
        <f>(Oregon!V91/10^6)</f>
        <v>1.8921695507741132</v>
      </c>
      <c r="S12" s="69">
        <f>(Oregon!W91/10^6)</f>
        <v>1.8863580288680772</v>
      </c>
      <c r="T12" s="69">
        <f>(Oregon!X91/10^6)</f>
        <v>1.9626825758184685</v>
      </c>
      <c r="U12" s="69">
        <f>(Oregon!Y91/10^6)</f>
        <v>2.028293547733241</v>
      </c>
      <c r="V12" s="69">
        <f>(Oregon!Z91/10^6)</f>
        <v>2.0651232283209717</v>
      </c>
      <c r="W12" s="69">
        <f>(Oregon!AA91/10^6)</f>
        <v>2.1289860665052274</v>
      </c>
      <c r="X12" s="69">
        <f>(Oregon!AB91/10^6)</f>
        <v>2.054422340252267</v>
      </c>
      <c r="Y12" s="69">
        <f>(Oregon!AC91/10^6)</f>
        <v>1.7383124188903245</v>
      </c>
      <c r="Z12" s="69">
        <f>(Oregon!AD91/10^6)</f>
        <v>1.7769650080717307</v>
      </c>
      <c r="AA12" s="69">
        <f>(Oregon!AE91/10^6)</f>
        <v>1.8433549012084547</v>
      </c>
    </row>
    <row r="13" spans="1:27" ht="12.75">
      <c r="A13" s="68" t="s">
        <v>83</v>
      </c>
      <c r="B13" s="69">
        <f>(Oregon!F92/10^6)</f>
        <v>6.004682482019827</v>
      </c>
      <c r="C13" s="69">
        <f>(Oregon!G92/10^6)</f>
        <v>5.5962831545530305</v>
      </c>
      <c r="D13" s="69">
        <f>(Oregon!H92/10^6)</f>
        <v>5.585396803102472</v>
      </c>
      <c r="E13" s="69">
        <f>(Oregon!I92/10^6)</f>
        <v>4.299987112147152</v>
      </c>
      <c r="F13" s="69">
        <f>(Oregon!J92/10^6)</f>
        <v>5.651773760157771</v>
      </c>
      <c r="G13" s="69">
        <f>(Oregon!K92/10^6)</f>
        <v>4.839038943058528</v>
      </c>
      <c r="H13" s="69">
        <f>(Oregon!L92/10^6)</f>
        <v>4.911524131962694</v>
      </c>
      <c r="I13" s="69">
        <f>(Oregon!M92/10^6)</f>
        <v>5.271288841390885</v>
      </c>
      <c r="J13" s="69">
        <f>(Oregon!N92/10^6)</f>
        <v>5.442077427126859</v>
      </c>
      <c r="K13" s="69">
        <f>(Oregon!O92/10^6)</f>
        <v>4.975126693081185</v>
      </c>
      <c r="L13" s="69">
        <f>(Oregon!P92/10^6)</f>
        <v>5.002205599748381</v>
      </c>
      <c r="M13" s="69">
        <f>(Oregon!Q92/10^6)</f>
        <v>5.2958339909251695</v>
      </c>
      <c r="N13" s="69">
        <f>(Oregon!R92/10^6)</f>
        <v>5.9166861551616465</v>
      </c>
      <c r="O13" s="69">
        <f>(Oregon!S92/10^6)</f>
        <v>6.362640571016064</v>
      </c>
      <c r="P13" s="69">
        <f>(Oregon!T92/10^6)</f>
        <v>6.263792489668886</v>
      </c>
      <c r="Q13" s="69">
        <f>(Oregon!U92/10^6)</f>
        <v>6.727912821070079</v>
      </c>
      <c r="R13" s="69">
        <f>(Oregon!V92/10^6)</f>
        <v>7.166561936537828</v>
      </c>
      <c r="S13" s="69">
        <f>(Oregon!W92/10^6)</f>
        <v>7.145558376343122</v>
      </c>
      <c r="T13" s="69">
        <f>(Oregon!X92/10^6)</f>
        <v>8.128841938145765</v>
      </c>
      <c r="U13" s="69">
        <f>(Oregon!Y92/10^6)</f>
        <v>8.680927740797102</v>
      </c>
      <c r="V13" s="69">
        <f>(Oregon!Z92/10^6)</f>
        <v>6.727730458304742</v>
      </c>
      <c r="W13" s="69">
        <f>(Oregon!AA92/10^6)</f>
        <v>6.575408040218297</v>
      </c>
      <c r="X13" s="69">
        <f>(Oregon!AB92/10^6)</f>
        <v>6.83403764283045</v>
      </c>
      <c r="Y13" s="69">
        <f>(Oregon!AC92/10^6)</f>
        <v>6.117911850582546</v>
      </c>
      <c r="Z13" s="69">
        <f>(Oregon!AD92/10^6)</f>
        <v>6.9193359027633665</v>
      </c>
      <c r="AA13" s="69">
        <f>(Oregon!AE92/10^6)</f>
        <v>6.3200575655103215</v>
      </c>
    </row>
    <row r="14" spans="1:27" ht="12.75">
      <c r="A14" s="68" t="s">
        <v>84</v>
      </c>
      <c r="B14" s="69">
        <f>(Oregon!F93/10^6)</f>
        <v>16.99160004101518</v>
      </c>
      <c r="C14" s="69">
        <f>(Oregon!G93/10^6)</f>
        <v>17.87804413984536</v>
      </c>
      <c r="D14" s="69">
        <f>(Oregon!H93/10^6)</f>
        <v>18.024674380903438</v>
      </c>
      <c r="E14" s="69">
        <f>(Oregon!I93/10^6)</f>
        <v>16.924112016016</v>
      </c>
      <c r="F14" s="69">
        <f>(Oregon!J93/10^6)</f>
        <v>16.54864402564821</v>
      </c>
      <c r="G14" s="69">
        <f>(Oregon!K93/10^6)</f>
        <v>17.204280653005068</v>
      </c>
      <c r="H14" s="69">
        <f>(Oregon!L93/10^6)</f>
        <v>17.570865823492532</v>
      </c>
      <c r="I14" s="69">
        <f>(Oregon!M93/10^6)</f>
        <v>18.6970792122096</v>
      </c>
      <c r="J14" s="69">
        <f>(Oregon!N93/10^6)</f>
        <v>20.045620525737643</v>
      </c>
      <c r="K14" s="69">
        <f>(Oregon!O93/10^6)</f>
        <v>20.28043363253847</v>
      </c>
      <c r="L14" s="69">
        <f>(Oregon!P93/10^6)</f>
        <v>19.947342088764174</v>
      </c>
      <c r="M14" s="69">
        <f>(Oregon!Q93/10^6)</f>
        <v>21.555378584364593</v>
      </c>
      <c r="N14" s="69">
        <f>(Oregon!R93/10^6)</f>
        <v>21.695902495692074</v>
      </c>
      <c r="O14" s="69">
        <f>(Oregon!S93/10^6)</f>
        <v>21.025146430027664</v>
      </c>
      <c r="P14" s="69">
        <f>(Oregon!T93/10^6)</f>
        <v>21.580391444545977</v>
      </c>
      <c r="Q14" s="69">
        <f>(Oregon!U93/10^6)</f>
        <v>21.157903561750956</v>
      </c>
      <c r="R14" s="69">
        <f>(Oregon!V93/10^6)</f>
        <v>21.903080350657298</v>
      </c>
      <c r="S14" s="69">
        <f>(Oregon!W93/10^6)</f>
        <v>22.022549251746284</v>
      </c>
      <c r="T14" s="69">
        <f>(Oregon!X93/10^6)</f>
        <v>23.09887920623082</v>
      </c>
      <c r="U14" s="69">
        <f>(Oregon!Y93/10^6)</f>
        <v>23.30581029738564</v>
      </c>
      <c r="V14" s="69">
        <f>(Oregon!Z93/10^6)</f>
        <v>22.59131341696015</v>
      </c>
      <c r="W14" s="69">
        <f>(Oregon!AA93/10^6)</f>
        <v>21.62377014529738</v>
      </c>
      <c r="X14" s="69">
        <f>(Oregon!AB93/10^6)</f>
        <v>22.00119058066194</v>
      </c>
      <c r="Y14" s="69">
        <f>(Oregon!AC93/10^6)</f>
        <v>21.762995442266515</v>
      </c>
      <c r="Z14" s="69">
        <f>(Oregon!AD93/10^6)</f>
        <v>22.89166964868084</v>
      </c>
      <c r="AA14" s="69">
        <f>(Oregon!AE93/10^6)</f>
        <v>23.495998835169814</v>
      </c>
    </row>
    <row r="15" spans="1:27" ht="12.75">
      <c r="A15" s="68" t="s">
        <v>85</v>
      </c>
      <c r="B15" s="69">
        <f>(Oregon!F94/10^6)</f>
        <v>0.8087279640667524</v>
      </c>
      <c r="C15" s="69">
        <f>(Oregon!G94/10^6)</f>
        <v>1.8870804455925874</v>
      </c>
      <c r="D15" s="69">
        <f>(Oregon!H94/10^6)</f>
        <v>0.8453525979039858</v>
      </c>
      <c r="E15" s="69">
        <f>(Oregon!I94/10^6)</f>
        <v>0.570134076143107</v>
      </c>
      <c r="F15" s="69">
        <f>(Oregon!J94/10^6)</f>
        <v>0.7970300790127736</v>
      </c>
      <c r="G15" s="69">
        <f>(Oregon!K94/10^6)</f>
        <v>0.6537609009856233</v>
      </c>
      <c r="H15" s="69">
        <f>(Oregon!L94/10^6)</f>
        <v>0.0017299128384999998</v>
      </c>
      <c r="I15" s="69">
        <f>(Oregon!M94/10^6)</f>
        <v>0.0007524903924999999</v>
      </c>
      <c r="J15" s="69">
        <f>(Oregon!N94/10^6)</f>
        <v>0.00032980043249999995</v>
      </c>
      <c r="K15" s="69">
        <f>(Oregon!O94/10^6)</f>
        <v>1.2180195871361732</v>
      </c>
      <c r="L15" s="69">
        <f>(Oregon!P94/10^6)</f>
        <v>1.762424981574601</v>
      </c>
      <c r="M15" s="69">
        <f>(Oregon!Q94/10^6)</f>
        <v>3.5407126425243174</v>
      </c>
      <c r="N15" s="69">
        <f>(Oregon!R94/10^6)</f>
        <v>4.422757006929352</v>
      </c>
      <c r="O15" s="69">
        <f>(Oregon!S94/10^6)</f>
        <v>4.237433386155908</v>
      </c>
      <c r="P15" s="69">
        <f>(Oregon!T94/10^6)</f>
        <v>5.373428446215639</v>
      </c>
      <c r="Q15" s="69">
        <f>(Oregon!U94/10^6)</f>
        <v>2.6892722823191866</v>
      </c>
      <c r="R15" s="69">
        <f>(Oregon!V94/10^6)</f>
        <v>3.1600127497412838</v>
      </c>
      <c r="S15" s="69">
        <f>(Oregon!W94/10^6)</f>
        <v>2.671877763876034</v>
      </c>
      <c r="T15" s="69">
        <f>(Oregon!X94/10^6)</f>
        <v>6.225395526261616</v>
      </c>
      <c r="U15" s="69">
        <f>(Oregon!Y94/10^6)</f>
        <v>6.3295997756714</v>
      </c>
      <c r="V15" s="69">
        <f>(Oregon!Z94/10^6)</f>
        <v>7.451074395251604</v>
      </c>
      <c r="W15" s="69">
        <f>(Oregon!AA94/10^6)</f>
        <v>8.652331267269352</v>
      </c>
      <c r="X15" s="69">
        <f>(Oregon!AB94/10^6)</f>
        <v>6.485961992512721</v>
      </c>
      <c r="Y15" s="69">
        <f>(Oregon!AC94/10^6)</f>
        <v>8.180206261898439</v>
      </c>
      <c r="Z15" s="69">
        <f>(Oregon!AD94/10^6)</f>
        <v>8.139132216922913</v>
      </c>
      <c r="AA15" s="69">
        <f>(Oregon!AE94/10^6)</f>
        <v>8.156205637606675</v>
      </c>
    </row>
    <row r="16" spans="1:27" ht="12.75">
      <c r="A16" s="66" t="s">
        <v>79</v>
      </c>
      <c r="B16" s="70">
        <f>(Oregon!F95/10^6)</f>
        <v>28.05610022605481</v>
      </c>
      <c r="C16" s="70">
        <f>(Oregon!G95/10^6)</f>
        <v>29.45161846983928</v>
      </c>
      <c r="D16" s="70">
        <f>(Oregon!H95/10^6)</f>
        <v>28.775627138933</v>
      </c>
      <c r="E16" s="70">
        <f>(Oregon!I95/10^6)</f>
        <v>25.548403054110643</v>
      </c>
      <c r="F16" s="70">
        <f>(Oregon!J95/10^6)</f>
        <v>27.231696939724035</v>
      </c>
      <c r="G16" s="70">
        <f>(Oregon!K95/10^6)</f>
        <v>26.818900868115335</v>
      </c>
      <c r="H16" s="70">
        <f>(Oregon!L95/10^6)</f>
        <v>26.275026272613015</v>
      </c>
      <c r="I16" s="70">
        <f>(Oregon!M95/10^6)</f>
        <v>27.44473074592357</v>
      </c>
      <c r="J16" s="70">
        <f>(Oregon!N95/10^6)</f>
        <v>29.306578520262125</v>
      </c>
      <c r="K16" s="70">
        <f>(Oregon!O95/10^6)</f>
        <v>30.443117177453413</v>
      </c>
      <c r="L16" s="70">
        <f>(Oregon!P95/10^6)</f>
        <v>30.632715329390496</v>
      </c>
      <c r="M16" s="70">
        <f>(Oregon!Q95/10^6)</f>
        <v>34.434594612978714</v>
      </c>
      <c r="N16" s="70">
        <f>(Oregon!R95/10^6)</f>
        <v>35.584619754143425</v>
      </c>
      <c r="O16" s="70">
        <f>(Oregon!S95/10^6)</f>
        <v>35.83928604828163</v>
      </c>
      <c r="P16" s="70">
        <f>(Oregon!T95/10^6)</f>
        <v>37.27774366297414</v>
      </c>
      <c r="Q16" s="70">
        <f>(Oregon!U95/10^6)</f>
        <v>34.57221594363686</v>
      </c>
      <c r="R16" s="70">
        <f>(Oregon!V95/10^6)</f>
        <v>36.59648887619696</v>
      </c>
      <c r="S16" s="70">
        <f>(Oregon!W95/10^6)</f>
        <v>36.09842029483136</v>
      </c>
      <c r="T16" s="70">
        <f>(Oregon!X95/10^6)</f>
        <v>41.87630807582653</v>
      </c>
      <c r="U16" s="70">
        <f>(Oregon!Y95/10^6)</f>
        <v>43.134063219128315</v>
      </c>
      <c r="V16" s="70">
        <f>(Oregon!Z95/10^6)</f>
        <v>41.58765620801249</v>
      </c>
      <c r="W16" s="70">
        <f>(Oregon!AA95/10^6)</f>
        <v>41.7454432124629</v>
      </c>
      <c r="X16" s="70">
        <f>(Oregon!AB95/10^6)</f>
        <v>40.152985847286466</v>
      </c>
      <c r="Y16" s="70">
        <f>(Oregon!AC95/10^6)</f>
        <v>40.463185555460825</v>
      </c>
      <c r="Z16" s="70">
        <f>(Oregon!AD95/10^6)</f>
        <v>42.3123134868311</v>
      </c>
      <c r="AA16" s="70">
        <f>(Oregon!AE95/10^6)</f>
        <v>42.4980150344849</v>
      </c>
    </row>
  </sheetData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AF173"/>
  <sheetViews>
    <sheetView tabSelected="1" zoomScale="75" zoomScaleNormal="75" workbookViewId="0" topLeftCell="A88">
      <selection activeCell="F137" sqref="F137"/>
    </sheetView>
  </sheetViews>
  <sheetFormatPr defaultColWidth="9.140625" defaultRowHeight="12.75"/>
  <cols>
    <col min="2" max="2" width="21.421875" style="0" customWidth="1"/>
    <col min="3" max="3" width="38.8515625" style="0" customWidth="1"/>
    <col min="4" max="4" width="25.421875" style="0" customWidth="1"/>
    <col min="5" max="5" width="7.7109375" style="0" customWidth="1"/>
    <col min="6" max="6" width="12.57421875" style="0" customWidth="1"/>
    <col min="7" max="7" width="14.7109375" style="0" customWidth="1"/>
    <col min="8" max="12" width="12.57421875" style="0" customWidth="1"/>
    <col min="13" max="13" width="13.8515625" style="0" customWidth="1"/>
    <col min="14" max="15" width="12.57421875" style="0" customWidth="1"/>
    <col min="16" max="27" width="12.57421875" style="0" bestFit="1" customWidth="1"/>
    <col min="28" max="28" width="13.421875" style="0" customWidth="1"/>
    <col min="29" max="29" width="14.421875" style="0" customWidth="1"/>
    <col min="30" max="31" width="14.00390625" style="0" customWidth="1"/>
  </cols>
  <sheetData>
    <row r="1" spans="1:2" ht="15.75">
      <c r="A1" s="65" t="s">
        <v>120</v>
      </c>
      <c r="B1" s="1"/>
    </row>
    <row r="3" spans="1:3" ht="15.75">
      <c r="A3" s="65"/>
      <c r="B3" s="50"/>
      <c r="C3" s="65"/>
    </row>
    <row r="4" spans="1:31" ht="12.75">
      <c r="A4" s="20" t="s">
        <v>0</v>
      </c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1"/>
      <c r="AC4" s="21"/>
      <c r="AD4" s="21"/>
      <c r="AE4" s="21"/>
    </row>
    <row r="5" spans="1:31" s="2" customFormat="1" ht="12.75">
      <c r="A5" s="23" t="s">
        <v>1</v>
      </c>
      <c r="B5" s="23" t="s">
        <v>1</v>
      </c>
      <c r="C5" s="23" t="s">
        <v>2</v>
      </c>
      <c r="D5" s="23" t="s">
        <v>3</v>
      </c>
      <c r="E5" s="23" t="s">
        <v>4</v>
      </c>
      <c r="F5" s="23">
        <v>1980</v>
      </c>
      <c r="G5" s="23">
        <f aca="true" t="shared" si="0" ref="G5:AD5">F5+1</f>
        <v>1981</v>
      </c>
      <c r="H5" s="23">
        <f t="shared" si="0"/>
        <v>1982</v>
      </c>
      <c r="I5" s="23">
        <f t="shared" si="0"/>
        <v>1983</v>
      </c>
      <c r="J5" s="23">
        <f t="shared" si="0"/>
        <v>1984</v>
      </c>
      <c r="K5" s="23">
        <f t="shared" si="0"/>
        <v>1985</v>
      </c>
      <c r="L5" s="23">
        <f t="shared" si="0"/>
        <v>1986</v>
      </c>
      <c r="M5" s="23">
        <f t="shared" si="0"/>
        <v>1987</v>
      </c>
      <c r="N5" s="23">
        <f t="shared" si="0"/>
        <v>1988</v>
      </c>
      <c r="O5" s="23">
        <f t="shared" si="0"/>
        <v>1989</v>
      </c>
      <c r="P5" s="23">
        <f t="shared" si="0"/>
        <v>1990</v>
      </c>
      <c r="Q5" s="23">
        <f t="shared" si="0"/>
        <v>1991</v>
      </c>
      <c r="R5" s="23">
        <f t="shared" si="0"/>
        <v>1992</v>
      </c>
      <c r="S5" s="23">
        <f t="shared" si="0"/>
        <v>1993</v>
      </c>
      <c r="T5" s="23">
        <f t="shared" si="0"/>
        <v>1994</v>
      </c>
      <c r="U5" s="23">
        <f t="shared" si="0"/>
        <v>1995</v>
      </c>
      <c r="V5" s="23">
        <f t="shared" si="0"/>
        <v>1996</v>
      </c>
      <c r="W5" s="23">
        <f t="shared" si="0"/>
        <v>1997</v>
      </c>
      <c r="X5" s="23">
        <f t="shared" si="0"/>
        <v>1998</v>
      </c>
      <c r="Y5" s="23">
        <f t="shared" si="0"/>
        <v>1999</v>
      </c>
      <c r="Z5" s="23">
        <f t="shared" si="0"/>
        <v>2000</v>
      </c>
      <c r="AA5" s="23">
        <f t="shared" si="0"/>
        <v>2001</v>
      </c>
      <c r="AB5" s="23">
        <f t="shared" si="0"/>
        <v>2002</v>
      </c>
      <c r="AC5" s="23">
        <f t="shared" si="0"/>
        <v>2003</v>
      </c>
      <c r="AD5" s="23">
        <f t="shared" si="0"/>
        <v>2004</v>
      </c>
      <c r="AE5" s="23">
        <f>AD5+1</f>
        <v>2005</v>
      </c>
    </row>
    <row r="6" spans="1:31" s="3" customFormat="1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4"/>
      <c r="AC6" s="24"/>
      <c r="AD6" s="24"/>
      <c r="AE6" s="24"/>
    </row>
    <row r="7" spans="1:31" s="4" customFormat="1" ht="12.75">
      <c r="A7" s="26"/>
      <c r="B7" s="26" t="s">
        <v>5</v>
      </c>
      <c r="C7" s="26" t="s">
        <v>6</v>
      </c>
      <c r="D7" s="26" t="s">
        <v>7</v>
      </c>
      <c r="E7" s="26"/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</row>
    <row r="8" spans="1:31" s="4" customFormat="1" ht="12.75">
      <c r="A8" s="26"/>
      <c r="B8" s="26" t="s">
        <v>8</v>
      </c>
      <c r="C8" s="26" t="s">
        <v>6</v>
      </c>
      <c r="D8" s="26" t="s">
        <v>9</v>
      </c>
      <c r="E8" s="26"/>
      <c r="F8" s="27">
        <v>28483.040316345778</v>
      </c>
      <c r="G8" s="27">
        <v>6202.423472324282</v>
      </c>
      <c r="H8" s="27">
        <v>9180.759495060374</v>
      </c>
      <c r="I8" s="27">
        <v>6339.085239179542</v>
      </c>
      <c r="J8" s="27">
        <v>8216.62603441863</v>
      </c>
      <c r="K8" s="27">
        <v>4933.513109742269</v>
      </c>
      <c r="L8" s="27">
        <v>1483.141130897842</v>
      </c>
      <c r="M8" s="27">
        <v>4909.707521477624</v>
      </c>
      <c r="N8" s="27">
        <v>8814.211905453094</v>
      </c>
      <c r="O8" s="27">
        <v>10821.71032876414</v>
      </c>
      <c r="P8" s="27">
        <v>3469.4710562364494</v>
      </c>
      <c r="Q8" s="27">
        <v>1775.3428853952155</v>
      </c>
      <c r="R8" s="27">
        <v>1771.3547296132667</v>
      </c>
      <c r="S8" s="27">
        <v>3635.9522421097518</v>
      </c>
      <c r="T8" s="27">
        <v>1898.2805921201843</v>
      </c>
      <c r="U8" s="27">
        <v>1897.4771742976116</v>
      </c>
      <c r="V8" s="27">
        <v>0</v>
      </c>
      <c r="W8" s="27">
        <v>1926.7304097758347</v>
      </c>
      <c r="X8" s="27">
        <v>0</v>
      </c>
      <c r="Y8" s="27">
        <v>384.4387595141113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</row>
    <row r="9" spans="1:31" s="4" customFormat="1" ht="12.75">
      <c r="A9" s="26"/>
      <c r="B9" s="26" t="s">
        <v>10</v>
      </c>
      <c r="C9" s="26" t="s">
        <v>6</v>
      </c>
      <c r="D9" s="26" t="s">
        <v>11</v>
      </c>
      <c r="E9" s="26"/>
      <c r="F9" s="27">
        <v>745046.7250328857</v>
      </c>
      <c r="G9" s="27">
        <v>1861204.1901806209</v>
      </c>
      <c r="H9" s="27">
        <v>837642.0716431858</v>
      </c>
      <c r="I9" s="27">
        <v>559263.296074607</v>
      </c>
      <c r="J9" s="27">
        <v>792655.3020039736</v>
      </c>
      <c r="K9" s="27">
        <v>652517.5448331233</v>
      </c>
      <c r="L9" s="27">
        <v>0</v>
      </c>
      <c r="M9" s="27">
        <v>0</v>
      </c>
      <c r="N9" s="27">
        <v>0</v>
      </c>
      <c r="O9" s="27">
        <v>480297.17376463977</v>
      </c>
      <c r="P9" s="27">
        <v>1336119.501376201</v>
      </c>
      <c r="Q9" s="27">
        <v>2907829.675600784</v>
      </c>
      <c r="R9" s="27">
        <v>3622327.623366385</v>
      </c>
      <c r="S9" s="27">
        <v>3285786.0877339407</v>
      </c>
      <c r="T9" s="27">
        <v>3932675.9191248384</v>
      </c>
      <c r="U9" s="27">
        <v>1637996.0324436866</v>
      </c>
      <c r="V9" s="27">
        <v>1730689.424866417</v>
      </c>
      <c r="W9" s="27">
        <v>1359057.6542651344</v>
      </c>
      <c r="X9" s="27">
        <v>3341312.760979217</v>
      </c>
      <c r="Y9" s="27">
        <v>3645213.8701172997</v>
      </c>
      <c r="Z9" s="27">
        <v>3657086.592711504</v>
      </c>
      <c r="AA9" s="27">
        <v>4104275.99000862</v>
      </c>
      <c r="AB9" s="27">
        <v>3466844.9595488217</v>
      </c>
      <c r="AC9" s="27">
        <v>4106416.559976573</v>
      </c>
      <c r="AD9" s="27">
        <v>3319524.1156717446</v>
      </c>
      <c r="AE9" s="27">
        <v>3354037.6015159753</v>
      </c>
    </row>
    <row r="10" spans="1:31" s="4" customFormat="1" ht="12.75">
      <c r="A10" s="26"/>
      <c r="B10" s="26" t="s">
        <v>12</v>
      </c>
      <c r="C10" s="26" t="s">
        <v>6</v>
      </c>
      <c r="D10" s="26" t="s">
        <v>13</v>
      </c>
      <c r="E10" s="26"/>
      <c r="F10" s="27">
        <v>351983.69084785593</v>
      </c>
      <c r="G10" s="27">
        <v>551315.4423692066</v>
      </c>
      <c r="H10" s="27">
        <v>258610.47158240422</v>
      </c>
      <c r="I10" s="27">
        <v>360173.00653309876</v>
      </c>
      <c r="J10" s="27">
        <v>305938.8077473669</v>
      </c>
      <c r="K10" s="27">
        <v>284380.2702760567</v>
      </c>
      <c r="L10" s="27">
        <v>270724.3605882193</v>
      </c>
      <c r="M10" s="27">
        <v>337993.0293148026</v>
      </c>
      <c r="N10" s="27">
        <v>280245.40406963555</v>
      </c>
      <c r="O10" s="27">
        <v>139016.64574575212</v>
      </c>
      <c r="P10" s="27">
        <v>133471.23879852312</v>
      </c>
      <c r="Q10" s="27">
        <v>175694.15466792462</v>
      </c>
      <c r="R10" s="27">
        <v>216788.6064178861</v>
      </c>
      <c r="S10" s="27">
        <v>208770.34003138865</v>
      </c>
      <c r="T10" s="27">
        <v>268432.6507243879</v>
      </c>
      <c r="U10" s="27">
        <v>262856.2600248569</v>
      </c>
      <c r="V10" s="27">
        <v>180875.17788553133</v>
      </c>
      <c r="W10" s="27">
        <v>183136.16105814156</v>
      </c>
      <c r="X10" s="27">
        <v>70680.5447868567</v>
      </c>
      <c r="Y10" s="27">
        <v>0</v>
      </c>
      <c r="Z10" s="27">
        <v>0</v>
      </c>
      <c r="AA10" s="27">
        <v>0</v>
      </c>
      <c r="AB10" s="27">
        <v>105449.84801371666</v>
      </c>
      <c r="AC10" s="27">
        <v>141212.90898930427</v>
      </c>
      <c r="AD10" s="27">
        <v>132332.33420725568</v>
      </c>
      <c r="AE10" s="27">
        <v>19628.50500131542</v>
      </c>
    </row>
    <row r="11" spans="1:31" s="4" customFormat="1" ht="12.75">
      <c r="A11" s="26"/>
      <c r="B11" s="26" t="s">
        <v>14</v>
      </c>
      <c r="C11" s="26" t="s">
        <v>6</v>
      </c>
      <c r="D11" s="26" t="s">
        <v>15</v>
      </c>
      <c r="E11" s="26"/>
      <c r="F11" s="27">
        <v>7748.871014505903</v>
      </c>
      <c r="G11" s="27">
        <v>1402.6808611007796</v>
      </c>
      <c r="H11" s="27">
        <v>1923.361700429099</v>
      </c>
      <c r="I11" s="27">
        <v>1229.1883045604231</v>
      </c>
      <c r="J11" s="27">
        <v>1963.9225716903597</v>
      </c>
      <c r="K11" s="27">
        <v>1416.533080984478</v>
      </c>
      <c r="L11" s="27">
        <v>451.21163012219796</v>
      </c>
      <c r="M11" s="27">
        <v>1496.5533869782548</v>
      </c>
      <c r="N11" s="27">
        <v>2532.0759736371806</v>
      </c>
      <c r="O11" s="27">
        <v>2938.3101754497375</v>
      </c>
      <c r="P11" s="27">
        <v>881.2490134354221</v>
      </c>
      <c r="Q11" s="27">
        <v>397.2692473079261</v>
      </c>
      <c r="R11" s="27">
        <v>398.26252868975155</v>
      </c>
      <c r="S11" s="27">
        <v>812.4577750360608</v>
      </c>
      <c r="T11" s="27">
        <v>340.6740054975461</v>
      </c>
      <c r="U11" s="27">
        <v>288.75112082807925</v>
      </c>
      <c r="V11" s="27">
        <v>0</v>
      </c>
      <c r="W11" s="27">
        <v>242.29606462791773</v>
      </c>
      <c r="X11" s="27">
        <v>0</v>
      </c>
      <c r="Y11" s="27">
        <v>53.33707487004563</v>
      </c>
      <c r="Z11" s="27">
        <v>0</v>
      </c>
      <c r="AA11" s="27">
        <v>0</v>
      </c>
      <c r="AB11" s="27">
        <v>0</v>
      </c>
      <c r="AC11" s="27">
        <v>0</v>
      </c>
      <c r="AD11" s="27">
        <v>0</v>
      </c>
      <c r="AE11" s="27">
        <v>0</v>
      </c>
    </row>
    <row r="12" spans="1:31" s="6" customFormat="1" ht="12.75">
      <c r="A12" s="28"/>
      <c r="B12" s="28" t="s">
        <v>16</v>
      </c>
      <c r="C12" s="28" t="s">
        <v>6</v>
      </c>
      <c r="D12" s="28" t="s">
        <v>17</v>
      </c>
      <c r="E12" s="28"/>
      <c r="F12" s="27">
        <v>1133262.327211593</v>
      </c>
      <c r="G12" s="27">
        <v>2420124.7368832524</v>
      </c>
      <c r="H12" s="27">
        <v>1107356.6644210794</v>
      </c>
      <c r="I12" s="27">
        <v>927004.5761514457</v>
      </c>
      <c r="J12" s="27">
        <v>1108774.6583574496</v>
      </c>
      <c r="K12" s="27">
        <v>943247.8612999069</v>
      </c>
      <c r="L12" s="27">
        <v>272658.7133492394</v>
      </c>
      <c r="M12" s="27">
        <v>344399.2902232585</v>
      </c>
      <c r="N12" s="27">
        <v>291591.6919487258</v>
      </c>
      <c r="O12" s="27">
        <v>633073.8400146058</v>
      </c>
      <c r="P12" s="27">
        <v>1473941.460244396</v>
      </c>
      <c r="Q12" s="27">
        <v>3085696.4424014124</v>
      </c>
      <c r="R12" s="27">
        <v>3841285.847042575</v>
      </c>
      <c r="S12" s="27">
        <v>3499004.837782475</v>
      </c>
      <c r="T12" s="27">
        <v>4203347.524446844</v>
      </c>
      <c r="U12" s="27">
        <v>1903038.5207636692</v>
      </c>
      <c r="V12" s="27">
        <v>1911564.6027519484</v>
      </c>
      <c r="W12" s="27">
        <v>1544362.8417976797</v>
      </c>
      <c r="X12" s="27">
        <v>3411993.3057660735</v>
      </c>
      <c r="Y12" s="27">
        <v>3645651.645951684</v>
      </c>
      <c r="Z12" s="27">
        <v>3657086.592711504</v>
      </c>
      <c r="AA12" s="27">
        <v>4104275.99000862</v>
      </c>
      <c r="AB12" s="27">
        <v>3572294.8075625384</v>
      </c>
      <c r="AC12" s="27">
        <v>4247629.468965878</v>
      </c>
      <c r="AD12" s="27">
        <v>3451856.449879</v>
      </c>
      <c r="AE12" s="27">
        <v>3373666.1065172907</v>
      </c>
    </row>
    <row r="13" spans="1:31" s="3" customFormat="1" ht="12.75">
      <c r="A13" s="29"/>
      <c r="B13" s="29" t="s">
        <v>18</v>
      </c>
      <c r="C13" s="29" t="s">
        <v>19</v>
      </c>
      <c r="D13" s="29" t="s">
        <v>13</v>
      </c>
      <c r="E13" s="24"/>
      <c r="F13" s="27">
        <v>1245639.4638482668</v>
      </c>
      <c r="G13" s="27">
        <v>922714.1634773333</v>
      </c>
      <c r="H13" s="27">
        <v>837429.7368719332</v>
      </c>
      <c r="I13" s="27">
        <v>1090350.6007804666</v>
      </c>
      <c r="J13" s="27">
        <v>1263667.999022</v>
      </c>
      <c r="K13" s="27">
        <v>1424065.3195193333</v>
      </c>
      <c r="L13" s="27">
        <v>1116191.8744914667</v>
      </c>
      <c r="M13" s="27">
        <v>1073848.1952462</v>
      </c>
      <c r="N13" s="27">
        <v>1215781.6139450667</v>
      </c>
      <c r="O13" s="27">
        <v>1406044.4463252</v>
      </c>
      <c r="P13" s="27">
        <v>1518431.2053562666</v>
      </c>
      <c r="Q13" s="27">
        <v>1333162.1902852</v>
      </c>
      <c r="R13" s="27">
        <v>1654350.7019416667</v>
      </c>
      <c r="S13" s="27">
        <v>1670232.3820350666</v>
      </c>
      <c r="T13" s="27">
        <v>1717130.5274933334</v>
      </c>
      <c r="U13" s="27">
        <v>1383954.1698048003</v>
      </c>
      <c r="V13" s="27">
        <v>1377470.080830067</v>
      </c>
      <c r="W13" s="27">
        <v>1487486.7220744668</v>
      </c>
      <c r="X13" s="27">
        <v>2100490.6370426</v>
      </c>
      <c r="Y13" s="27">
        <v>1830566.635987467</v>
      </c>
      <c r="Z13" s="27">
        <v>1628120.9165694</v>
      </c>
      <c r="AA13" s="27">
        <v>1097383.7181501335</v>
      </c>
      <c r="AB13" s="27">
        <v>1621750.2375946667</v>
      </c>
      <c r="AC13" s="27">
        <v>1660344.2132793998</v>
      </c>
      <c r="AD13" s="27">
        <v>1805956.677328467</v>
      </c>
      <c r="AE13" s="27">
        <v>1547595.4948923334</v>
      </c>
    </row>
    <row r="14" spans="1:31" s="1" customFormat="1" ht="12.75">
      <c r="A14" s="24"/>
      <c r="B14" s="24" t="s">
        <v>20</v>
      </c>
      <c r="C14" s="24" t="s">
        <v>19</v>
      </c>
      <c r="D14" s="24" t="s">
        <v>17</v>
      </c>
      <c r="E14" s="20"/>
      <c r="F14" s="27">
        <v>1245639.4638482668</v>
      </c>
      <c r="G14" s="27">
        <v>922714.1634773333</v>
      </c>
      <c r="H14" s="27">
        <v>837429.7368719332</v>
      </c>
      <c r="I14" s="27">
        <v>1090350.6007804666</v>
      </c>
      <c r="J14" s="27">
        <v>1263667.999022</v>
      </c>
      <c r="K14" s="27">
        <v>1424065.3195193333</v>
      </c>
      <c r="L14" s="27">
        <v>1116191.8744914667</v>
      </c>
      <c r="M14" s="27">
        <v>1073848.1952462</v>
      </c>
      <c r="N14" s="27">
        <v>1215781.6139450667</v>
      </c>
      <c r="O14" s="27">
        <v>1406044.4463252</v>
      </c>
      <c r="P14" s="27">
        <v>1518431.2053562666</v>
      </c>
      <c r="Q14" s="27">
        <v>1333162.1902852</v>
      </c>
      <c r="R14" s="27">
        <v>1654350.7019416667</v>
      </c>
      <c r="S14" s="27">
        <v>1670232.3820350666</v>
      </c>
      <c r="T14" s="27">
        <v>1717130.5274933334</v>
      </c>
      <c r="U14" s="27">
        <v>1383954.1698048003</v>
      </c>
      <c r="V14" s="27">
        <v>1377470.080830067</v>
      </c>
      <c r="W14" s="27">
        <v>1487486.7220744668</v>
      </c>
      <c r="X14" s="27">
        <v>2100490.6370426</v>
      </c>
      <c r="Y14" s="27">
        <v>1830566.635987467</v>
      </c>
      <c r="Z14" s="27">
        <v>1628120.9165694</v>
      </c>
      <c r="AA14" s="27">
        <v>1097383.7181501335</v>
      </c>
      <c r="AB14" s="27">
        <v>1621750.2375946667</v>
      </c>
      <c r="AC14" s="27">
        <v>1660344.2132793998</v>
      </c>
      <c r="AD14" s="27">
        <v>1805956.677328467</v>
      </c>
      <c r="AE14" s="27">
        <v>1547595.4948923334</v>
      </c>
    </row>
    <row r="15" spans="1:31" s="1" customFormat="1" ht="12.75">
      <c r="A15" s="26"/>
      <c r="B15" s="26" t="s">
        <v>21</v>
      </c>
      <c r="C15" s="26" t="s">
        <v>22</v>
      </c>
      <c r="D15" s="26" t="s">
        <v>7</v>
      </c>
      <c r="E15" s="20"/>
      <c r="F15" s="27">
        <v>90799.3426153</v>
      </c>
      <c r="G15" s="27">
        <v>76498.5480028</v>
      </c>
      <c r="H15" s="27">
        <v>44386.467131599995</v>
      </c>
      <c r="I15" s="27">
        <v>43746.0853137</v>
      </c>
      <c r="J15" s="27">
        <v>43731.8280223</v>
      </c>
      <c r="K15" s="27">
        <v>49232.4994447</v>
      </c>
      <c r="L15" s="27">
        <v>67344.56431999999</v>
      </c>
      <c r="M15" s="27">
        <v>44238.2925952</v>
      </c>
      <c r="N15" s="27">
        <v>34147.39881960001</v>
      </c>
      <c r="O15" s="27">
        <v>35467.029246</v>
      </c>
      <c r="P15" s="27">
        <v>42246.765689700005</v>
      </c>
      <c r="Q15" s="27">
        <v>43996.2161584</v>
      </c>
      <c r="R15" s="27">
        <v>45120.928668199995</v>
      </c>
      <c r="S15" s="27">
        <v>38285.8879656</v>
      </c>
      <c r="T15" s="27">
        <v>54427.7011685</v>
      </c>
      <c r="U15" s="27">
        <v>49903.3684523</v>
      </c>
      <c r="V15" s="27">
        <v>66669.6677625</v>
      </c>
      <c r="W15" s="27">
        <v>61493.846849600006</v>
      </c>
      <c r="X15" s="27">
        <v>52428.5391465</v>
      </c>
      <c r="Y15" s="27">
        <v>56046.223400200004</v>
      </c>
      <c r="Z15" s="27">
        <v>48416.48642270001</v>
      </c>
      <c r="AA15" s="27">
        <v>79020.87567990001</v>
      </c>
      <c r="AB15" s="27">
        <v>54248.912824700004</v>
      </c>
      <c r="AC15" s="27">
        <v>47377.1778975</v>
      </c>
      <c r="AD15" s="27">
        <v>44221.3175206</v>
      </c>
      <c r="AE15" s="27">
        <v>50390.1055724</v>
      </c>
    </row>
    <row r="16" spans="1:31" s="1" customFormat="1" ht="12.75">
      <c r="A16" s="20"/>
      <c r="B16" s="20" t="s">
        <v>23</v>
      </c>
      <c r="C16" s="20" t="s">
        <v>22</v>
      </c>
      <c r="D16" s="20" t="s">
        <v>17</v>
      </c>
      <c r="E16" s="20"/>
      <c r="F16" s="27">
        <v>90799.3426153</v>
      </c>
      <c r="G16" s="27">
        <v>76498.5480028</v>
      </c>
      <c r="H16" s="27">
        <v>44386.467131599995</v>
      </c>
      <c r="I16" s="27">
        <v>43746.0853137</v>
      </c>
      <c r="J16" s="27">
        <v>43731.8280223</v>
      </c>
      <c r="K16" s="27">
        <v>49232.4994447</v>
      </c>
      <c r="L16" s="27">
        <v>67344.56431999999</v>
      </c>
      <c r="M16" s="27">
        <v>44238.2925952</v>
      </c>
      <c r="N16" s="27">
        <v>34147.39881960001</v>
      </c>
      <c r="O16" s="27">
        <v>35467.029246</v>
      </c>
      <c r="P16" s="27">
        <v>42246.765689700005</v>
      </c>
      <c r="Q16" s="27">
        <v>43996.2161584</v>
      </c>
      <c r="R16" s="27">
        <v>45120.928668199995</v>
      </c>
      <c r="S16" s="27">
        <v>38285.8879656</v>
      </c>
      <c r="T16" s="27">
        <v>54427.7011685</v>
      </c>
      <c r="U16" s="27">
        <v>49903.3684523</v>
      </c>
      <c r="V16" s="27">
        <v>66669.6677625</v>
      </c>
      <c r="W16" s="27">
        <v>61493.846849600006</v>
      </c>
      <c r="X16" s="27">
        <v>52428.5391465</v>
      </c>
      <c r="Y16" s="27">
        <v>56046.223400200004</v>
      </c>
      <c r="Z16" s="27">
        <v>48416.48642270001</v>
      </c>
      <c r="AA16" s="27">
        <v>79020.87567990001</v>
      </c>
      <c r="AB16" s="27">
        <v>54248.912824700004</v>
      </c>
      <c r="AC16" s="27">
        <v>47377.1778975</v>
      </c>
      <c r="AD16" s="27">
        <v>44221.3175206</v>
      </c>
      <c r="AE16" s="27">
        <v>50390.1055724</v>
      </c>
    </row>
    <row r="17" spans="1:31" s="1" customFormat="1" ht="12.75">
      <c r="A17" s="26"/>
      <c r="B17" s="26" t="s">
        <v>24</v>
      </c>
      <c r="C17" s="26" t="s">
        <v>25</v>
      </c>
      <c r="D17" s="26" t="s">
        <v>7</v>
      </c>
      <c r="E17" s="20"/>
      <c r="F17" s="27">
        <v>3771299.7497944995</v>
      </c>
      <c r="G17" s="27">
        <v>4103779.3164059995</v>
      </c>
      <c r="H17" s="27">
        <v>3803693.4387375</v>
      </c>
      <c r="I17" s="27">
        <v>3889448.7220819998</v>
      </c>
      <c r="J17" s="27">
        <v>3089148.9503874998</v>
      </c>
      <c r="K17" s="27">
        <v>3790208.8828835</v>
      </c>
      <c r="L17" s="27">
        <v>3726254.7712775</v>
      </c>
      <c r="M17" s="27">
        <v>4081689.1129244994</v>
      </c>
      <c r="N17" s="27">
        <v>4301090.6788465</v>
      </c>
      <c r="O17" s="27">
        <v>4260729.156145</v>
      </c>
      <c r="P17" s="27">
        <v>4485033.303096499</v>
      </c>
      <c r="Q17" s="27">
        <v>4797441.147576</v>
      </c>
      <c r="R17" s="27">
        <v>4882712.528309</v>
      </c>
      <c r="S17" s="27">
        <v>4611810.664615</v>
      </c>
      <c r="T17" s="27">
        <v>4828641.615182</v>
      </c>
      <c r="U17" s="27">
        <v>4527194.32165</v>
      </c>
      <c r="V17" s="27">
        <v>4854860.6475215</v>
      </c>
      <c r="W17" s="27">
        <v>5020037.345900499</v>
      </c>
      <c r="X17" s="27">
        <v>4841738.284382999</v>
      </c>
      <c r="Y17" s="27">
        <v>5440741.8437295</v>
      </c>
      <c r="Z17" s="27">
        <v>5469007.245124499</v>
      </c>
      <c r="AA17" s="27">
        <v>5093582.5358494995</v>
      </c>
      <c r="AB17" s="27">
        <v>5454447.4120675</v>
      </c>
      <c r="AC17" s="27">
        <v>5161869.326344498</v>
      </c>
      <c r="AD17" s="27">
        <v>6043213.3867875</v>
      </c>
      <c r="AE17" s="27">
        <v>6296368.032724</v>
      </c>
    </row>
    <row r="18" spans="1:31" s="1" customFormat="1" ht="12.75">
      <c r="A18" s="26"/>
      <c r="B18" s="26" t="s">
        <v>26</v>
      </c>
      <c r="C18" s="26" t="s">
        <v>25</v>
      </c>
      <c r="D18" s="26" t="s">
        <v>9</v>
      </c>
      <c r="E18" s="20"/>
      <c r="F18" s="27">
        <v>763677.4955809999</v>
      </c>
      <c r="G18" s="27">
        <v>407657.383364</v>
      </c>
      <c r="H18" s="27">
        <v>426125.8242779999</v>
      </c>
      <c r="I18" s="27">
        <v>766227.5857774998</v>
      </c>
      <c r="J18" s="27">
        <v>898297.87355</v>
      </c>
      <c r="K18" s="27">
        <v>573263.8672529999</v>
      </c>
      <c r="L18" s="27">
        <v>580158.976012</v>
      </c>
      <c r="M18" s="27">
        <v>585486.9528199999</v>
      </c>
      <c r="N18" s="27">
        <v>602651.3655084999</v>
      </c>
      <c r="O18" s="27">
        <v>463382.7951445</v>
      </c>
      <c r="P18" s="27">
        <v>508083.063796</v>
      </c>
      <c r="Q18" s="27">
        <v>421786.51580449997</v>
      </c>
      <c r="R18" s="27">
        <v>372780.4677134999</v>
      </c>
      <c r="S18" s="27">
        <v>346582.2341135</v>
      </c>
      <c r="T18" s="27">
        <v>338000.22563999996</v>
      </c>
      <c r="U18" s="27">
        <v>452270.7278705</v>
      </c>
      <c r="V18" s="27">
        <v>388156.32266949996</v>
      </c>
      <c r="W18" s="27">
        <v>405305.4762679999</v>
      </c>
      <c r="X18" s="27">
        <v>423693.32490099996</v>
      </c>
      <c r="Y18" s="27">
        <v>355167.19931</v>
      </c>
      <c r="Z18" s="27">
        <v>423490.15662799997</v>
      </c>
      <c r="AA18" s="27">
        <v>513120.60803849995</v>
      </c>
      <c r="AB18" s="27">
        <v>437621.299962</v>
      </c>
      <c r="AC18" s="27">
        <v>218845.48108499998</v>
      </c>
      <c r="AD18" s="27">
        <v>252397.87334299998</v>
      </c>
      <c r="AE18" s="27">
        <v>219882.2777305</v>
      </c>
    </row>
    <row r="19" spans="1:31" s="1" customFormat="1" ht="12.75">
      <c r="A19" s="26"/>
      <c r="B19" s="26" t="s">
        <v>27</v>
      </c>
      <c r="C19" s="26" t="s">
        <v>25</v>
      </c>
      <c r="D19" s="26" t="s">
        <v>13</v>
      </c>
      <c r="E19" s="20"/>
      <c r="F19" s="27">
        <v>1701151.5531394999</v>
      </c>
      <c r="G19" s="27">
        <v>1390881.0755839997</v>
      </c>
      <c r="H19" s="27">
        <v>1245239.078853</v>
      </c>
      <c r="I19" s="27">
        <v>1379641.7412085</v>
      </c>
      <c r="J19" s="27">
        <v>1617452.0686169998</v>
      </c>
      <c r="K19" s="27">
        <v>1054597.1588845</v>
      </c>
      <c r="L19" s="27">
        <v>1070958.6091435</v>
      </c>
      <c r="M19" s="27">
        <v>1099409.5935514998</v>
      </c>
      <c r="N19" s="27">
        <v>1155211.899149</v>
      </c>
      <c r="O19" s="27">
        <v>1249447.5753759998</v>
      </c>
      <c r="P19" s="27">
        <v>1080865.5718629998</v>
      </c>
      <c r="Q19" s="27">
        <v>971556.4822809999</v>
      </c>
      <c r="R19" s="27">
        <v>1103142.108145</v>
      </c>
      <c r="S19" s="27">
        <v>1537593.3350854998</v>
      </c>
      <c r="T19" s="27">
        <v>1378683.3986694997</v>
      </c>
      <c r="U19" s="27">
        <v>1515140.5511934997</v>
      </c>
      <c r="V19" s="27">
        <v>1087907.1898309998</v>
      </c>
      <c r="W19" s="27">
        <v>1198684.5476759998</v>
      </c>
      <c r="X19" s="27">
        <v>1121800.7119935</v>
      </c>
      <c r="Y19" s="27">
        <v>1158547.003691</v>
      </c>
      <c r="Z19" s="27">
        <v>1534954.4246959998</v>
      </c>
      <c r="AA19" s="27">
        <v>1286707.8482335</v>
      </c>
      <c r="AB19" s="27">
        <v>1256455.4631474998</v>
      </c>
      <c r="AC19" s="27">
        <v>828449.5763389999</v>
      </c>
      <c r="AD19" s="27">
        <v>944660.4598584999</v>
      </c>
      <c r="AE19" s="27">
        <v>785757.2898174999</v>
      </c>
    </row>
    <row r="20" spans="1:31" s="1" customFormat="1" ht="12.75">
      <c r="A20" s="26"/>
      <c r="B20" s="26" t="s">
        <v>28</v>
      </c>
      <c r="C20" s="26" t="s">
        <v>29</v>
      </c>
      <c r="D20" s="26" t="s">
        <v>11</v>
      </c>
      <c r="E20" s="26"/>
      <c r="F20" s="27">
        <v>46663.77850749999</v>
      </c>
      <c r="G20" s="27">
        <v>15536.839086999998</v>
      </c>
      <c r="H20" s="27">
        <v>6004.5835849999985</v>
      </c>
      <c r="I20" s="27">
        <v>10797.7687895</v>
      </c>
      <c r="J20" s="27">
        <v>4357.2858175</v>
      </c>
      <c r="K20" s="27">
        <v>1243.3561525</v>
      </c>
      <c r="L20" s="27">
        <v>1718.8823575</v>
      </c>
      <c r="M20" s="27">
        <v>752.4903924999999</v>
      </c>
      <c r="N20" s="27">
        <v>329.80043249999994</v>
      </c>
      <c r="O20" s="27">
        <v>32491.7340825</v>
      </c>
      <c r="P20" s="27">
        <v>23818.067927499997</v>
      </c>
      <c r="Q20" s="27">
        <v>9836.9157425</v>
      </c>
      <c r="R20" s="27">
        <v>7918.193437</v>
      </c>
      <c r="S20" s="27">
        <v>23736.683432</v>
      </c>
      <c r="T20" s="27">
        <v>4615.075927</v>
      </c>
      <c r="U20" s="27">
        <v>4946.5807545</v>
      </c>
      <c r="V20" s="27">
        <v>4375.181965000001</v>
      </c>
      <c r="W20" s="27">
        <v>9850.1251695</v>
      </c>
      <c r="X20" s="27">
        <v>25025.206051999998</v>
      </c>
      <c r="Y20" s="27">
        <v>6551.268647</v>
      </c>
      <c r="Z20" s="27">
        <v>44528.59803699999</v>
      </c>
      <c r="AA20" s="27">
        <v>77467.73580699999</v>
      </c>
      <c r="AB20" s="27">
        <v>5921.068229999999</v>
      </c>
      <c r="AC20" s="27">
        <v>42767.1058045</v>
      </c>
      <c r="AD20" s="27">
        <v>16962.5655045</v>
      </c>
      <c r="AE20" s="27">
        <v>39770.7793945</v>
      </c>
    </row>
    <row r="21" spans="1:31" s="1" customFormat="1" ht="12.75">
      <c r="A21" s="26"/>
      <c r="B21" s="26" t="s">
        <v>30</v>
      </c>
      <c r="C21" s="26" t="s">
        <v>25</v>
      </c>
      <c r="D21" s="26" t="s">
        <v>15</v>
      </c>
      <c r="E21" s="20"/>
      <c r="F21" s="27">
        <v>860421.397528</v>
      </c>
      <c r="G21" s="27">
        <v>1080143.2829109998</v>
      </c>
      <c r="H21" s="27">
        <v>899410.1405135</v>
      </c>
      <c r="I21" s="27">
        <v>786297.156568</v>
      </c>
      <c r="J21" s="27">
        <v>921828.031124</v>
      </c>
      <c r="K21" s="27">
        <v>983631.2511024999</v>
      </c>
      <c r="L21" s="27">
        <v>884302.843347</v>
      </c>
      <c r="M21" s="27">
        <v>630644.062972</v>
      </c>
      <c r="N21" s="27">
        <v>730483.538323</v>
      </c>
      <c r="O21" s="27">
        <v>814276.5736489999</v>
      </c>
      <c r="P21" s="27">
        <v>678191.4466634999</v>
      </c>
      <c r="Q21" s="27">
        <v>630843.055843</v>
      </c>
      <c r="R21" s="27">
        <v>518987.95344550005</v>
      </c>
      <c r="S21" s="27">
        <v>654738.4264959999</v>
      </c>
      <c r="T21" s="27">
        <v>615318.4035459999</v>
      </c>
      <c r="U21" s="27">
        <v>543787.6336585</v>
      </c>
      <c r="V21" s="27">
        <v>513702.0327669999</v>
      </c>
      <c r="W21" s="27">
        <v>456650.4568395</v>
      </c>
      <c r="X21" s="27">
        <v>407314.1994074999</v>
      </c>
      <c r="Y21" s="27">
        <v>464051.3700514999</v>
      </c>
      <c r="Z21" s="27">
        <v>418747.6219465</v>
      </c>
      <c r="AA21" s="27">
        <v>448611.88191049994</v>
      </c>
      <c r="AB21" s="27">
        <v>413755.23612499994</v>
      </c>
      <c r="AC21" s="27">
        <v>372432.0893755</v>
      </c>
      <c r="AD21" s="27">
        <v>323776.35517149995</v>
      </c>
      <c r="AE21" s="27">
        <v>265310.41228999995</v>
      </c>
    </row>
    <row r="22" spans="1:31" s="1" customFormat="1" ht="12.75">
      <c r="A22" s="20"/>
      <c r="B22" s="20" t="s">
        <v>31</v>
      </c>
      <c r="C22" s="20" t="s">
        <v>25</v>
      </c>
      <c r="D22" s="20" t="s">
        <v>17</v>
      </c>
      <c r="E22" s="20"/>
      <c r="F22" s="27">
        <v>7143213.974550499</v>
      </c>
      <c r="G22" s="27">
        <v>6997997.897351999</v>
      </c>
      <c r="H22" s="27">
        <v>6380473.065967</v>
      </c>
      <c r="I22" s="27">
        <v>6832412.974425499</v>
      </c>
      <c r="J22" s="27">
        <v>6531084.209495999</v>
      </c>
      <c r="K22" s="27">
        <v>6402944.516276</v>
      </c>
      <c r="L22" s="27">
        <v>6263394.0821375</v>
      </c>
      <c r="M22" s="27">
        <v>6397982.212660499</v>
      </c>
      <c r="N22" s="27">
        <v>6789767.2822595</v>
      </c>
      <c r="O22" s="27">
        <v>6820327.834396999</v>
      </c>
      <c r="P22" s="27">
        <v>6775991.453346499</v>
      </c>
      <c r="Q22" s="27">
        <v>6831464.117246999</v>
      </c>
      <c r="R22" s="27">
        <v>6885541.251049999</v>
      </c>
      <c r="S22" s="27">
        <v>7174461.343742</v>
      </c>
      <c r="T22" s="27">
        <v>7165258.7189645</v>
      </c>
      <c r="U22" s="27">
        <v>7043339.815126999</v>
      </c>
      <c r="V22" s="27">
        <v>6849001.3747539995</v>
      </c>
      <c r="W22" s="27">
        <v>7090527.951853499</v>
      </c>
      <c r="X22" s="27">
        <v>6819571.726736999</v>
      </c>
      <c r="Y22" s="27">
        <v>7425058.685429</v>
      </c>
      <c r="Z22" s="27">
        <v>7890728.046431999</v>
      </c>
      <c r="AA22" s="27">
        <v>7419490.609839</v>
      </c>
      <c r="AB22" s="27">
        <v>7568200.479532</v>
      </c>
      <c r="AC22" s="27">
        <v>6624363.5789485</v>
      </c>
      <c r="AD22" s="27">
        <v>7581010.640664999</v>
      </c>
      <c r="AE22" s="27">
        <v>7607088.791956499</v>
      </c>
    </row>
    <row r="23" spans="1:31" s="1" customFormat="1" ht="12.75">
      <c r="A23" s="26"/>
      <c r="B23" s="26" t="s">
        <v>32</v>
      </c>
      <c r="C23" s="26" t="s">
        <v>33</v>
      </c>
      <c r="D23" s="26" t="s">
        <v>7</v>
      </c>
      <c r="E23" s="20"/>
      <c r="F23" s="27">
        <v>993205.1083723474</v>
      </c>
      <c r="G23" s="27">
        <v>681938.6647346368</v>
      </c>
      <c r="H23" s="27">
        <v>718883.8666943968</v>
      </c>
      <c r="I23" s="27">
        <v>715220.4467805808</v>
      </c>
      <c r="J23" s="27">
        <v>788086.1996647913</v>
      </c>
      <c r="K23" s="27">
        <v>860269.1946085027</v>
      </c>
      <c r="L23" s="27">
        <v>1050934.545349298</v>
      </c>
      <c r="M23" s="27">
        <v>1174775.0606267904</v>
      </c>
      <c r="N23" s="27">
        <v>1281323.0849044854</v>
      </c>
      <c r="O23" s="27">
        <v>1358191.7043321761</v>
      </c>
      <c r="P23" s="27">
        <v>1333810.0116243057</v>
      </c>
      <c r="Q23" s="27">
        <v>1503451.5881659708</v>
      </c>
      <c r="R23" s="27">
        <v>1611131.8449015873</v>
      </c>
      <c r="S23" s="27">
        <v>1732084.2966766558</v>
      </c>
      <c r="T23" s="27">
        <v>1869763.1246995833</v>
      </c>
      <c r="U23" s="27">
        <v>2055686.1585045462</v>
      </c>
      <c r="V23" s="27">
        <v>2103848.316432652</v>
      </c>
      <c r="W23" s="27">
        <v>2298866.1908315215</v>
      </c>
      <c r="X23" s="27">
        <v>2355468.6627048347</v>
      </c>
      <c r="Y23" s="27">
        <v>2586980.566543324</v>
      </c>
      <c r="Z23" s="27">
        <v>2522828.5198189407</v>
      </c>
      <c r="AA23" s="27">
        <v>2096678.1977201782</v>
      </c>
      <c r="AB23" s="27">
        <v>1961264.4016407724</v>
      </c>
      <c r="AC23" s="27">
        <v>2135867.164389526</v>
      </c>
      <c r="AD23" s="27">
        <v>2076488.5158024856</v>
      </c>
      <c r="AE23" s="27">
        <v>2170975.145420753</v>
      </c>
    </row>
    <row r="24" spans="1:31" s="1" customFormat="1" ht="12.75">
      <c r="A24" s="20"/>
      <c r="B24" s="20" t="s">
        <v>34</v>
      </c>
      <c r="C24" s="20" t="s">
        <v>33</v>
      </c>
      <c r="D24" s="20" t="s">
        <v>17</v>
      </c>
      <c r="E24" s="20"/>
      <c r="F24" s="27">
        <v>993205.1083723474</v>
      </c>
      <c r="G24" s="27">
        <v>681938.6647346368</v>
      </c>
      <c r="H24" s="27">
        <v>718883.8666943968</v>
      </c>
      <c r="I24" s="27">
        <v>715220.4467805808</v>
      </c>
      <c r="J24" s="27">
        <v>788086.1996647913</v>
      </c>
      <c r="K24" s="27">
        <v>860269.1946085027</v>
      </c>
      <c r="L24" s="27">
        <v>1050934.545349298</v>
      </c>
      <c r="M24" s="27">
        <v>1174775.0606267904</v>
      </c>
      <c r="N24" s="27">
        <v>1281323.0849044854</v>
      </c>
      <c r="O24" s="27">
        <v>1358191.7043321761</v>
      </c>
      <c r="P24" s="27">
        <v>1333810.0116243057</v>
      </c>
      <c r="Q24" s="27">
        <v>1503451.5881659708</v>
      </c>
      <c r="R24" s="27">
        <v>1611131.8449015873</v>
      </c>
      <c r="S24" s="27">
        <v>1732084.2966766558</v>
      </c>
      <c r="T24" s="27">
        <v>1869763.1246995833</v>
      </c>
      <c r="U24" s="27">
        <v>2055686.1585045462</v>
      </c>
      <c r="V24" s="27">
        <v>2103848.316432652</v>
      </c>
      <c r="W24" s="27">
        <v>2298866.1908315215</v>
      </c>
      <c r="X24" s="27">
        <v>2355468.6627048347</v>
      </c>
      <c r="Y24" s="27">
        <v>2586980.566543324</v>
      </c>
      <c r="Z24" s="27">
        <v>2522828.5198189407</v>
      </c>
      <c r="AA24" s="27">
        <v>2096678.1977201782</v>
      </c>
      <c r="AB24" s="27">
        <v>1961264.4016407724</v>
      </c>
      <c r="AC24" s="27">
        <v>2135867.164389526</v>
      </c>
      <c r="AD24" s="27">
        <v>2076488.5158024856</v>
      </c>
      <c r="AE24" s="27">
        <v>2170975.145420753</v>
      </c>
    </row>
    <row r="25" spans="1:31" s="1" customFormat="1" ht="12.75">
      <c r="A25" s="26"/>
      <c r="B25" s="26" t="s">
        <v>35</v>
      </c>
      <c r="C25" s="26" t="s">
        <v>36</v>
      </c>
      <c r="D25" s="26" t="s">
        <v>9</v>
      </c>
      <c r="E25" s="20"/>
      <c r="F25" s="27">
        <v>15169.215599999998</v>
      </c>
      <c r="G25" s="27">
        <v>21728.876399999997</v>
      </c>
      <c r="H25" s="27">
        <v>4920.270546399999</v>
      </c>
      <c r="I25" s="27">
        <v>18351.343785866662</v>
      </c>
      <c r="J25" s="27">
        <v>13607.429922533333</v>
      </c>
      <c r="K25" s="27">
        <v>10629.925987999999</v>
      </c>
      <c r="L25" s="27">
        <v>2987.0643219999997</v>
      </c>
      <c r="M25" s="27">
        <v>2147.583922</v>
      </c>
      <c r="N25" s="27">
        <v>3631.342029333333</v>
      </c>
      <c r="O25" s="27">
        <v>2967.3817242666664</v>
      </c>
      <c r="P25" s="27">
        <v>3309.152199466667</v>
      </c>
      <c r="Q25" s="27">
        <v>1559.276636133333</v>
      </c>
      <c r="R25" s="27">
        <v>1916.9379474666669</v>
      </c>
      <c r="S25" s="27">
        <v>4389.844024133333</v>
      </c>
      <c r="T25" s="27">
        <v>5735.468198533334</v>
      </c>
      <c r="U25" s="27">
        <v>5796.370657733332</v>
      </c>
      <c r="V25" s="27">
        <v>15422.824725733333</v>
      </c>
      <c r="W25" s="27">
        <v>9052.749836533332</v>
      </c>
      <c r="X25" s="27">
        <v>25648.65478413333</v>
      </c>
      <c r="Y25" s="27">
        <v>12524.221102799998</v>
      </c>
      <c r="Z25" s="27">
        <v>11605.286522133334</v>
      </c>
      <c r="AA25" s="27">
        <v>29761.5953668</v>
      </c>
      <c r="AB25" s="27">
        <v>19050.116135599998</v>
      </c>
      <c r="AC25" s="27">
        <v>9305.231701333334</v>
      </c>
      <c r="AD25" s="27">
        <v>18244.601792266665</v>
      </c>
      <c r="AE25" s="27">
        <v>25092.219553866667</v>
      </c>
    </row>
    <row r="26" spans="1:31" s="1" customFormat="1" ht="12.75">
      <c r="A26" s="26"/>
      <c r="B26" s="26" t="s">
        <v>37</v>
      </c>
      <c r="C26" s="26" t="s">
        <v>36</v>
      </c>
      <c r="D26" s="26" t="s">
        <v>13</v>
      </c>
      <c r="E26" s="20"/>
      <c r="F26" s="27">
        <v>15579.194399999998</v>
      </c>
      <c r="G26" s="27">
        <v>7379.618399999999</v>
      </c>
      <c r="H26" s="27">
        <v>9840.541092799998</v>
      </c>
      <c r="I26" s="27">
        <v>556.3983538666666</v>
      </c>
      <c r="J26" s="27">
        <v>624.7296</v>
      </c>
      <c r="K26" s="27">
        <v>536.8676001333333</v>
      </c>
      <c r="L26" s="27">
        <v>741.8851997333334</v>
      </c>
      <c r="M26" s="27">
        <v>585.7042458666666</v>
      </c>
      <c r="N26" s="27">
        <v>702.8388766666666</v>
      </c>
      <c r="O26" s="27">
        <v>1678.912354533333</v>
      </c>
      <c r="P26" s="27">
        <v>1766.832199733333</v>
      </c>
      <c r="Q26" s="27">
        <v>1625.4921891999998</v>
      </c>
      <c r="R26" s="27">
        <v>3736.559075333333</v>
      </c>
      <c r="S26" s="27">
        <v>4936.0341228</v>
      </c>
      <c r="T26" s="27">
        <v>4299.882238666666</v>
      </c>
      <c r="U26" s="27">
        <v>9339.144974133333</v>
      </c>
      <c r="V26" s="27">
        <v>4465.222278</v>
      </c>
      <c r="W26" s="27">
        <v>2388.4092290666667</v>
      </c>
      <c r="X26" s="27">
        <v>7447.969891999999</v>
      </c>
      <c r="Y26" s="27">
        <v>23624.454235066667</v>
      </c>
      <c r="Z26" s="27">
        <v>12747.561211733333</v>
      </c>
      <c r="AA26" s="27">
        <v>23065.337873599998</v>
      </c>
      <c r="AB26" s="27">
        <v>12661.485909599998</v>
      </c>
      <c r="AC26" s="27">
        <v>11558.212712933331</v>
      </c>
      <c r="AD26" s="27">
        <v>18261.1650804</v>
      </c>
      <c r="AE26" s="27">
        <v>13486.990877066664</v>
      </c>
    </row>
    <row r="27" spans="1:31" s="1" customFormat="1" ht="12.75">
      <c r="A27" s="26"/>
      <c r="B27" s="26" t="s">
        <v>38</v>
      </c>
      <c r="C27" s="26" t="s">
        <v>36</v>
      </c>
      <c r="D27" s="26" t="s">
        <v>15</v>
      </c>
      <c r="E27" s="20"/>
      <c r="F27" s="27">
        <v>15169.215599999998</v>
      </c>
      <c r="G27" s="27">
        <v>29108.494799999997</v>
      </c>
      <c r="H27" s="27">
        <v>24601.34767053333</v>
      </c>
      <c r="I27" s="27">
        <v>11303.648416133332</v>
      </c>
      <c r="J27" s="27">
        <v>10581.385076533334</v>
      </c>
      <c r="K27" s="27">
        <v>16711.145866799998</v>
      </c>
      <c r="L27" s="27">
        <v>8844.0626736</v>
      </c>
      <c r="M27" s="27">
        <v>4138.978213333333</v>
      </c>
      <c r="N27" s="27">
        <v>3904.6706292</v>
      </c>
      <c r="O27" s="27">
        <v>15695.878560266665</v>
      </c>
      <c r="P27" s="27">
        <v>5476.205414533333</v>
      </c>
      <c r="Q27" s="27">
        <v>5509.2625763999995</v>
      </c>
      <c r="R27" s="27">
        <v>6988.761097999999</v>
      </c>
      <c r="S27" s="27">
        <v>7539.116783733333</v>
      </c>
      <c r="T27" s="27">
        <v>20492.404923466664</v>
      </c>
      <c r="U27" s="27">
        <v>10468.484724133332</v>
      </c>
      <c r="V27" s="27">
        <v>16592.215138399995</v>
      </c>
      <c r="W27" s="27">
        <v>14033.394280399998</v>
      </c>
      <c r="X27" s="27">
        <v>27015.884913599995</v>
      </c>
      <c r="Y27" s="27">
        <v>33403.4001708</v>
      </c>
      <c r="Z27" s="27">
        <v>76126.34370146667</v>
      </c>
      <c r="AA27" s="27">
        <v>70808.34021213333</v>
      </c>
      <c r="AB27" s="27">
        <v>44922.1601972</v>
      </c>
      <c r="AC27" s="27">
        <v>30968.10151453333</v>
      </c>
      <c r="AD27" s="27">
        <v>38239.64097066666</v>
      </c>
      <c r="AE27" s="27">
        <v>31069.41110826666</v>
      </c>
    </row>
    <row r="28" spans="1:31" s="1" customFormat="1" ht="12.75">
      <c r="A28" s="20"/>
      <c r="B28" s="20" t="s">
        <v>39</v>
      </c>
      <c r="C28" s="20" t="s">
        <v>36</v>
      </c>
      <c r="D28" s="20" t="s">
        <v>17</v>
      </c>
      <c r="E28" s="20"/>
      <c r="F28" s="27">
        <v>45917.62559999999</v>
      </c>
      <c r="G28" s="27">
        <v>58216.98959999999</v>
      </c>
      <c r="H28" s="27">
        <v>39362.15930973333</v>
      </c>
      <c r="I28" s="27">
        <v>30211.390555866667</v>
      </c>
      <c r="J28" s="27">
        <v>24813.544599066663</v>
      </c>
      <c r="K28" s="27">
        <v>27877.93945493333</v>
      </c>
      <c r="L28" s="27">
        <v>12573.012195333331</v>
      </c>
      <c r="M28" s="27">
        <v>6872.266381199999</v>
      </c>
      <c r="N28" s="27">
        <v>8238.8515352</v>
      </c>
      <c r="O28" s="27">
        <v>20342.172639066663</v>
      </c>
      <c r="P28" s="27">
        <v>10552.189813733334</v>
      </c>
      <c r="Q28" s="27">
        <v>8694.031401733333</v>
      </c>
      <c r="R28" s="27">
        <v>12642.2581208</v>
      </c>
      <c r="S28" s="27">
        <v>16864.994930666664</v>
      </c>
      <c r="T28" s="27">
        <v>30527.755360666666</v>
      </c>
      <c r="U28" s="27">
        <v>25604.000355999993</v>
      </c>
      <c r="V28" s="27">
        <v>36480.26214213333</v>
      </c>
      <c r="W28" s="27">
        <v>25474.553346</v>
      </c>
      <c r="X28" s="27">
        <v>60112.50958973332</v>
      </c>
      <c r="Y28" s="27">
        <v>69552.07550866666</v>
      </c>
      <c r="Z28" s="27">
        <v>100479.19143533331</v>
      </c>
      <c r="AA28" s="27">
        <v>123635.2734525333</v>
      </c>
      <c r="AB28" s="27">
        <v>76633.76224239999</v>
      </c>
      <c r="AC28" s="27">
        <v>51831.5459288</v>
      </c>
      <c r="AD28" s="27">
        <v>74745.40784333332</v>
      </c>
      <c r="AE28" s="27">
        <v>69648.62153919999</v>
      </c>
    </row>
    <row r="29" spans="1:31" s="1" customFormat="1" ht="12.75">
      <c r="A29" s="26"/>
      <c r="B29" s="26" t="s">
        <v>40</v>
      </c>
      <c r="C29" s="26" t="s">
        <v>41</v>
      </c>
      <c r="D29" s="26" t="s">
        <v>7</v>
      </c>
      <c r="E29" s="20"/>
      <c r="F29" s="27">
        <v>14848.964258333333</v>
      </c>
      <c r="G29" s="27">
        <v>31898.678690157445</v>
      </c>
      <c r="H29" s="27">
        <v>16635.368238270883</v>
      </c>
      <c r="I29" s="27">
        <v>19615.904501452274</v>
      </c>
      <c r="J29" s="27">
        <v>64526.95332134951</v>
      </c>
      <c r="K29" s="27">
        <v>42799.793372200584</v>
      </c>
      <c r="L29" s="27">
        <v>35345.481990404354</v>
      </c>
      <c r="M29" s="27">
        <v>39992.0348283462</v>
      </c>
      <c r="N29" s="27">
        <v>45911.6554723556</v>
      </c>
      <c r="O29" s="27">
        <v>42785.24162569545</v>
      </c>
      <c r="P29" s="27">
        <v>41262.46252760167</v>
      </c>
      <c r="Q29" s="27">
        <v>35546.98465239007</v>
      </c>
      <c r="R29" s="27">
        <v>32951.74934905299</v>
      </c>
      <c r="S29" s="27">
        <v>32228.115488206815</v>
      </c>
      <c r="T29" s="27">
        <v>49810.72688442513</v>
      </c>
      <c r="U29" s="27">
        <v>24906.719907814415</v>
      </c>
      <c r="V29" s="27">
        <v>22333.796940185224</v>
      </c>
      <c r="W29" s="27">
        <v>14847.858090968268</v>
      </c>
      <c r="X29" s="27">
        <v>180.90888675502634</v>
      </c>
      <c r="Y29" s="27">
        <v>5256.472449282958</v>
      </c>
      <c r="Z29" s="27">
        <v>14072.117748642617</v>
      </c>
      <c r="AA29" s="27">
        <v>4728.87583966861</v>
      </c>
      <c r="AB29" s="27">
        <v>5222.040957904975</v>
      </c>
      <c r="AC29" s="27">
        <v>19227.74575452756</v>
      </c>
      <c r="AD29" s="27">
        <v>18382.334643554288</v>
      </c>
      <c r="AE29" s="27">
        <v>38669.38990289643</v>
      </c>
    </row>
    <row r="30" spans="1:31" s="1" customFormat="1" ht="12.75">
      <c r="A30" s="26"/>
      <c r="B30" s="26" t="s">
        <v>42</v>
      </c>
      <c r="C30" s="26" t="s">
        <v>41</v>
      </c>
      <c r="D30" s="26" t="s">
        <v>9</v>
      </c>
      <c r="E30" s="20"/>
      <c r="F30" s="27">
        <v>23205.80604393333</v>
      </c>
      <c r="G30" s="27">
        <v>25234.869289598904</v>
      </c>
      <c r="H30" s="27">
        <v>24292.53910695022</v>
      </c>
      <c r="I30" s="27">
        <v>28696.2388174912</v>
      </c>
      <c r="J30" s="27">
        <v>17430.741643296238</v>
      </c>
      <c r="K30" s="27">
        <v>20434.218361150473</v>
      </c>
      <c r="L30" s="27">
        <v>17413.844577598404</v>
      </c>
      <c r="M30" s="27">
        <v>16914.41659651584</v>
      </c>
      <c r="N30" s="27">
        <v>12714.009350076061</v>
      </c>
      <c r="O30" s="27">
        <v>14581.823929015787</v>
      </c>
      <c r="P30" s="27">
        <v>15134.427082157608</v>
      </c>
      <c r="Q30" s="27">
        <v>19381.154104809637</v>
      </c>
      <c r="R30" s="27">
        <v>17208.379991113146</v>
      </c>
      <c r="S30" s="27">
        <v>19129.458047664626</v>
      </c>
      <c r="T30" s="27">
        <v>20390.19088782432</v>
      </c>
      <c r="U30" s="27">
        <v>19463.885409360253</v>
      </c>
      <c r="V30" s="27">
        <v>18383.51463744661</v>
      </c>
      <c r="W30" s="27">
        <v>15616.986021068129</v>
      </c>
      <c r="X30" s="27">
        <v>19212.662713601963</v>
      </c>
      <c r="Y30" s="27">
        <v>21614.161463393593</v>
      </c>
      <c r="Z30" s="27">
        <v>24744.950938471622</v>
      </c>
      <c r="AA30" s="27">
        <v>27580.492474827173</v>
      </c>
      <c r="AB30" s="27">
        <v>32606.03971856679</v>
      </c>
      <c r="AC30" s="27">
        <v>36974.60468499135</v>
      </c>
      <c r="AD30" s="27">
        <v>15670.498798530987</v>
      </c>
      <c r="AE30" s="27">
        <v>31925.192902288072</v>
      </c>
    </row>
    <row r="31" spans="1:31" s="1" customFormat="1" ht="12.75">
      <c r="A31" s="26"/>
      <c r="B31" s="26" t="s">
        <v>43</v>
      </c>
      <c r="C31" s="26" t="s">
        <v>41</v>
      </c>
      <c r="D31" s="26" t="s">
        <v>13</v>
      </c>
      <c r="E31" s="20"/>
      <c r="F31" s="27">
        <v>140793.15694106667</v>
      </c>
      <c r="G31" s="27">
        <v>86152.94066305523</v>
      </c>
      <c r="H31" s="27">
        <v>119276.04826320516</v>
      </c>
      <c r="I31" s="27">
        <v>86679.0254268124</v>
      </c>
      <c r="J31" s="27">
        <v>110441.57199167479</v>
      </c>
      <c r="K31" s="27">
        <v>163260.75780577314</v>
      </c>
      <c r="L31" s="27">
        <v>193038.15035704244</v>
      </c>
      <c r="M31" s="27">
        <v>187754.25268585052</v>
      </c>
      <c r="N31" s="27">
        <v>229842.2419561148</v>
      </c>
      <c r="O31" s="27">
        <v>231415.13551034904</v>
      </c>
      <c r="P31" s="27">
        <v>170411.45048005847</v>
      </c>
      <c r="Q31" s="27">
        <v>185933.56016084406</v>
      </c>
      <c r="R31" s="27">
        <v>175173.33791763196</v>
      </c>
      <c r="S31" s="27">
        <v>190584.19945727004</v>
      </c>
      <c r="T31" s="27">
        <v>136839.5405893262</v>
      </c>
      <c r="U31" s="27">
        <v>191922.3617789263</v>
      </c>
      <c r="V31" s="27">
        <v>221257.06325605928</v>
      </c>
      <c r="W31" s="27">
        <v>83383.57299422666</v>
      </c>
      <c r="X31" s="27">
        <v>45698.81033427091</v>
      </c>
      <c r="Y31" s="27">
        <v>116173.1123184522</v>
      </c>
      <c r="Z31" s="27">
        <v>117478.44960742121</v>
      </c>
      <c r="AA31" s="27">
        <v>38684.145055789464</v>
      </c>
      <c r="AB31" s="27">
        <v>71543.42730101087</v>
      </c>
      <c r="AC31" s="27">
        <v>35975.16737324435</v>
      </c>
      <c r="AD31" s="27">
        <v>107521.39735880862</v>
      </c>
      <c r="AE31" s="27">
        <v>36709.528025567146</v>
      </c>
    </row>
    <row r="32" spans="1:31" s="1" customFormat="1" ht="12.75">
      <c r="A32" s="26"/>
      <c r="B32" s="26" t="s">
        <v>44</v>
      </c>
      <c r="C32" s="26" t="s">
        <v>41</v>
      </c>
      <c r="D32" s="26" t="s">
        <v>15</v>
      </c>
      <c r="E32" s="20"/>
      <c r="F32" s="27">
        <v>131499.56050953333</v>
      </c>
      <c r="G32" s="27">
        <v>142997.5876483448</v>
      </c>
      <c r="H32" s="27">
        <v>137657.71641336638</v>
      </c>
      <c r="I32" s="27">
        <v>162612.0143572537</v>
      </c>
      <c r="J32" s="27">
        <v>98774.19870740872</v>
      </c>
      <c r="K32" s="27">
        <v>115793.90197297299</v>
      </c>
      <c r="L32" s="27">
        <v>98678.45718170289</v>
      </c>
      <c r="M32" s="27">
        <v>95848.35696528327</v>
      </c>
      <c r="N32" s="27">
        <v>72046.05548145738</v>
      </c>
      <c r="O32" s="27">
        <v>82630.33559775613</v>
      </c>
      <c r="P32" s="27">
        <v>85761.75118157832</v>
      </c>
      <c r="Q32" s="27">
        <v>109826.54656858335</v>
      </c>
      <c r="R32" s="27">
        <v>97514.15099860428</v>
      </c>
      <c r="S32" s="27">
        <v>108400.25708382056</v>
      </c>
      <c r="T32" s="27">
        <v>115544.41357550112</v>
      </c>
      <c r="U32" s="27">
        <v>110295.35480778954</v>
      </c>
      <c r="V32" s="27">
        <v>104173.25667166842</v>
      </c>
      <c r="W32" s="27">
        <v>88496.25598867417</v>
      </c>
      <c r="X32" s="27">
        <v>108871.75433866061</v>
      </c>
      <c r="Y32" s="27">
        <v>122480.24372336335</v>
      </c>
      <c r="Z32" s="27">
        <v>140221.39508642245</v>
      </c>
      <c r="AA32" s="27">
        <v>156289.4521655075</v>
      </c>
      <c r="AB32" s="27">
        <v>184767.55840521184</v>
      </c>
      <c r="AC32" s="27">
        <v>209522.75489906734</v>
      </c>
      <c r="AD32" s="27">
        <v>88799.48883194407</v>
      </c>
      <c r="AE32" s="27">
        <v>180909.42644629907</v>
      </c>
    </row>
    <row r="33" spans="1:31" s="1" customFormat="1" ht="12.75">
      <c r="A33" s="20"/>
      <c r="B33" s="20" t="s">
        <v>45</v>
      </c>
      <c r="C33" s="20" t="s">
        <v>41</v>
      </c>
      <c r="D33" s="20" t="s">
        <v>17</v>
      </c>
      <c r="E33" s="20"/>
      <c r="F33" s="27">
        <v>310347.48775286664</v>
      </c>
      <c r="G33" s="27">
        <v>286284.0762911564</v>
      </c>
      <c r="H33" s="27">
        <v>297861.6720217926</v>
      </c>
      <c r="I33" s="27">
        <v>297603.1831030096</v>
      </c>
      <c r="J33" s="27">
        <v>291173.4656637293</v>
      </c>
      <c r="K33" s="27">
        <v>342288.6715120972</v>
      </c>
      <c r="L33" s="27">
        <v>344475.9341067481</v>
      </c>
      <c r="M33" s="27">
        <v>340509.06107599585</v>
      </c>
      <c r="N33" s="27">
        <v>360513.96226000384</v>
      </c>
      <c r="O33" s="27">
        <v>371412.5366628164</v>
      </c>
      <c r="P33" s="27">
        <v>312570.091271396</v>
      </c>
      <c r="Q33" s="27">
        <v>350688.2454866271</v>
      </c>
      <c r="R33" s="27">
        <v>322847.6182564024</v>
      </c>
      <c r="S33" s="27">
        <v>350342.030076962</v>
      </c>
      <c r="T33" s="27">
        <v>322584.8719370768</v>
      </c>
      <c r="U33" s="27">
        <v>346588.3219038905</v>
      </c>
      <c r="V33" s="27">
        <v>366147.63150535955</v>
      </c>
      <c r="W33" s="27">
        <v>202344.67309493723</v>
      </c>
      <c r="X33" s="27">
        <v>173964.13627328852</v>
      </c>
      <c r="Y33" s="27">
        <v>265523.9899544921</v>
      </c>
      <c r="Z33" s="27">
        <v>296516.9133809579</v>
      </c>
      <c r="AA33" s="27">
        <v>227282.96553579273</v>
      </c>
      <c r="AB33" s="27">
        <v>294139.06638269447</v>
      </c>
      <c r="AC33" s="27">
        <v>301700.27271183056</v>
      </c>
      <c r="AD33" s="27">
        <v>230373.71963283795</v>
      </c>
      <c r="AE33" s="27">
        <v>288213.5372770507</v>
      </c>
    </row>
    <row r="34" spans="1:31" s="1" customFormat="1" ht="12.75">
      <c r="A34" s="26"/>
      <c r="B34" s="26" t="s">
        <v>46</v>
      </c>
      <c r="C34" s="26" t="s">
        <v>47</v>
      </c>
      <c r="D34" s="26" t="s">
        <v>7</v>
      </c>
      <c r="E34" s="20"/>
      <c r="F34" s="27">
        <v>238458.0161421333</v>
      </c>
      <c r="G34" s="27">
        <v>228690.5099101333</v>
      </c>
      <c r="H34" s="27">
        <v>208546.5525557333</v>
      </c>
      <c r="I34" s="27">
        <v>218342.66728559995</v>
      </c>
      <c r="J34" s="27">
        <v>232834.54904746663</v>
      </c>
      <c r="K34" s="27">
        <v>216994.01658</v>
      </c>
      <c r="L34" s="27">
        <v>212171.5629352</v>
      </c>
      <c r="M34" s="27">
        <v>239872.05769999998</v>
      </c>
      <c r="N34" s="27">
        <v>231318.33799359997</v>
      </c>
      <c r="O34" s="27">
        <v>237260.57732959997</v>
      </c>
      <c r="P34" s="27">
        <v>244159.13487386663</v>
      </c>
      <c r="Q34" s="27">
        <v>218428.49277919997</v>
      </c>
      <c r="R34" s="27">
        <v>222695.1353117333</v>
      </c>
      <c r="S34" s="27">
        <v>226761.52652266665</v>
      </c>
      <c r="T34" s="27">
        <v>237011.28286879996</v>
      </c>
      <c r="U34" s="27">
        <v>232940.80472959997</v>
      </c>
      <c r="V34" s="27">
        <v>226066.7643021333</v>
      </c>
      <c r="W34" s="27">
        <v>238813.57073786663</v>
      </c>
      <c r="X34" s="27">
        <v>250003.29683706662</v>
      </c>
      <c r="Y34" s="27">
        <v>252618.8596829333</v>
      </c>
      <c r="Z34" s="27">
        <v>248830.37588346662</v>
      </c>
      <c r="AA34" s="27">
        <v>227983.48690479997</v>
      </c>
      <c r="AB34" s="27">
        <v>225286.18104079997</v>
      </c>
      <c r="AC34" s="27">
        <v>208276.81900079997</v>
      </c>
      <c r="AD34" s="27">
        <v>211002.73336266662</v>
      </c>
      <c r="AE34" s="27">
        <v>209903.37711786665</v>
      </c>
    </row>
    <row r="35" spans="1:31" s="1" customFormat="1" ht="12.75">
      <c r="A35" s="26"/>
      <c r="B35" s="26" t="s">
        <v>48</v>
      </c>
      <c r="C35" s="26" t="s">
        <v>47</v>
      </c>
      <c r="D35" s="26" t="s">
        <v>13</v>
      </c>
      <c r="E35" s="20"/>
      <c r="F35" s="27">
        <v>99660.12130213332</v>
      </c>
      <c r="G35" s="27">
        <v>95577.92636186666</v>
      </c>
      <c r="H35" s="27">
        <v>87159.04931359999</v>
      </c>
      <c r="I35" s="27">
        <v>91253.1985376</v>
      </c>
      <c r="J35" s="27">
        <v>97309.86815439998</v>
      </c>
      <c r="K35" s="27">
        <v>90689.54678666666</v>
      </c>
      <c r="L35" s="27">
        <v>88674.07146986666</v>
      </c>
      <c r="M35" s="27">
        <v>100251.09840239998</v>
      </c>
      <c r="N35" s="27">
        <v>96676.18944426665</v>
      </c>
      <c r="O35" s="27">
        <v>99159.66443093332</v>
      </c>
      <c r="P35" s="27">
        <v>102042.82274559999</v>
      </c>
      <c r="Q35" s="27">
        <v>91289.06287306666</v>
      </c>
      <c r="R35" s="27">
        <v>93072.24823013332</v>
      </c>
      <c r="S35" s="27">
        <v>94771.736532</v>
      </c>
      <c r="T35" s="27">
        <v>99055.47410586664</v>
      </c>
      <c r="U35" s="27">
        <v>97354.27963946665</v>
      </c>
      <c r="V35" s="27">
        <v>94481.37463893332</v>
      </c>
      <c r="W35" s="27">
        <v>99808.71865946666</v>
      </c>
      <c r="X35" s="27">
        <v>104485.30228693332</v>
      </c>
      <c r="Y35" s="27">
        <v>105578.44242293332</v>
      </c>
      <c r="Z35" s="27">
        <v>103995.09872986664</v>
      </c>
      <c r="AA35" s="27">
        <v>95282.43781173331</v>
      </c>
      <c r="AB35" s="27">
        <v>94155.1395048</v>
      </c>
      <c r="AC35" s="27">
        <v>87046.32074453332</v>
      </c>
      <c r="AD35" s="27">
        <v>88185.57407733332</v>
      </c>
      <c r="AE35" s="27">
        <v>87726.11265146665</v>
      </c>
    </row>
    <row r="36" spans="1:31" s="1" customFormat="1" ht="12.75">
      <c r="A36" s="20"/>
      <c r="B36" s="20" t="s">
        <v>49</v>
      </c>
      <c r="C36" s="20" t="s">
        <v>47</v>
      </c>
      <c r="D36" s="20" t="s">
        <v>17</v>
      </c>
      <c r="E36" s="20"/>
      <c r="F36" s="27">
        <v>338118.13744426664</v>
      </c>
      <c r="G36" s="27">
        <v>324268.43627199996</v>
      </c>
      <c r="H36" s="27">
        <v>295705.6018693333</v>
      </c>
      <c r="I36" s="27">
        <v>309595.8658232</v>
      </c>
      <c r="J36" s="27">
        <v>330144.4172018666</v>
      </c>
      <c r="K36" s="27">
        <v>307683.56336666667</v>
      </c>
      <c r="L36" s="27">
        <v>300845.63440506667</v>
      </c>
      <c r="M36" s="27">
        <v>340123.1561023999</v>
      </c>
      <c r="N36" s="27">
        <v>327994.5274378666</v>
      </c>
      <c r="O36" s="27">
        <v>336420.2417605333</v>
      </c>
      <c r="P36" s="27">
        <v>346201.9576194666</v>
      </c>
      <c r="Q36" s="27">
        <v>309717.55565226666</v>
      </c>
      <c r="R36" s="27">
        <v>315767.3835418666</v>
      </c>
      <c r="S36" s="27">
        <v>321533.2630546667</v>
      </c>
      <c r="T36" s="27">
        <v>336066.7569746666</v>
      </c>
      <c r="U36" s="27">
        <v>330295.08436906664</v>
      </c>
      <c r="V36" s="27">
        <v>320548.13894106663</v>
      </c>
      <c r="W36" s="27">
        <v>338622.2893973333</v>
      </c>
      <c r="X36" s="27">
        <v>354488.59912399994</v>
      </c>
      <c r="Y36" s="27">
        <v>358197.30210586655</v>
      </c>
      <c r="Z36" s="27">
        <v>352825.4746133333</v>
      </c>
      <c r="AA36" s="27">
        <v>323265.9247165333</v>
      </c>
      <c r="AB36" s="27">
        <v>319441.3205455999</v>
      </c>
      <c r="AC36" s="27">
        <v>295323.13974533335</v>
      </c>
      <c r="AD36" s="27">
        <v>299188.30744</v>
      </c>
      <c r="AE36" s="27">
        <v>297629.48976933333</v>
      </c>
    </row>
    <row r="37" spans="1:31" s="1" customFormat="1" ht="12.75">
      <c r="A37" s="26"/>
      <c r="B37" s="26" t="s">
        <v>50</v>
      </c>
      <c r="C37" s="26" t="s">
        <v>51</v>
      </c>
      <c r="D37" s="26" t="s">
        <v>7</v>
      </c>
      <c r="E37" s="20"/>
      <c r="F37" s="27">
        <v>11141971.649019198</v>
      </c>
      <c r="G37" s="27">
        <v>10880124.8696008</v>
      </c>
      <c r="H37" s="27">
        <v>10392454.461752</v>
      </c>
      <c r="I37" s="27">
        <v>10361202.633679701</v>
      </c>
      <c r="J37" s="27">
        <v>10659694.9569825</v>
      </c>
      <c r="K37" s="27">
        <v>10571382.349694833</v>
      </c>
      <c r="L37" s="27">
        <v>10904410.382905599</v>
      </c>
      <c r="M37" s="27">
        <v>11170091.653364599</v>
      </c>
      <c r="N37" s="27">
        <v>11741089.033068268</v>
      </c>
      <c r="O37" s="27">
        <v>11660813.8798965</v>
      </c>
      <c r="P37" s="27">
        <v>11600764.2863409</v>
      </c>
      <c r="Q37" s="27">
        <v>11762083.56246</v>
      </c>
      <c r="R37" s="27">
        <v>11783188.000637533</v>
      </c>
      <c r="S37" s="27">
        <v>12366534.510116233</v>
      </c>
      <c r="T37" s="27">
        <v>12422772.13243</v>
      </c>
      <c r="U37" s="27">
        <v>12405320.135823999</v>
      </c>
      <c r="V37" s="27">
        <v>12797328.165764265</v>
      </c>
      <c r="W37" s="27">
        <v>12198040.038261002</v>
      </c>
      <c r="X37" s="27">
        <v>13164941.990484532</v>
      </c>
      <c r="Y37" s="27">
        <v>13327748.204269398</v>
      </c>
      <c r="Z37" s="27">
        <v>13136995.949095331</v>
      </c>
      <c r="AA37" s="27">
        <v>13049327.0984824</v>
      </c>
      <c r="AB37" s="27">
        <v>13304548.6067835</v>
      </c>
      <c r="AC37" s="27">
        <v>13144648.121877432</v>
      </c>
      <c r="AD37" s="27">
        <v>13212709.045691833</v>
      </c>
      <c r="AE37" s="27">
        <v>13494442.937375398</v>
      </c>
    </row>
    <row r="38" spans="1:31" s="1" customFormat="1" ht="12.75">
      <c r="A38" s="26"/>
      <c r="B38" s="26" t="s">
        <v>52</v>
      </c>
      <c r="C38" s="26" t="s">
        <v>51</v>
      </c>
      <c r="D38" s="26" t="s">
        <v>9</v>
      </c>
      <c r="E38" s="20"/>
      <c r="F38" s="27">
        <v>108785.5042978</v>
      </c>
      <c r="G38" s="27">
        <v>110476.0658023</v>
      </c>
      <c r="H38" s="27">
        <v>113858.31899089999</v>
      </c>
      <c r="I38" s="27">
        <v>151981.0589957</v>
      </c>
      <c r="J38" s="27">
        <v>110593.81517470001</v>
      </c>
      <c r="K38" s="27">
        <v>86115.60345483334</v>
      </c>
      <c r="L38" s="27">
        <v>87230.7696106</v>
      </c>
      <c r="M38" s="27">
        <v>90729.72990179999</v>
      </c>
      <c r="N38" s="27">
        <v>88679.46670146666</v>
      </c>
      <c r="O38" s="27">
        <v>82392.6229335</v>
      </c>
      <c r="P38" s="27">
        <v>101750.9212929</v>
      </c>
      <c r="Q38" s="27">
        <v>65106.6127789</v>
      </c>
      <c r="R38" s="27">
        <v>61884.328318266664</v>
      </c>
      <c r="S38" s="27">
        <v>11825.7834904</v>
      </c>
      <c r="T38" s="27">
        <v>12118.745602333334</v>
      </c>
      <c r="U38" s="27">
        <v>12056.421902799999</v>
      </c>
      <c r="V38" s="27">
        <v>12052.388145599998</v>
      </c>
      <c r="W38" s="27">
        <v>11172.3397005</v>
      </c>
      <c r="X38" s="27">
        <v>11042.327384366665</v>
      </c>
      <c r="Y38" s="27">
        <v>11026.469438966666</v>
      </c>
      <c r="Z38" s="27">
        <v>10646.9392128</v>
      </c>
      <c r="AA38" s="27">
        <v>11359.7543664</v>
      </c>
      <c r="AB38" s="27">
        <v>11460.86568</v>
      </c>
      <c r="AC38" s="27">
        <v>11404.66449723333</v>
      </c>
      <c r="AD38" s="27">
        <v>11507.524968499998</v>
      </c>
      <c r="AE38" s="27">
        <v>11686.365226433332</v>
      </c>
    </row>
    <row r="39" spans="1:31" s="1" customFormat="1" ht="12.75">
      <c r="A39" s="26"/>
      <c r="B39" s="26" t="s">
        <v>53</v>
      </c>
      <c r="C39" s="26" t="s">
        <v>51</v>
      </c>
      <c r="D39" s="26" t="s">
        <v>13</v>
      </c>
      <c r="E39" s="20"/>
      <c r="F39" s="27">
        <v>156075.3025579</v>
      </c>
      <c r="G39" s="27">
        <v>117703.4689765</v>
      </c>
      <c r="H39" s="27">
        <v>106067.6422751</v>
      </c>
      <c r="I39" s="27">
        <v>70296.3996372</v>
      </c>
      <c r="J39" s="27">
        <v>181347.02759506667</v>
      </c>
      <c r="K39" s="27">
        <v>179687.8301980667</v>
      </c>
      <c r="L39" s="27">
        <v>186800.3613806</v>
      </c>
      <c r="M39" s="27">
        <v>179901.79191599996</v>
      </c>
      <c r="N39" s="27">
        <v>155718.6010996</v>
      </c>
      <c r="O39" s="27">
        <v>178794.44616989998</v>
      </c>
      <c r="P39" s="27">
        <v>159033.7597475</v>
      </c>
      <c r="Q39" s="27">
        <v>182977.02380099997</v>
      </c>
      <c r="R39" s="27">
        <v>94859.19002706667</v>
      </c>
      <c r="S39" s="27">
        <v>169119.2228484</v>
      </c>
      <c r="T39" s="27">
        <v>185855.73983349997</v>
      </c>
      <c r="U39" s="27">
        <v>190161.06022979997</v>
      </c>
      <c r="V39" s="27">
        <v>209374.17881013334</v>
      </c>
      <c r="W39" s="27">
        <v>216071.32156500002</v>
      </c>
      <c r="X39" s="27">
        <v>255805.23381049998</v>
      </c>
      <c r="Y39" s="27">
        <v>146347.3986854</v>
      </c>
      <c r="Z39" s="27">
        <v>148804.68474813332</v>
      </c>
      <c r="AA39" s="27">
        <v>297973.7250394666</v>
      </c>
      <c r="AB39" s="27">
        <v>318062.9930775</v>
      </c>
      <c r="AC39" s="27">
        <v>324478.32719133334</v>
      </c>
      <c r="AD39" s="27">
        <v>384627.59347539995</v>
      </c>
      <c r="AE39" s="27">
        <v>358160.5925894333</v>
      </c>
    </row>
    <row r="40" spans="1:31" s="1" customFormat="1" ht="12.75">
      <c r="A40" s="20"/>
      <c r="B40" s="20" t="s">
        <v>54</v>
      </c>
      <c r="C40" s="20" t="s">
        <v>51</v>
      </c>
      <c r="D40" s="20" t="s">
        <v>17</v>
      </c>
      <c r="E40" s="20"/>
      <c r="F40" s="27">
        <v>11406832.4558749</v>
      </c>
      <c r="G40" s="27">
        <v>11108304.4043796</v>
      </c>
      <c r="H40" s="27">
        <v>10612380.423018</v>
      </c>
      <c r="I40" s="27">
        <v>10583480.0923126</v>
      </c>
      <c r="J40" s="27">
        <v>10951635.799752267</v>
      </c>
      <c r="K40" s="27">
        <v>10837185.783347735</v>
      </c>
      <c r="L40" s="27">
        <v>11178441.5138968</v>
      </c>
      <c r="M40" s="27">
        <v>11440723.1751824</v>
      </c>
      <c r="N40" s="27">
        <v>11985487.100869335</v>
      </c>
      <c r="O40" s="27">
        <v>11922000.9489999</v>
      </c>
      <c r="P40" s="27">
        <v>11861548.9673813</v>
      </c>
      <c r="Q40" s="27">
        <v>12010167.1990399</v>
      </c>
      <c r="R40" s="27">
        <v>11939931.518982867</v>
      </c>
      <c r="S40" s="27">
        <v>12547479.516455032</v>
      </c>
      <c r="T40" s="27">
        <v>12620746.617865833</v>
      </c>
      <c r="U40" s="27">
        <v>12607537.6179566</v>
      </c>
      <c r="V40" s="27">
        <v>13018754.73272</v>
      </c>
      <c r="W40" s="27">
        <v>12425283.699526502</v>
      </c>
      <c r="X40" s="27">
        <v>13431789.551679397</v>
      </c>
      <c r="Y40" s="27">
        <v>13485122.072393764</v>
      </c>
      <c r="Z40" s="27">
        <v>13296447.573056266</v>
      </c>
      <c r="AA40" s="27">
        <v>13358660.577888265</v>
      </c>
      <c r="AB40" s="27">
        <v>13634072.465541001</v>
      </c>
      <c r="AC40" s="27">
        <v>13480531.113565998</v>
      </c>
      <c r="AD40" s="27">
        <v>13608844.164135732</v>
      </c>
      <c r="AE40" s="27">
        <v>13864289.895191267</v>
      </c>
    </row>
    <row r="41" spans="1:31" s="4" customFormat="1" ht="12.75">
      <c r="A41" s="26"/>
      <c r="B41" s="26" t="s">
        <v>55</v>
      </c>
      <c r="C41" s="26" t="s">
        <v>56</v>
      </c>
      <c r="D41" s="26" t="s">
        <v>11</v>
      </c>
      <c r="E41" s="26"/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  <c r="AD41" s="27">
        <v>0</v>
      </c>
      <c r="AE41" s="27">
        <v>0</v>
      </c>
    </row>
    <row r="42" spans="1:31" s="1" customFormat="1" ht="12.75">
      <c r="A42" s="26"/>
      <c r="B42" s="26" t="s">
        <v>57</v>
      </c>
      <c r="C42" s="26" t="s">
        <v>58</v>
      </c>
      <c r="D42" s="26" t="s">
        <v>13</v>
      </c>
      <c r="E42" s="20"/>
      <c r="F42" s="27">
        <v>369994.13084223686</v>
      </c>
      <c r="G42" s="27">
        <v>522885.3803956815</v>
      </c>
      <c r="H42" s="27">
        <v>437126.1063405294</v>
      </c>
      <c r="I42" s="27">
        <v>297632.44244455773</v>
      </c>
      <c r="J42" s="27">
        <v>287765.1029851852</v>
      </c>
      <c r="K42" s="27">
        <v>345262.42707037035</v>
      </c>
      <c r="L42" s="27">
        <v>510460.5569074074</v>
      </c>
      <c r="M42" s="27">
        <v>782898.0244925926</v>
      </c>
      <c r="N42" s="27">
        <v>773771.9380037036</v>
      </c>
      <c r="O42" s="27">
        <v>697995.0949851852</v>
      </c>
      <c r="P42" s="27">
        <v>697313.9743962962</v>
      </c>
      <c r="Q42" s="27">
        <v>719364.7204777778</v>
      </c>
      <c r="R42" s="27">
        <v>980916.2632407406</v>
      </c>
      <c r="S42" s="27">
        <v>690653.7910074074</v>
      </c>
      <c r="T42" s="27">
        <v>740486.5718555555</v>
      </c>
      <c r="U42" s="27">
        <v>706097.9433666667</v>
      </c>
      <c r="V42" s="27">
        <v>670856.9110777777</v>
      </c>
      <c r="W42" s="27">
        <v>489328.82535925927</v>
      </c>
      <c r="X42" s="27">
        <v>997630.9317407405</v>
      </c>
      <c r="Y42" s="27">
        <v>1253340.4381296295</v>
      </c>
      <c r="Z42" s="27">
        <v>823614.5175333333</v>
      </c>
      <c r="AA42" s="27">
        <v>1196053.242437037</v>
      </c>
      <c r="AB42" s="27">
        <v>1110675.1433555554</v>
      </c>
      <c r="AC42" s="27">
        <v>1037904.0844814815</v>
      </c>
      <c r="AD42" s="27">
        <v>1395538.138937037</v>
      </c>
      <c r="AE42" s="27">
        <v>1289797.8872296296</v>
      </c>
    </row>
    <row r="43" spans="1:31" s="1" customFormat="1" ht="12.75">
      <c r="A43" s="20"/>
      <c r="B43" s="20" t="s">
        <v>59</v>
      </c>
      <c r="C43" s="20" t="s">
        <v>58</v>
      </c>
      <c r="D43" s="20" t="s">
        <v>17</v>
      </c>
      <c r="E43" s="20"/>
      <c r="F43" s="27">
        <v>369994.13084223686</v>
      </c>
      <c r="G43" s="27">
        <v>522885.3803956815</v>
      </c>
      <c r="H43" s="27">
        <v>437126.1063405294</v>
      </c>
      <c r="I43" s="27">
        <v>297632.44244455773</v>
      </c>
      <c r="J43" s="27">
        <v>287765.1029851852</v>
      </c>
      <c r="K43" s="27">
        <v>345262.42707037035</v>
      </c>
      <c r="L43" s="27">
        <v>510460.5569074074</v>
      </c>
      <c r="M43" s="27">
        <v>782898.0244925926</v>
      </c>
      <c r="N43" s="27">
        <v>773771.9380037036</v>
      </c>
      <c r="O43" s="27">
        <v>697995.0949851852</v>
      </c>
      <c r="P43" s="27">
        <v>697313.9743962962</v>
      </c>
      <c r="Q43" s="27">
        <v>719364.7204777778</v>
      </c>
      <c r="R43" s="27">
        <v>980916.2632407406</v>
      </c>
      <c r="S43" s="27">
        <v>690653.7910074074</v>
      </c>
      <c r="T43" s="27">
        <v>740486.5718555555</v>
      </c>
      <c r="U43" s="27">
        <v>706097.9433666667</v>
      </c>
      <c r="V43" s="27">
        <v>670856.9110777777</v>
      </c>
      <c r="W43" s="27">
        <v>489328.82535925927</v>
      </c>
      <c r="X43" s="27">
        <v>997630.9317407405</v>
      </c>
      <c r="Y43" s="27">
        <v>1253340.4381296295</v>
      </c>
      <c r="Z43" s="27">
        <v>823614.5175333333</v>
      </c>
      <c r="AA43" s="27">
        <v>1196053.242437037</v>
      </c>
      <c r="AB43" s="27">
        <v>1110675.1433555554</v>
      </c>
      <c r="AC43" s="27">
        <v>1037904.0844814815</v>
      </c>
      <c r="AD43" s="27">
        <v>1395538.138937037</v>
      </c>
      <c r="AE43" s="27">
        <v>1289797.8872296296</v>
      </c>
    </row>
    <row r="44" spans="1:31" ht="12.75">
      <c r="A44" s="21"/>
      <c r="B44" s="21" t="s">
        <v>60</v>
      </c>
      <c r="C44" s="21" t="s">
        <v>61</v>
      </c>
      <c r="D44" s="21" t="s">
        <v>7</v>
      </c>
      <c r="E44" s="21"/>
      <c r="F44" s="27">
        <v>548291.9070577666</v>
      </c>
      <c r="G44" s="27">
        <v>1787393.7912830997</v>
      </c>
      <c r="H44" s="27">
        <v>2755349.2435648665</v>
      </c>
      <c r="I44" s="27">
        <v>1619845.2240457665</v>
      </c>
      <c r="J44" s="27">
        <v>1639452.255346033</v>
      </c>
      <c r="K44" s="27">
        <v>1531328.1635446667</v>
      </c>
      <c r="L44" s="27">
        <v>1491086.1669087997</v>
      </c>
      <c r="M44" s="27">
        <v>1631328.0164334998</v>
      </c>
      <c r="N44" s="27">
        <v>2089361.343189633</v>
      </c>
      <c r="O44" s="27">
        <v>2335349.3650127663</v>
      </c>
      <c r="P44" s="27">
        <v>1833036.5603062331</v>
      </c>
      <c r="Q44" s="27">
        <v>2821359.321406266</v>
      </c>
      <c r="R44" s="27">
        <v>2853075.066415933</v>
      </c>
      <c r="S44" s="27">
        <v>1860119.2606714666</v>
      </c>
      <c r="T44" s="27">
        <v>1913602.595879333</v>
      </c>
      <c r="U44" s="27">
        <v>1574122.8254751998</v>
      </c>
      <c r="V44" s="27">
        <v>1502547.4194397333</v>
      </c>
      <c r="W44" s="27">
        <v>1602560.924639033</v>
      </c>
      <c r="X44" s="27">
        <v>1813314.3148838666</v>
      </c>
      <c r="Y44" s="27">
        <v>1183668.1195544333</v>
      </c>
      <c r="Z44" s="27">
        <v>628184.8110743333</v>
      </c>
      <c r="AA44" s="27">
        <v>582694.3954061999</v>
      </c>
      <c r="AB44" s="27">
        <v>604270.7587018665</v>
      </c>
      <c r="AC44" s="27">
        <v>754882.8476265998</v>
      </c>
      <c r="AD44" s="27">
        <v>848139.7553500666</v>
      </c>
      <c r="AE44" s="27">
        <v>926824.3857641999</v>
      </c>
    </row>
    <row r="45" spans="1:31" ht="12.75">
      <c r="A45" s="21"/>
      <c r="B45" s="21" t="s">
        <v>62</v>
      </c>
      <c r="C45" s="21" t="s">
        <v>61</v>
      </c>
      <c r="D45" s="21" t="s">
        <v>9</v>
      </c>
      <c r="E45" s="21"/>
      <c r="F45" s="27">
        <v>434085.0230486</v>
      </c>
      <c r="G45" s="27">
        <v>488050.71993113327</v>
      </c>
      <c r="H45" s="27">
        <v>737178.8653537</v>
      </c>
      <c r="I45" s="27">
        <v>58016.94476269999</v>
      </c>
      <c r="J45" s="27">
        <v>146285.49082069998</v>
      </c>
      <c r="K45" s="27">
        <v>94483.94517613332</v>
      </c>
      <c r="L45" s="27">
        <v>162663.32125376665</v>
      </c>
      <c r="M45" s="27">
        <v>108789.21840453331</v>
      </c>
      <c r="N45" s="27">
        <v>164079.88281299997</v>
      </c>
      <c r="O45" s="27">
        <v>129648.2460016333</v>
      </c>
      <c r="P45" s="27">
        <v>140319.75972886666</v>
      </c>
      <c r="Q45" s="27">
        <v>125880.36827006665</v>
      </c>
      <c r="R45" s="27">
        <v>118894.32829633332</v>
      </c>
      <c r="S45" s="27">
        <v>85410.81237663333</v>
      </c>
      <c r="T45" s="27">
        <v>54142.10685986666</v>
      </c>
      <c r="U45" s="27">
        <v>42945.0233058</v>
      </c>
      <c r="V45" s="27">
        <v>40910.462641766666</v>
      </c>
      <c r="W45" s="27">
        <v>23948.061013799997</v>
      </c>
      <c r="X45" s="27">
        <v>35441.79589463333</v>
      </c>
      <c r="Y45" s="27">
        <v>23717.325462599994</v>
      </c>
      <c r="Z45" s="27">
        <v>30450.08064303333</v>
      </c>
      <c r="AA45" s="27">
        <v>24967.582716999998</v>
      </c>
      <c r="AB45" s="27">
        <v>31729.744813433328</v>
      </c>
      <c r="AC45" s="27">
        <v>26201.14059383333</v>
      </c>
      <c r="AD45" s="27">
        <v>27053.213864600002</v>
      </c>
      <c r="AE45" s="27">
        <v>24111.892679233333</v>
      </c>
    </row>
    <row r="46" spans="1:31" ht="12.75">
      <c r="A46" s="21"/>
      <c r="B46" s="21" t="s">
        <v>63</v>
      </c>
      <c r="C46" s="21" t="s">
        <v>61</v>
      </c>
      <c r="D46" s="21" t="s">
        <v>11</v>
      </c>
      <c r="E46" s="21"/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0</v>
      </c>
      <c r="AB46" s="27">
        <v>0</v>
      </c>
      <c r="AC46" s="27">
        <v>0</v>
      </c>
      <c r="AD46" s="27">
        <v>0</v>
      </c>
      <c r="AE46" s="27">
        <v>0</v>
      </c>
    </row>
    <row r="47" spans="1:31" ht="12.75">
      <c r="A47" s="21"/>
      <c r="B47" s="21" t="s">
        <v>64</v>
      </c>
      <c r="C47" s="21" t="s">
        <v>61</v>
      </c>
      <c r="D47" s="21" t="s">
        <v>13</v>
      </c>
      <c r="E47" s="21"/>
      <c r="F47" s="27">
        <v>1252320.4639560997</v>
      </c>
      <c r="G47" s="27">
        <v>867209.7196018666</v>
      </c>
      <c r="H47" s="27">
        <v>1724540.1944411665</v>
      </c>
      <c r="I47" s="27">
        <v>424700.5394041666</v>
      </c>
      <c r="J47" s="27">
        <v>1070798.350365333</v>
      </c>
      <c r="K47" s="27">
        <v>831834.3658445333</v>
      </c>
      <c r="L47" s="27">
        <v>1066523.7982476</v>
      </c>
      <c r="M47" s="27">
        <v>780982.7691742999</v>
      </c>
      <c r="N47" s="27">
        <v>795789.1143458665</v>
      </c>
      <c r="O47" s="27">
        <v>179727.91821856666</v>
      </c>
      <c r="P47" s="27">
        <v>221383.15671009998</v>
      </c>
      <c r="Q47" s="27">
        <v>171645.0050058333</v>
      </c>
      <c r="R47" s="27">
        <v>246610.13884173328</v>
      </c>
      <c r="S47" s="27">
        <v>330966.1262446</v>
      </c>
      <c r="T47" s="27">
        <v>204720.03821756665</v>
      </c>
      <c r="U47" s="27">
        <v>161012.131588</v>
      </c>
      <c r="V47" s="27">
        <v>66183.12398903334</v>
      </c>
      <c r="W47" s="27">
        <v>82239.65707393333</v>
      </c>
      <c r="X47" s="27">
        <v>68804.73794296665</v>
      </c>
      <c r="Y47" s="27">
        <v>71173.98272086665</v>
      </c>
      <c r="Z47" s="27">
        <v>68579.83334509999</v>
      </c>
      <c r="AA47" s="27">
        <v>66222.46874063333</v>
      </c>
      <c r="AB47" s="27">
        <v>234884.7811592333</v>
      </c>
      <c r="AC47" s="27">
        <v>181108.79591933332</v>
      </c>
      <c r="AD47" s="27">
        <v>149589.25224576666</v>
      </c>
      <c r="AE47" s="27">
        <v>131805.1495222</v>
      </c>
    </row>
    <row r="48" spans="1:31" s="1" customFormat="1" ht="12.75">
      <c r="A48" s="20"/>
      <c r="B48" s="20" t="s">
        <v>65</v>
      </c>
      <c r="C48" s="20" t="s">
        <v>61</v>
      </c>
      <c r="D48" s="20" t="s">
        <v>17</v>
      </c>
      <c r="E48" s="20"/>
      <c r="F48" s="27">
        <v>2234697.3940624665</v>
      </c>
      <c r="G48" s="27">
        <v>3142654.2308161</v>
      </c>
      <c r="H48" s="27">
        <v>5217068.303359733</v>
      </c>
      <c r="I48" s="27">
        <v>2102562.708212633</v>
      </c>
      <c r="J48" s="27">
        <v>2856536.0965320664</v>
      </c>
      <c r="K48" s="27">
        <v>2457646.474565333</v>
      </c>
      <c r="L48" s="27">
        <v>2720273.2864101664</v>
      </c>
      <c r="M48" s="27">
        <v>2521100.004012333</v>
      </c>
      <c r="N48" s="27">
        <v>3049230.3403485</v>
      </c>
      <c r="O48" s="27">
        <v>2644725.5292329662</v>
      </c>
      <c r="P48" s="27">
        <v>2194739.4767452</v>
      </c>
      <c r="Q48" s="27">
        <v>3118884.6946821664</v>
      </c>
      <c r="R48" s="27">
        <v>3218579.5335539994</v>
      </c>
      <c r="S48" s="27">
        <v>2276496.1992927</v>
      </c>
      <c r="T48" s="27">
        <v>2172464.7409567665</v>
      </c>
      <c r="U48" s="27">
        <v>1778079.980369</v>
      </c>
      <c r="V48" s="27">
        <v>1609641.006070533</v>
      </c>
      <c r="W48" s="27">
        <v>1708748.6427267664</v>
      </c>
      <c r="X48" s="27">
        <v>1917560.8487214663</v>
      </c>
      <c r="Y48" s="27">
        <v>1278559.4277379</v>
      </c>
      <c r="Z48" s="27">
        <v>727214.7250624666</v>
      </c>
      <c r="AA48" s="27">
        <v>673884.4468638332</v>
      </c>
      <c r="AB48" s="27">
        <v>870885.2846745333</v>
      </c>
      <c r="AC48" s="27">
        <v>962192.7841397666</v>
      </c>
      <c r="AD48" s="27">
        <v>1024782.2214604333</v>
      </c>
      <c r="AE48" s="27">
        <v>1082741.427965633</v>
      </c>
    </row>
    <row r="49" spans="1:31" s="6" customFormat="1" ht="12.75">
      <c r="A49" s="28"/>
      <c r="B49" s="28" t="s">
        <v>66</v>
      </c>
      <c r="C49" s="28" t="s">
        <v>67</v>
      </c>
      <c r="D49" s="28" t="s">
        <v>17</v>
      </c>
      <c r="E49" s="28"/>
      <c r="F49" s="27">
        <v>24178765.12096315</v>
      </c>
      <c r="G49" s="27">
        <v>24121762.791321307</v>
      </c>
      <c r="H49" s="27">
        <v>24880677.402584046</v>
      </c>
      <c r="I49" s="27">
        <v>22302815.789752115</v>
      </c>
      <c r="J49" s="27">
        <v>23368638.662939273</v>
      </c>
      <c r="K49" s="27">
        <v>23054456.389165666</v>
      </c>
      <c r="L49" s="27">
        <v>23564935.00421979</v>
      </c>
      <c r="M49" s="27">
        <v>24123069.448375612</v>
      </c>
      <c r="N49" s="27">
        <v>25826256.10038326</v>
      </c>
      <c r="O49" s="27">
        <v>25612927.538580846</v>
      </c>
      <c r="P49" s="27">
        <v>25093406.09324416</v>
      </c>
      <c r="Q49" s="27">
        <v>26229590.55859704</v>
      </c>
      <c r="R49" s="27">
        <v>26986829.302258134</v>
      </c>
      <c r="S49" s="27">
        <v>26818433.705236763</v>
      </c>
      <c r="T49" s="27">
        <v>27029457.38727648</v>
      </c>
      <c r="U49" s="27">
        <v>26327086.46020986</v>
      </c>
      <c r="V49" s="27">
        <v>26419418.12223609</v>
      </c>
      <c r="W49" s="27">
        <v>26128177.395059887</v>
      </c>
      <c r="X49" s="27">
        <v>28263506.142759565</v>
      </c>
      <c r="Y49" s="27">
        <v>28608947.41719031</v>
      </c>
      <c r="Z49" s="27">
        <v>27687192.36432473</v>
      </c>
      <c r="AA49" s="27">
        <v>26595355.832283203</v>
      </c>
      <c r="AB49" s="27">
        <v>27511311.074333925</v>
      </c>
      <c r="AC49" s="27">
        <v>26597435.07508813</v>
      </c>
      <c r="AD49" s="27">
        <v>28141149.110765923</v>
      </c>
      <c r="AE49" s="27">
        <v>28268370.396814093</v>
      </c>
    </row>
    <row r="50" spans="1:31" ht="12.75">
      <c r="A50" s="21"/>
      <c r="B50" s="21" t="s">
        <v>68</v>
      </c>
      <c r="C50" s="21" t="s">
        <v>69</v>
      </c>
      <c r="D50" s="21" t="s">
        <v>7</v>
      </c>
      <c r="E50" s="21"/>
      <c r="F50" s="27">
        <v>311954.31182666664</v>
      </c>
      <c r="G50" s="27">
        <v>202065.0161728</v>
      </c>
      <c r="H50" s="27">
        <v>188998.25850693334</v>
      </c>
      <c r="I50" s="27">
        <v>165861.66597</v>
      </c>
      <c r="J50" s="27">
        <v>147585.60739999998</v>
      </c>
      <c r="K50" s="27">
        <v>250562.76116666666</v>
      </c>
      <c r="L50" s="27">
        <v>189404.12927333332</v>
      </c>
      <c r="M50" s="27">
        <v>435029.0125866666</v>
      </c>
      <c r="N50" s="27">
        <v>437038.16244</v>
      </c>
      <c r="O50" s="27">
        <v>468466.9676155333</v>
      </c>
      <c r="P50" s="27">
        <v>489109.131742</v>
      </c>
      <c r="Q50" s="27">
        <v>482285.5175559666</v>
      </c>
      <c r="R50" s="27">
        <v>376374.8097549</v>
      </c>
      <c r="S50" s="27">
        <v>270702.9312331667</v>
      </c>
      <c r="T50" s="27">
        <v>322867.90686773334</v>
      </c>
      <c r="U50" s="27">
        <v>404299.6295723</v>
      </c>
      <c r="V50" s="27">
        <v>442458.9546454</v>
      </c>
      <c r="W50" s="27">
        <v>707296.2618047333</v>
      </c>
      <c r="X50" s="27">
        <v>745804.8573228</v>
      </c>
      <c r="Y50" s="27">
        <v>579059.4375980333</v>
      </c>
      <c r="Z50" s="27">
        <v>647393.0997339666</v>
      </c>
      <c r="AA50" s="27">
        <v>603746.4228671334</v>
      </c>
      <c r="AB50" s="27">
        <v>504545.35716529994</v>
      </c>
      <c r="AC50" s="27">
        <v>394984.6488760334</v>
      </c>
      <c r="AD50" s="27">
        <v>543013.9262034666</v>
      </c>
      <c r="AE50" s="27">
        <v>413377.14985123335</v>
      </c>
    </row>
    <row r="51" spans="1:31" ht="12.75">
      <c r="A51" s="21"/>
      <c r="B51" s="21" t="s">
        <v>70</v>
      </c>
      <c r="C51" s="21" t="s">
        <v>69</v>
      </c>
      <c r="D51" s="21" t="s">
        <v>9</v>
      </c>
      <c r="E51" s="21"/>
      <c r="F51" s="27">
        <v>842110.118278</v>
      </c>
      <c r="G51" s="27">
        <v>826538.9724042</v>
      </c>
      <c r="H51" s="27">
        <v>904554.9711073334</v>
      </c>
      <c r="I51" s="27">
        <v>836378.02457</v>
      </c>
      <c r="J51" s="27">
        <v>935093.6138133334</v>
      </c>
      <c r="K51" s="27">
        <v>1040668.8464333334</v>
      </c>
      <c r="L51" s="27">
        <v>913293.3722733333</v>
      </c>
      <c r="M51" s="27">
        <v>911837.3912266666</v>
      </c>
      <c r="N51" s="27">
        <v>999021.90982</v>
      </c>
      <c r="O51" s="27">
        <v>1113127.4840099334</v>
      </c>
      <c r="P51" s="27">
        <v>1109579.0095756664</v>
      </c>
      <c r="Q51" s="27">
        <v>1221037.8843135</v>
      </c>
      <c r="R51" s="27">
        <v>1077993.6299322667</v>
      </c>
      <c r="S51" s="27">
        <v>1327619.5233763</v>
      </c>
      <c r="T51" s="27">
        <v>1274625.6609470998</v>
      </c>
      <c r="U51" s="27">
        <v>1242422.9537228665</v>
      </c>
      <c r="V51" s="27">
        <v>1417244.0379540666</v>
      </c>
      <c r="W51" s="27">
        <v>1419335.6856184</v>
      </c>
      <c r="X51" s="27">
        <v>1447643.8101407334</v>
      </c>
      <c r="Y51" s="27">
        <v>1603859.7321959669</v>
      </c>
      <c r="Z51" s="27">
        <v>1564185.8143765333</v>
      </c>
      <c r="AA51" s="27">
        <v>1522196.0335416999</v>
      </c>
      <c r="AB51" s="27">
        <v>1521954.2739426668</v>
      </c>
      <c r="AC51" s="27">
        <v>1435581.2963279332</v>
      </c>
      <c r="AD51" s="27">
        <v>1452091.2953048332</v>
      </c>
      <c r="AE51" s="27">
        <v>1530656.9531161333</v>
      </c>
    </row>
    <row r="52" spans="1:31" ht="12.75">
      <c r="A52" s="21"/>
      <c r="B52" s="21" t="s">
        <v>71</v>
      </c>
      <c r="C52" s="21" t="s">
        <v>69</v>
      </c>
      <c r="D52" s="21" t="s">
        <v>11</v>
      </c>
      <c r="E52" s="21"/>
      <c r="F52" s="27">
        <v>17017.460526366664</v>
      </c>
      <c r="G52" s="27">
        <v>10339.416324966667</v>
      </c>
      <c r="H52" s="27">
        <v>1705.9426757999997</v>
      </c>
      <c r="I52" s="27">
        <v>73.01127900000002</v>
      </c>
      <c r="J52" s="27">
        <v>17.4911913</v>
      </c>
      <c r="K52" s="27">
        <v>0</v>
      </c>
      <c r="L52" s="27">
        <v>11.030481</v>
      </c>
      <c r="M52" s="27">
        <v>0</v>
      </c>
      <c r="N52" s="27">
        <v>0</v>
      </c>
      <c r="O52" s="27">
        <v>705230.6792890334</v>
      </c>
      <c r="P52" s="27">
        <v>402487.4122709</v>
      </c>
      <c r="Q52" s="27">
        <v>623046.0511810334</v>
      </c>
      <c r="R52" s="27">
        <v>792511.1901259667</v>
      </c>
      <c r="S52" s="27">
        <v>927910.6149899667</v>
      </c>
      <c r="T52" s="27">
        <v>1436137.4511638</v>
      </c>
      <c r="U52" s="27">
        <v>1046329.669121</v>
      </c>
      <c r="V52" s="27">
        <v>1424948.1429098668</v>
      </c>
      <c r="W52" s="27">
        <v>1302969.9844413998</v>
      </c>
      <c r="X52" s="27">
        <v>2859057.5592304</v>
      </c>
      <c r="Y52" s="27">
        <v>2677834.6369071</v>
      </c>
      <c r="Z52" s="27">
        <v>3749459.2045031</v>
      </c>
      <c r="AA52" s="27">
        <v>4470587.541453732</v>
      </c>
      <c r="AB52" s="27">
        <v>3013195.9647339</v>
      </c>
      <c r="AC52" s="27">
        <v>4031022.5961173666</v>
      </c>
      <c r="AD52" s="27">
        <v>4802645.5357466675</v>
      </c>
      <c r="AE52" s="27">
        <v>4762397.2566962</v>
      </c>
    </row>
    <row r="53" spans="1:31" ht="12.75">
      <c r="A53" s="21"/>
      <c r="B53" s="21" t="s">
        <v>72</v>
      </c>
      <c r="C53" s="21" t="s">
        <v>69</v>
      </c>
      <c r="D53" s="21" t="s">
        <v>13</v>
      </c>
      <c r="E53" s="21"/>
      <c r="F53" s="27">
        <v>2176020.0947026666</v>
      </c>
      <c r="G53" s="27">
        <v>2195850.7226256332</v>
      </c>
      <c r="H53" s="27">
        <v>1791273.6470097334</v>
      </c>
      <c r="I53" s="27">
        <v>1773996.2868100002</v>
      </c>
      <c r="J53" s="27">
        <v>2168436.5779999997</v>
      </c>
      <c r="K53" s="27">
        <v>2070954.5031999997</v>
      </c>
      <c r="L53" s="27">
        <v>1712282.73524</v>
      </c>
      <c r="M53" s="27">
        <v>2007482.1761866666</v>
      </c>
      <c r="N53" s="27">
        <v>2164891.22542</v>
      </c>
      <c r="O53" s="27">
        <v>2408355.5876794336</v>
      </c>
      <c r="P53" s="27">
        <v>2657869.159099</v>
      </c>
      <c r="Q53" s="27">
        <v>3013755.8245168</v>
      </c>
      <c r="R53" s="27">
        <v>3227141.9072167003</v>
      </c>
      <c r="S53" s="27">
        <v>3353173.7626775666</v>
      </c>
      <c r="T53" s="27">
        <v>3478850.903018333</v>
      </c>
      <c r="U53" s="27">
        <v>3822139.9537339336</v>
      </c>
      <c r="V53" s="27">
        <v>4860963.8935924005</v>
      </c>
      <c r="W53" s="27">
        <v>5038687.838576333</v>
      </c>
      <c r="X53" s="27">
        <v>5725075.720185067</v>
      </c>
      <c r="Y53" s="27">
        <v>6074711.406183934</v>
      </c>
      <c r="Z53" s="27">
        <v>4175852.4614733667</v>
      </c>
      <c r="AA53" s="27">
        <v>3816350.8161507663</v>
      </c>
      <c r="AB53" s="27">
        <v>3874292.906197266</v>
      </c>
      <c r="AC53" s="27">
        <v>3714713.7544066003</v>
      </c>
      <c r="AD53" s="27">
        <v>3972414.3032192667</v>
      </c>
      <c r="AE53" s="27">
        <v>3859265.3683188</v>
      </c>
    </row>
    <row r="54" spans="1:31" ht="12.75">
      <c r="A54" s="21"/>
      <c r="B54" s="21" t="s">
        <v>73</v>
      </c>
      <c r="C54" s="21" t="s">
        <v>69</v>
      </c>
      <c r="D54" s="21" t="s">
        <v>15</v>
      </c>
      <c r="E54" s="21"/>
      <c r="F54" s="27">
        <v>1020734.4911353333</v>
      </c>
      <c r="G54" s="27">
        <v>950669.3729643001</v>
      </c>
      <c r="H54" s="27">
        <v>1036499.2418469331</v>
      </c>
      <c r="I54" s="27">
        <v>926737.5602099999</v>
      </c>
      <c r="J54" s="27">
        <v>1071575.9464666666</v>
      </c>
      <c r="K54" s="27">
        <v>1173737.6192666667</v>
      </c>
      <c r="L54" s="27">
        <v>1033399.3403066667</v>
      </c>
      <c r="M54" s="27">
        <v>1022667.25</v>
      </c>
      <c r="N54" s="27">
        <v>1129992.23843</v>
      </c>
      <c r="O54" s="27">
        <v>1237074.1026435</v>
      </c>
      <c r="P54" s="27">
        <v>1268786.2022989998</v>
      </c>
      <c r="Q54" s="27">
        <v>1439566.1061360333</v>
      </c>
      <c r="R54" s="27">
        <v>1272935.541361</v>
      </c>
      <c r="S54" s="27">
        <v>1643981.7952726667</v>
      </c>
      <c r="T54" s="27">
        <v>1601524.7077654</v>
      </c>
      <c r="U54" s="27">
        <v>1555434.1941420333</v>
      </c>
      <c r="V54" s="27">
        <v>1840196.783909367</v>
      </c>
      <c r="W54" s="27">
        <v>1812654.470824633</v>
      </c>
      <c r="X54" s="27">
        <v>1917306.9907101002</v>
      </c>
      <c r="Y54" s="27">
        <v>2169443.5065204</v>
      </c>
      <c r="Z54" s="27">
        <v>2117319.3484406336</v>
      </c>
      <c r="AA54" s="27">
        <v>2089238.0188845</v>
      </c>
      <c r="AB54" s="27">
        <v>2133928.3363016667</v>
      </c>
      <c r="AC54" s="27">
        <v>2050836.6360338998</v>
      </c>
      <c r="AD54" s="27">
        <v>2134395.225418133</v>
      </c>
      <c r="AE54" s="27">
        <v>2205108.8451450667</v>
      </c>
    </row>
    <row r="55" spans="1:31" s="6" customFormat="1" ht="12.75">
      <c r="A55" s="28"/>
      <c r="B55" s="28" t="s">
        <v>74</v>
      </c>
      <c r="C55" s="28" t="s">
        <v>69</v>
      </c>
      <c r="D55" s="28" t="s">
        <v>17</v>
      </c>
      <c r="E55" s="28"/>
      <c r="F55" s="27">
        <v>4367823.213894066</v>
      </c>
      <c r="G55" s="27">
        <v>4185473.8667034335</v>
      </c>
      <c r="H55" s="27">
        <v>3923049.992708367</v>
      </c>
      <c r="I55" s="27">
        <v>3703050.3100261004</v>
      </c>
      <c r="J55" s="27">
        <v>4322710.049699434</v>
      </c>
      <c r="K55" s="27">
        <v>4535923.730066667</v>
      </c>
      <c r="L55" s="27">
        <v>3848390.964115133</v>
      </c>
      <c r="M55" s="27">
        <v>4377015.83</v>
      </c>
      <c r="N55" s="27">
        <v>4730943.53611</v>
      </c>
      <c r="O55" s="27">
        <v>5932242.4240167</v>
      </c>
      <c r="P55" s="27">
        <v>5927852.874079767</v>
      </c>
      <c r="Q55" s="27">
        <v>6779686.432985767</v>
      </c>
      <c r="R55" s="27">
        <v>6746945.137988</v>
      </c>
      <c r="S55" s="27">
        <v>7523394.870197067</v>
      </c>
      <c r="T55" s="27">
        <v>8114032.712950267</v>
      </c>
      <c r="U55" s="27">
        <v>8070611.435659301</v>
      </c>
      <c r="V55" s="27">
        <v>9985844.8089521</v>
      </c>
      <c r="W55" s="27">
        <v>10280932.639894767</v>
      </c>
      <c r="X55" s="27">
        <v>12694924.9450265</v>
      </c>
      <c r="Y55" s="27">
        <v>13104952.5585374</v>
      </c>
      <c r="Z55" s="27">
        <v>12254219.968440633</v>
      </c>
      <c r="AA55" s="27">
        <v>12502089.103125233</v>
      </c>
      <c r="AB55" s="27">
        <v>11047909.7743762</v>
      </c>
      <c r="AC55" s="27">
        <v>11627126.295255534</v>
      </c>
      <c r="AD55" s="27">
        <v>12904539.2749218</v>
      </c>
      <c r="AE55" s="27">
        <v>12770824.262868833</v>
      </c>
    </row>
    <row r="56" spans="1:31" s="1" customFormat="1" ht="12.75">
      <c r="A56" s="20"/>
      <c r="B56" s="20" t="s">
        <v>75</v>
      </c>
      <c r="C56" s="20" t="s">
        <v>76</v>
      </c>
      <c r="D56" s="20" t="s">
        <v>17</v>
      </c>
      <c r="E56" s="20"/>
      <c r="F56" s="27">
        <v>29679850.662068807</v>
      </c>
      <c r="G56" s="27">
        <v>30727361.394907992</v>
      </c>
      <c r="H56" s="27">
        <v>29911084.059713498</v>
      </c>
      <c r="I56" s="27">
        <v>26932870.67592966</v>
      </c>
      <c r="J56" s="27">
        <v>28800123.37099616</v>
      </c>
      <c r="K56" s="27">
        <v>28533627.980532236</v>
      </c>
      <c r="L56" s="27">
        <v>27685984.68168416</v>
      </c>
      <c r="M56" s="27">
        <v>28844484.56859887</v>
      </c>
      <c r="N56" s="27">
        <v>30848791.32844198</v>
      </c>
      <c r="O56" s="27">
        <v>32178243.802612152</v>
      </c>
      <c r="P56" s="27">
        <v>32495200.427568328</v>
      </c>
      <c r="Q56" s="27">
        <v>36094973.43398422</v>
      </c>
      <c r="R56" s="27">
        <v>37575060.28728871</v>
      </c>
      <c r="S56" s="27">
        <v>37840833.41321631</v>
      </c>
      <c r="T56" s="27">
        <v>39346837.6246736</v>
      </c>
      <c r="U56" s="27">
        <v>36300736.41663283</v>
      </c>
      <c r="V56" s="27">
        <v>38316827.533940144</v>
      </c>
      <c r="W56" s="27">
        <v>37953472.87675233</v>
      </c>
      <c r="X56" s="27">
        <v>44370424.39355214</v>
      </c>
      <c r="Y56" s="27">
        <v>45359551.621679395</v>
      </c>
      <c r="Z56" s="27">
        <v>43598498.92547687</v>
      </c>
      <c r="AA56" s="27">
        <v>43201720.925417066</v>
      </c>
      <c r="AB56" s="27">
        <v>42131515.656272665</v>
      </c>
      <c r="AC56" s="27">
        <v>42472190.839309536</v>
      </c>
      <c r="AD56" s="27">
        <v>44497544.83556672</v>
      </c>
      <c r="AE56" s="27">
        <v>44412860.76620022</v>
      </c>
    </row>
    <row r="57" spans="6:27" s="1" customFormat="1" ht="12.75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31" ht="15.75">
      <c r="A58" s="65" t="s">
        <v>112</v>
      </c>
      <c r="B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1:31" ht="12.75">
      <c r="A59" s="1"/>
      <c r="B59" s="1"/>
      <c r="C59" s="30" t="s">
        <v>77</v>
      </c>
      <c r="D59" s="31"/>
      <c r="E59" s="31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</row>
    <row r="60" spans="1:31" ht="12.75">
      <c r="A60" s="1"/>
      <c r="B60" s="1"/>
      <c r="C60" s="30" t="s">
        <v>78</v>
      </c>
      <c r="D60" s="30"/>
      <c r="E60" s="30"/>
      <c r="F60" s="33">
        <v>1980</v>
      </c>
      <c r="G60" s="33">
        <f aca="true" t="shared" si="1" ref="G60:AD60">F60+1</f>
        <v>1981</v>
      </c>
      <c r="H60" s="33">
        <f t="shared" si="1"/>
        <v>1982</v>
      </c>
      <c r="I60" s="33">
        <f t="shared" si="1"/>
        <v>1983</v>
      </c>
      <c r="J60" s="33">
        <f t="shared" si="1"/>
        <v>1984</v>
      </c>
      <c r="K60" s="33">
        <f t="shared" si="1"/>
        <v>1985</v>
      </c>
      <c r="L60" s="33">
        <f t="shared" si="1"/>
        <v>1986</v>
      </c>
      <c r="M60" s="33">
        <f t="shared" si="1"/>
        <v>1987</v>
      </c>
      <c r="N60" s="33">
        <f t="shared" si="1"/>
        <v>1988</v>
      </c>
      <c r="O60" s="33">
        <f t="shared" si="1"/>
        <v>1989</v>
      </c>
      <c r="P60" s="33">
        <f t="shared" si="1"/>
        <v>1990</v>
      </c>
      <c r="Q60" s="33">
        <f t="shared" si="1"/>
        <v>1991</v>
      </c>
      <c r="R60" s="33">
        <f t="shared" si="1"/>
        <v>1992</v>
      </c>
      <c r="S60" s="33">
        <f t="shared" si="1"/>
        <v>1993</v>
      </c>
      <c r="T60" s="33">
        <f t="shared" si="1"/>
        <v>1994</v>
      </c>
      <c r="U60" s="33">
        <f t="shared" si="1"/>
        <v>1995</v>
      </c>
      <c r="V60" s="33">
        <f t="shared" si="1"/>
        <v>1996</v>
      </c>
      <c r="W60" s="33">
        <f t="shared" si="1"/>
        <v>1997</v>
      </c>
      <c r="X60" s="33">
        <f t="shared" si="1"/>
        <v>1998</v>
      </c>
      <c r="Y60" s="33">
        <f t="shared" si="1"/>
        <v>1999</v>
      </c>
      <c r="Z60" s="33">
        <f t="shared" si="1"/>
        <v>2000</v>
      </c>
      <c r="AA60" s="33">
        <f t="shared" si="1"/>
        <v>2001</v>
      </c>
      <c r="AB60" s="33">
        <f t="shared" si="1"/>
        <v>2002</v>
      </c>
      <c r="AC60" s="33">
        <f t="shared" si="1"/>
        <v>2003</v>
      </c>
      <c r="AD60" s="33">
        <f t="shared" si="1"/>
        <v>2004</v>
      </c>
      <c r="AE60" s="33">
        <f>AD60+1</f>
        <v>2005</v>
      </c>
    </row>
    <row r="61" spans="1:31" ht="12.75">
      <c r="A61" s="6"/>
      <c r="B61" s="6"/>
      <c r="C61" s="34" t="str">
        <f>C12</f>
        <v>Coal</v>
      </c>
      <c r="D61" s="35" t="str">
        <f>D12</f>
        <v>Total Consumption</v>
      </c>
      <c r="E61" s="35"/>
      <c r="F61" s="36">
        <f aca="true" t="shared" si="2" ref="F61:AD61">F12</f>
        <v>1133262.327211593</v>
      </c>
      <c r="G61" s="36">
        <f t="shared" si="2"/>
        <v>2420124.7368832524</v>
      </c>
      <c r="H61" s="36">
        <f t="shared" si="2"/>
        <v>1107356.6644210794</v>
      </c>
      <c r="I61" s="36">
        <f t="shared" si="2"/>
        <v>927004.5761514457</v>
      </c>
      <c r="J61" s="36">
        <f t="shared" si="2"/>
        <v>1108774.6583574496</v>
      </c>
      <c r="K61" s="36">
        <f t="shared" si="2"/>
        <v>943247.8612999069</v>
      </c>
      <c r="L61" s="36">
        <f t="shared" si="2"/>
        <v>272658.7133492394</v>
      </c>
      <c r="M61" s="36">
        <f t="shared" si="2"/>
        <v>344399.2902232585</v>
      </c>
      <c r="N61" s="36">
        <f t="shared" si="2"/>
        <v>291591.6919487258</v>
      </c>
      <c r="O61" s="36">
        <f t="shared" si="2"/>
        <v>633073.8400146058</v>
      </c>
      <c r="P61" s="36">
        <f t="shared" si="2"/>
        <v>1473941.460244396</v>
      </c>
      <c r="Q61" s="36">
        <f t="shared" si="2"/>
        <v>3085696.4424014124</v>
      </c>
      <c r="R61" s="36">
        <f t="shared" si="2"/>
        <v>3841285.847042575</v>
      </c>
      <c r="S61" s="36">
        <f t="shared" si="2"/>
        <v>3499004.837782475</v>
      </c>
      <c r="T61" s="36">
        <f t="shared" si="2"/>
        <v>4203347.524446844</v>
      </c>
      <c r="U61" s="36">
        <f t="shared" si="2"/>
        <v>1903038.5207636692</v>
      </c>
      <c r="V61" s="36">
        <f t="shared" si="2"/>
        <v>1911564.6027519484</v>
      </c>
      <c r="W61" s="36">
        <f t="shared" si="2"/>
        <v>1544362.8417976797</v>
      </c>
      <c r="X61" s="36">
        <f t="shared" si="2"/>
        <v>3411993.3057660735</v>
      </c>
      <c r="Y61" s="36">
        <f t="shared" si="2"/>
        <v>3645651.645951684</v>
      </c>
      <c r="Z61" s="36">
        <f t="shared" si="2"/>
        <v>3657086.592711504</v>
      </c>
      <c r="AA61" s="36">
        <f t="shared" si="2"/>
        <v>4104275.99000862</v>
      </c>
      <c r="AB61" s="36">
        <f t="shared" si="2"/>
        <v>3572294.8075625384</v>
      </c>
      <c r="AC61" s="36">
        <f t="shared" si="2"/>
        <v>4247629.468965878</v>
      </c>
      <c r="AD61" s="36">
        <f t="shared" si="2"/>
        <v>3451856.449879</v>
      </c>
      <c r="AE61" s="36">
        <f>AE12</f>
        <v>3373666.1065172907</v>
      </c>
    </row>
    <row r="62" spans="1:31" ht="12.75">
      <c r="A62" s="1"/>
      <c r="B62" s="1"/>
      <c r="C62" s="37" t="s">
        <v>111</v>
      </c>
      <c r="D62" s="30" t="str">
        <f>D49</f>
        <v>Total Consumption</v>
      </c>
      <c r="E62" s="30"/>
      <c r="F62" s="36">
        <f>F49-F63</f>
        <v>23868417.633210283</v>
      </c>
      <c r="G62" s="36">
        <f aca="true" t="shared" si="3" ref="G62:AD62">G49-G63</f>
        <v>23835478.715030152</v>
      </c>
      <c r="H62" s="36">
        <f t="shared" si="3"/>
        <v>24582815.730562255</v>
      </c>
      <c r="I62" s="36">
        <f t="shared" si="3"/>
        <v>22005212.606649105</v>
      </c>
      <c r="J62" s="36">
        <f t="shared" si="3"/>
        <v>23077465.19727554</v>
      </c>
      <c r="K62" s="36">
        <f t="shared" si="3"/>
        <v>22712167.71765357</v>
      </c>
      <c r="L62" s="36">
        <f t="shared" si="3"/>
        <v>23220459.07011304</v>
      </c>
      <c r="M62" s="36">
        <f t="shared" si="3"/>
        <v>23782560.387299616</v>
      </c>
      <c r="N62" s="36">
        <f t="shared" si="3"/>
        <v>25465742.138123255</v>
      </c>
      <c r="O62" s="36">
        <f t="shared" si="3"/>
        <v>25241515.00191803</v>
      </c>
      <c r="P62" s="36">
        <f t="shared" si="3"/>
        <v>24780836.001972765</v>
      </c>
      <c r="Q62" s="36">
        <f t="shared" si="3"/>
        <v>25878902.31311041</v>
      </c>
      <c r="R62" s="36">
        <f t="shared" si="3"/>
        <v>26663981.684001733</v>
      </c>
      <c r="S62" s="36">
        <f t="shared" si="3"/>
        <v>26468091.6751598</v>
      </c>
      <c r="T62" s="36">
        <f t="shared" si="3"/>
        <v>26706872.515339404</v>
      </c>
      <c r="U62" s="36">
        <f t="shared" si="3"/>
        <v>25980498.13830597</v>
      </c>
      <c r="V62" s="36">
        <f t="shared" si="3"/>
        <v>26053270.490730733</v>
      </c>
      <c r="W62" s="36">
        <f t="shared" si="3"/>
        <v>25925832.72196495</v>
      </c>
      <c r="X62" s="36">
        <f t="shared" si="3"/>
        <v>28089542.006486278</v>
      </c>
      <c r="Y62" s="36">
        <f t="shared" si="3"/>
        <v>28343423.42723582</v>
      </c>
      <c r="Z62" s="36">
        <f t="shared" si="3"/>
        <v>27390675.45094377</v>
      </c>
      <c r="AA62" s="36">
        <f t="shared" si="3"/>
        <v>26368072.86674741</v>
      </c>
      <c r="AB62" s="36">
        <f t="shared" si="3"/>
        <v>27217172.00795123</v>
      </c>
      <c r="AC62" s="36">
        <f t="shared" si="3"/>
        <v>26295734.802376296</v>
      </c>
      <c r="AD62" s="36">
        <f t="shared" si="3"/>
        <v>27910775.391133085</v>
      </c>
      <c r="AE62" s="36">
        <f>AE49-AE63</f>
        <v>27980156.859537043</v>
      </c>
    </row>
    <row r="63" spans="1:31" ht="12.75">
      <c r="A63" s="1"/>
      <c r="B63" s="1"/>
      <c r="C63" s="37" t="s">
        <v>87</v>
      </c>
      <c r="D63" s="30"/>
      <c r="E63" s="30"/>
      <c r="F63" s="36">
        <f>F33</f>
        <v>310347.48775286664</v>
      </c>
      <c r="G63" s="36">
        <f aca="true" t="shared" si="4" ref="G63:AD63">G33</f>
        <v>286284.0762911564</v>
      </c>
      <c r="H63" s="36">
        <f t="shared" si="4"/>
        <v>297861.6720217926</v>
      </c>
      <c r="I63" s="36">
        <f t="shared" si="4"/>
        <v>297603.1831030096</v>
      </c>
      <c r="J63" s="36">
        <f t="shared" si="4"/>
        <v>291173.4656637293</v>
      </c>
      <c r="K63" s="36">
        <f t="shared" si="4"/>
        <v>342288.6715120972</v>
      </c>
      <c r="L63" s="36">
        <f t="shared" si="4"/>
        <v>344475.9341067481</v>
      </c>
      <c r="M63" s="36">
        <f t="shared" si="4"/>
        <v>340509.06107599585</v>
      </c>
      <c r="N63" s="36">
        <f t="shared" si="4"/>
        <v>360513.96226000384</v>
      </c>
      <c r="O63" s="36">
        <f t="shared" si="4"/>
        <v>371412.5366628164</v>
      </c>
      <c r="P63" s="36">
        <f t="shared" si="4"/>
        <v>312570.091271396</v>
      </c>
      <c r="Q63" s="36">
        <f t="shared" si="4"/>
        <v>350688.2454866271</v>
      </c>
      <c r="R63" s="36">
        <f t="shared" si="4"/>
        <v>322847.6182564024</v>
      </c>
      <c r="S63" s="36">
        <f t="shared" si="4"/>
        <v>350342.030076962</v>
      </c>
      <c r="T63" s="36">
        <f t="shared" si="4"/>
        <v>322584.8719370768</v>
      </c>
      <c r="U63" s="36">
        <f t="shared" si="4"/>
        <v>346588.3219038905</v>
      </c>
      <c r="V63" s="36">
        <f t="shared" si="4"/>
        <v>366147.63150535955</v>
      </c>
      <c r="W63" s="36">
        <f t="shared" si="4"/>
        <v>202344.67309493723</v>
      </c>
      <c r="X63" s="36">
        <f t="shared" si="4"/>
        <v>173964.13627328852</v>
      </c>
      <c r="Y63" s="36">
        <f t="shared" si="4"/>
        <v>265523.9899544921</v>
      </c>
      <c r="Z63" s="36">
        <f t="shared" si="4"/>
        <v>296516.9133809579</v>
      </c>
      <c r="AA63" s="36">
        <f t="shared" si="4"/>
        <v>227282.96553579273</v>
      </c>
      <c r="AB63" s="36">
        <f t="shared" si="4"/>
        <v>294139.06638269447</v>
      </c>
      <c r="AC63" s="36">
        <f t="shared" si="4"/>
        <v>301700.27271183056</v>
      </c>
      <c r="AD63" s="36">
        <f t="shared" si="4"/>
        <v>230373.71963283795</v>
      </c>
      <c r="AE63" s="36">
        <f>AE33</f>
        <v>288213.5372770507</v>
      </c>
    </row>
    <row r="64" spans="1:31" ht="12.75">
      <c r="A64" s="6"/>
      <c r="B64" s="6"/>
      <c r="C64" s="34" t="str">
        <f>C55</f>
        <v>Natural Gas</v>
      </c>
      <c r="D64" s="35" t="str">
        <f>D55</f>
        <v>Total Consumption</v>
      </c>
      <c r="E64" s="35"/>
      <c r="F64" s="36">
        <f aca="true" t="shared" si="5" ref="F64:AD64">F55</f>
        <v>4367823.213894066</v>
      </c>
      <c r="G64" s="36">
        <f t="shared" si="5"/>
        <v>4185473.8667034335</v>
      </c>
      <c r="H64" s="36">
        <f t="shared" si="5"/>
        <v>3923049.992708367</v>
      </c>
      <c r="I64" s="36">
        <f t="shared" si="5"/>
        <v>3703050.3100261004</v>
      </c>
      <c r="J64" s="36">
        <f t="shared" si="5"/>
        <v>4322710.049699434</v>
      </c>
      <c r="K64" s="36">
        <f t="shared" si="5"/>
        <v>4535923.730066667</v>
      </c>
      <c r="L64" s="36">
        <f t="shared" si="5"/>
        <v>3848390.964115133</v>
      </c>
      <c r="M64" s="36">
        <f t="shared" si="5"/>
        <v>4377015.83</v>
      </c>
      <c r="N64" s="36">
        <f t="shared" si="5"/>
        <v>4730943.53611</v>
      </c>
      <c r="O64" s="36">
        <f t="shared" si="5"/>
        <v>5932242.4240167</v>
      </c>
      <c r="P64" s="36">
        <f t="shared" si="5"/>
        <v>5927852.874079767</v>
      </c>
      <c r="Q64" s="36">
        <f t="shared" si="5"/>
        <v>6779686.432985767</v>
      </c>
      <c r="R64" s="36">
        <f t="shared" si="5"/>
        <v>6746945.137988</v>
      </c>
      <c r="S64" s="36">
        <f t="shared" si="5"/>
        <v>7523394.870197067</v>
      </c>
      <c r="T64" s="36">
        <f t="shared" si="5"/>
        <v>8114032.712950267</v>
      </c>
      <c r="U64" s="36">
        <f t="shared" si="5"/>
        <v>8070611.435659301</v>
      </c>
      <c r="V64" s="36">
        <f t="shared" si="5"/>
        <v>9985844.8089521</v>
      </c>
      <c r="W64" s="36">
        <f t="shared" si="5"/>
        <v>10280932.639894767</v>
      </c>
      <c r="X64" s="36">
        <f t="shared" si="5"/>
        <v>12694924.9450265</v>
      </c>
      <c r="Y64" s="36">
        <f t="shared" si="5"/>
        <v>13104952.5585374</v>
      </c>
      <c r="Z64" s="36">
        <f t="shared" si="5"/>
        <v>12254219.968440633</v>
      </c>
      <c r="AA64" s="36">
        <f t="shared" si="5"/>
        <v>12502089.103125233</v>
      </c>
      <c r="AB64" s="36">
        <f t="shared" si="5"/>
        <v>11047909.7743762</v>
      </c>
      <c r="AC64" s="36">
        <f t="shared" si="5"/>
        <v>11627126.295255534</v>
      </c>
      <c r="AD64" s="36">
        <f t="shared" si="5"/>
        <v>12904539.2749218</v>
      </c>
      <c r="AE64" s="36">
        <f>AE55</f>
        <v>12770824.262868833</v>
      </c>
    </row>
    <row r="65" spans="1:31" ht="12.75">
      <c r="A65" s="1"/>
      <c r="B65" s="1"/>
      <c r="C65" s="30" t="s">
        <v>79</v>
      </c>
      <c r="D65" s="31"/>
      <c r="E65" s="31"/>
      <c r="F65" s="38">
        <f aca="true" t="shared" si="6" ref="F65:AE65">SUM(F61:F64)</f>
        <v>29679850.662068807</v>
      </c>
      <c r="G65" s="38">
        <f t="shared" si="6"/>
        <v>30727361.394907992</v>
      </c>
      <c r="H65" s="38">
        <f t="shared" si="6"/>
        <v>29911084.05971349</v>
      </c>
      <c r="I65" s="38">
        <f t="shared" si="6"/>
        <v>26932870.67592966</v>
      </c>
      <c r="J65" s="38">
        <f t="shared" si="6"/>
        <v>28800123.370996155</v>
      </c>
      <c r="K65" s="38">
        <f t="shared" si="6"/>
        <v>28533627.98053224</v>
      </c>
      <c r="L65" s="38">
        <f t="shared" si="6"/>
        <v>27685984.68168416</v>
      </c>
      <c r="M65" s="38">
        <f t="shared" si="6"/>
        <v>28844484.568598874</v>
      </c>
      <c r="N65" s="38">
        <f t="shared" si="6"/>
        <v>30848791.328441985</v>
      </c>
      <c r="O65" s="38">
        <f t="shared" si="6"/>
        <v>32178243.802612152</v>
      </c>
      <c r="P65" s="38">
        <f t="shared" si="6"/>
        <v>32495200.427568324</v>
      </c>
      <c r="Q65" s="38">
        <f t="shared" si="6"/>
        <v>36094973.43398422</v>
      </c>
      <c r="R65" s="38">
        <f t="shared" si="6"/>
        <v>37575060.28728871</v>
      </c>
      <c r="S65" s="38">
        <f t="shared" si="6"/>
        <v>37840833.41321631</v>
      </c>
      <c r="T65" s="38">
        <f t="shared" si="6"/>
        <v>39346837.62467359</v>
      </c>
      <c r="U65" s="38">
        <f t="shared" si="6"/>
        <v>36300736.41663283</v>
      </c>
      <c r="V65" s="38">
        <f t="shared" si="6"/>
        <v>38316827.53394014</v>
      </c>
      <c r="W65" s="38">
        <f t="shared" si="6"/>
        <v>37953472.87675233</v>
      </c>
      <c r="X65" s="38">
        <f t="shared" si="6"/>
        <v>44370424.39355214</v>
      </c>
      <c r="Y65" s="38">
        <f t="shared" si="6"/>
        <v>45359551.621679395</v>
      </c>
      <c r="Z65" s="38">
        <f t="shared" si="6"/>
        <v>43598498.925476864</v>
      </c>
      <c r="AA65" s="38">
        <f t="shared" si="6"/>
        <v>43201720.92541705</v>
      </c>
      <c r="AB65" s="38">
        <f t="shared" si="6"/>
        <v>42131515.656272665</v>
      </c>
      <c r="AC65" s="38">
        <f t="shared" si="6"/>
        <v>42472190.83930954</v>
      </c>
      <c r="AD65" s="38">
        <f t="shared" si="6"/>
        <v>44497544.83556672</v>
      </c>
      <c r="AE65" s="38">
        <f t="shared" si="6"/>
        <v>44412860.766200215</v>
      </c>
    </row>
    <row r="66" spans="1:31" ht="12.75">
      <c r="A66" s="1"/>
      <c r="B66" s="1"/>
      <c r="C66" s="31"/>
      <c r="D66" s="31"/>
      <c r="E66" s="31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</row>
    <row r="67" spans="1:31" ht="12.75">
      <c r="A67" s="1"/>
      <c r="B67" s="1"/>
      <c r="C67" s="31"/>
      <c r="D67" s="31"/>
      <c r="E67" s="31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</row>
    <row r="68" spans="1:31" ht="12.75">
      <c r="A68" s="4"/>
      <c r="B68" s="4"/>
      <c r="C68" s="30" t="s">
        <v>80</v>
      </c>
      <c r="D68" s="31"/>
      <c r="E68" s="31"/>
      <c r="F68" s="33">
        <v>1980</v>
      </c>
      <c r="G68" s="33">
        <f aca="true" t="shared" si="7" ref="G68:AD68">F68+1</f>
        <v>1981</v>
      </c>
      <c r="H68" s="33">
        <f t="shared" si="7"/>
        <v>1982</v>
      </c>
      <c r="I68" s="33">
        <f t="shared" si="7"/>
        <v>1983</v>
      </c>
      <c r="J68" s="33">
        <f t="shared" si="7"/>
        <v>1984</v>
      </c>
      <c r="K68" s="33">
        <f t="shared" si="7"/>
        <v>1985</v>
      </c>
      <c r="L68" s="33">
        <f t="shared" si="7"/>
        <v>1986</v>
      </c>
      <c r="M68" s="33">
        <f t="shared" si="7"/>
        <v>1987</v>
      </c>
      <c r="N68" s="33">
        <f t="shared" si="7"/>
        <v>1988</v>
      </c>
      <c r="O68" s="33">
        <f t="shared" si="7"/>
        <v>1989</v>
      </c>
      <c r="P68" s="33">
        <f t="shared" si="7"/>
        <v>1990</v>
      </c>
      <c r="Q68" s="33">
        <f t="shared" si="7"/>
        <v>1991</v>
      </c>
      <c r="R68" s="33">
        <f t="shared" si="7"/>
        <v>1992</v>
      </c>
      <c r="S68" s="33">
        <f t="shared" si="7"/>
        <v>1993</v>
      </c>
      <c r="T68" s="33">
        <f t="shared" si="7"/>
        <v>1994</v>
      </c>
      <c r="U68" s="33">
        <f t="shared" si="7"/>
        <v>1995</v>
      </c>
      <c r="V68" s="33">
        <f t="shared" si="7"/>
        <v>1996</v>
      </c>
      <c r="W68" s="33">
        <f t="shared" si="7"/>
        <v>1997</v>
      </c>
      <c r="X68" s="33">
        <f t="shared" si="7"/>
        <v>1998</v>
      </c>
      <c r="Y68" s="33">
        <f t="shared" si="7"/>
        <v>1999</v>
      </c>
      <c r="Z68" s="33">
        <f t="shared" si="7"/>
        <v>2000</v>
      </c>
      <c r="AA68" s="33">
        <f t="shared" si="7"/>
        <v>2001</v>
      </c>
      <c r="AB68" s="33">
        <f t="shared" si="7"/>
        <v>2002</v>
      </c>
      <c r="AC68" s="33">
        <f t="shared" si="7"/>
        <v>2003</v>
      </c>
      <c r="AD68" s="33">
        <f t="shared" si="7"/>
        <v>2004</v>
      </c>
      <c r="AE68" s="33">
        <f>AD68+1</f>
        <v>2005</v>
      </c>
    </row>
    <row r="69" spans="1:31" ht="12.75">
      <c r="A69" s="4"/>
      <c r="B69" s="4"/>
      <c r="C69" s="39" t="s">
        <v>81</v>
      </c>
      <c r="D69" s="31"/>
      <c r="E69" s="31"/>
      <c r="F69" s="36">
        <f aca="true" t="shared" si="8" ref="F69:AD69">SUM(F11,F21,F27,F32,F54)</f>
        <v>2035573.5357873724</v>
      </c>
      <c r="G69" s="36">
        <f t="shared" si="8"/>
        <v>2204321.4191847458</v>
      </c>
      <c r="H69" s="36">
        <f t="shared" si="8"/>
        <v>2100091.8081447617</v>
      </c>
      <c r="I69" s="36">
        <f t="shared" si="8"/>
        <v>1888179.5678559472</v>
      </c>
      <c r="J69" s="36">
        <f t="shared" si="8"/>
        <v>2104723.483946299</v>
      </c>
      <c r="K69" s="36">
        <f t="shared" si="8"/>
        <v>2291290.451289924</v>
      </c>
      <c r="L69" s="36">
        <f t="shared" si="8"/>
        <v>2025675.9151390917</v>
      </c>
      <c r="M69" s="36">
        <f t="shared" si="8"/>
        <v>1754795.2015375947</v>
      </c>
      <c r="N69" s="36">
        <f t="shared" si="8"/>
        <v>1938958.5788372944</v>
      </c>
      <c r="O69" s="36">
        <f t="shared" si="8"/>
        <v>2152615.2006259724</v>
      </c>
      <c r="P69" s="36">
        <f t="shared" si="8"/>
        <v>2039096.8545720468</v>
      </c>
      <c r="Q69" s="36">
        <f t="shared" si="8"/>
        <v>2186142.2403713246</v>
      </c>
      <c r="R69" s="36">
        <f t="shared" si="8"/>
        <v>1896824.669431794</v>
      </c>
      <c r="S69" s="36">
        <f t="shared" si="8"/>
        <v>2415472.0534112565</v>
      </c>
      <c r="T69" s="36">
        <f t="shared" si="8"/>
        <v>2353220.6038158652</v>
      </c>
      <c r="U69" s="36">
        <f t="shared" si="8"/>
        <v>2220274.4184532845</v>
      </c>
      <c r="V69" s="36">
        <f t="shared" si="8"/>
        <v>2474664.288486435</v>
      </c>
      <c r="W69" s="36">
        <f t="shared" si="8"/>
        <v>2372076.873997835</v>
      </c>
      <c r="X69" s="36">
        <f t="shared" si="8"/>
        <v>2460508.8293698607</v>
      </c>
      <c r="Y69" s="36">
        <f t="shared" si="8"/>
        <v>2789431.8575409334</v>
      </c>
      <c r="Z69" s="36">
        <f t="shared" si="8"/>
        <v>2752414.709175023</v>
      </c>
      <c r="AA69" s="36">
        <f t="shared" si="8"/>
        <v>2764947.6931726406</v>
      </c>
      <c r="AB69" s="36">
        <f t="shared" si="8"/>
        <v>2777373.2910290784</v>
      </c>
      <c r="AC69" s="36">
        <f t="shared" si="8"/>
        <v>2663759.5818230007</v>
      </c>
      <c r="AD69" s="36">
        <f t="shared" si="8"/>
        <v>2585210.7103922437</v>
      </c>
      <c r="AE69" s="36">
        <f>SUM(AE11,AE21,AE27,AE32,AE54)</f>
        <v>2682398.0949896323</v>
      </c>
    </row>
    <row r="70" spans="1:31" ht="12.75">
      <c r="A70" s="1"/>
      <c r="B70" s="1"/>
      <c r="C70" s="39" t="s">
        <v>82</v>
      </c>
      <c r="D70" s="31"/>
      <c r="E70" s="31"/>
      <c r="F70" s="36">
        <f aca="true" t="shared" si="9" ref="F70:AD70">SUM(F8,F18,F25,F30,F38,F45,F51)</f>
        <v>2215516.2031656792</v>
      </c>
      <c r="G70" s="36">
        <f t="shared" si="9"/>
        <v>1885889.3106635567</v>
      </c>
      <c r="H70" s="36">
        <f t="shared" si="9"/>
        <v>2220111.548878344</v>
      </c>
      <c r="I70" s="36">
        <f t="shared" si="9"/>
        <v>1865990.2819484372</v>
      </c>
      <c r="J70" s="36">
        <f t="shared" si="9"/>
        <v>2129525.590958982</v>
      </c>
      <c r="K70" s="36">
        <f t="shared" si="9"/>
        <v>1830529.9197761929</v>
      </c>
      <c r="L70" s="36">
        <f t="shared" si="9"/>
        <v>1765230.489180196</v>
      </c>
      <c r="M70" s="36">
        <f t="shared" si="9"/>
        <v>1720815.0003929934</v>
      </c>
      <c r="N70" s="36">
        <f t="shared" si="9"/>
        <v>1879592.1881278292</v>
      </c>
      <c r="O70" s="36">
        <f t="shared" si="9"/>
        <v>1816922.0640716134</v>
      </c>
      <c r="P70" s="36">
        <f t="shared" si="9"/>
        <v>1881645.8047312936</v>
      </c>
      <c r="Q70" s="36">
        <f t="shared" si="9"/>
        <v>1856527.1547933049</v>
      </c>
      <c r="R70" s="36">
        <f t="shared" si="9"/>
        <v>1652449.4269285598</v>
      </c>
      <c r="S70" s="36">
        <f t="shared" si="9"/>
        <v>1798593.6076707412</v>
      </c>
      <c r="T70" s="36">
        <f t="shared" si="9"/>
        <v>1706910.6787277777</v>
      </c>
      <c r="U70" s="36">
        <f t="shared" si="9"/>
        <v>1776852.8600433576</v>
      </c>
      <c r="V70" s="36">
        <f t="shared" si="9"/>
        <v>1892169.5507741133</v>
      </c>
      <c r="W70" s="36">
        <f t="shared" si="9"/>
        <v>1886358.0288680773</v>
      </c>
      <c r="X70" s="36">
        <f t="shared" si="9"/>
        <v>1962682.5758184686</v>
      </c>
      <c r="Y70" s="36">
        <f t="shared" si="9"/>
        <v>2028293.5477332412</v>
      </c>
      <c r="Z70" s="36">
        <f t="shared" si="9"/>
        <v>2065123.2283209716</v>
      </c>
      <c r="AA70" s="36">
        <f t="shared" si="9"/>
        <v>2128986.0665052272</v>
      </c>
      <c r="AB70" s="36">
        <f t="shared" si="9"/>
        <v>2054422.340252267</v>
      </c>
      <c r="AC70" s="36">
        <f t="shared" si="9"/>
        <v>1738312.4188903244</v>
      </c>
      <c r="AD70" s="36">
        <f t="shared" si="9"/>
        <v>1776965.0080717308</v>
      </c>
      <c r="AE70" s="36">
        <f>SUM(AE8,AE18,AE25,AE30,AE38,AE45,AE51)</f>
        <v>1843354.9012084547</v>
      </c>
    </row>
    <row r="71" spans="1:31" ht="12.75">
      <c r="A71" s="1"/>
      <c r="B71" s="1"/>
      <c r="C71" s="40" t="s">
        <v>83</v>
      </c>
      <c r="D71" s="30"/>
      <c r="E71" s="30"/>
      <c r="F71" s="36">
        <f aca="true" t="shared" si="10" ref="F71:AD71">SUM(F10,F13,F19,F26,F31,F35,F39,F42,F47,F53)</f>
        <v>7509217.172537725</v>
      </c>
      <c r="G71" s="36">
        <f t="shared" si="10"/>
        <v>6757670.4584551435</v>
      </c>
      <c r="H71" s="36">
        <f t="shared" si="10"/>
        <v>6616562.516043472</v>
      </c>
      <c r="I71" s="36">
        <f t="shared" si="10"/>
        <v>5575279.639136269</v>
      </c>
      <c r="J71" s="36">
        <f t="shared" si="10"/>
        <v>7103782.104078026</v>
      </c>
      <c r="K71" s="36">
        <f t="shared" si="10"/>
        <v>6445269.047185434</v>
      </c>
      <c r="L71" s="36">
        <f t="shared" si="10"/>
        <v>6216396.403025436</v>
      </c>
      <c r="M71" s="36">
        <f t="shared" si="10"/>
        <v>6551106.635216179</v>
      </c>
      <c r="N71" s="36">
        <f t="shared" si="10"/>
        <v>6868631.0663099205</v>
      </c>
      <c r="O71" s="36">
        <f t="shared" si="10"/>
        <v>6591635.426795853</v>
      </c>
      <c r="P71" s="36">
        <f t="shared" si="10"/>
        <v>6742589.171396077</v>
      </c>
      <c r="Q71" s="36">
        <f t="shared" si="10"/>
        <v>6847003.516258648</v>
      </c>
      <c r="R71" s="36">
        <f t="shared" si="10"/>
        <v>7795791.061053891</v>
      </c>
      <c r="S71" s="36">
        <f t="shared" si="10"/>
        <v>8250800.930041999</v>
      </c>
      <c r="T71" s="36">
        <f t="shared" si="10"/>
        <v>8214354.726746036</v>
      </c>
      <c r="U71" s="36">
        <f t="shared" si="10"/>
        <v>8339977.856334083</v>
      </c>
      <c r="V71" s="36">
        <f t="shared" si="10"/>
        <v>8773834.216188936</v>
      </c>
      <c r="W71" s="36">
        <f t="shared" si="10"/>
        <v>8881215.774265893</v>
      </c>
      <c r="X71" s="36">
        <f t="shared" si="10"/>
        <v>10497920.600015435</v>
      </c>
      <c r="Y71" s="36">
        <f t="shared" si="10"/>
        <v>10780062.87437475</v>
      </c>
      <c r="Z71" s="36">
        <f t="shared" si="10"/>
        <v>8614147.947914355</v>
      </c>
      <c r="AA71" s="36">
        <f t="shared" si="10"/>
        <v>7917723.739492659</v>
      </c>
      <c r="AB71" s="36">
        <f t="shared" si="10"/>
        <v>8699931.42526085</v>
      </c>
      <c r="AC71" s="36">
        <f t="shared" si="10"/>
        <v>8022791.361437163</v>
      </c>
      <c r="AD71" s="36">
        <f t="shared" si="10"/>
        <v>8999086.895788236</v>
      </c>
      <c r="AE71" s="36">
        <f>SUM(AE10,AE13,AE19,AE26,AE31,AE35,AE39,AE42,AE47,AE53)</f>
        <v>8129932.918925312</v>
      </c>
    </row>
    <row r="72" spans="1:31" ht="12.75">
      <c r="A72" s="4"/>
      <c r="B72" s="4"/>
      <c r="C72" s="39" t="s">
        <v>84</v>
      </c>
      <c r="D72" s="31"/>
      <c r="E72" s="31"/>
      <c r="F72" s="36">
        <f aca="true" t="shared" si="11" ref="F72:AD72">SUM(F7,F15,F17,F23,F29,F34,F37,F44,F50)</f>
        <v>17110829.049086243</v>
      </c>
      <c r="G72" s="36">
        <f t="shared" si="11"/>
        <v>17992389.39480043</v>
      </c>
      <c r="H72" s="36">
        <f t="shared" si="11"/>
        <v>18128947.657181304</v>
      </c>
      <c r="I72" s="36">
        <f t="shared" si="11"/>
        <v>17033283.3496588</v>
      </c>
      <c r="J72" s="36">
        <f t="shared" si="11"/>
        <v>16665061.300171942</v>
      </c>
      <c r="K72" s="36">
        <f t="shared" si="11"/>
        <v>17312777.661295068</v>
      </c>
      <c r="L72" s="36">
        <f t="shared" si="11"/>
        <v>17676951.604960132</v>
      </c>
      <c r="M72" s="36">
        <f t="shared" si="11"/>
        <v>18817015.2410596</v>
      </c>
      <c r="N72" s="36">
        <f t="shared" si="11"/>
        <v>20161279.694734443</v>
      </c>
      <c r="O72" s="36">
        <f t="shared" si="11"/>
        <v>20399063.92120327</v>
      </c>
      <c r="P72" s="36">
        <f t="shared" si="11"/>
        <v>20069421.656201106</v>
      </c>
      <c r="Q72" s="36">
        <f t="shared" si="11"/>
        <v>21664592.830754194</v>
      </c>
      <c r="R72" s="36">
        <f t="shared" si="11"/>
        <v>21807250.06334794</v>
      </c>
      <c r="S72" s="36">
        <f t="shared" si="11"/>
        <v>21138527.193288997</v>
      </c>
      <c r="T72" s="36">
        <f t="shared" si="11"/>
        <v>21698897.085980378</v>
      </c>
      <c r="U72" s="36">
        <f t="shared" si="11"/>
        <v>21274373.964115757</v>
      </c>
      <c r="V72" s="36">
        <f t="shared" si="11"/>
        <v>22016113.732808366</v>
      </c>
      <c r="W72" s="36">
        <f t="shared" si="11"/>
        <v>22141956.03711522</v>
      </c>
      <c r="X72" s="36">
        <f t="shared" si="11"/>
        <v>23223880.854649354</v>
      </c>
      <c r="Y72" s="36">
        <f t="shared" si="11"/>
        <v>23432119.727227107</v>
      </c>
      <c r="Z72" s="36">
        <f t="shared" si="11"/>
        <v>22715728.604901884</v>
      </c>
      <c r="AA72" s="36">
        <f t="shared" si="11"/>
        <v>21737761.888749782</v>
      </c>
      <c r="AB72" s="36">
        <f t="shared" si="11"/>
        <v>22113833.671182342</v>
      </c>
      <c r="AC72" s="36">
        <f t="shared" si="11"/>
        <v>21867133.851766918</v>
      </c>
      <c r="AD72" s="36">
        <f t="shared" si="11"/>
        <v>22997171.015362173</v>
      </c>
      <c r="AE72" s="36">
        <f>SUM(AE7,AE15,AE17,AE23,AE29,AE34,AE37,AE44,AE50)</f>
        <v>23600950.523728747</v>
      </c>
    </row>
    <row r="73" spans="1:31" ht="12.75">
      <c r="A73" s="1"/>
      <c r="B73" s="1"/>
      <c r="C73" s="39" t="s">
        <v>85</v>
      </c>
      <c r="D73" s="31"/>
      <c r="E73" s="31"/>
      <c r="F73" s="36">
        <f aca="true" t="shared" si="12" ref="F73:AD73">SUM(F9,F20,F41,F46,F52)</f>
        <v>808727.9640667523</v>
      </c>
      <c r="G73" s="36">
        <f t="shared" si="12"/>
        <v>1887080.4455925873</v>
      </c>
      <c r="H73" s="36">
        <f t="shared" si="12"/>
        <v>845352.5979039858</v>
      </c>
      <c r="I73" s="36">
        <f t="shared" si="12"/>
        <v>570134.0761431069</v>
      </c>
      <c r="J73" s="36">
        <f t="shared" si="12"/>
        <v>797030.0790127736</v>
      </c>
      <c r="K73" s="36">
        <f t="shared" si="12"/>
        <v>653760.9009856234</v>
      </c>
      <c r="L73" s="36">
        <f t="shared" si="12"/>
        <v>1729.9128385</v>
      </c>
      <c r="M73" s="36">
        <f t="shared" si="12"/>
        <v>752.4903924999999</v>
      </c>
      <c r="N73" s="36">
        <f t="shared" si="12"/>
        <v>329.80043249999994</v>
      </c>
      <c r="O73" s="36">
        <f t="shared" si="12"/>
        <v>1218019.5871361732</v>
      </c>
      <c r="P73" s="36">
        <f t="shared" si="12"/>
        <v>1762424.981574601</v>
      </c>
      <c r="Q73" s="36">
        <f t="shared" si="12"/>
        <v>3540712.6425243174</v>
      </c>
      <c r="R73" s="36">
        <f t="shared" si="12"/>
        <v>4422757.006929352</v>
      </c>
      <c r="S73" s="36">
        <f t="shared" si="12"/>
        <v>4237433.386155908</v>
      </c>
      <c r="T73" s="36">
        <f t="shared" si="12"/>
        <v>5373428.446215639</v>
      </c>
      <c r="U73" s="36">
        <f t="shared" si="12"/>
        <v>2689272.2823191867</v>
      </c>
      <c r="V73" s="36">
        <f t="shared" si="12"/>
        <v>3160012.7497412837</v>
      </c>
      <c r="W73" s="36">
        <f t="shared" si="12"/>
        <v>2671877.763876034</v>
      </c>
      <c r="X73" s="36">
        <f t="shared" si="12"/>
        <v>6225395.5262616165</v>
      </c>
      <c r="Y73" s="36">
        <f t="shared" si="12"/>
        <v>6329599.7756714</v>
      </c>
      <c r="Z73" s="36">
        <f t="shared" si="12"/>
        <v>7451074.395251604</v>
      </c>
      <c r="AA73" s="36">
        <f t="shared" si="12"/>
        <v>8652331.267269352</v>
      </c>
      <c r="AB73" s="36">
        <f t="shared" si="12"/>
        <v>6485961.992512722</v>
      </c>
      <c r="AC73" s="36">
        <f t="shared" si="12"/>
        <v>8180206.261898439</v>
      </c>
      <c r="AD73" s="36">
        <f t="shared" si="12"/>
        <v>8139132.216922913</v>
      </c>
      <c r="AE73" s="36">
        <f>SUM(AE9,AE20,AE41,AE46,AE52)</f>
        <v>8156205.637606675</v>
      </c>
    </row>
    <row r="74" spans="1:31" ht="12.75">
      <c r="A74" s="1"/>
      <c r="B74" s="1"/>
      <c r="C74" s="30" t="s">
        <v>79</v>
      </c>
      <c r="D74" s="31"/>
      <c r="E74" s="31"/>
      <c r="F74" s="38">
        <f aca="true" t="shared" si="13" ref="F74:AE74">SUM(F69:F73)</f>
        <v>29679863.92464377</v>
      </c>
      <c r="G74" s="38">
        <f t="shared" si="13"/>
        <v>30727351.02869646</v>
      </c>
      <c r="H74" s="38">
        <f t="shared" si="13"/>
        <v>29911066.128151868</v>
      </c>
      <c r="I74" s="38">
        <f t="shared" si="13"/>
        <v>26932866.91474256</v>
      </c>
      <c r="J74" s="38">
        <f t="shared" si="13"/>
        <v>28800122.558168024</v>
      </c>
      <c r="K74" s="38">
        <f t="shared" si="13"/>
        <v>28533627.980532244</v>
      </c>
      <c r="L74" s="38">
        <f t="shared" si="13"/>
        <v>27685984.325143356</v>
      </c>
      <c r="M74" s="38">
        <f t="shared" si="13"/>
        <v>28844484.568598866</v>
      </c>
      <c r="N74" s="38">
        <f t="shared" si="13"/>
        <v>30848791.32844199</v>
      </c>
      <c r="O74" s="38">
        <f t="shared" si="13"/>
        <v>32178256.19983288</v>
      </c>
      <c r="P74" s="38">
        <f t="shared" si="13"/>
        <v>32495178.468475126</v>
      </c>
      <c r="Q74" s="38">
        <f t="shared" si="13"/>
        <v>36094978.38470179</v>
      </c>
      <c r="R74" s="38">
        <f t="shared" si="13"/>
        <v>37575072.22769154</v>
      </c>
      <c r="S74" s="38">
        <f t="shared" si="13"/>
        <v>37840827.170568906</v>
      </c>
      <c r="T74" s="38">
        <f t="shared" si="13"/>
        <v>39346811.54148569</v>
      </c>
      <c r="U74" s="38">
        <f t="shared" si="13"/>
        <v>36300751.38126567</v>
      </c>
      <c r="V74" s="38">
        <f t="shared" si="13"/>
        <v>38316794.53799914</v>
      </c>
      <c r="W74" s="38">
        <f t="shared" si="13"/>
        <v>37953484.47812306</v>
      </c>
      <c r="X74" s="38">
        <f t="shared" si="13"/>
        <v>44370388.38611473</v>
      </c>
      <c r="Y74" s="38">
        <f t="shared" si="13"/>
        <v>45359507.78254743</v>
      </c>
      <c r="Z74" s="38">
        <f t="shared" si="13"/>
        <v>43598488.885563836</v>
      </c>
      <c r="AA74" s="38">
        <f t="shared" si="13"/>
        <v>43201750.655189656</v>
      </c>
      <c r="AB74" s="38">
        <f t="shared" si="13"/>
        <v>42131522.720237255</v>
      </c>
      <c r="AC74" s="38">
        <f t="shared" si="13"/>
        <v>42472203.47581585</v>
      </c>
      <c r="AD74" s="38">
        <f t="shared" si="13"/>
        <v>44497565.84653729</v>
      </c>
      <c r="AE74" s="38">
        <f t="shared" si="13"/>
        <v>44412842.07645882</v>
      </c>
    </row>
    <row r="75" spans="1:31" ht="12.75">
      <c r="A75" s="1"/>
      <c r="B75" s="1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</row>
    <row r="76" spans="1:31" ht="12.75">
      <c r="A76" s="1"/>
      <c r="B76" s="1"/>
      <c r="C76" s="1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12.75">
      <c r="A77" s="1"/>
      <c r="B77" s="1"/>
      <c r="C77" s="1"/>
      <c r="D77" s="1"/>
      <c r="E77" s="1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</row>
    <row r="78" spans="1:31" ht="12.75">
      <c r="A78" s="1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</row>
    <row r="79" spans="1:31" ht="15.75">
      <c r="A79" s="65" t="s">
        <v>113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spans="1:31" ht="12.75">
      <c r="A80" s="1" t="s">
        <v>119</v>
      </c>
      <c r="C80" s="11" t="s">
        <v>89</v>
      </c>
      <c r="D80" s="12"/>
      <c r="E80" s="12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</row>
    <row r="81" spans="1:31" ht="12.75">
      <c r="A81" s="1"/>
      <c r="B81" s="1"/>
      <c r="C81" s="11" t="s">
        <v>86</v>
      </c>
      <c r="D81" s="11"/>
      <c r="E81" s="13"/>
      <c r="F81" s="14">
        <v>1980</v>
      </c>
      <c r="G81" s="14">
        <f aca="true" t="shared" si="14" ref="G81:AD81">F81+1</f>
        <v>1981</v>
      </c>
      <c r="H81" s="14">
        <f t="shared" si="14"/>
        <v>1982</v>
      </c>
      <c r="I81" s="14">
        <f t="shared" si="14"/>
        <v>1983</v>
      </c>
      <c r="J81" s="14">
        <f t="shared" si="14"/>
        <v>1984</v>
      </c>
      <c r="K81" s="14">
        <f t="shared" si="14"/>
        <v>1985</v>
      </c>
      <c r="L81" s="14">
        <f t="shared" si="14"/>
        <v>1986</v>
      </c>
      <c r="M81" s="14">
        <f t="shared" si="14"/>
        <v>1987</v>
      </c>
      <c r="N81" s="14">
        <f t="shared" si="14"/>
        <v>1988</v>
      </c>
      <c r="O81" s="14">
        <f t="shared" si="14"/>
        <v>1989</v>
      </c>
      <c r="P81" s="14">
        <f t="shared" si="14"/>
        <v>1990</v>
      </c>
      <c r="Q81" s="14">
        <f t="shared" si="14"/>
        <v>1991</v>
      </c>
      <c r="R81" s="14">
        <f t="shared" si="14"/>
        <v>1992</v>
      </c>
      <c r="S81" s="14">
        <f t="shared" si="14"/>
        <v>1993</v>
      </c>
      <c r="T81" s="14">
        <f t="shared" si="14"/>
        <v>1994</v>
      </c>
      <c r="U81" s="14">
        <f t="shared" si="14"/>
        <v>1995</v>
      </c>
      <c r="V81" s="14">
        <f t="shared" si="14"/>
        <v>1996</v>
      </c>
      <c r="W81" s="14">
        <f t="shared" si="14"/>
        <v>1997</v>
      </c>
      <c r="X81" s="14">
        <f t="shared" si="14"/>
        <v>1998</v>
      </c>
      <c r="Y81" s="14">
        <f t="shared" si="14"/>
        <v>1999</v>
      </c>
      <c r="Z81" s="14">
        <f t="shared" si="14"/>
        <v>2000</v>
      </c>
      <c r="AA81" s="14">
        <f t="shared" si="14"/>
        <v>2001</v>
      </c>
      <c r="AB81" s="14">
        <f t="shared" si="14"/>
        <v>2002</v>
      </c>
      <c r="AC81" s="14">
        <f t="shared" si="14"/>
        <v>2003</v>
      </c>
      <c r="AD81" s="14">
        <f t="shared" si="14"/>
        <v>2004</v>
      </c>
      <c r="AE81" s="14">
        <f>AD81+1</f>
        <v>2005</v>
      </c>
    </row>
    <row r="82" spans="1:31" ht="12.75">
      <c r="A82" s="3"/>
      <c r="B82" s="3"/>
      <c r="C82" s="15" t="s">
        <v>6</v>
      </c>
      <c r="D82" s="13"/>
      <c r="E82" s="13"/>
      <c r="F82" s="16">
        <f>(F61-F100)</f>
        <v>1122634.547384325</v>
      </c>
      <c r="G82" s="16">
        <f aca="true" t="shared" si="15" ref="G82:AD82">(G61-G100)</f>
        <v>2410884.2076923973</v>
      </c>
      <c r="H82" s="16">
        <f t="shared" si="15"/>
        <v>1101161.2356146574</v>
      </c>
      <c r="I82" s="16">
        <f t="shared" si="15"/>
        <v>921449.487370688</v>
      </c>
      <c r="J82" s="16">
        <f t="shared" si="15"/>
        <v>1102063.166173158</v>
      </c>
      <c r="K82" s="16">
        <f t="shared" si="15"/>
        <v>938527.3430958582</v>
      </c>
      <c r="L82" s="16">
        <f t="shared" si="15"/>
        <v>269349.9491115866</v>
      </c>
      <c r="M82" s="16">
        <f t="shared" si="15"/>
        <v>340701.32985625847</v>
      </c>
      <c r="N82" s="16">
        <f t="shared" si="15"/>
        <v>288410.33647236245</v>
      </c>
      <c r="O82" s="16">
        <f t="shared" si="15"/>
        <v>630223.0931747078</v>
      </c>
      <c r="P82" s="16">
        <f t="shared" si="15"/>
        <v>1471053.6295184714</v>
      </c>
      <c r="Q82" s="16">
        <f t="shared" si="15"/>
        <v>3083101.951636338</v>
      </c>
      <c r="R82" s="16">
        <f t="shared" si="15"/>
        <v>3835660.8679433772</v>
      </c>
      <c r="S82" s="16">
        <f t="shared" si="15"/>
        <v>3494926.154009093</v>
      </c>
      <c r="T82" s="16">
        <f t="shared" si="15"/>
        <v>4199352.005497794</v>
      </c>
      <c r="U82" s="16">
        <f t="shared" si="15"/>
        <v>1898855.7834137178</v>
      </c>
      <c r="V82" s="16">
        <f t="shared" si="15"/>
        <v>1907504.4948928088</v>
      </c>
      <c r="W82" s="16">
        <f t="shared" si="15"/>
        <v>1540467.7127719722</v>
      </c>
      <c r="X82" s="16">
        <f t="shared" si="15"/>
        <v>3408463.631285869</v>
      </c>
      <c r="Y82" s="16">
        <f t="shared" si="15"/>
        <v>3642126.3745382926</v>
      </c>
      <c r="Z82" s="16">
        <f t="shared" si="15"/>
        <v>3653406.4083881737</v>
      </c>
      <c r="AA82" s="16">
        <f t="shared" si="15"/>
        <v>4100924.5957014887</v>
      </c>
      <c r="AB82" s="16">
        <f t="shared" si="15"/>
        <v>3569327.3848127867</v>
      </c>
      <c r="AC82" s="16">
        <f t="shared" si="15"/>
        <v>4244592.18497008</v>
      </c>
      <c r="AD82" s="16">
        <f t="shared" si="15"/>
        <v>3448865.857956509</v>
      </c>
      <c r="AE82" s="16">
        <f>(AE61-AE100)</f>
        <v>3370709.1187384673</v>
      </c>
    </row>
    <row r="83" spans="1:31" ht="12.75">
      <c r="A83" s="1"/>
      <c r="B83" s="1"/>
      <c r="C83" s="17" t="s">
        <v>111</v>
      </c>
      <c r="D83" s="12"/>
      <c r="E83" s="12"/>
      <c r="F83" s="18">
        <f>(F62-F101)</f>
        <v>22275130.12590063</v>
      </c>
      <c r="G83" s="18">
        <f aca="true" t="shared" si="16" ref="G83:AD83">(G62-G101)</f>
        <v>22590468.776880722</v>
      </c>
      <c r="H83" s="18">
        <f t="shared" si="16"/>
        <v>23472872.44846201</v>
      </c>
      <c r="I83" s="18">
        <f t="shared" si="16"/>
        <v>20649025.61048433</v>
      </c>
      <c r="J83" s="18">
        <f t="shared" si="16"/>
        <v>21539781.53252119</v>
      </c>
      <c r="K83" s="18">
        <f t="shared" si="16"/>
        <v>21025820.0848077</v>
      </c>
      <c r="L83" s="18">
        <f t="shared" si="16"/>
        <v>21838281.47321533</v>
      </c>
      <c r="M83" s="18">
        <f t="shared" si="16"/>
        <v>22415076.61988778</v>
      </c>
      <c r="N83" s="18">
        <f t="shared" si="16"/>
        <v>23957210.9533642</v>
      </c>
      <c r="O83" s="18">
        <f t="shared" si="16"/>
        <v>23541531.027578417</v>
      </c>
      <c r="P83" s="18">
        <f t="shared" si="16"/>
        <v>22949811.612572826</v>
      </c>
      <c r="Q83" s="18">
        <f t="shared" si="16"/>
        <v>24249673.24233941</v>
      </c>
      <c r="R83" s="18">
        <f t="shared" si="16"/>
        <v>24704521.853685204</v>
      </c>
      <c r="S83" s="18">
        <f t="shared" si="16"/>
        <v>24500291.868037492</v>
      </c>
      <c r="T83" s="18">
        <f t="shared" si="16"/>
        <v>24678495.99960258</v>
      </c>
      <c r="U83" s="18">
        <f t="shared" si="16"/>
        <v>24293048.984029282</v>
      </c>
      <c r="V83" s="18">
        <f t="shared" si="16"/>
        <v>24374117.019588187</v>
      </c>
      <c r="W83" s="18">
        <f t="shared" si="16"/>
        <v>24114431.60459047</v>
      </c>
      <c r="X83" s="18">
        <f t="shared" si="16"/>
        <v>25642846.71645078</v>
      </c>
      <c r="Y83" s="18">
        <f t="shared" si="16"/>
        <v>26166515.41881547</v>
      </c>
      <c r="Z83" s="18">
        <f t="shared" si="16"/>
        <v>25428781.907511238</v>
      </c>
      <c r="AA83" s="18">
        <f t="shared" si="16"/>
        <v>24957449.002730567</v>
      </c>
      <c r="AB83" s="18">
        <f t="shared" si="16"/>
        <v>25276986.668230258</v>
      </c>
      <c r="AC83" s="18">
        <f t="shared" si="16"/>
        <v>24325503.935955793</v>
      </c>
      <c r="AD83" s="18">
        <f t="shared" si="16"/>
        <v>25766231.139383957</v>
      </c>
      <c r="AE83" s="18">
        <f>(AE62-AE101)</f>
        <v>26106360.31212537</v>
      </c>
    </row>
    <row r="84" spans="1:31" ht="12.75">
      <c r="A84" s="1"/>
      <c r="B84" s="1"/>
      <c r="C84" s="17" t="s">
        <v>87</v>
      </c>
      <c r="D84" s="12"/>
      <c r="E84" s="12"/>
      <c r="F84" s="18">
        <f>(F63-F102)</f>
        <v>310347.48775286664</v>
      </c>
      <c r="G84" s="18">
        <f aca="true" t="shared" si="17" ref="G84:AD84">(G63-G102)</f>
        <v>286284.0762911564</v>
      </c>
      <c r="H84" s="18">
        <f t="shared" si="17"/>
        <v>297861.6720217926</v>
      </c>
      <c r="I84" s="18">
        <f t="shared" si="17"/>
        <v>297603.1831030096</v>
      </c>
      <c r="J84" s="18">
        <f t="shared" si="17"/>
        <v>291173.4656637293</v>
      </c>
      <c r="K84" s="18">
        <f t="shared" si="17"/>
        <v>342288.6715120972</v>
      </c>
      <c r="L84" s="18">
        <f t="shared" si="17"/>
        <v>344475.9341067481</v>
      </c>
      <c r="M84" s="18">
        <f t="shared" si="17"/>
        <v>340509.06107599585</v>
      </c>
      <c r="N84" s="18">
        <f t="shared" si="17"/>
        <v>360513.96226000384</v>
      </c>
      <c r="O84" s="18">
        <f t="shared" si="17"/>
        <v>371412.5366628164</v>
      </c>
      <c r="P84" s="18">
        <f t="shared" si="17"/>
        <v>312570.091271396</v>
      </c>
      <c r="Q84" s="18">
        <f t="shared" si="17"/>
        <v>350688.2454866271</v>
      </c>
      <c r="R84" s="18">
        <f t="shared" si="17"/>
        <v>322847.6182564024</v>
      </c>
      <c r="S84" s="18">
        <f t="shared" si="17"/>
        <v>350342.030076962</v>
      </c>
      <c r="T84" s="18">
        <f t="shared" si="17"/>
        <v>322584.8719370768</v>
      </c>
      <c r="U84" s="18">
        <f t="shared" si="17"/>
        <v>346588.3219038905</v>
      </c>
      <c r="V84" s="18">
        <f t="shared" si="17"/>
        <v>366147.63150535955</v>
      </c>
      <c r="W84" s="18">
        <f t="shared" si="17"/>
        <v>202344.67309493723</v>
      </c>
      <c r="X84" s="18">
        <f t="shared" si="17"/>
        <v>173964.13627328852</v>
      </c>
      <c r="Y84" s="18">
        <f t="shared" si="17"/>
        <v>265523.9899544921</v>
      </c>
      <c r="Z84" s="18">
        <f t="shared" si="17"/>
        <v>296516.9133809579</v>
      </c>
      <c r="AA84" s="18">
        <f t="shared" si="17"/>
        <v>227282.96553579273</v>
      </c>
      <c r="AB84" s="18">
        <f t="shared" si="17"/>
        <v>294139.06638269447</v>
      </c>
      <c r="AC84" s="18">
        <f t="shared" si="17"/>
        <v>301700.27271183056</v>
      </c>
      <c r="AD84" s="18">
        <f t="shared" si="17"/>
        <v>230373.71963283795</v>
      </c>
      <c r="AE84" s="18">
        <f>(AE63-AE102)</f>
        <v>288213.5372770507</v>
      </c>
    </row>
    <row r="85" spans="1:31" ht="12.75">
      <c r="A85" s="3"/>
      <c r="B85" s="3"/>
      <c r="C85" s="15" t="s">
        <v>69</v>
      </c>
      <c r="D85" s="12"/>
      <c r="E85" s="12"/>
      <c r="F85" s="18">
        <f>(F64-F103)</f>
        <v>4347974.8024420235</v>
      </c>
      <c r="G85" s="18">
        <f aca="true" t="shared" si="18" ref="G85:AD85">(G64-G103)</f>
        <v>4163991.7751865373</v>
      </c>
      <c r="H85" s="18">
        <f t="shared" si="18"/>
        <v>3903749.714396168</v>
      </c>
      <c r="I85" s="18">
        <f t="shared" si="18"/>
        <v>3680328.534339715</v>
      </c>
      <c r="J85" s="18">
        <f t="shared" si="18"/>
        <v>4298679.588194091</v>
      </c>
      <c r="K85" s="18">
        <f t="shared" si="18"/>
        <v>4512264.768699677</v>
      </c>
      <c r="L85" s="18">
        <f t="shared" si="18"/>
        <v>3822919.2727201525</v>
      </c>
      <c r="M85" s="18">
        <f t="shared" si="18"/>
        <v>4348443.735103541</v>
      </c>
      <c r="N85" s="18">
        <f t="shared" si="18"/>
        <v>4700443.268165555</v>
      </c>
      <c r="O85" s="18">
        <f t="shared" si="18"/>
        <v>5899938.122816743</v>
      </c>
      <c r="P85" s="18">
        <f t="shared" si="18"/>
        <v>5899301.955121001</v>
      </c>
      <c r="Q85" s="18">
        <f t="shared" si="18"/>
        <v>6751126.222798766</v>
      </c>
      <c r="R85" s="18">
        <f t="shared" si="18"/>
        <v>6721577.4738556165</v>
      </c>
      <c r="S85" s="18">
        <f t="shared" si="18"/>
        <v>7493732.238805491</v>
      </c>
      <c r="T85" s="18">
        <f t="shared" si="18"/>
        <v>8077336.869124592</v>
      </c>
      <c r="U85" s="18">
        <f t="shared" si="18"/>
        <v>8033707.889657135</v>
      </c>
      <c r="V85" s="18">
        <f t="shared" si="18"/>
        <v>9948752.726151614</v>
      </c>
      <c r="W85" s="18">
        <f t="shared" si="18"/>
        <v>10241164.70300325</v>
      </c>
      <c r="X85" s="18">
        <f t="shared" si="18"/>
        <v>12651069.599253995</v>
      </c>
      <c r="Y85" s="18">
        <f t="shared" si="18"/>
        <v>13059941.274952024</v>
      </c>
      <c r="Z85" s="18">
        <f t="shared" si="18"/>
        <v>12208961.01864515</v>
      </c>
      <c r="AA85" s="18">
        <f t="shared" si="18"/>
        <v>12459756.918722443</v>
      </c>
      <c r="AB85" s="18">
        <f t="shared" si="18"/>
        <v>11012525.663896127</v>
      </c>
      <c r="AC85" s="18">
        <f t="shared" si="18"/>
        <v>11591376.525316818</v>
      </c>
      <c r="AD85" s="18">
        <f t="shared" si="18"/>
        <v>12866821.758887216</v>
      </c>
      <c r="AE85" s="18">
        <f>(AE64-AE103)</f>
        <v>12732750.756085407</v>
      </c>
    </row>
    <row r="86" spans="1:31" ht="12.75">
      <c r="A86" s="1"/>
      <c r="B86" s="1"/>
      <c r="C86" s="11" t="s">
        <v>79</v>
      </c>
      <c r="D86" s="12"/>
      <c r="E86" s="12"/>
      <c r="F86" s="19">
        <f>SUM(F82:F85)</f>
        <v>28056086.963479847</v>
      </c>
      <c r="G86" s="19">
        <f aca="true" t="shared" si="19" ref="G86:AE86">SUM(G82:G85)</f>
        <v>29451628.836050812</v>
      </c>
      <c r="H86" s="19">
        <f t="shared" si="19"/>
        <v>28775645.070494626</v>
      </c>
      <c r="I86" s="19">
        <f t="shared" si="19"/>
        <v>25548406.815297745</v>
      </c>
      <c r="J86" s="19">
        <f t="shared" si="19"/>
        <v>27231697.752552167</v>
      </c>
      <c r="K86" s="19">
        <f t="shared" si="19"/>
        <v>26818900.868115332</v>
      </c>
      <c r="L86" s="19">
        <f t="shared" si="19"/>
        <v>26275026.629153818</v>
      </c>
      <c r="M86" s="19">
        <f t="shared" si="19"/>
        <v>27444730.745923575</v>
      </c>
      <c r="N86" s="19">
        <f t="shared" si="19"/>
        <v>29306578.520262122</v>
      </c>
      <c r="O86" s="19">
        <f t="shared" si="19"/>
        <v>30443104.780232683</v>
      </c>
      <c r="P86" s="19">
        <f t="shared" si="19"/>
        <v>30632737.288483694</v>
      </c>
      <c r="Q86" s="19">
        <f t="shared" si="19"/>
        <v>34434589.66226114</v>
      </c>
      <c r="R86" s="19">
        <f t="shared" si="19"/>
        <v>35584607.813740596</v>
      </c>
      <c r="S86" s="19">
        <f t="shared" si="19"/>
        <v>35839292.290929034</v>
      </c>
      <c r="T86" s="19">
        <f t="shared" si="19"/>
        <v>37277769.74616204</v>
      </c>
      <c r="U86" s="19">
        <f t="shared" si="19"/>
        <v>34572200.979004025</v>
      </c>
      <c r="V86" s="19">
        <f t="shared" si="19"/>
        <v>36596521.87213797</v>
      </c>
      <c r="W86" s="19">
        <f t="shared" si="19"/>
        <v>36098408.69346063</v>
      </c>
      <c r="X86" s="19">
        <f t="shared" si="19"/>
        <v>41876344.08326393</v>
      </c>
      <c r="Y86" s="19">
        <f t="shared" si="19"/>
        <v>43134107.05826028</v>
      </c>
      <c r="Z86" s="19">
        <f t="shared" si="19"/>
        <v>41587666.24792552</v>
      </c>
      <c r="AA86" s="19">
        <f t="shared" si="19"/>
        <v>41745413.48269029</v>
      </c>
      <c r="AB86" s="19">
        <f t="shared" si="19"/>
        <v>40152978.783321865</v>
      </c>
      <c r="AC86" s="19">
        <f t="shared" si="19"/>
        <v>40463172.91895452</v>
      </c>
      <c r="AD86" s="19">
        <f t="shared" si="19"/>
        <v>42312292.47586052</v>
      </c>
      <c r="AE86" s="19">
        <f t="shared" si="19"/>
        <v>42498033.724226296</v>
      </c>
    </row>
    <row r="87" spans="1:31" ht="12.75">
      <c r="A87" s="1"/>
      <c r="B87" s="1"/>
      <c r="C87" s="12"/>
      <c r="D87" s="12"/>
      <c r="E87" s="12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:31" ht="12.75">
      <c r="A88" s="1"/>
      <c r="B88" s="1"/>
      <c r="C88" s="12"/>
      <c r="D88" s="12"/>
      <c r="E88" s="12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31" ht="12.75">
      <c r="A89" s="4"/>
      <c r="B89" s="4"/>
      <c r="C89" s="11" t="s">
        <v>88</v>
      </c>
      <c r="D89" s="12"/>
      <c r="E89" s="12"/>
      <c r="F89" s="14">
        <v>1980</v>
      </c>
      <c r="G89" s="14">
        <f aca="true" t="shared" si="20" ref="G89:AD89">F89+1</f>
        <v>1981</v>
      </c>
      <c r="H89" s="14">
        <f t="shared" si="20"/>
        <v>1982</v>
      </c>
      <c r="I89" s="14">
        <f t="shared" si="20"/>
        <v>1983</v>
      </c>
      <c r="J89" s="14">
        <f t="shared" si="20"/>
        <v>1984</v>
      </c>
      <c r="K89" s="14">
        <f t="shared" si="20"/>
        <v>1985</v>
      </c>
      <c r="L89" s="14">
        <f t="shared" si="20"/>
        <v>1986</v>
      </c>
      <c r="M89" s="14">
        <f t="shared" si="20"/>
        <v>1987</v>
      </c>
      <c r="N89" s="14">
        <f t="shared" si="20"/>
        <v>1988</v>
      </c>
      <c r="O89" s="14">
        <f t="shared" si="20"/>
        <v>1989</v>
      </c>
      <c r="P89" s="14">
        <f t="shared" si="20"/>
        <v>1990</v>
      </c>
      <c r="Q89" s="14">
        <f t="shared" si="20"/>
        <v>1991</v>
      </c>
      <c r="R89" s="14">
        <f t="shared" si="20"/>
        <v>1992</v>
      </c>
      <c r="S89" s="14">
        <f t="shared" si="20"/>
        <v>1993</v>
      </c>
      <c r="T89" s="14">
        <f t="shared" si="20"/>
        <v>1994</v>
      </c>
      <c r="U89" s="14">
        <f t="shared" si="20"/>
        <v>1995</v>
      </c>
      <c r="V89" s="14">
        <f t="shared" si="20"/>
        <v>1996</v>
      </c>
      <c r="W89" s="14">
        <f t="shared" si="20"/>
        <v>1997</v>
      </c>
      <c r="X89" s="14">
        <f t="shared" si="20"/>
        <v>1998</v>
      </c>
      <c r="Y89" s="14">
        <f t="shared" si="20"/>
        <v>1999</v>
      </c>
      <c r="Z89" s="14">
        <f t="shared" si="20"/>
        <v>2000</v>
      </c>
      <c r="AA89" s="14">
        <f t="shared" si="20"/>
        <v>2001</v>
      </c>
      <c r="AB89" s="14">
        <f t="shared" si="20"/>
        <v>2002</v>
      </c>
      <c r="AC89" s="14">
        <f t="shared" si="20"/>
        <v>2003</v>
      </c>
      <c r="AD89" s="14">
        <f t="shared" si="20"/>
        <v>2004</v>
      </c>
      <c r="AE89" s="14">
        <f>AD89+1</f>
        <v>2005</v>
      </c>
    </row>
    <row r="90" spans="1:31" ht="12.75">
      <c r="A90" s="4"/>
      <c r="B90" s="4"/>
      <c r="C90" s="17" t="s">
        <v>81</v>
      </c>
      <c r="D90" s="12"/>
      <c r="E90" s="12"/>
      <c r="F90" s="18">
        <f>(F69-F108)</f>
        <v>2035573.5357873724</v>
      </c>
      <c r="G90" s="18">
        <f aca="true" t="shared" si="21" ref="G90:AD90">(G69-G108)</f>
        <v>2204321.4191847458</v>
      </c>
      <c r="H90" s="18">
        <f t="shared" si="21"/>
        <v>2100091.8081447617</v>
      </c>
      <c r="I90" s="18">
        <f t="shared" si="21"/>
        <v>1888179.5678559472</v>
      </c>
      <c r="J90" s="18">
        <f t="shared" si="21"/>
        <v>2104723.483946299</v>
      </c>
      <c r="K90" s="18">
        <f t="shared" si="21"/>
        <v>2291290.451289924</v>
      </c>
      <c r="L90" s="18">
        <f t="shared" si="21"/>
        <v>2025675.9151390917</v>
      </c>
      <c r="M90" s="18">
        <f t="shared" si="21"/>
        <v>1754795.2015375947</v>
      </c>
      <c r="N90" s="18">
        <f t="shared" si="21"/>
        <v>1938958.5788372944</v>
      </c>
      <c r="O90" s="18">
        <f t="shared" si="21"/>
        <v>2152615.2006259724</v>
      </c>
      <c r="P90" s="18">
        <f t="shared" si="21"/>
        <v>2039096.8545720468</v>
      </c>
      <c r="Q90" s="18">
        <f t="shared" si="21"/>
        <v>2186142.2403713246</v>
      </c>
      <c r="R90" s="18">
        <f t="shared" si="21"/>
        <v>1896824.669431794</v>
      </c>
      <c r="S90" s="18">
        <f t="shared" si="21"/>
        <v>2415472.0534112565</v>
      </c>
      <c r="T90" s="18">
        <f t="shared" si="21"/>
        <v>2353220.6038158652</v>
      </c>
      <c r="U90" s="18">
        <f t="shared" si="21"/>
        <v>2220274.4184532845</v>
      </c>
      <c r="V90" s="18">
        <f t="shared" si="21"/>
        <v>2474664.288486435</v>
      </c>
      <c r="W90" s="18">
        <f t="shared" si="21"/>
        <v>2372076.873997835</v>
      </c>
      <c r="X90" s="18">
        <f t="shared" si="21"/>
        <v>2460508.8293698607</v>
      </c>
      <c r="Y90" s="18">
        <f t="shared" si="21"/>
        <v>2789431.8575409334</v>
      </c>
      <c r="Z90" s="18">
        <f t="shared" si="21"/>
        <v>2752414.709175023</v>
      </c>
      <c r="AA90" s="18">
        <f t="shared" si="21"/>
        <v>2764947.6931726406</v>
      </c>
      <c r="AB90" s="18">
        <f t="shared" si="21"/>
        <v>2777373.2910290784</v>
      </c>
      <c r="AC90" s="18">
        <f t="shared" si="21"/>
        <v>2663759.5818230007</v>
      </c>
      <c r="AD90" s="18">
        <f t="shared" si="21"/>
        <v>2585210.7103922437</v>
      </c>
      <c r="AE90" s="18">
        <f>(AE69-AE108)</f>
        <v>2682398.0949896323</v>
      </c>
    </row>
    <row r="91" spans="1:31" ht="12.75">
      <c r="A91" s="1"/>
      <c r="B91" s="1"/>
      <c r="C91" s="17" t="s">
        <v>82</v>
      </c>
      <c r="D91" s="12"/>
      <c r="E91" s="12"/>
      <c r="F91" s="18">
        <f>(F70-F109)</f>
        <v>2215516.2031656792</v>
      </c>
      <c r="G91" s="18">
        <f aca="true" t="shared" si="22" ref="G91:AD91">(G70-G109)</f>
        <v>1885889.3106635567</v>
      </c>
      <c r="H91" s="18">
        <f t="shared" si="22"/>
        <v>2220111.548878344</v>
      </c>
      <c r="I91" s="18">
        <f t="shared" si="22"/>
        <v>1865990.2819484372</v>
      </c>
      <c r="J91" s="18">
        <f t="shared" si="22"/>
        <v>2129525.590958982</v>
      </c>
      <c r="K91" s="18">
        <f t="shared" si="22"/>
        <v>1830529.9197761929</v>
      </c>
      <c r="L91" s="18">
        <f t="shared" si="22"/>
        <v>1765230.489180196</v>
      </c>
      <c r="M91" s="18">
        <f t="shared" si="22"/>
        <v>1720815.0003929934</v>
      </c>
      <c r="N91" s="18">
        <f t="shared" si="22"/>
        <v>1879592.1881278292</v>
      </c>
      <c r="O91" s="18">
        <f t="shared" si="22"/>
        <v>1816922.0640716134</v>
      </c>
      <c r="P91" s="18">
        <f t="shared" si="22"/>
        <v>1881645.8047312936</v>
      </c>
      <c r="Q91" s="18">
        <f t="shared" si="22"/>
        <v>1856527.1547933049</v>
      </c>
      <c r="R91" s="18">
        <f t="shared" si="22"/>
        <v>1652449.4269285598</v>
      </c>
      <c r="S91" s="18">
        <f t="shared" si="22"/>
        <v>1798593.6076707412</v>
      </c>
      <c r="T91" s="18">
        <f t="shared" si="22"/>
        <v>1706910.6787277777</v>
      </c>
      <c r="U91" s="18">
        <f t="shared" si="22"/>
        <v>1776852.8600433576</v>
      </c>
      <c r="V91" s="18">
        <f t="shared" si="22"/>
        <v>1892169.5507741133</v>
      </c>
      <c r="W91" s="18">
        <f t="shared" si="22"/>
        <v>1886358.0288680773</v>
      </c>
      <c r="X91" s="18">
        <f t="shared" si="22"/>
        <v>1962682.5758184686</v>
      </c>
      <c r="Y91" s="18">
        <f t="shared" si="22"/>
        <v>2028293.5477332412</v>
      </c>
      <c r="Z91" s="18">
        <f t="shared" si="22"/>
        <v>2065123.2283209716</v>
      </c>
      <c r="AA91" s="18">
        <f t="shared" si="22"/>
        <v>2128986.0665052272</v>
      </c>
      <c r="AB91" s="18">
        <f t="shared" si="22"/>
        <v>2054422.340252267</v>
      </c>
      <c r="AC91" s="18">
        <f t="shared" si="22"/>
        <v>1738312.4188903244</v>
      </c>
      <c r="AD91" s="18">
        <f t="shared" si="22"/>
        <v>1776965.0080717308</v>
      </c>
      <c r="AE91" s="18">
        <f>(AE70-AE109)</f>
        <v>1843354.9012084547</v>
      </c>
    </row>
    <row r="92" spans="1:31" ht="12.75">
      <c r="A92" s="1"/>
      <c r="B92" s="1"/>
      <c r="C92" s="17" t="s">
        <v>83</v>
      </c>
      <c r="D92" s="12"/>
      <c r="E92" s="12"/>
      <c r="F92" s="18">
        <f>(F71-F110)</f>
        <v>6004682.482019827</v>
      </c>
      <c r="G92" s="18">
        <f aca="true" t="shared" si="23" ref="G92:AD92">(G71-G110)</f>
        <v>5596283.154553031</v>
      </c>
      <c r="H92" s="18">
        <f t="shared" si="23"/>
        <v>5585396.803102472</v>
      </c>
      <c r="I92" s="18">
        <f t="shared" si="23"/>
        <v>4299987.1121471515</v>
      </c>
      <c r="J92" s="18">
        <f t="shared" si="23"/>
        <v>5651773.7601577705</v>
      </c>
      <c r="K92" s="18">
        <f t="shared" si="23"/>
        <v>4839038.943058528</v>
      </c>
      <c r="L92" s="18">
        <f t="shared" si="23"/>
        <v>4911524.131962694</v>
      </c>
      <c r="M92" s="18">
        <f t="shared" si="23"/>
        <v>5271288.841390885</v>
      </c>
      <c r="N92" s="18">
        <f t="shared" si="23"/>
        <v>5442077.427126858</v>
      </c>
      <c r="O92" s="18">
        <f t="shared" si="23"/>
        <v>4975126.693081185</v>
      </c>
      <c r="P92" s="18">
        <f t="shared" si="23"/>
        <v>5002205.5997483805</v>
      </c>
      <c r="Q92" s="18">
        <f t="shared" si="23"/>
        <v>5295833.99092517</v>
      </c>
      <c r="R92" s="18">
        <f t="shared" si="23"/>
        <v>5916686.155161646</v>
      </c>
      <c r="S92" s="18">
        <f t="shared" si="23"/>
        <v>6362640.571016064</v>
      </c>
      <c r="T92" s="18">
        <f t="shared" si="23"/>
        <v>6263792.489668886</v>
      </c>
      <c r="U92" s="18">
        <f t="shared" si="23"/>
        <v>6727912.82107008</v>
      </c>
      <c r="V92" s="18">
        <f t="shared" si="23"/>
        <v>7166561.936537828</v>
      </c>
      <c r="W92" s="18">
        <f t="shared" si="23"/>
        <v>7145558.376343123</v>
      </c>
      <c r="X92" s="18">
        <f t="shared" si="23"/>
        <v>8128841.938145764</v>
      </c>
      <c r="Y92" s="18">
        <f t="shared" si="23"/>
        <v>8680927.740797102</v>
      </c>
      <c r="Z92" s="18">
        <f t="shared" si="23"/>
        <v>6727730.458304742</v>
      </c>
      <c r="AA92" s="18">
        <f t="shared" si="23"/>
        <v>6575408.040218296</v>
      </c>
      <c r="AB92" s="18">
        <f t="shared" si="23"/>
        <v>6834037.64283045</v>
      </c>
      <c r="AC92" s="18">
        <f t="shared" si="23"/>
        <v>6117911.850582546</v>
      </c>
      <c r="AD92" s="18">
        <f t="shared" si="23"/>
        <v>6919335.902763367</v>
      </c>
      <c r="AE92" s="18">
        <f>(AE71-AE110)</f>
        <v>6320057.565510321</v>
      </c>
    </row>
    <row r="93" spans="1:31" ht="12.75">
      <c r="A93" s="4"/>
      <c r="B93" s="4"/>
      <c r="C93" s="17" t="s">
        <v>84</v>
      </c>
      <c r="D93" s="12"/>
      <c r="E93" s="12"/>
      <c r="F93" s="18">
        <f>(F72-F111)</f>
        <v>16991600.041015178</v>
      </c>
      <c r="G93" s="18">
        <f aca="true" t="shared" si="24" ref="G93:AD93">(G72-G111)</f>
        <v>17878044.13984536</v>
      </c>
      <c r="H93" s="18">
        <f t="shared" si="24"/>
        <v>18024674.380903438</v>
      </c>
      <c r="I93" s="18">
        <f t="shared" si="24"/>
        <v>16924112.016016</v>
      </c>
      <c r="J93" s="18">
        <f t="shared" si="24"/>
        <v>16548644.025648208</v>
      </c>
      <c r="K93" s="18">
        <f t="shared" si="24"/>
        <v>17204280.653005067</v>
      </c>
      <c r="L93" s="18">
        <f t="shared" si="24"/>
        <v>17570865.82349253</v>
      </c>
      <c r="M93" s="18">
        <f t="shared" si="24"/>
        <v>18697079.2122096</v>
      </c>
      <c r="N93" s="18">
        <f t="shared" si="24"/>
        <v>20045620.525737643</v>
      </c>
      <c r="O93" s="18">
        <f t="shared" si="24"/>
        <v>20280433.63253847</v>
      </c>
      <c r="P93" s="18">
        <f t="shared" si="24"/>
        <v>19947342.088764172</v>
      </c>
      <c r="Q93" s="18">
        <f t="shared" si="24"/>
        <v>21555378.584364593</v>
      </c>
      <c r="R93" s="18">
        <f t="shared" si="24"/>
        <v>21695902.495692074</v>
      </c>
      <c r="S93" s="18">
        <f t="shared" si="24"/>
        <v>21025146.430027664</v>
      </c>
      <c r="T93" s="18">
        <f t="shared" si="24"/>
        <v>21580391.444545977</v>
      </c>
      <c r="U93" s="18">
        <f t="shared" si="24"/>
        <v>21157903.561750956</v>
      </c>
      <c r="V93" s="18">
        <f t="shared" si="24"/>
        <v>21903080.3506573</v>
      </c>
      <c r="W93" s="18">
        <f t="shared" si="24"/>
        <v>22022549.251746286</v>
      </c>
      <c r="X93" s="18">
        <f t="shared" si="24"/>
        <v>23098879.20623082</v>
      </c>
      <c r="Y93" s="18">
        <f t="shared" si="24"/>
        <v>23305810.29738564</v>
      </c>
      <c r="Z93" s="18">
        <f t="shared" si="24"/>
        <v>22591313.41696015</v>
      </c>
      <c r="AA93" s="18">
        <f t="shared" si="24"/>
        <v>21623770.145297382</v>
      </c>
      <c r="AB93" s="18">
        <f t="shared" si="24"/>
        <v>22001190.58066194</v>
      </c>
      <c r="AC93" s="18">
        <f t="shared" si="24"/>
        <v>21762995.442266516</v>
      </c>
      <c r="AD93" s="18">
        <f t="shared" si="24"/>
        <v>22891669.64868084</v>
      </c>
      <c r="AE93" s="18">
        <f>(AE72-AE111)</f>
        <v>23495998.835169815</v>
      </c>
    </row>
    <row r="94" spans="1:31" ht="12.75">
      <c r="A94" s="1"/>
      <c r="B94" s="1"/>
      <c r="C94" s="17" t="s">
        <v>85</v>
      </c>
      <c r="D94" s="13"/>
      <c r="E94" s="12"/>
      <c r="F94" s="18">
        <f>(F73-F112)</f>
        <v>808727.9640667523</v>
      </c>
      <c r="G94" s="18">
        <f aca="true" t="shared" si="25" ref="G94:AD94">(G73-G112)</f>
        <v>1887080.4455925873</v>
      </c>
      <c r="H94" s="18">
        <f t="shared" si="25"/>
        <v>845352.5979039858</v>
      </c>
      <c r="I94" s="18">
        <f t="shared" si="25"/>
        <v>570134.0761431069</v>
      </c>
      <c r="J94" s="18">
        <f t="shared" si="25"/>
        <v>797030.0790127736</v>
      </c>
      <c r="K94" s="18">
        <f t="shared" si="25"/>
        <v>653760.9009856234</v>
      </c>
      <c r="L94" s="18">
        <f t="shared" si="25"/>
        <v>1729.9128385</v>
      </c>
      <c r="M94" s="18">
        <f t="shared" si="25"/>
        <v>752.4903924999999</v>
      </c>
      <c r="N94" s="18">
        <f t="shared" si="25"/>
        <v>329.80043249999994</v>
      </c>
      <c r="O94" s="18">
        <f t="shared" si="25"/>
        <v>1218019.5871361732</v>
      </c>
      <c r="P94" s="18">
        <f t="shared" si="25"/>
        <v>1762424.981574601</v>
      </c>
      <c r="Q94" s="18">
        <f t="shared" si="25"/>
        <v>3540712.6425243174</v>
      </c>
      <c r="R94" s="18">
        <f t="shared" si="25"/>
        <v>4422757.006929352</v>
      </c>
      <c r="S94" s="18">
        <f t="shared" si="25"/>
        <v>4237433.386155908</v>
      </c>
      <c r="T94" s="18">
        <f t="shared" si="25"/>
        <v>5373428.446215639</v>
      </c>
      <c r="U94" s="18">
        <f t="shared" si="25"/>
        <v>2689272.2823191867</v>
      </c>
      <c r="V94" s="18">
        <f t="shared" si="25"/>
        <v>3160012.7497412837</v>
      </c>
      <c r="W94" s="18">
        <f t="shared" si="25"/>
        <v>2671877.763876034</v>
      </c>
      <c r="X94" s="18">
        <f t="shared" si="25"/>
        <v>6225395.5262616165</v>
      </c>
      <c r="Y94" s="18">
        <f t="shared" si="25"/>
        <v>6329599.7756714</v>
      </c>
      <c r="Z94" s="18">
        <f t="shared" si="25"/>
        <v>7451074.395251604</v>
      </c>
      <c r="AA94" s="18">
        <f t="shared" si="25"/>
        <v>8652331.267269352</v>
      </c>
      <c r="AB94" s="18">
        <f t="shared" si="25"/>
        <v>6485961.992512722</v>
      </c>
      <c r="AC94" s="18">
        <f t="shared" si="25"/>
        <v>8180206.261898439</v>
      </c>
      <c r="AD94" s="18">
        <f t="shared" si="25"/>
        <v>8139132.216922913</v>
      </c>
      <c r="AE94" s="18">
        <f>(AE73-AE112)</f>
        <v>8156205.637606675</v>
      </c>
    </row>
    <row r="95" spans="1:31" ht="12.75">
      <c r="A95" s="1"/>
      <c r="B95" s="1"/>
      <c r="C95" s="11" t="s">
        <v>79</v>
      </c>
      <c r="D95" s="12"/>
      <c r="E95" s="12"/>
      <c r="F95" s="19">
        <f>SUM(F90:F94)</f>
        <v>28056100.22605481</v>
      </c>
      <c r="G95" s="19">
        <f aca="true" t="shared" si="26" ref="G95:AE95">SUM(G90:G94)</f>
        <v>29451618.46983928</v>
      </c>
      <c r="H95" s="19">
        <f t="shared" si="26"/>
        <v>28775627.138933</v>
      </c>
      <c r="I95" s="19">
        <f t="shared" si="26"/>
        <v>25548403.054110643</v>
      </c>
      <c r="J95" s="19">
        <f t="shared" si="26"/>
        <v>27231696.939724036</v>
      </c>
      <c r="K95" s="19">
        <f t="shared" si="26"/>
        <v>26818900.868115336</v>
      </c>
      <c r="L95" s="19">
        <f t="shared" si="26"/>
        <v>26275026.272613015</v>
      </c>
      <c r="M95" s="19">
        <f t="shared" si="26"/>
        <v>27444730.74592357</v>
      </c>
      <c r="N95" s="19">
        <f t="shared" si="26"/>
        <v>29306578.520262126</v>
      </c>
      <c r="O95" s="19">
        <f t="shared" si="26"/>
        <v>30443117.177453414</v>
      </c>
      <c r="P95" s="19">
        <f t="shared" si="26"/>
        <v>30632715.329390496</v>
      </c>
      <c r="Q95" s="19">
        <f t="shared" si="26"/>
        <v>34434594.61297871</v>
      </c>
      <c r="R95" s="19">
        <f t="shared" si="26"/>
        <v>35584619.754143424</v>
      </c>
      <c r="S95" s="19">
        <f t="shared" si="26"/>
        <v>35839286.04828163</v>
      </c>
      <c r="T95" s="19">
        <f t="shared" si="26"/>
        <v>37277743.66297414</v>
      </c>
      <c r="U95" s="19">
        <f t="shared" si="26"/>
        <v>34572215.943636864</v>
      </c>
      <c r="V95" s="19">
        <f t="shared" si="26"/>
        <v>36596488.87619696</v>
      </c>
      <c r="W95" s="19">
        <f t="shared" si="26"/>
        <v>36098420.29483136</v>
      </c>
      <c r="X95" s="19">
        <f t="shared" si="26"/>
        <v>41876308.075826526</v>
      </c>
      <c r="Y95" s="19">
        <f t="shared" si="26"/>
        <v>43134063.21912832</v>
      </c>
      <c r="Z95" s="19">
        <f t="shared" si="26"/>
        <v>41587656.20801249</v>
      </c>
      <c r="AA95" s="19">
        <f t="shared" si="26"/>
        <v>41745443.2124629</v>
      </c>
      <c r="AB95" s="19">
        <f t="shared" si="26"/>
        <v>40152985.84728646</v>
      </c>
      <c r="AC95" s="19">
        <f t="shared" si="26"/>
        <v>40463185.555460826</v>
      </c>
      <c r="AD95" s="19">
        <f t="shared" si="26"/>
        <v>42312313.4868311</v>
      </c>
      <c r="AE95" s="19">
        <f t="shared" si="26"/>
        <v>42498015.0344849</v>
      </c>
    </row>
    <row r="96" spans="5:31" ht="12.75">
      <c r="E96" s="10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</row>
    <row r="97" spans="1:31" ht="15.75">
      <c r="A97" s="65" t="s">
        <v>114</v>
      </c>
      <c r="E97" s="10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</row>
    <row r="98" spans="3:31" ht="12.75">
      <c r="C98" s="41" t="s">
        <v>110</v>
      </c>
      <c r="D98" s="42"/>
      <c r="E98" s="42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</row>
    <row r="99" spans="3:31" ht="12.75">
      <c r="C99" s="41" t="s">
        <v>78</v>
      </c>
      <c r="D99" s="43"/>
      <c r="E99" s="41"/>
      <c r="F99" s="41">
        <v>1980</v>
      </c>
      <c r="G99" s="41">
        <f>F99+1</f>
        <v>1981</v>
      </c>
      <c r="H99" s="41">
        <f aca="true" t="shared" si="27" ref="H99:AE99">G99+1</f>
        <v>1982</v>
      </c>
      <c r="I99" s="41">
        <f t="shared" si="27"/>
        <v>1983</v>
      </c>
      <c r="J99" s="41">
        <f t="shared" si="27"/>
        <v>1984</v>
      </c>
      <c r="K99" s="41">
        <f t="shared" si="27"/>
        <v>1985</v>
      </c>
      <c r="L99" s="41">
        <f t="shared" si="27"/>
        <v>1986</v>
      </c>
      <c r="M99" s="41">
        <f t="shared" si="27"/>
        <v>1987</v>
      </c>
      <c r="N99" s="41">
        <f t="shared" si="27"/>
        <v>1988</v>
      </c>
      <c r="O99" s="41">
        <f t="shared" si="27"/>
        <v>1989</v>
      </c>
      <c r="P99" s="41">
        <f t="shared" si="27"/>
        <v>1990</v>
      </c>
      <c r="Q99" s="41">
        <f t="shared" si="27"/>
        <v>1991</v>
      </c>
      <c r="R99" s="41">
        <f t="shared" si="27"/>
        <v>1992</v>
      </c>
      <c r="S99" s="41">
        <f t="shared" si="27"/>
        <v>1993</v>
      </c>
      <c r="T99" s="41">
        <f t="shared" si="27"/>
        <v>1994</v>
      </c>
      <c r="U99" s="41">
        <f t="shared" si="27"/>
        <v>1995</v>
      </c>
      <c r="V99" s="41">
        <f t="shared" si="27"/>
        <v>1996</v>
      </c>
      <c r="W99" s="41">
        <f t="shared" si="27"/>
        <v>1997</v>
      </c>
      <c r="X99" s="41">
        <f t="shared" si="27"/>
        <v>1998</v>
      </c>
      <c r="Y99" s="41">
        <f t="shared" si="27"/>
        <v>1999</v>
      </c>
      <c r="Z99" s="41">
        <f t="shared" si="27"/>
        <v>2000</v>
      </c>
      <c r="AA99" s="41">
        <f t="shared" si="27"/>
        <v>2001</v>
      </c>
      <c r="AB99" s="41">
        <f t="shared" si="27"/>
        <v>2002</v>
      </c>
      <c r="AC99" s="41">
        <f t="shared" si="27"/>
        <v>2003</v>
      </c>
      <c r="AD99" s="41">
        <f t="shared" si="27"/>
        <v>2004</v>
      </c>
      <c r="AE99" s="41">
        <f t="shared" si="27"/>
        <v>2005</v>
      </c>
    </row>
    <row r="100" spans="3:31" ht="12.75">
      <c r="C100" s="44" t="s">
        <v>6</v>
      </c>
      <c r="D100" s="42"/>
      <c r="E100" s="42"/>
      <c r="F100" s="45">
        <f>F117</f>
        <v>10627.779827268192</v>
      </c>
      <c r="G100" s="45">
        <f aca="true" t="shared" si="28" ref="G100:AD100">G117</f>
        <v>9240.529190855146</v>
      </c>
      <c r="H100" s="45">
        <f t="shared" si="28"/>
        <v>6195.428806422036</v>
      </c>
      <c r="I100" s="45">
        <f t="shared" si="28"/>
        <v>5555.088780757699</v>
      </c>
      <c r="J100" s="45">
        <f t="shared" si="28"/>
        <v>6711.492184291626</v>
      </c>
      <c r="K100" s="45">
        <f t="shared" si="28"/>
        <v>4720.518204048637</v>
      </c>
      <c r="L100" s="45">
        <f t="shared" si="28"/>
        <v>3308.764237652768</v>
      </c>
      <c r="M100" s="45">
        <f t="shared" si="28"/>
        <v>3697.9603670000374</v>
      </c>
      <c r="N100" s="45">
        <f t="shared" si="28"/>
        <v>3181.3554763633447</v>
      </c>
      <c r="O100" s="45">
        <f t="shared" si="28"/>
        <v>2850.7468398979317</v>
      </c>
      <c r="P100" s="45">
        <f t="shared" si="28"/>
        <v>2887.8307259246394</v>
      </c>
      <c r="Q100" s="45">
        <f t="shared" si="28"/>
        <v>2594.490765074368</v>
      </c>
      <c r="R100" s="45">
        <f t="shared" si="28"/>
        <v>5624.979099197557</v>
      </c>
      <c r="S100" s="45">
        <f t="shared" si="28"/>
        <v>4078.68377338222</v>
      </c>
      <c r="T100" s="45">
        <f t="shared" si="28"/>
        <v>3995.5189490504304</v>
      </c>
      <c r="U100" s="45">
        <f t="shared" si="28"/>
        <v>4182.737349951454</v>
      </c>
      <c r="V100" s="45">
        <f t="shared" si="28"/>
        <v>4060.1078591394594</v>
      </c>
      <c r="W100" s="45">
        <f t="shared" si="28"/>
        <v>3895.1290257074543</v>
      </c>
      <c r="X100" s="45">
        <f t="shared" si="28"/>
        <v>3529.6744802045177</v>
      </c>
      <c r="Y100" s="45">
        <f t="shared" si="28"/>
        <v>3525.2714133912286</v>
      </c>
      <c r="Z100" s="45">
        <f t="shared" si="28"/>
        <v>3680.1843233303557</v>
      </c>
      <c r="AA100" s="45">
        <f t="shared" si="28"/>
        <v>3351.394307131242</v>
      </c>
      <c r="AB100" s="45">
        <f t="shared" si="28"/>
        <v>2967.4227497518596</v>
      </c>
      <c r="AC100" s="45">
        <f t="shared" si="28"/>
        <v>3037.283995797394</v>
      </c>
      <c r="AD100" s="45">
        <f t="shared" si="28"/>
        <v>2990.5919224910112</v>
      </c>
      <c r="AE100" s="45">
        <f>AE117</f>
        <v>2956.9877788235394</v>
      </c>
    </row>
    <row r="101" spans="1:31" ht="12.75">
      <c r="A101" s="4"/>
      <c r="B101" s="4"/>
      <c r="C101" s="46" t="s">
        <v>111</v>
      </c>
      <c r="D101" s="43"/>
      <c r="E101" s="43"/>
      <c r="F101" s="45">
        <f>F119</f>
        <v>1593287.5073096545</v>
      </c>
      <c r="G101" s="45">
        <f aca="true" t="shared" si="29" ref="G101:AD101">G119</f>
        <v>1245009.9381494285</v>
      </c>
      <c r="H101" s="45">
        <f t="shared" si="29"/>
        <v>1109943.2821002463</v>
      </c>
      <c r="I101" s="45">
        <f t="shared" si="29"/>
        <v>1356186.9961647738</v>
      </c>
      <c r="J101" s="45">
        <f t="shared" si="29"/>
        <v>1537683.6647543542</v>
      </c>
      <c r="K101" s="45">
        <f t="shared" si="29"/>
        <v>1686347.632845867</v>
      </c>
      <c r="L101" s="45">
        <f t="shared" si="29"/>
        <v>1382177.5968977087</v>
      </c>
      <c r="M101" s="45">
        <f t="shared" si="29"/>
        <v>1367483.7674118353</v>
      </c>
      <c r="N101" s="45">
        <f t="shared" si="29"/>
        <v>1508531.1847590543</v>
      </c>
      <c r="O101" s="45">
        <f t="shared" si="29"/>
        <v>1699983.974339613</v>
      </c>
      <c r="P101" s="45">
        <f t="shared" si="29"/>
        <v>1831024.3893999394</v>
      </c>
      <c r="Q101" s="45">
        <f t="shared" si="29"/>
        <v>1629229.070771003</v>
      </c>
      <c r="R101" s="45">
        <f t="shared" si="29"/>
        <v>1959459.8303165296</v>
      </c>
      <c r="S101" s="45">
        <f t="shared" si="29"/>
        <v>1967799.8071223095</v>
      </c>
      <c r="T101" s="45">
        <f t="shared" si="29"/>
        <v>2028376.515736825</v>
      </c>
      <c r="U101" s="45">
        <f t="shared" si="29"/>
        <v>1687449.1542766867</v>
      </c>
      <c r="V101" s="45">
        <f t="shared" si="29"/>
        <v>1679153.471142547</v>
      </c>
      <c r="W101" s="45">
        <f t="shared" si="29"/>
        <v>1811401.1173744793</v>
      </c>
      <c r="X101" s="45">
        <f t="shared" si="29"/>
        <v>2446695.2900354955</v>
      </c>
      <c r="Y101" s="45">
        <f t="shared" si="29"/>
        <v>2176908.008420348</v>
      </c>
      <c r="Z101" s="45">
        <f t="shared" si="29"/>
        <v>1961893.5434325323</v>
      </c>
      <c r="AA101" s="45">
        <f t="shared" si="29"/>
        <v>1410623.8640168426</v>
      </c>
      <c r="AB101" s="45">
        <f t="shared" si="29"/>
        <v>1940185.3397209737</v>
      </c>
      <c r="AC101" s="45">
        <f t="shared" si="29"/>
        <v>1970230.8664205025</v>
      </c>
      <c r="AD101" s="45">
        <f t="shared" si="29"/>
        <v>2144544.2517491286</v>
      </c>
      <c r="AE101" s="45">
        <f>AE119</f>
        <v>1873796.547411674</v>
      </c>
    </row>
    <row r="102" spans="1:31" ht="12.75">
      <c r="A102" s="4"/>
      <c r="B102" s="4"/>
      <c r="C102" s="46" t="s">
        <v>87</v>
      </c>
      <c r="D102" s="43"/>
      <c r="E102" s="43"/>
      <c r="F102" s="45">
        <f>F121</f>
        <v>0</v>
      </c>
      <c r="G102" s="45">
        <f aca="true" t="shared" si="30" ref="G102:AD102">G121</f>
        <v>0</v>
      </c>
      <c r="H102" s="45">
        <f t="shared" si="30"/>
        <v>0</v>
      </c>
      <c r="I102" s="45">
        <f t="shared" si="30"/>
        <v>0</v>
      </c>
      <c r="J102" s="45">
        <f t="shared" si="30"/>
        <v>0</v>
      </c>
      <c r="K102" s="45">
        <f t="shared" si="30"/>
        <v>0</v>
      </c>
      <c r="L102" s="45">
        <f t="shared" si="30"/>
        <v>0</v>
      </c>
      <c r="M102" s="45">
        <f t="shared" si="30"/>
        <v>0</v>
      </c>
      <c r="N102" s="45">
        <f t="shared" si="30"/>
        <v>0</v>
      </c>
      <c r="O102" s="45">
        <f t="shared" si="30"/>
        <v>0</v>
      </c>
      <c r="P102" s="45">
        <f t="shared" si="30"/>
        <v>0</v>
      </c>
      <c r="Q102" s="45">
        <f t="shared" si="30"/>
        <v>0</v>
      </c>
      <c r="R102" s="45">
        <f t="shared" si="30"/>
        <v>0</v>
      </c>
      <c r="S102" s="45">
        <f t="shared" si="30"/>
        <v>0</v>
      </c>
      <c r="T102" s="45">
        <f t="shared" si="30"/>
        <v>0</v>
      </c>
      <c r="U102" s="45">
        <f t="shared" si="30"/>
        <v>0</v>
      </c>
      <c r="V102" s="45">
        <f t="shared" si="30"/>
        <v>0</v>
      </c>
      <c r="W102" s="45">
        <f t="shared" si="30"/>
        <v>0</v>
      </c>
      <c r="X102" s="45">
        <f t="shared" si="30"/>
        <v>0</v>
      </c>
      <c r="Y102" s="45">
        <f t="shared" si="30"/>
        <v>0</v>
      </c>
      <c r="Z102" s="45">
        <f t="shared" si="30"/>
        <v>0</v>
      </c>
      <c r="AA102" s="45">
        <f t="shared" si="30"/>
        <v>0</v>
      </c>
      <c r="AB102" s="45">
        <f t="shared" si="30"/>
        <v>0</v>
      </c>
      <c r="AC102" s="45">
        <f t="shared" si="30"/>
        <v>0</v>
      </c>
      <c r="AD102" s="45">
        <f t="shared" si="30"/>
        <v>0</v>
      </c>
      <c r="AE102" s="45">
        <f>AE121</f>
        <v>0</v>
      </c>
    </row>
    <row r="103" spans="3:31" ht="12.75">
      <c r="C103" s="44" t="s">
        <v>69</v>
      </c>
      <c r="D103" s="42"/>
      <c r="E103" s="42"/>
      <c r="F103" s="45">
        <f>F134</f>
        <v>19848.411452042554</v>
      </c>
      <c r="G103" s="45">
        <f aca="true" t="shared" si="31" ref="G103:AD103">G134</f>
        <v>21482.091516895933</v>
      </c>
      <c r="H103" s="45">
        <f t="shared" si="31"/>
        <v>19300.278312198887</v>
      </c>
      <c r="I103" s="45">
        <f t="shared" si="31"/>
        <v>22721.77568638547</v>
      </c>
      <c r="J103" s="45">
        <f t="shared" si="31"/>
        <v>24030.46150534294</v>
      </c>
      <c r="K103" s="45">
        <f t="shared" si="31"/>
        <v>23658.96136699029</v>
      </c>
      <c r="L103" s="45">
        <f t="shared" si="31"/>
        <v>25471.69139498054</v>
      </c>
      <c r="M103" s="45">
        <f t="shared" si="31"/>
        <v>28572.094896458642</v>
      </c>
      <c r="N103" s="45">
        <f t="shared" si="31"/>
        <v>30500.26794444445</v>
      </c>
      <c r="O103" s="45">
        <f t="shared" si="31"/>
        <v>32304.30119995673</v>
      </c>
      <c r="P103" s="45">
        <f t="shared" si="31"/>
        <v>28550.91895876499</v>
      </c>
      <c r="Q103" s="45">
        <f t="shared" si="31"/>
        <v>28560.210187001077</v>
      </c>
      <c r="R103" s="45">
        <f t="shared" si="31"/>
        <v>25367.664132384038</v>
      </c>
      <c r="S103" s="45">
        <f t="shared" si="31"/>
        <v>29662.631391576382</v>
      </c>
      <c r="T103" s="45">
        <f t="shared" si="31"/>
        <v>36695.84382567422</v>
      </c>
      <c r="U103" s="45">
        <f t="shared" si="31"/>
        <v>36903.546002165174</v>
      </c>
      <c r="V103" s="45">
        <f t="shared" si="31"/>
        <v>37092.082800486955</v>
      </c>
      <c r="W103" s="45">
        <f t="shared" si="31"/>
        <v>39767.936891516496</v>
      </c>
      <c r="X103" s="45">
        <f t="shared" si="31"/>
        <v>43855.3457725039</v>
      </c>
      <c r="Y103" s="45">
        <f t="shared" si="31"/>
        <v>45011.283585374425</v>
      </c>
      <c r="Z103" s="45">
        <f t="shared" si="31"/>
        <v>45258.94979548294</v>
      </c>
      <c r="AA103" s="45">
        <f t="shared" si="31"/>
        <v>42332.18440278911</v>
      </c>
      <c r="AB103" s="45">
        <f t="shared" si="31"/>
        <v>35384.11048007312</v>
      </c>
      <c r="AC103" s="45">
        <f t="shared" si="31"/>
        <v>35749.769938717436</v>
      </c>
      <c r="AD103" s="45">
        <f t="shared" si="31"/>
        <v>37717.51603458247</v>
      </c>
      <c r="AE103" s="45">
        <f>AE134</f>
        <v>38073.50678342666</v>
      </c>
    </row>
    <row r="104" spans="3:31" ht="12.75">
      <c r="C104" s="41" t="s">
        <v>79</v>
      </c>
      <c r="D104" s="43"/>
      <c r="E104" s="41"/>
      <c r="F104" s="47">
        <f>SUM(F100:F103)</f>
        <v>1623763.6985889652</v>
      </c>
      <c r="G104" s="47">
        <f aca="true" t="shared" si="32" ref="G104:AE104">SUM(G100:G103)</f>
        <v>1275732.5588571795</v>
      </c>
      <c r="H104" s="47">
        <f t="shared" si="32"/>
        <v>1135438.9892188672</v>
      </c>
      <c r="I104" s="47">
        <f t="shared" si="32"/>
        <v>1384463.8606319171</v>
      </c>
      <c r="J104" s="47">
        <f t="shared" si="32"/>
        <v>1568425.6184439887</v>
      </c>
      <c r="K104" s="47">
        <f t="shared" si="32"/>
        <v>1714727.112416906</v>
      </c>
      <c r="L104" s="47">
        <f t="shared" si="32"/>
        <v>1410958.052530342</v>
      </c>
      <c r="M104" s="47">
        <f t="shared" si="32"/>
        <v>1399753.8226752938</v>
      </c>
      <c r="N104" s="47">
        <f t="shared" si="32"/>
        <v>1542212.808179862</v>
      </c>
      <c r="O104" s="47">
        <f t="shared" si="32"/>
        <v>1735139.0223794677</v>
      </c>
      <c r="P104" s="47">
        <f t="shared" si="32"/>
        <v>1862463.139084629</v>
      </c>
      <c r="Q104" s="47">
        <f t="shared" si="32"/>
        <v>1660383.7717230783</v>
      </c>
      <c r="R104" s="47">
        <f t="shared" si="32"/>
        <v>1990452.4735481113</v>
      </c>
      <c r="S104" s="47">
        <f t="shared" si="32"/>
        <v>2001541.1222872683</v>
      </c>
      <c r="T104" s="47">
        <f t="shared" si="32"/>
        <v>2069067.8785115497</v>
      </c>
      <c r="U104" s="47">
        <f t="shared" si="32"/>
        <v>1728535.4376288033</v>
      </c>
      <c r="V104" s="47">
        <f t="shared" si="32"/>
        <v>1720305.6618021736</v>
      </c>
      <c r="W104" s="47">
        <f t="shared" si="32"/>
        <v>1855064.1832917032</v>
      </c>
      <c r="X104" s="47">
        <f t="shared" si="32"/>
        <v>2494080.310288204</v>
      </c>
      <c r="Y104" s="47">
        <f t="shared" si="32"/>
        <v>2225444.563419114</v>
      </c>
      <c r="Z104" s="47">
        <f t="shared" si="32"/>
        <v>2010832.6775513457</v>
      </c>
      <c r="AA104" s="47">
        <f t="shared" si="32"/>
        <v>1456307.442726763</v>
      </c>
      <c r="AB104" s="47">
        <f t="shared" si="32"/>
        <v>1978536.8729507988</v>
      </c>
      <c r="AC104" s="47">
        <f t="shared" si="32"/>
        <v>2009017.9203550173</v>
      </c>
      <c r="AD104" s="47">
        <f t="shared" si="32"/>
        <v>2185252.359706202</v>
      </c>
      <c r="AE104" s="47">
        <f t="shared" si="32"/>
        <v>1914827.0419739243</v>
      </c>
    </row>
    <row r="105" spans="1:31" ht="12.75">
      <c r="A105" s="1"/>
      <c r="B105" s="1"/>
      <c r="C105" s="42"/>
      <c r="D105" s="42"/>
      <c r="E105" s="42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</row>
    <row r="106" spans="1:31" ht="12.75">
      <c r="A106" s="1"/>
      <c r="B106" s="1"/>
      <c r="C106" s="42"/>
      <c r="D106" s="41"/>
      <c r="E106" s="41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</row>
    <row r="107" spans="3:31" ht="12.75">
      <c r="C107" s="41" t="s">
        <v>80</v>
      </c>
      <c r="D107" s="42"/>
      <c r="E107" s="42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</row>
    <row r="108" spans="1:31" ht="12.75">
      <c r="A108" s="4"/>
      <c r="B108" s="4"/>
      <c r="C108" s="48" t="s">
        <v>81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</row>
    <row r="109" spans="3:31" ht="12.75">
      <c r="C109" s="48" t="s">
        <v>82</v>
      </c>
      <c r="D109" s="42"/>
      <c r="E109" s="42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</row>
    <row r="110" spans="3:31" ht="12.75">
      <c r="C110" s="49" t="s">
        <v>83</v>
      </c>
      <c r="D110" s="42"/>
      <c r="E110" s="42"/>
      <c r="F110" s="45">
        <f>(F104-F111)</f>
        <v>1504534.6905178986</v>
      </c>
      <c r="G110" s="45">
        <f aca="true" t="shared" si="33" ref="G110:AD110">(G104-G111)</f>
        <v>1161387.3039021129</v>
      </c>
      <c r="H110" s="45">
        <f t="shared" si="33"/>
        <v>1031165.7129410005</v>
      </c>
      <c r="I110" s="45">
        <f t="shared" si="33"/>
        <v>1275292.5269891173</v>
      </c>
      <c r="J110" s="45">
        <f t="shared" si="33"/>
        <v>1452008.3439202553</v>
      </c>
      <c r="K110" s="45">
        <f t="shared" si="33"/>
        <v>1606230.104126906</v>
      </c>
      <c r="L110" s="45">
        <f t="shared" si="33"/>
        <v>1304872.271062742</v>
      </c>
      <c r="M110" s="45">
        <f t="shared" si="33"/>
        <v>1279817.793825294</v>
      </c>
      <c r="N110" s="45">
        <f t="shared" si="33"/>
        <v>1426553.6391830621</v>
      </c>
      <c r="O110" s="45">
        <f t="shared" si="33"/>
        <v>1616508.7337146678</v>
      </c>
      <c r="P110" s="45">
        <f t="shared" si="33"/>
        <v>1740383.5716476957</v>
      </c>
      <c r="Q110" s="45">
        <f t="shared" si="33"/>
        <v>1551169.5253334783</v>
      </c>
      <c r="R110" s="45">
        <f t="shared" si="33"/>
        <v>1879104.9058922445</v>
      </c>
      <c r="S110" s="45">
        <f t="shared" si="33"/>
        <v>1888160.359025935</v>
      </c>
      <c r="T110" s="45">
        <f t="shared" si="33"/>
        <v>1950562.2370771498</v>
      </c>
      <c r="U110" s="45">
        <f t="shared" si="33"/>
        <v>1612065.0352640033</v>
      </c>
      <c r="V110" s="45">
        <f t="shared" si="33"/>
        <v>1607272.279651107</v>
      </c>
      <c r="W110" s="45">
        <f t="shared" si="33"/>
        <v>1735657.39792277</v>
      </c>
      <c r="X110" s="45">
        <f t="shared" si="33"/>
        <v>2369078.6618696707</v>
      </c>
      <c r="Y110" s="45">
        <f t="shared" si="33"/>
        <v>2099135.133577647</v>
      </c>
      <c r="Z110" s="45">
        <f t="shared" si="33"/>
        <v>1886417.4896096124</v>
      </c>
      <c r="AA110" s="45">
        <f t="shared" si="33"/>
        <v>1342315.699274363</v>
      </c>
      <c r="AB110" s="45">
        <f t="shared" si="33"/>
        <v>1865893.7824303987</v>
      </c>
      <c r="AC110" s="45">
        <f t="shared" si="33"/>
        <v>1904879.5108546172</v>
      </c>
      <c r="AD110" s="45">
        <f t="shared" si="33"/>
        <v>2079750.9930248687</v>
      </c>
      <c r="AE110" s="45">
        <f>(AE104-AE111)</f>
        <v>1809875.353414991</v>
      </c>
    </row>
    <row r="111" spans="1:31" ht="12.75">
      <c r="A111" s="1"/>
      <c r="B111" s="1"/>
      <c r="C111" s="48" t="s">
        <v>84</v>
      </c>
      <c r="D111" s="42"/>
      <c r="E111" s="42"/>
      <c r="F111" s="45">
        <f>F133</f>
        <v>119229.00807106665</v>
      </c>
      <c r="G111" s="45">
        <f aca="true" t="shared" si="34" ref="G111:AD111">G133</f>
        <v>114345.25495506664</v>
      </c>
      <c r="H111" s="45">
        <f t="shared" si="34"/>
        <v>104273.27627786665</v>
      </c>
      <c r="I111" s="45">
        <f t="shared" si="34"/>
        <v>109171.33364279997</v>
      </c>
      <c r="J111" s="45">
        <f t="shared" si="34"/>
        <v>116417.27452373331</v>
      </c>
      <c r="K111" s="45">
        <f t="shared" si="34"/>
        <v>108497.00829</v>
      </c>
      <c r="L111" s="45">
        <f t="shared" si="34"/>
        <v>106085.7814676</v>
      </c>
      <c r="M111" s="45">
        <f t="shared" si="34"/>
        <v>119936.02884999999</v>
      </c>
      <c r="N111" s="45">
        <f t="shared" si="34"/>
        <v>115659.16899679998</v>
      </c>
      <c r="O111" s="45">
        <f t="shared" si="34"/>
        <v>118630.28866479998</v>
      </c>
      <c r="P111" s="45">
        <f t="shared" si="34"/>
        <v>122079.56743693331</v>
      </c>
      <c r="Q111" s="45">
        <f t="shared" si="34"/>
        <v>109214.24638959998</v>
      </c>
      <c r="R111" s="45">
        <f t="shared" si="34"/>
        <v>111347.56765586665</v>
      </c>
      <c r="S111" s="45">
        <f t="shared" si="34"/>
        <v>113380.76326133333</v>
      </c>
      <c r="T111" s="45">
        <f t="shared" si="34"/>
        <v>118505.64143439998</v>
      </c>
      <c r="U111" s="45">
        <f t="shared" si="34"/>
        <v>116470.40236479999</v>
      </c>
      <c r="V111" s="45">
        <f t="shared" si="34"/>
        <v>113033.38215106665</v>
      </c>
      <c r="W111" s="45">
        <f t="shared" si="34"/>
        <v>119406.78536893331</v>
      </c>
      <c r="X111" s="45">
        <f t="shared" si="34"/>
        <v>125001.64841853331</v>
      </c>
      <c r="Y111" s="45">
        <f t="shared" si="34"/>
        <v>126309.42984146666</v>
      </c>
      <c r="Z111" s="45">
        <f t="shared" si="34"/>
        <v>124415.18794173331</v>
      </c>
      <c r="AA111" s="45">
        <f t="shared" si="34"/>
        <v>113991.74345239998</v>
      </c>
      <c r="AB111" s="45">
        <f t="shared" si="34"/>
        <v>112643.09052039999</v>
      </c>
      <c r="AC111" s="45">
        <f t="shared" si="34"/>
        <v>104138.40950039998</v>
      </c>
      <c r="AD111" s="45">
        <f t="shared" si="34"/>
        <v>105501.36668133331</v>
      </c>
      <c r="AE111" s="45">
        <f>AE133</f>
        <v>104951.68855893333</v>
      </c>
    </row>
    <row r="112" spans="1:31" ht="12.75">
      <c r="A112" s="1"/>
      <c r="B112" s="1"/>
      <c r="C112" s="48" t="s">
        <v>85</v>
      </c>
      <c r="D112" s="42"/>
      <c r="E112" s="42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</row>
    <row r="113" spans="1:31" ht="12.75">
      <c r="A113" s="1"/>
      <c r="B113" s="1"/>
      <c r="C113" s="41" t="s">
        <v>79</v>
      </c>
      <c r="D113" s="42"/>
      <c r="E113" s="42"/>
      <c r="F113" s="47">
        <f>(F110+F111)</f>
        <v>1623763.6985889652</v>
      </c>
      <c r="G113" s="47">
        <f aca="true" t="shared" si="35" ref="G113:AD113">(G110+G111)</f>
        <v>1275732.5588571795</v>
      </c>
      <c r="H113" s="47">
        <f t="shared" si="35"/>
        <v>1135438.9892188672</v>
      </c>
      <c r="I113" s="47">
        <f t="shared" si="35"/>
        <v>1384463.8606319171</v>
      </c>
      <c r="J113" s="47">
        <f t="shared" si="35"/>
        <v>1568425.6184439887</v>
      </c>
      <c r="K113" s="47">
        <f t="shared" si="35"/>
        <v>1714727.112416906</v>
      </c>
      <c r="L113" s="47">
        <f t="shared" si="35"/>
        <v>1410958.052530342</v>
      </c>
      <c r="M113" s="47">
        <f t="shared" si="35"/>
        <v>1399753.8226752938</v>
      </c>
      <c r="N113" s="47">
        <f t="shared" si="35"/>
        <v>1542212.808179862</v>
      </c>
      <c r="O113" s="47">
        <f t="shared" si="35"/>
        <v>1735139.0223794677</v>
      </c>
      <c r="P113" s="47">
        <f t="shared" si="35"/>
        <v>1862463.139084629</v>
      </c>
      <c r="Q113" s="47">
        <f t="shared" si="35"/>
        <v>1660383.7717230783</v>
      </c>
      <c r="R113" s="47">
        <f t="shared" si="35"/>
        <v>1990452.4735481113</v>
      </c>
      <c r="S113" s="47">
        <f t="shared" si="35"/>
        <v>2001541.1222872683</v>
      </c>
      <c r="T113" s="47">
        <f t="shared" si="35"/>
        <v>2069067.8785115497</v>
      </c>
      <c r="U113" s="47">
        <f t="shared" si="35"/>
        <v>1728535.4376288033</v>
      </c>
      <c r="V113" s="47">
        <f t="shared" si="35"/>
        <v>1720305.6618021736</v>
      </c>
      <c r="W113" s="47">
        <f t="shared" si="35"/>
        <v>1855064.1832917032</v>
      </c>
      <c r="X113" s="47">
        <f t="shared" si="35"/>
        <v>2494080.310288204</v>
      </c>
      <c r="Y113" s="47">
        <f t="shared" si="35"/>
        <v>2225444.563419114</v>
      </c>
      <c r="Z113" s="47">
        <f t="shared" si="35"/>
        <v>2010832.6775513457</v>
      </c>
      <c r="AA113" s="47">
        <f t="shared" si="35"/>
        <v>1456307.442726763</v>
      </c>
      <c r="AB113" s="47">
        <f t="shared" si="35"/>
        <v>1978536.8729507988</v>
      </c>
      <c r="AC113" s="47">
        <f t="shared" si="35"/>
        <v>2009017.9203550173</v>
      </c>
      <c r="AD113" s="47">
        <f t="shared" si="35"/>
        <v>2185252.359706202</v>
      </c>
      <c r="AE113" s="47">
        <f>(AE110+AE111)</f>
        <v>1914827.0419739243</v>
      </c>
    </row>
    <row r="114" spans="1:31" ht="12.75">
      <c r="A114" s="1"/>
      <c r="B114" s="1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</row>
    <row r="115" spans="1:31" ht="15.75">
      <c r="A115" s="65" t="s">
        <v>116</v>
      </c>
      <c r="B115" s="1"/>
      <c r="D115" s="65" t="s">
        <v>124</v>
      </c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</row>
    <row r="116" spans="2:31" ht="12.75">
      <c r="B116" s="1" t="s">
        <v>109</v>
      </c>
      <c r="C116" s="51" t="s">
        <v>121</v>
      </c>
      <c r="D116" s="51" t="s">
        <v>122</v>
      </c>
      <c r="E116" s="52"/>
      <c r="F116" s="53">
        <v>1980</v>
      </c>
      <c r="G116" s="53">
        <f aca="true" t="shared" si="36" ref="G116:AD116">F116+1</f>
        <v>1981</v>
      </c>
      <c r="H116" s="53">
        <f t="shared" si="36"/>
        <v>1982</v>
      </c>
      <c r="I116" s="53">
        <f t="shared" si="36"/>
        <v>1983</v>
      </c>
      <c r="J116" s="53">
        <f t="shared" si="36"/>
        <v>1984</v>
      </c>
      <c r="K116" s="53">
        <f t="shared" si="36"/>
        <v>1985</v>
      </c>
      <c r="L116" s="53">
        <f t="shared" si="36"/>
        <v>1986</v>
      </c>
      <c r="M116" s="53">
        <f t="shared" si="36"/>
        <v>1987</v>
      </c>
      <c r="N116" s="53">
        <f t="shared" si="36"/>
        <v>1988</v>
      </c>
      <c r="O116" s="53">
        <f t="shared" si="36"/>
        <v>1989</v>
      </c>
      <c r="P116" s="53">
        <f t="shared" si="36"/>
        <v>1990</v>
      </c>
      <c r="Q116" s="53">
        <f t="shared" si="36"/>
        <v>1991</v>
      </c>
      <c r="R116" s="53">
        <f t="shared" si="36"/>
        <v>1992</v>
      </c>
      <c r="S116" s="53">
        <f t="shared" si="36"/>
        <v>1993</v>
      </c>
      <c r="T116" s="53">
        <f t="shared" si="36"/>
        <v>1994</v>
      </c>
      <c r="U116" s="53">
        <f t="shared" si="36"/>
        <v>1995</v>
      </c>
      <c r="V116" s="53">
        <f t="shared" si="36"/>
        <v>1996</v>
      </c>
      <c r="W116" s="53">
        <f t="shared" si="36"/>
        <v>1997</v>
      </c>
      <c r="X116" s="53">
        <f t="shared" si="36"/>
        <v>1998</v>
      </c>
      <c r="Y116" s="53">
        <f t="shared" si="36"/>
        <v>1999</v>
      </c>
      <c r="Z116" s="53">
        <f t="shared" si="36"/>
        <v>2000</v>
      </c>
      <c r="AA116" s="53">
        <f t="shared" si="36"/>
        <v>2001</v>
      </c>
      <c r="AB116" s="53">
        <f t="shared" si="36"/>
        <v>2002</v>
      </c>
      <c r="AC116" s="53">
        <f t="shared" si="36"/>
        <v>2003</v>
      </c>
      <c r="AD116" s="53">
        <f t="shared" si="36"/>
        <v>2004</v>
      </c>
      <c r="AE116" s="53">
        <f>AD116+1</f>
        <v>2005</v>
      </c>
    </row>
    <row r="117" spans="3:32" ht="12.75">
      <c r="C117" s="51" t="s">
        <v>6</v>
      </c>
      <c r="D117" s="54">
        <v>0.00200042496159001</v>
      </c>
      <c r="E117" s="52"/>
      <c r="F117" s="55">
        <f aca="true" t="shared" si="37" ref="F117:AD117">(F139*$D117)*10^6</f>
        <v>10627.779827268192</v>
      </c>
      <c r="G117" s="55">
        <f t="shared" si="37"/>
        <v>9240.529190855146</v>
      </c>
      <c r="H117" s="55">
        <f t="shared" si="37"/>
        <v>6195.428806422036</v>
      </c>
      <c r="I117" s="55">
        <f t="shared" si="37"/>
        <v>5555.088780757699</v>
      </c>
      <c r="J117" s="55">
        <f t="shared" si="37"/>
        <v>6711.492184291626</v>
      </c>
      <c r="K117" s="55">
        <f t="shared" si="37"/>
        <v>4720.518204048637</v>
      </c>
      <c r="L117" s="55">
        <f t="shared" si="37"/>
        <v>3308.764237652768</v>
      </c>
      <c r="M117" s="55">
        <f t="shared" si="37"/>
        <v>3697.9603670000374</v>
      </c>
      <c r="N117" s="55">
        <f t="shared" si="37"/>
        <v>3181.3554763633447</v>
      </c>
      <c r="O117" s="55">
        <f t="shared" si="37"/>
        <v>2850.7468398979317</v>
      </c>
      <c r="P117" s="55">
        <f t="shared" si="37"/>
        <v>2887.8307259246394</v>
      </c>
      <c r="Q117" s="55">
        <f t="shared" si="37"/>
        <v>2594.490765074368</v>
      </c>
      <c r="R117" s="55">
        <f t="shared" si="37"/>
        <v>5624.979099197557</v>
      </c>
      <c r="S117" s="55">
        <f t="shared" si="37"/>
        <v>4078.68377338222</v>
      </c>
      <c r="T117" s="55">
        <f t="shared" si="37"/>
        <v>3995.5189490504304</v>
      </c>
      <c r="U117" s="55">
        <f t="shared" si="37"/>
        <v>4182.737349951454</v>
      </c>
      <c r="V117" s="55">
        <f t="shared" si="37"/>
        <v>4060.1078591394594</v>
      </c>
      <c r="W117" s="55">
        <f t="shared" si="37"/>
        <v>3895.1290257074543</v>
      </c>
      <c r="X117" s="55">
        <f t="shared" si="37"/>
        <v>3529.6744802045177</v>
      </c>
      <c r="Y117" s="55">
        <f t="shared" si="37"/>
        <v>3525.2714133912286</v>
      </c>
      <c r="Z117" s="55">
        <f t="shared" si="37"/>
        <v>3680.1843233303557</v>
      </c>
      <c r="AA117" s="55">
        <f t="shared" si="37"/>
        <v>3351.394307131242</v>
      </c>
      <c r="AB117" s="55">
        <f t="shared" si="37"/>
        <v>2967.4227497518596</v>
      </c>
      <c r="AC117" s="55">
        <f t="shared" si="37"/>
        <v>3037.283995797394</v>
      </c>
      <c r="AD117" s="55">
        <f t="shared" si="37"/>
        <v>2990.5919224910112</v>
      </c>
      <c r="AE117" s="55">
        <f>(AE139*$D117)*10^6</f>
        <v>2956.9877788235394</v>
      </c>
      <c r="AF117" s="4"/>
    </row>
    <row r="118" spans="1:31" ht="12.75">
      <c r="A118" s="1"/>
      <c r="B118" s="1"/>
      <c r="C118" s="51"/>
      <c r="D118" s="51"/>
      <c r="E118" s="52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</row>
    <row r="119" spans="1:31" ht="12.75">
      <c r="A119" s="1"/>
      <c r="B119" s="1"/>
      <c r="C119" s="51" t="s">
        <v>104</v>
      </c>
      <c r="D119" s="52"/>
      <c r="E119" s="51"/>
      <c r="F119" s="55">
        <f>SUM(F120,F122,F123,F124,F125,F126,F127,F128,F129,F130,F131,F132,F133)</f>
        <v>1593287.5073096545</v>
      </c>
      <c r="G119" s="55">
        <f aca="true" t="shared" si="38" ref="G119:AD119">SUM(G120,G122,G123,G124,G125,G126,G127,G128,G129,G130,G131,G132,G133)</f>
        <v>1245009.9381494285</v>
      </c>
      <c r="H119" s="55">
        <f t="shared" si="38"/>
        <v>1109943.2821002463</v>
      </c>
      <c r="I119" s="55">
        <f t="shared" si="38"/>
        <v>1356186.9961647738</v>
      </c>
      <c r="J119" s="55">
        <f t="shared" si="38"/>
        <v>1537683.6647543542</v>
      </c>
      <c r="K119" s="55">
        <f t="shared" si="38"/>
        <v>1686347.632845867</v>
      </c>
      <c r="L119" s="55">
        <f t="shared" si="38"/>
        <v>1382177.5968977087</v>
      </c>
      <c r="M119" s="55">
        <f t="shared" si="38"/>
        <v>1367483.7674118353</v>
      </c>
      <c r="N119" s="55">
        <f t="shared" si="38"/>
        <v>1508531.1847590543</v>
      </c>
      <c r="O119" s="55">
        <f t="shared" si="38"/>
        <v>1699983.974339613</v>
      </c>
      <c r="P119" s="55">
        <f t="shared" si="38"/>
        <v>1831024.3893999394</v>
      </c>
      <c r="Q119" s="55">
        <f t="shared" si="38"/>
        <v>1629229.070771003</v>
      </c>
      <c r="R119" s="55">
        <f t="shared" si="38"/>
        <v>1959459.8303165296</v>
      </c>
      <c r="S119" s="55">
        <f t="shared" si="38"/>
        <v>1967799.8071223095</v>
      </c>
      <c r="T119" s="55">
        <f t="shared" si="38"/>
        <v>2028376.515736825</v>
      </c>
      <c r="U119" s="55">
        <f t="shared" si="38"/>
        <v>1687449.1542766867</v>
      </c>
      <c r="V119" s="55">
        <f t="shared" si="38"/>
        <v>1679153.471142547</v>
      </c>
      <c r="W119" s="55">
        <f t="shared" si="38"/>
        <v>1811401.1173744793</v>
      </c>
      <c r="X119" s="55">
        <f t="shared" si="38"/>
        <v>2446695.2900354955</v>
      </c>
      <c r="Y119" s="55">
        <f t="shared" si="38"/>
        <v>2176908.008420348</v>
      </c>
      <c r="Z119" s="55">
        <f t="shared" si="38"/>
        <v>1961893.5434325323</v>
      </c>
      <c r="AA119" s="55">
        <f t="shared" si="38"/>
        <v>1410623.8640168426</v>
      </c>
      <c r="AB119" s="55">
        <f t="shared" si="38"/>
        <v>1940185.3397209737</v>
      </c>
      <c r="AC119" s="55">
        <f t="shared" si="38"/>
        <v>1970230.8664205025</v>
      </c>
      <c r="AD119" s="55">
        <f t="shared" si="38"/>
        <v>2144544.2517491286</v>
      </c>
      <c r="AE119" s="55">
        <f>SUM(AE120,AE122,AE123,AE124,AE125,AE126,AE127,AE128,AE129,AE130,AE131,AE132,AE133)</f>
        <v>1873796.547411674</v>
      </c>
    </row>
    <row r="120" spans="2:31" ht="12.75">
      <c r="B120" s="10"/>
      <c r="C120" s="57" t="s">
        <v>91</v>
      </c>
      <c r="D120" s="56" t="s">
        <v>105</v>
      </c>
      <c r="E120" s="51"/>
      <c r="F120" s="55">
        <f>F13</f>
        <v>1245639.4638482668</v>
      </c>
      <c r="G120" s="55">
        <f aca="true" t="shared" si="39" ref="G120:AD120">G13</f>
        <v>922714.1634773333</v>
      </c>
      <c r="H120" s="55">
        <f t="shared" si="39"/>
        <v>837429.7368719332</v>
      </c>
      <c r="I120" s="55">
        <f t="shared" si="39"/>
        <v>1090350.6007804666</v>
      </c>
      <c r="J120" s="55">
        <f t="shared" si="39"/>
        <v>1263667.999022</v>
      </c>
      <c r="K120" s="55">
        <f t="shared" si="39"/>
        <v>1424065.3195193333</v>
      </c>
      <c r="L120" s="55">
        <f t="shared" si="39"/>
        <v>1116191.8744914667</v>
      </c>
      <c r="M120" s="55">
        <f t="shared" si="39"/>
        <v>1073848.1952462</v>
      </c>
      <c r="N120" s="55">
        <f t="shared" si="39"/>
        <v>1215781.6139450667</v>
      </c>
      <c r="O120" s="55">
        <f t="shared" si="39"/>
        <v>1406044.4463252</v>
      </c>
      <c r="P120" s="55">
        <f t="shared" si="39"/>
        <v>1518431.2053562666</v>
      </c>
      <c r="Q120" s="55">
        <f t="shared" si="39"/>
        <v>1333162.1902852</v>
      </c>
      <c r="R120" s="55">
        <f t="shared" si="39"/>
        <v>1654350.7019416667</v>
      </c>
      <c r="S120" s="55">
        <f t="shared" si="39"/>
        <v>1670232.3820350666</v>
      </c>
      <c r="T120" s="55">
        <f t="shared" si="39"/>
        <v>1717130.5274933334</v>
      </c>
      <c r="U120" s="55">
        <f t="shared" si="39"/>
        <v>1383954.1698048003</v>
      </c>
      <c r="V120" s="55">
        <f t="shared" si="39"/>
        <v>1377470.080830067</v>
      </c>
      <c r="W120" s="55">
        <f t="shared" si="39"/>
        <v>1487486.7220744668</v>
      </c>
      <c r="X120" s="55">
        <f t="shared" si="39"/>
        <v>2100490.6370426</v>
      </c>
      <c r="Y120" s="55">
        <f t="shared" si="39"/>
        <v>1830566.635987467</v>
      </c>
      <c r="Z120" s="55">
        <f t="shared" si="39"/>
        <v>1628120.9165694</v>
      </c>
      <c r="AA120" s="55">
        <f t="shared" si="39"/>
        <v>1097383.7181501335</v>
      </c>
      <c r="AB120" s="55">
        <f t="shared" si="39"/>
        <v>1621750.2375946667</v>
      </c>
      <c r="AC120" s="55">
        <f t="shared" si="39"/>
        <v>1660344.2132793998</v>
      </c>
      <c r="AD120" s="55">
        <f t="shared" si="39"/>
        <v>1805956.677328467</v>
      </c>
      <c r="AE120" s="55">
        <f>AE13</f>
        <v>1547595.4948923334</v>
      </c>
    </row>
    <row r="121" spans="1:31" ht="12.75">
      <c r="A121" s="4"/>
      <c r="B121" s="4"/>
      <c r="C121" s="57" t="s">
        <v>92</v>
      </c>
      <c r="D121" s="54">
        <v>0</v>
      </c>
      <c r="E121" s="56"/>
      <c r="F121" s="55">
        <v>0</v>
      </c>
      <c r="G121" s="55">
        <v>0</v>
      </c>
      <c r="H121" s="55">
        <v>0</v>
      </c>
      <c r="I121" s="55">
        <v>0</v>
      </c>
      <c r="J121" s="55">
        <v>0</v>
      </c>
      <c r="K121" s="55">
        <v>0</v>
      </c>
      <c r="L121" s="55">
        <v>0</v>
      </c>
      <c r="M121" s="55">
        <v>0</v>
      </c>
      <c r="N121" s="55">
        <v>0</v>
      </c>
      <c r="O121" s="55">
        <v>0</v>
      </c>
      <c r="P121" s="55">
        <v>0</v>
      </c>
      <c r="Q121" s="55">
        <v>0</v>
      </c>
      <c r="R121" s="55">
        <v>0</v>
      </c>
      <c r="S121" s="55">
        <v>0</v>
      </c>
      <c r="T121" s="55">
        <v>0</v>
      </c>
      <c r="U121" s="55">
        <v>0</v>
      </c>
      <c r="V121" s="55">
        <v>0</v>
      </c>
      <c r="W121" s="55">
        <v>0</v>
      </c>
      <c r="X121" s="55">
        <v>0</v>
      </c>
      <c r="Y121" s="55">
        <v>0</v>
      </c>
      <c r="Z121" s="55">
        <v>0</v>
      </c>
      <c r="AA121" s="55">
        <v>0</v>
      </c>
      <c r="AB121" s="55">
        <v>0</v>
      </c>
      <c r="AC121" s="55">
        <v>0</v>
      </c>
      <c r="AD121" s="55">
        <v>0</v>
      </c>
      <c r="AE121" s="55">
        <v>0</v>
      </c>
    </row>
    <row r="122" spans="1:31" ht="12.75">
      <c r="A122" s="4"/>
      <c r="B122" s="4"/>
      <c r="C122" s="57" t="s">
        <v>93</v>
      </c>
      <c r="D122" s="54">
        <v>0</v>
      </c>
      <c r="E122" s="56"/>
      <c r="F122" s="56">
        <v>0</v>
      </c>
      <c r="G122" s="56">
        <v>0</v>
      </c>
      <c r="H122" s="56">
        <v>0</v>
      </c>
      <c r="I122" s="56">
        <v>0</v>
      </c>
      <c r="J122" s="56">
        <v>0</v>
      </c>
      <c r="K122" s="56">
        <v>0</v>
      </c>
      <c r="L122" s="56">
        <v>0</v>
      </c>
      <c r="M122" s="56">
        <v>0</v>
      </c>
      <c r="N122" s="56">
        <v>0</v>
      </c>
      <c r="O122" s="56">
        <v>0</v>
      </c>
      <c r="P122" s="56">
        <v>0</v>
      </c>
      <c r="Q122" s="56">
        <v>0</v>
      </c>
      <c r="R122" s="56">
        <v>0</v>
      </c>
      <c r="S122" s="56">
        <v>0</v>
      </c>
      <c r="T122" s="56">
        <v>0</v>
      </c>
      <c r="U122" s="56">
        <v>0</v>
      </c>
      <c r="V122" s="56">
        <v>0</v>
      </c>
      <c r="W122" s="56">
        <v>0</v>
      </c>
      <c r="X122" s="56">
        <v>0</v>
      </c>
      <c r="Y122" s="56">
        <v>0</v>
      </c>
      <c r="Z122" s="56">
        <v>0</v>
      </c>
      <c r="AA122" s="56">
        <v>0</v>
      </c>
      <c r="AB122" s="56">
        <v>0</v>
      </c>
      <c r="AC122" s="56">
        <v>0</v>
      </c>
      <c r="AD122" s="56">
        <v>0</v>
      </c>
      <c r="AE122" s="56">
        <v>0</v>
      </c>
    </row>
    <row r="123" spans="1:31" ht="12.75">
      <c r="A123" s="4"/>
      <c r="B123" s="4"/>
      <c r="C123" s="57" t="s">
        <v>94</v>
      </c>
      <c r="D123" s="52" t="s">
        <v>107</v>
      </c>
      <c r="E123" s="56"/>
      <c r="F123" s="55">
        <f>(F35*0.5)</f>
        <v>49830.06065106666</v>
      </c>
      <c r="G123" s="55">
        <f aca="true" t="shared" si="40" ref="G123:AD123">(G35*0.5)</f>
        <v>47788.96318093333</v>
      </c>
      <c r="H123" s="55">
        <f t="shared" si="40"/>
        <v>43579.52465679999</v>
      </c>
      <c r="I123" s="55">
        <f t="shared" si="40"/>
        <v>45626.5992688</v>
      </c>
      <c r="J123" s="55">
        <f t="shared" si="40"/>
        <v>48654.93407719999</v>
      </c>
      <c r="K123" s="55">
        <f t="shared" si="40"/>
        <v>45344.77339333333</v>
      </c>
      <c r="L123" s="55">
        <f t="shared" si="40"/>
        <v>44337.03573493333</v>
      </c>
      <c r="M123" s="55">
        <f t="shared" si="40"/>
        <v>50125.54920119999</v>
      </c>
      <c r="N123" s="55">
        <f t="shared" si="40"/>
        <v>48338.094722133326</v>
      </c>
      <c r="O123" s="55">
        <f t="shared" si="40"/>
        <v>49579.83221546666</v>
      </c>
      <c r="P123" s="55">
        <f t="shared" si="40"/>
        <v>51021.411372799994</v>
      </c>
      <c r="Q123" s="55">
        <f t="shared" si="40"/>
        <v>45644.53143653333</v>
      </c>
      <c r="R123" s="55">
        <f t="shared" si="40"/>
        <v>46536.12411506666</v>
      </c>
      <c r="S123" s="55">
        <f t="shared" si="40"/>
        <v>47385.868266</v>
      </c>
      <c r="T123" s="55">
        <f t="shared" si="40"/>
        <v>49527.73705293332</v>
      </c>
      <c r="U123" s="55">
        <f t="shared" si="40"/>
        <v>48677.139819733326</v>
      </c>
      <c r="V123" s="55">
        <f t="shared" si="40"/>
        <v>47240.68731946666</v>
      </c>
      <c r="W123" s="55">
        <f t="shared" si="40"/>
        <v>49904.35932973333</v>
      </c>
      <c r="X123" s="55">
        <f t="shared" si="40"/>
        <v>52242.65114346666</v>
      </c>
      <c r="Y123" s="55">
        <f t="shared" si="40"/>
        <v>52789.22121146666</v>
      </c>
      <c r="Z123" s="55">
        <f t="shared" si="40"/>
        <v>51997.54936493332</v>
      </c>
      <c r="AA123" s="55">
        <f t="shared" si="40"/>
        <v>47641.218905866655</v>
      </c>
      <c r="AB123" s="55">
        <f t="shared" si="40"/>
        <v>47077.5697524</v>
      </c>
      <c r="AC123" s="55">
        <f t="shared" si="40"/>
        <v>43523.16037226666</v>
      </c>
      <c r="AD123" s="55">
        <f t="shared" si="40"/>
        <v>44092.78703866666</v>
      </c>
      <c r="AE123" s="55">
        <f>(AE35*0.5)</f>
        <v>43863.05632573333</v>
      </c>
    </row>
    <row r="124" spans="1:31" ht="12.75">
      <c r="A124" s="4"/>
      <c r="B124" s="4"/>
      <c r="C124" s="57" t="s">
        <v>95</v>
      </c>
      <c r="D124" s="54">
        <v>0.00200042496159001</v>
      </c>
      <c r="E124" s="56"/>
      <c r="F124" s="55">
        <f aca="true" t="shared" si="41" ref="F124:F132">(F146*$D124)*10^6</f>
        <v>47380.567586130775</v>
      </c>
      <c r="G124" s="55">
        <f aca="true" t="shared" si="42" ref="G124:AD124">(G146*$D124)*10^6</f>
        <v>43959.73167586077</v>
      </c>
      <c r="H124" s="55">
        <f t="shared" si="42"/>
        <v>31546.89440271933</v>
      </c>
      <c r="I124" s="55">
        <f t="shared" si="42"/>
        <v>28315.115713504198</v>
      </c>
      <c r="J124" s="55">
        <f t="shared" si="42"/>
        <v>27553.126083934683</v>
      </c>
      <c r="K124" s="55">
        <f t="shared" si="42"/>
        <v>23530.554004470934</v>
      </c>
      <c r="L124" s="55">
        <f t="shared" si="42"/>
        <v>34066.959096793355</v>
      </c>
      <c r="M124" s="55">
        <f t="shared" si="42"/>
        <v>34717.39970694429</v>
      </c>
      <c r="N124" s="55">
        <f t="shared" si="42"/>
        <v>35484.102676430666</v>
      </c>
      <c r="O124" s="55">
        <f t="shared" si="42"/>
        <v>38777.15477558377</v>
      </c>
      <c r="P124" s="55">
        <f t="shared" si="42"/>
        <v>34707.449336867896</v>
      </c>
      <c r="Q124" s="55">
        <f t="shared" si="42"/>
        <v>29832.286827847507</v>
      </c>
      <c r="R124" s="55">
        <f t="shared" si="42"/>
        <v>37633.908478623816</v>
      </c>
      <c r="S124" s="55">
        <f t="shared" si="42"/>
        <v>34986.05997443079</v>
      </c>
      <c r="T124" s="55">
        <f t="shared" si="42"/>
        <v>39750.72089740731</v>
      </c>
      <c r="U124" s="55">
        <f t="shared" si="42"/>
        <v>37218.611053325825</v>
      </c>
      <c r="V124" s="55">
        <f t="shared" si="42"/>
        <v>47830.953215683876</v>
      </c>
      <c r="W124" s="55">
        <f t="shared" si="42"/>
        <v>53525.71285068419</v>
      </c>
      <c r="X124" s="55">
        <f t="shared" si="42"/>
        <v>58277.281168324495</v>
      </c>
      <c r="Y124" s="55">
        <f t="shared" si="42"/>
        <v>50102.78210060841</v>
      </c>
      <c r="Z124" s="55">
        <f t="shared" si="42"/>
        <v>61225.21218582553</v>
      </c>
      <c r="AA124" s="55">
        <f t="shared" si="42"/>
        <v>49268.521288585114</v>
      </c>
      <c r="AB124" s="55">
        <f t="shared" si="42"/>
        <v>58133.78621383962</v>
      </c>
      <c r="AC124" s="55">
        <f t="shared" si="42"/>
        <v>61167.6047223462</v>
      </c>
      <c r="AD124" s="55">
        <f t="shared" si="42"/>
        <v>74786.53279307185</v>
      </c>
      <c r="AE124" s="55">
        <f aca="true" t="shared" si="43" ref="AE124:AE132">(AE146*$D124)*10^6</f>
        <v>69720.74193638547</v>
      </c>
    </row>
    <row r="125" spans="1:31" ht="12.75">
      <c r="A125" s="4"/>
      <c r="B125" s="4"/>
      <c r="C125" s="57" t="s">
        <v>96</v>
      </c>
      <c r="D125" s="54">
        <v>0.00200042496159001</v>
      </c>
      <c r="E125" s="52"/>
      <c r="F125" s="55">
        <f t="shared" si="41"/>
        <v>62836.07002114831</v>
      </c>
      <c r="G125" s="55">
        <f aca="true" t="shared" si="44" ref="G125:AD125">(G147*$D125)*10^6</f>
        <v>53239.99201628594</v>
      </c>
      <c r="H125" s="55">
        <f t="shared" si="44"/>
        <v>38180.16733888622</v>
      </c>
      <c r="I125" s="55">
        <f t="shared" si="44"/>
        <v>37440.302748433205</v>
      </c>
      <c r="J125" s="55">
        <f t="shared" si="44"/>
        <v>34388.78745363022</v>
      </c>
      <c r="K125" s="55">
        <f t="shared" si="44"/>
        <v>36967.65881875021</v>
      </c>
      <c r="L125" s="55">
        <f t="shared" si="44"/>
        <v>44644.60647600876</v>
      </c>
      <c r="M125" s="55">
        <f t="shared" si="44"/>
        <v>40628.62481779018</v>
      </c>
      <c r="N125" s="55">
        <f t="shared" si="44"/>
        <v>42664.1048460853</v>
      </c>
      <c r="O125" s="55">
        <f t="shared" si="44"/>
        <v>39908.36492872278</v>
      </c>
      <c r="P125" s="55">
        <f t="shared" si="44"/>
        <v>55161.25333374175</v>
      </c>
      <c r="Q125" s="55">
        <f t="shared" si="44"/>
        <v>60529.533601421725</v>
      </c>
      <c r="R125" s="55">
        <f t="shared" si="44"/>
        <v>59594.47430325435</v>
      </c>
      <c r="S125" s="55">
        <f t="shared" si="44"/>
        <v>61757.3849256754</v>
      </c>
      <c r="T125" s="55">
        <f t="shared" si="44"/>
        <v>61359.75033771664</v>
      </c>
      <c r="U125" s="55">
        <f t="shared" si="44"/>
        <v>58606.56754217949</v>
      </c>
      <c r="V125" s="55">
        <f t="shared" si="44"/>
        <v>53384.8963829182</v>
      </c>
      <c r="W125" s="55">
        <f t="shared" si="44"/>
        <v>63013.36478170166</v>
      </c>
      <c r="X125" s="55">
        <f t="shared" si="44"/>
        <v>59898.34726472492</v>
      </c>
      <c r="Y125" s="55">
        <f t="shared" si="44"/>
        <v>59347.71070488582</v>
      </c>
      <c r="Z125" s="55">
        <f t="shared" si="44"/>
        <v>52836.81695514765</v>
      </c>
      <c r="AA125" s="55">
        <f t="shared" si="44"/>
        <v>48468.80294447365</v>
      </c>
      <c r="AB125" s="55">
        <f t="shared" si="44"/>
        <v>46245.37343001505</v>
      </c>
      <c r="AC125" s="55">
        <f t="shared" si="44"/>
        <v>51170.41683984515</v>
      </c>
      <c r="AD125" s="55">
        <f t="shared" si="44"/>
        <v>57031.79811497437</v>
      </c>
      <c r="AE125" s="55">
        <f t="shared" si="43"/>
        <v>51799.89841792745</v>
      </c>
    </row>
    <row r="126" spans="1:31" ht="12.75">
      <c r="A126" s="4"/>
      <c r="B126" s="4"/>
      <c r="C126" s="57" t="s">
        <v>97</v>
      </c>
      <c r="D126" s="54">
        <v>0.00200042496159001</v>
      </c>
      <c r="E126" s="52"/>
      <c r="F126" s="55">
        <f t="shared" si="41"/>
        <v>9444.518992592592</v>
      </c>
      <c r="G126" s="55">
        <f aca="true" t="shared" si="45" ref="G126:AD126">(G148*$D126)*10^6</f>
        <v>4393.057594074075</v>
      </c>
      <c r="H126" s="55">
        <f t="shared" si="45"/>
        <v>4582.934346666667</v>
      </c>
      <c r="I126" s="55">
        <f t="shared" si="45"/>
        <v>5643.901525925926</v>
      </c>
      <c r="J126" s="55">
        <f t="shared" si="45"/>
        <v>7130.24194962963</v>
      </c>
      <c r="K126" s="55">
        <f t="shared" si="45"/>
        <v>7776.932577777778</v>
      </c>
      <c r="L126" s="55">
        <f t="shared" si="45"/>
        <v>-212.07219420246028</v>
      </c>
      <c r="M126" s="55">
        <f t="shared" si="45"/>
        <v>5391.9076417437045</v>
      </c>
      <c r="N126" s="55">
        <f t="shared" si="45"/>
        <v>3473.987325871612</v>
      </c>
      <c r="O126" s="55">
        <f t="shared" si="45"/>
        <v>2590.03480415999</v>
      </c>
      <c r="P126" s="55">
        <f t="shared" si="45"/>
        <v>2187.3675519659378</v>
      </c>
      <c r="Q126" s="55">
        <f t="shared" si="45"/>
        <v>2262.214543004932</v>
      </c>
      <c r="R126" s="55">
        <f t="shared" si="45"/>
        <v>1158.4306697718544</v>
      </c>
      <c r="S126" s="55">
        <f t="shared" si="45"/>
        <v>2921.895802895819</v>
      </c>
      <c r="T126" s="55">
        <f t="shared" si="45"/>
        <v>2250.5619875333273</v>
      </c>
      <c r="U126" s="55">
        <f t="shared" si="45"/>
        <v>4123.414521892334</v>
      </c>
      <c r="V126" s="55">
        <f t="shared" si="45"/>
        <v>0</v>
      </c>
      <c r="W126" s="55">
        <f t="shared" si="45"/>
        <v>216.2681827427139</v>
      </c>
      <c r="X126" s="55">
        <f t="shared" si="45"/>
        <v>0</v>
      </c>
      <c r="Y126" s="55">
        <f t="shared" si="45"/>
        <v>1649.2082357116162</v>
      </c>
      <c r="Z126" s="55">
        <f t="shared" si="45"/>
        <v>1293.6660714251927</v>
      </c>
      <c r="AA126" s="55">
        <f t="shared" si="45"/>
        <v>3675.8171693802433</v>
      </c>
      <c r="AB126" s="55">
        <f t="shared" si="45"/>
        <v>5939.455931875661</v>
      </c>
      <c r="AC126" s="55">
        <f t="shared" si="45"/>
        <v>6063.726423703694</v>
      </c>
      <c r="AD126" s="55">
        <f t="shared" si="45"/>
        <v>6528.554577777797</v>
      </c>
      <c r="AE126" s="55">
        <f t="shared" si="43"/>
        <v>6952.694856296309</v>
      </c>
    </row>
    <row r="127" spans="1:31" ht="12.75">
      <c r="A127" s="4"/>
      <c r="B127" s="4"/>
      <c r="C127" s="57" t="s">
        <v>98</v>
      </c>
      <c r="D127" s="54">
        <v>0.00200042496159001</v>
      </c>
      <c r="E127" s="52"/>
      <c r="F127" s="55">
        <f t="shared" si="41"/>
        <v>14615.057571977777</v>
      </c>
      <c r="G127" s="55">
        <f aca="true" t="shared" si="46" ref="G127:AD127">(G149*$D127)*10^6</f>
        <v>17704.832497101197</v>
      </c>
      <c r="H127" s="55">
        <f t="shared" si="46"/>
        <v>14287.246892873982</v>
      </c>
      <c r="I127" s="55">
        <f t="shared" si="46"/>
        <v>5960.212333620948</v>
      </c>
      <c r="J127" s="55">
        <f t="shared" si="46"/>
        <v>9561.84142231638</v>
      </c>
      <c r="K127" s="55">
        <f t="shared" si="46"/>
        <v>9489.558526626077</v>
      </c>
      <c r="L127" s="55">
        <f t="shared" si="46"/>
        <v>8513.409749173094</v>
      </c>
      <c r="M127" s="55">
        <f t="shared" si="46"/>
        <v>14746.218581840438</v>
      </c>
      <c r="N127" s="55">
        <f t="shared" si="46"/>
        <v>15209.05139338729</v>
      </c>
      <c r="O127" s="55">
        <f t="shared" si="46"/>
        <v>13889.307004033906</v>
      </c>
      <c r="P127" s="55">
        <f t="shared" si="46"/>
        <v>18179.779720025443</v>
      </c>
      <c r="Q127" s="55">
        <f t="shared" si="46"/>
        <v>15628.834233241801</v>
      </c>
      <c r="R127" s="55">
        <f t="shared" si="46"/>
        <v>23606.074997094594</v>
      </c>
      <c r="S127" s="55">
        <f t="shared" si="46"/>
        <v>12614.395463677422</v>
      </c>
      <c r="T127" s="55">
        <f t="shared" si="46"/>
        <v>13931.311486513656</v>
      </c>
      <c r="U127" s="55">
        <f t="shared" si="46"/>
        <v>13542.464320517709</v>
      </c>
      <c r="V127" s="55">
        <f t="shared" si="46"/>
        <v>15133.209683754354</v>
      </c>
      <c r="W127" s="55">
        <f t="shared" si="46"/>
        <v>12021.633964008219</v>
      </c>
      <c r="X127" s="55">
        <f t="shared" si="46"/>
        <v>21829.237383441778</v>
      </c>
      <c r="Y127" s="55">
        <f t="shared" si="46"/>
        <v>28984.224628104934</v>
      </c>
      <c r="Z127" s="55">
        <f t="shared" si="46"/>
        <v>14371.463784134292</v>
      </c>
      <c r="AA127" s="55">
        <f t="shared" si="46"/>
        <v>21200.9234994043</v>
      </c>
      <c r="AB127" s="55">
        <f t="shared" si="46"/>
        <v>19622.18332089001</v>
      </c>
      <c r="AC127" s="55">
        <f t="shared" si="46"/>
        <v>16445.879433753813</v>
      </c>
      <c r="AD127" s="55">
        <f t="shared" si="46"/>
        <v>25113.796521730128</v>
      </c>
      <c r="AE127" s="55">
        <f t="shared" si="43"/>
        <v>23384.9900955674</v>
      </c>
    </row>
    <row r="128" spans="1:31" ht="12.75">
      <c r="A128" s="1"/>
      <c r="B128" s="1"/>
      <c r="C128" s="57" t="s">
        <v>99</v>
      </c>
      <c r="D128" s="54">
        <v>0.00200042496159001</v>
      </c>
      <c r="E128" s="51"/>
      <c r="F128" s="55">
        <f t="shared" si="41"/>
        <v>0</v>
      </c>
      <c r="G128" s="55">
        <f aca="true" t="shared" si="47" ref="G128:AD128">(G150*$D128)*10^6</f>
        <v>0</v>
      </c>
      <c r="H128" s="55">
        <f t="shared" si="47"/>
        <v>0</v>
      </c>
      <c r="I128" s="55">
        <f t="shared" si="47"/>
        <v>0</v>
      </c>
      <c r="J128" s="55">
        <f t="shared" si="47"/>
        <v>0</v>
      </c>
      <c r="K128" s="55">
        <f t="shared" si="47"/>
        <v>0</v>
      </c>
      <c r="L128" s="55">
        <f t="shared" si="47"/>
        <v>0</v>
      </c>
      <c r="M128" s="55">
        <f t="shared" si="47"/>
        <v>0</v>
      </c>
      <c r="N128" s="55">
        <f t="shared" si="47"/>
        <v>0</v>
      </c>
      <c r="O128" s="55">
        <f t="shared" si="47"/>
        <v>0</v>
      </c>
      <c r="P128" s="55">
        <f t="shared" si="47"/>
        <v>0</v>
      </c>
      <c r="Q128" s="55">
        <f t="shared" si="47"/>
        <v>0</v>
      </c>
      <c r="R128" s="55">
        <f t="shared" si="47"/>
        <v>0</v>
      </c>
      <c r="S128" s="55">
        <f t="shared" si="47"/>
        <v>0</v>
      </c>
      <c r="T128" s="55">
        <f t="shared" si="47"/>
        <v>0</v>
      </c>
      <c r="U128" s="55">
        <f t="shared" si="47"/>
        <v>0</v>
      </c>
      <c r="V128" s="55">
        <f t="shared" si="47"/>
        <v>0</v>
      </c>
      <c r="W128" s="55">
        <f t="shared" si="47"/>
        <v>0</v>
      </c>
      <c r="X128" s="55">
        <f t="shared" si="47"/>
        <v>0</v>
      </c>
      <c r="Y128" s="55">
        <f t="shared" si="47"/>
        <v>0</v>
      </c>
      <c r="Z128" s="55">
        <f t="shared" si="47"/>
        <v>0</v>
      </c>
      <c r="AA128" s="55">
        <f t="shared" si="47"/>
        <v>0</v>
      </c>
      <c r="AB128" s="55">
        <f t="shared" si="47"/>
        <v>0</v>
      </c>
      <c r="AC128" s="55">
        <f t="shared" si="47"/>
        <v>0</v>
      </c>
      <c r="AD128" s="55">
        <f t="shared" si="47"/>
        <v>0</v>
      </c>
      <c r="AE128" s="55">
        <f t="shared" si="43"/>
        <v>0</v>
      </c>
    </row>
    <row r="129" spans="1:31" ht="12.75">
      <c r="A129" s="4"/>
      <c r="B129" s="4"/>
      <c r="C129" s="57" t="s">
        <v>100</v>
      </c>
      <c r="D129" s="54">
        <v>0.00200042496159001</v>
      </c>
      <c r="E129" s="56"/>
      <c r="F129" s="55">
        <f t="shared" si="41"/>
        <v>4782.241438999206</v>
      </c>
      <c r="G129" s="55">
        <f aca="true" t="shared" si="48" ref="G129:AD129">(G151*$D129)*10^6</f>
        <v>5294.739325694292</v>
      </c>
      <c r="H129" s="55">
        <f t="shared" si="48"/>
        <v>4140.211028069095</v>
      </c>
      <c r="I129" s="55">
        <f t="shared" si="48"/>
        <v>4501.453662383942</v>
      </c>
      <c r="J129" s="55">
        <f t="shared" si="48"/>
        <v>4458.007996855463</v>
      </c>
      <c r="K129" s="55">
        <f t="shared" si="48"/>
        <v>4561.794897926796</v>
      </c>
      <c r="L129" s="55">
        <f t="shared" si="48"/>
        <v>4445.135204163163</v>
      </c>
      <c r="M129" s="55">
        <f t="shared" si="48"/>
        <v>4755.69128391038</v>
      </c>
      <c r="N129" s="55">
        <f t="shared" si="48"/>
        <v>4932.692149283018</v>
      </c>
      <c r="O129" s="55">
        <f t="shared" si="48"/>
        <v>4861.891788022324</v>
      </c>
      <c r="P129" s="55">
        <f t="shared" si="48"/>
        <v>4838.5598783304395</v>
      </c>
      <c r="Q129" s="55">
        <f t="shared" si="48"/>
        <v>5104.061112455548</v>
      </c>
      <c r="R129" s="55">
        <f t="shared" si="48"/>
        <v>5413.812610874202</v>
      </c>
      <c r="S129" s="55">
        <f t="shared" si="48"/>
        <v>5816.087351268174</v>
      </c>
      <c r="T129" s="55">
        <f t="shared" si="48"/>
        <v>5897.346822263244</v>
      </c>
      <c r="U129" s="55">
        <f t="shared" si="48"/>
        <v>5898.151360000545</v>
      </c>
      <c r="V129" s="55">
        <f t="shared" si="48"/>
        <v>7071.184336534687</v>
      </c>
      <c r="W129" s="55">
        <f t="shared" si="48"/>
        <v>6355.939942413725</v>
      </c>
      <c r="X129" s="55">
        <f t="shared" si="48"/>
        <v>6156.411715257798</v>
      </c>
      <c r="Y129" s="55">
        <f t="shared" si="48"/>
        <v>5439.558234037894</v>
      </c>
      <c r="Z129" s="55">
        <f t="shared" si="48"/>
        <v>4807.182435790033</v>
      </c>
      <c r="AA129" s="55">
        <f t="shared" si="48"/>
        <v>5280.25746043347</v>
      </c>
      <c r="AB129" s="55">
        <f t="shared" si="48"/>
        <v>4674.431791119681</v>
      </c>
      <c r="AC129" s="55">
        <f t="shared" si="48"/>
        <v>4510.303721345427</v>
      </c>
      <c r="AD129" s="55">
        <f t="shared" si="48"/>
        <v>4469.2717039018635</v>
      </c>
      <c r="AE129" s="55">
        <f t="shared" si="43"/>
        <v>4557.772133682099</v>
      </c>
    </row>
    <row r="130" spans="3:31" ht="12.75">
      <c r="C130" s="57" t="s">
        <v>101</v>
      </c>
      <c r="D130" s="54">
        <v>0.00200042496159001</v>
      </c>
      <c r="E130" s="52"/>
      <c r="F130" s="55">
        <f t="shared" si="41"/>
        <v>34357.262640934256</v>
      </c>
      <c r="G130" s="55">
        <f aca="true" t="shared" si="49" ref="G130:AD130">(G152*$D130)*10^6</f>
        <v>30395.946939607158</v>
      </c>
      <c r="H130" s="55">
        <f t="shared" si="49"/>
        <v>26750.033796959724</v>
      </c>
      <c r="I130" s="55">
        <f t="shared" si="49"/>
        <v>23967.103147087757</v>
      </c>
      <c r="J130" s="55">
        <f t="shared" si="49"/>
        <v>20603.153901677426</v>
      </c>
      <c r="K130" s="55">
        <f t="shared" si="49"/>
        <v>20824.010790902714</v>
      </c>
      <c r="L130" s="55">
        <f t="shared" si="49"/>
        <v>19978.586789906967</v>
      </c>
      <c r="M130" s="55">
        <f t="shared" si="49"/>
        <v>20071.906995205365</v>
      </c>
      <c r="N130" s="55">
        <f t="shared" si="49"/>
        <v>24378.222217723694</v>
      </c>
      <c r="O130" s="55">
        <f t="shared" si="49"/>
        <v>22391.958060002344</v>
      </c>
      <c r="P130" s="55">
        <f t="shared" si="49"/>
        <v>20174.763216473613</v>
      </c>
      <c r="Q130" s="55">
        <f t="shared" si="49"/>
        <v>22367.026118007798</v>
      </c>
      <c r="R130" s="55">
        <f t="shared" si="49"/>
        <v>14691.77568934356</v>
      </c>
      <c r="S130" s="55">
        <f t="shared" si="49"/>
        <v>13910.278455787755</v>
      </c>
      <c r="T130" s="55">
        <f t="shared" si="49"/>
        <v>15537.335574092695</v>
      </c>
      <c r="U130" s="55">
        <f t="shared" si="49"/>
        <v>14266.077070905498</v>
      </c>
      <c r="V130" s="55">
        <f t="shared" si="49"/>
        <v>13090.347036624398</v>
      </c>
      <c r="W130" s="55">
        <f t="shared" si="49"/>
        <v>14365.026925464239</v>
      </c>
      <c r="X130" s="55">
        <f t="shared" si="49"/>
        <v>17487.19817691521</v>
      </c>
      <c r="Y130" s="55">
        <f t="shared" si="49"/>
        <v>16407.359754368423</v>
      </c>
      <c r="Z130" s="55">
        <f t="shared" si="49"/>
        <v>17513.670401911986</v>
      </c>
      <c r="AA130" s="55">
        <f t="shared" si="49"/>
        <v>18400.983423934507</v>
      </c>
      <c r="AB130" s="55">
        <f t="shared" si="49"/>
        <v>19778.333253897665</v>
      </c>
      <c r="AC130" s="55">
        <f t="shared" si="49"/>
        <v>18546.274215572383</v>
      </c>
      <c r="AD130" s="55">
        <f t="shared" si="49"/>
        <v>16742.58907733644</v>
      </c>
      <c r="AE130" s="55">
        <f t="shared" si="43"/>
        <v>16649.33228294584</v>
      </c>
    </row>
    <row r="131" spans="3:31" ht="12.75">
      <c r="C131" s="57" t="s">
        <v>102</v>
      </c>
      <c r="D131" s="54">
        <v>0.00200042496159001</v>
      </c>
      <c r="E131" s="52"/>
      <c r="F131" s="55">
        <f t="shared" si="41"/>
        <v>1704.7571512046025</v>
      </c>
      <c r="G131" s="55">
        <f aca="true" t="shared" si="50" ref="G131:AD131">(G153*$D131)*10^6</f>
        <v>1704.7571512046025</v>
      </c>
      <c r="H131" s="55">
        <f t="shared" si="50"/>
        <v>1704.7571512046025</v>
      </c>
      <c r="I131" s="55">
        <f t="shared" si="50"/>
        <v>1741.8740054844016</v>
      </c>
      <c r="J131" s="55">
        <f t="shared" si="50"/>
        <v>1779.7989871098775</v>
      </c>
      <c r="K131" s="55">
        <f t="shared" si="50"/>
        <v>1818.54969104751</v>
      </c>
      <c r="L131" s="55">
        <f t="shared" si="50"/>
        <v>1190.130772734659</v>
      </c>
      <c r="M131" s="55">
        <f t="shared" si="50"/>
        <v>778.8686023718845</v>
      </c>
      <c r="N131" s="55">
        <f t="shared" si="50"/>
        <v>509.7223882101761</v>
      </c>
      <c r="O131" s="55">
        <f t="shared" si="50"/>
        <v>512.5479580627497</v>
      </c>
      <c r="P131" s="55">
        <f t="shared" si="50"/>
        <v>515.389191039362</v>
      </c>
      <c r="Q131" s="55">
        <f t="shared" si="50"/>
        <v>518.2461739661991</v>
      </c>
      <c r="R131" s="55">
        <f t="shared" si="50"/>
        <v>512.354869802822</v>
      </c>
      <c r="S131" s="55">
        <f t="shared" si="50"/>
        <v>506.53053663988646</v>
      </c>
      <c r="T131" s="55">
        <f t="shared" si="50"/>
        <v>500.77241316635195</v>
      </c>
      <c r="U131" s="55">
        <f t="shared" si="50"/>
        <v>588.6739537753393</v>
      </c>
      <c r="V131" s="55">
        <f t="shared" si="50"/>
        <v>676.5754943843267</v>
      </c>
      <c r="W131" s="55">
        <f t="shared" si="50"/>
        <v>764.4770349933141</v>
      </c>
      <c r="X131" s="55">
        <f t="shared" si="50"/>
        <v>852.3785756023012</v>
      </c>
      <c r="Y131" s="55">
        <f t="shared" si="50"/>
        <v>852.3785756023012</v>
      </c>
      <c r="Z131" s="55">
        <f t="shared" si="50"/>
        <v>852.3785756023012</v>
      </c>
      <c r="AA131" s="55">
        <f t="shared" si="50"/>
        <v>852.3785756023012</v>
      </c>
      <c r="AB131" s="55">
        <f t="shared" si="50"/>
        <v>852.3785756023012</v>
      </c>
      <c r="AC131" s="55">
        <f t="shared" si="50"/>
        <v>852.3785756023012</v>
      </c>
      <c r="AD131" s="55">
        <f t="shared" si="50"/>
        <v>852.3785756023012</v>
      </c>
      <c r="AE131" s="55">
        <f t="shared" si="43"/>
        <v>852.3785756023012</v>
      </c>
    </row>
    <row r="132" spans="1:31" ht="12.75">
      <c r="A132" s="4"/>
      <c r="B132" s="4"/>
      <c r="C132" s="57" t="s">
        <v>103</v>
      </c>
      <c r="D132" s="54">
        <v>0.00200042496159001</v>
      </c>
      <c r="E132" s="52"/>
      <c r="F132" s="55">
        <f t="shared" si="41"/>
        <v>3468.49933626693</v>
      </c>
      <c r="G132" s="55">
        <f aca="true" t="shared" si="51" ref="G132:AD132">(G154*$D132)*10^6</f>
        <v>3468.49933626693</v>
      </c>
      <c r="H132" s="55">
        <f t="shared" si="51"/>
        <v>3468.49933626693</v>
      </c>
      <c r="I132" s="55">
        <f t="shared" si="51"/>
        <v>3468.49933626693</v>
      </c>
      <c r="J132" s="55">
        <f t="shared" si="51"/>
        <v>3468.49933626693</v>
      </c>
      <c r="K132" s="55">
        <f t="shared" si="51"/>
        <v>3471.4723356980166</v>
      </c>
      <c r="L132" s="55">
        <f t="shared" si="51"/>
        <v>2936.149309131352</v>
      </c>
      <c r="M132" s="55">
        <f t="shared" si="51"/>
        <v>2483.3764846289855</v>
      </c>
      <c r="N132" s="55">
        <f t="shared" si="51"/>
        <v>2100.4240980622167</v>
      </c>
      <c r="O132" s="55">
        <f t="shared" si="51"/>
        <v>2798.147815558553</v>
      </c>
      <c r="P132" s="55">
        <f t="shared" si="51"/>
        <v>3727.6430054951597</v>
      </c>
      <c r="Q132" s="55">
        <f t="shared" si="51"/>
        <v>4965.900049723882</v>
      </c>
      <c r="R132" s="55">
        <f t="shared" si="51"/>
        <v>4614.604985164678</v>
      </c>
      <c r="S132" s="55">
        <f t="shared" si="51"/>
        <v>4288.161049534363</v>
      </c>
      <c r="T132" s="55">
        <f t="shared" si="51"/>
        <v>3984.8102374655214</v>
      </c>
      <c r="U132" s="55">
        <f t="shared" si="51"/>
        <v>4103.482464756369</v>
      </c>
      <c r="V132" s="55">
        <f t="shared" si="51"/>
        <v>4222.1546920472165</v>
      </c>
      <c r="W132" s="55">
        <f t="shared" si="51"/>
        <v>4340.826919338062</v>
      </c>
      <c r="X132" s="55">
        <f t="shared" si="51"/>
        <v>4459.499146628911</v>
      </c>
      <c r="Y132" s="55">
        <f t="shared" si="51"/>
        <v>4459.499146628911</v>
      </c>
      <c r="Z132" s="55">
        <f t="shared" si="51"/>
        <v>4459.499146628911</v>
      </c>
      <c r="AA132" s="55">
        <f t="shared" si="51"/>
        <v>4459.499146628911</v>
      </c>
      <c r="AB132" s="55">
        <f t="shared" si="51"/>
        <v>3468.49933626693</v>
      </c>
      <c r="AC132" s="55">
        <f t="shared" si="51"/>
        <v>3468.49933626693</v>
      </c>
      <c r="AD132" s="55">
        <f t="shared" si="51"/>
        <v>3468.49933626693</v>
      </c>
      <c r="AE132" s="55">
        <f t="shared" si="43"/>
        <v>3468.49933626693</v>
      </c>
    </row>
    <row r="133" spans="1:31" ht="12.75">
      <c r="A133" s="1"/>
      <c r="B133" s="1"/>
      <c r="C133" s="58" t="s">
        <v>106</v>
      </c>
      <c r="D133" s="52" t="s">
        <v>107</v>
      </c>
      <c r="E133" s="52"/>
      <c r="F133" s="55">
        <f>(F34*0.5)</f>
        <v>119229.00807106665</v>
      </c>
      <c r="G133" s="55">
        <f aca="true" t="shared" si="52" ref="G133:AD133">(G34*0.5)</f>
        <v>114345.25495506664</v>
      </c>
      <c r="H133" s="55">
        <f t="shared" si="52"/>
        <v>104273.27627786665</v>
      </c>
      <c r="I133" s="55">
        <f t="shared" si="52"/>
        <v>109171.33364279997</v>
      </c>
      <c r="J133" s="55">
        <f t="shared" si="52"/>
        <v>116417.27452373331</v>
      </c>
      <c r="K133" s="55">
        <f t="shared" si="52"/>
        <v>108497.00829</v>
      </c>
      <c r="L133" s="55">
        <f t="shared" si="52"/>
        <v>106085.7814676</v>
      </c>
      <c r="M133" s="55">
        <f t="shared" si="52"/>
        <v>119936.02884999999</v>
      </c>
      <c r="N133" s="55">
        <f t="shared" si="52"/>
        <v>115659.16899679998</v>
      </c>
      <c r="O133" s="55">
        <f t="shared" si="52"/>
        <v>118630.28866479998</v>
      </c>
      <c r="P133" s="55">
        <f t="shared" si="52"/>
        <v>122079.56743693331</v>
      </c>
      <c r="Q133" s="55">
        <f t="shared" si="52"/>
        <v>109214.24638959998</v>
      </c>
      <c r="R133" s="55">
        <f t="shared" si="52"/>
        <v>111347.56765586665</v>
      </c>
      <c r="S133" s="55">
        <f t="shared" si="52"/>
        <v>113380.76326133333</v>
      </c>
      <c r="T133" s="55">
        <f t="shared" si="52"/>
        <v>118505.64143439998</v>
      </c>
      <c r="U133" s="55">
        <f t="shared" si="52"/>
        <v>116470.40236479999</v>
      </c>
      <c r="V133" s="55">
        <f t="shared" si="52"/>
        <v>113033.38215106665</v>
      </c>
      <c r="W133" s="55">
        <f t="shared" si="52"/>
        <v>119406.78536893331</v>
      </c>
      <c r="X133" s="55">
        <f t="shared" si="52"/>
        <v>125001.64841853331</v>
      </c>
      <c r="Y133" s="55">
        <f t="shared" si="52"/>
        <v>126309.42984146666</v>
      </c>
      <c r="Z133" s="55">
        <f t="shared" si="52"/>
        <v>124415.18794173331</v>
      </c>
      <c r="AA133" s="55">
        <f t="shared" si="52"/>
        <v>113991.74345239998</v>
      </c>
      <c r="AB133" s="55">
        <f t="shared" si="52"/>
        <v>112643.09052039999</v>
      </c>
      <c r="AC133" s="55">
        <f t="shared" si="52"/>
        <v>104138.40950039998</v>
      </c>
      <c r="AD133" s="55">
        <f t="shared" si="52"/>
        <v>105501.36668133331</v>
      </c>
      <c r="AE133" s="55">
        <f>(AE34*0.5)</f>
        <v>104951.68855893333</v>
      </c>
    </row>
    <row r="134" spans="1:31" ht="12.75">
      <c r="A134" s="1"/>
      <c r="B134" s="1"/>
      <c r="C134" s="59" t="s">
        <v>69</v>
      </c>
      <c r="D134" s="54">
        <v>0.00200042496159001</v>
      </c>
      <c r="E134" s="51"/>
      <c r="F134" s="55">
        <f>(F156*$D134)*10^6</f>
        <v>19848.411452042554</v>
      </c>
      <c r="G134" s="55">
        <f aca="true" t="shared" si="53" ref="G134:AD134">(G156*$D134)*10^6</f>
        <v>21482.091516895933</v>
      </c>
      <c r="H134" s="55">
        <f t="shared" si="53"/>
        <v>19300.278312198887</v>
      </c>
      <c r="I134" s="55">
        <f t="shared" si="53"/>
        <v>22721.77568638547</v>
      </c>
      <c r="J134" s="55">
        <f t="shared" si="53"/>
        <v>24030.46150534294</v>
      </c>
      <c r="K134" s="55">
        <f t="shared" si="53"/>
        <v>23658.96136699029</v>
      </c>
      <c r="L134" s="55">
        <f t="shared" si="53"/>
        <v>25471.69139498054</v>
      </c>
      <c r="M134" s="55">
        <f t="shared" si="53"/>
        <v>28572.094896458642</v>
      </c>
      <c r="N134" s="55">
        <f t="shared" si="53"/>
        <v>30500.26794444445</v>
      </c>
      <c r="O134" s="55">
        <f t="shared" si="53"/>
        <v>32304.30119995673</v>
      </c>
      <c r="P134" s="55">
        <f t="shared" si="53"/>
        <v>28550.91895876499</v>
      </c>
      <c r="Q134" s="55">
        <f t="shared" si="53"/>
        <v>28560.210187001077</v>
      </c>
      <c r="R134" s="55">
        <f t="shared" si="53"/>
        <v>25367.664132384038</v>
      </c>
      <c r="S134" s="55">
        <f t="shared" si="53"/>
        <v>29662.631391576382</v>
      </c>
      <c r="T134" s="55">
        <f t="shared" si="53"/>
        <v>36695.84382567422</v>
      </c>
      <c r="U134" s="55">
        <f t="shared" si="53"/>
        <v>36903.546002165174</v>
      </c>
      <c r="V134" s="55">
        <f t="shared" si="53"/>
        <v>37092.082800486955</v>
      </c>
      <c r="W134" s="55">
        <f t="shared" si="53"/>
        <v>39767.936891516496</v>
      </c>
      <c r="X134" s="55">
        <f t="shared" si="53"/>
        <v>43855.3457725039</v>
      </c>
      <c r="Y134" s="55">
        <f t="shared" si="53"/>
        <v>45011.283585374425</v>
      </c>
      <c r="Z134" s="55">
        <f t="shared" si="53"/>
        <v>45258.94979548294</v>
      </c>
      <c r="AA134" s="55">
        <f t="shared" si="53"/>
        <v>42332.18440278911</v>
      </c>
      <c r="AB134" s="55">
        <f t="shared" si="53"/>
        <v>35384.11048007312</v>
      </c>
      <c r="AC134" s="55">
        <f t="shared" si="53"/>
        <v>35749.769938717436</v>
      </c>
      <c r="AD134" s="55">
        <f t="shared" si="53"/>
        <v>37717.51603458247</v>
      </c>
      <c r="AE134" s="55">
        <f>(AE156*$D134)*10^6</f>
        <v>38073.50678342666</v>
      </c>
    </row>
    <row r="135" spans="1:31" ht="12.75">
      <c r="A135" s="4"/>
      <c r="B135" s="4"/>
      <c r="C135" s="9"/>
      <c r="D135" s="9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</row>
    <row r="136" spans="1:31" ht="12.75">
      <c r="A136" s="1"/>
      <c r="B136" s="1"/>
      <c r="C136" s="10"/>
      <c r="D136" s="10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</row>
    <row r="137" spans="1:31" ht="15.75">
      <c r="A137" s="65" t="s">
        <v>115</v>
      </c>
      <c r="B137" s="1"/>
      <c r="C137" s="10"/>
      <c r="D137" s="10"/>
      <c r="F137" s="65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</row>
    <row r="138" spans="1:31" ht="12.75">
      <c r="A138" s="1"/>
      <c r="B138" s="1" t="s">
        <v>108</v>
      </c>
      <c r="C138" s="60" t="s">
        <v>90</v>
      </c>
      <c r="D138" s="61"/>
      <c r="E138" s="61"/>
      <c r="F138" s="60">
        <v>1980</v>
      </c>
      <c r="G138" s="60">
        <f>F138+1</f>
        <v>1981</v>
      </c>
      <c r="H138" s="60">
        <f aca="true" t="shared" si="54" ref="H138:AE138">G138+1</f>
        <v>1982</v>
      </c>
      <c r="I138" s="60">
        <f t="shared" si="54"/>
        <v>1983</v>
      </c>
      <c r="J138" s="60">
        <f t="shared" si="54"/>
        <v>1984</v>
      </c>
      <c r="K138" s="60">
        <f t="shared" si="54"/>
        <v>1985</v>
      </c>
      <c r="L138" s="60">
        <f t="shared" si="54"/>
        <v>1986</v>
      </c>
      <c r="M138" s="60">
        <f t="shared" si="54"/>
        <v>1987</v>
      </c>
      <c r="N138" s="60">
        <f t="shared" si="54"/>
        <v>1988</v>
      </c>
      <c r="O138" s="60">
        <f t="shared" si="54"/>
        <v>1989</v>
      </c>
      <c r="P138" s="60">
        <f t="shared" si="54"/>
        <v>1990</v>
      </c>
      <c r="Q138" s="60">
        <f t="shared" si="54"/>
        <v>1991</v>
      </c>
      <c r="R138" s="60">
        <f t="shared" si="54"/>
        <v>1992</v>
      </c>
      <c r="S138" s="60">
        <f t="shared" si="54"/>
        <v>1993</v>
      </c>
      <c r="T138" s="60">
        <f t="shared" si="54"/>
        <v>1994</v>
      </c>
      <c r="U138" s="60">
        <f t="shared" si="54"/>
        <v>1995</v>
      </c>
      <c r="V138" s="60">
        <f t="shared" si="54"/>
        <v>1996</v>
      </c>
      <c r="W138" s="60">
        <f t="shared" si="54"/>
        <v>1997</v>
      </c>
      <c r="X138" s="60">
        <f t="shared" si="54"/>
        <v>1998</v>
      </c>
      <c r="Y138" s="60">
        <f t="shared" si="54"/>
        <v>1999</v>
      </c>
      <c r="Z138" s="60">
        <f t="shared" si="54"/>
        <v>2000</v>
      </c>
      <c r="AA138" s="60">
        <f t="shared" si="54"/>
        <v>2001</v>
      </c>
      <c r="AB138" s="60">
        <f t="shared" si="54"/>
        <v>2002</v>
      </c>
      <c r="AC138" s="60">
        <f t="shared" si="54"/>
        <v>2003</v>
      </c>
      <c r="AD138" s="60">
        <f t="shared" si="54"/>
        <v>2004</v>
      </c>
      <c r="AE138" s="60">
        <f t="shared" si="54"/>
        <v>2005</v>
      </c>
    </row>
    <row r="139" spans="1:31" ht="12.75">
      <c r="A139" s="1"/>
      <c r="B139" s="1"/>
      <c r="C139" s="60" t="s">
        <v>6</v>
      </c>
      <c r="D139" s="61"/>
      <c r="E139" s="60"/>
      <c r="F139" s="64">
        <v>5.312761053941682</v>
      </c>
      <c r="G139" s="64">
        <v>4.619283086485003</v>
      </c>
      <c r="H139" s="64">
        <v>3.0970563382180982</v>
      </c>
      <c r="I139" s="64">
        <v>2.7769543409127997</v>
      </c>
      <c r="J139" s="64">
        <v>3.355033212021654</v>
      </c>
      <c r="K139" s="64">
        <v>2.3597576988324516</v>
      </c>
      <c r="L139" s="64">
        <v>1.654030669074856</v>
      </c>
      <c r="M139" s="64">
        <v>1.8485873941808668</v>
      </c>
      <c r="N139" s="64">
        <v>1.5903398215120692</v>
      </c>
      <c r="O139" s="64">
        <v>1.4250706198107304</v>
      </c>
      <c r="P139" s="64">
        <v>1.4436086238542472</v>
      </c>
      <c r="Q139" s="64">
        <v>1.296969801362693</v>
      </c>
      <c r="R139" s="64">
        <v>2.811892076534888</v>
      </c>
      <c r="S139" s="64">
        <v>2.038908657758567</v>
      </c>
      <c r="T139" s="64">
        <v>1.9973350791796995</v>
      </c>
      <c r="U139" s="64">
        <v>2.0909243936982587</v>
      </c>
      <c r="V139" s="64">
        <v>2.0296226737304552</v>
      </c>
      <c r="W139" s="64">
        <v>1.9471507807078476</v>
      </c>
      <c r="X139" s="64">
        <v>1.7644623257445282</v>
      </c>
      <c r="Y139" s="64">
        <v>1.7622612600220784</v>
      </c>
      <c r="Z139" s="64">
        <v>1.8397012604787795</v>
      </c>
      <c r="AA139" s="64">
        <v>1.6753411757406949</v>
      </c>
      <c r="AB139" s="64">
        <v>1.4833961816759398</v>
      </c>
      <c r="AC139" s="64">
        <v>1.518319384188873</v>
      </c>
      <c r="AD139" s="64">
        <v>1.494978307066305</v>
      </c>
      <c r="AE139" s="64">
        <v>1.4781798045917296</v>
      </c>
    </row>
    <row r="140" spans="1:31" ht="12.75">
      <c r="A140" s="1"/>
      <c r="B140" s="1"/>
      <c r="C140" s="60"/>
      <c r="D140" s="61"/>
      <c r="E140" s="60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</row>
    <row r="141" spans="1:31" ht="12.75">
      <c r="A141" s="4"/>
      <c r="B141" s="4"/>
      <c r="C141" s="60" t="s">
        <v>104</v>
      </c>
      <c r="D141" s="61"/>
      <c r="E141" s="61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</row>
    <row r="142" spans="3:31" ht="12.75">
      <c r="C142" s="62" t="s">
        <v>91</v>
      </c>
      <c r="D142" s="61"/>
      <c r="E142" s="61"/>
      <c r="F142" s="64">
        <v>72.74924334453966</v>
      </c>
      <c r="G142" s="64">
        <v>62.58628473328</v>
      </c>
      <c r="H142" s="64">
        <v>62.70870586167808</v>
      </c>
      <c r="I142" s="64">
        <v>68.35563016592788</v>
      </c>
      <c r="J142" s="64">
        <v>75.00901653924066</v>
      </c>
      <c r="K142" s="64">
        <v>77.83573992028853</v>
      </c>
      <c r="L142" s="64">
        <v>82.0888698531154</v>
      </c>
      <c r="M142" s="64">
        <v>85.43638466137573</v>
      </c>
      <c r="N142" s="64">
        <v>85.91352592992327</v>
      </c>
      <c r="O142" s="64">
        <v>82.86704663776001</v>
      </c>
      <c r="P142" s="64">
        <v>88.47433464072132</v>
      </c>
      <c r="Q142" s="64">
        <v>81.39347785777706</v>
      </c>
      <c r="R142" s="64">
        <v>83.33515685706494</v>
      </c>
      <c r="S142" s="64">
        <v>86.87332746713574</v>
      </c>
      <c r="T142" s="64">
        <v>88.68054394659607</v>
      </c>
      <c r="U142" s="64">
        <v>89.07791080053508</v>
      </c>
      <c r="V142" s="64">
        <v>88.90832748854102</v>
      </c>
      <c r="W142" s="64">
        <v>92.50971556352461</v>
      </c>
      <c r="X142" s="64">
        <v>95.45735487125641</v>
      </c>
      <c r="Y142" s="64">
        <v>100.13444316761381</v>
      </c>
      <c r="Z142" s="64">
        <v>96.44976856765507</v>
      </c>
      <c r="AA142" s="64">
        <v>95.02737581654753</v>
      </c>
      <c r="AB142" s="64">
        <v>93.74848633333335</v>
      </c>
      <c r="AC142" s="64">
        <v>92.20535426666667</v>
      </c>
      <c r="AD142" s="64">
        <v>98.57975233333333</v>
      </c>
      <c r="AE142" s="64">
        <v>100.0457656</v>
      </c>
    </row>
    <row r="143" spans="3:31" ht="12.75">
      <c r="C143" s="62" t="s">
        <v>92</v>
      </c>
      <c r="D143" s="61"/>
      <c r="E143" s="61"/>
      <c r="F143" s="64">
        <v>10.37822167392</v>
      </c>
      <c r="G143" s="64">
        <v>10.332982000000001</v>
      </c>
      <c r="H143" s="64">
        <v>11.553615821714287</v>
      </c>
      <c r="I143" s="64">
        <v>11.92077216914286</v>
      </c>
      <c r="J143" s="64">
        <v>40.8871101904512</v>
      </c>
      <c r="K143" s="64">
        <v>44.33977738715152</v>
      </c>
      <c r="L143" s="64">
        <v>42.049010724579354</v>
      </c>
      <c r="M143" s="64">
        <v>52.48537707017919</v>
      </c>
      <c r="N143" s="64">
        <v>54.86694569734946</v>
      </c>
      <c r="O143" s="64">
        <v>58.7125303522453</v>
      </c>
      <c r="P143" s="64">
        <v>59.297540482433924</v>
      </c>
      <c r="Q143" s="64">
        <v>68.04759068324793</v>
      </c>
      <c r="R143" s="64">
        <v>68.69483896791029</v>
      </c>
      <c r="S143" s="64">
        <v>66.5876022230849</v>
      </c>
      <c r="T143" s="64">
        <v>76.55813980304934</v>
      </c>
      <c r="U143" s="64">
        <v>78.54556620775992</v>
      </c>
      <c r="V143" s="64">
        <v>81.68099537920861</v>
      </c>
      <c r="W143" s="64">
        <v>82.68622489825458</v>
      </c>
      <c r="X143" s="64">
        <v>86.35276049187993</v>
      </c>
      <c r="Y143" s="64">
        <v>89.91618805536916</v>
      </c>
      <c r="Z143" s="64">
        <v>82.13183272673479</v>
      </c>
      <c r="AA143" s="64">
        <v>76.68236479275002</v>
      </c>
      <c r="AB143" s="64">
        <v>79.93783538004452</v>
      </c>
      <c r="AC143" s="64">
        <v>76.3357422703354</v>
      </c>
      <c r="AD143" s="64">
        <v>77.72895237641993</v>
      </c>
      <c r="AE143" s="64">
        <v>73.37729212383287</v>
      </c>
    </row>
    <row r="144" spans="3:31" ht="12.75">
      <c r="C144" s="62" t="s">
        <v>93</v>
      </c>
      <c r="D144" s="61"/>
      <c r="E144" s="61"/>
      <c r="F144" s="64">
        <v>0</v>
      </c>
      <c r="G144" s="64">
        <v>0</v>
      </c>
      <c r="H144" s="64">
        <v>0</v>
      </c>
      <c r="I144" s="64">
        <v>0</v>
      </c>
      <c r="J144" s="64">
        <v>2.5634011660358937</v>
      </c>
      <c r="K144" s="64">
        <v>3.2134502400000002</v>
      </c>
      <c r="L144" s="64">
        <v>4.20220416</v>
      </c>
      <c r="M144" s="64">
        <v>3.01931311616</v>
      </c>
      <c r="N144" s="64">
        <v>5.1462522777599995</v>
      </c>
      <c r="O144" s="64">
        <v>4.153313809919999</v>
      </c>
      <c r="P144" s="64">
        <v>4.41761714944</v>
      </c>
      <c r="Q144" s="64">
        <v>2.39537408</v>
      </c>
      <c r="R144" s="64">
        <v>3.2912439859199996</v>
      </c>
      <c r="S144" s="64">
        <v>14.761583992319999</v>
      </c>
      <c r="T144" s="64">
        <v>13.798902571520001</v>
      </c>
      <c r="U144" s="64">
        <v>16.232867481600003</v>
      </c>
      <c r="V144" s="64">
        <v>16.93241088</v>
      </c>
      <c r="W144" s="64">
        <v>15.993094656</v>
      </c>
      <c r="X144" s="64">
        <v>10.9317339648</v>
      </c>
      <c r="Y144" s="64">
        <v>13.988466708479999</v>
      </c>
      <c r="Z144" s="64">
        <v>12.664201688520965</v>
      </c>
      <c r="AA144" s="64">
        <v>10.784838277979372</v>
      </c>
      <c r="AB144" s="64">
        <v>9.172934247456832</v>
      </c>
      <c r="AC144" s="64">
        <v>9.049684362106799</v>
      </c>
      <c r="AD144" s="64">
        <v>9.115569093445988</v>
      </c>
      <c r="AE144" s="64">
        <v>8.041723702193481</v>
      </c>
    </row>
    <row r="145" spans="3:31" ht="12.75">
      <c r="C145" s="62" t="s">
        <v>94</v>
      </c>
      <c r="D145" s="61"/>
      <c r="E145" s="61"/>
      <c r="F145" s="64">
        <v>6.753082614971732</v>
      </c>
      <c r="G145" s="64">
        <v>6.476468724835999</v>
      </c>
      <c r="H145" s="64">
        <v>5.9059959600150655</v>
      </c>
      <c r="I145" s="64">
        <v>6.183420028205198</v>
      </c>
      <c r="J145" s="64">
        <v>6.593827087507732</v>
      </c>
      <c r="K145" s="64">
        <v>6.1452264812971995</v>
      </c>
      <c r="L145" s="64">
        <v>6.008655592780133</v>
      </c>
      <c r="M145" s="64">
        <v>6.793127977872134</v>
      </c>
      <c r="N145" s="64">
        <v>6.550888271419066</v>
      </c>
      <c r="O145" s="64">
        <v>6.7191713729492</v>
      </c>
      <c r="P145" s="64">
        <v>6.914537176269066</v>
      </c>
      <c r="Q145" s="64">
        <v>6.1858505204378655</v>
      </c>
      <c r="R145" s="64">
        <v>6.306681027009733</v>
      </c>
      <c r="S145" s="64">
        <v>6.4218403617852</v>
      </c>
      <c r="T145" s="64">
        <v>6.712111344631732</v>
      </c>
      <c r="U145" s="64">
        <v>6.596836274162933</v>
      </c>
      <c r="V145" s="64">
        <v>6.402164905040666</v>
      </c>
      <c r="W145" s="64">
        <v>6.763151820667733</v>
      </c>
      <c r="X145" s="64">
        <v>7.0800425436062655</v>
      </c>
      <c r="Y145" s="64">
        <v>7.154114883109332</v>
      </c>
      <c r="Z145" s="64">
        <v>7.046825729473198</v>
      </c>
      <c r="AA145" s="64">
        <v>6.456446041715998</v>
      </c>
      <c r="AB145" s="64">
        <v>6.380120266666666</v>
      </c>
      <c r="AC145" s="64">
        <v>5.898475733333333</v>
      </c>
      <c r="AD145" s="64">
        <v>5.975657599999999</v>
      </c>
      <c r="AE145" s="64">
        <v>5.944487999999999</v>
      </c>
    </row>
    <row r="146" spans="3:31" ht="12.75">
      <c r="C146" s="62" t="s">
        <v>95</v>
      </c>
      <c r="D146" s="61"/>
      <c r="E146" s="61"/>
      <c r="F146" s="64">
        <v>23.68525113207495</v>
      </c>
      <c r="G146" s="64">
        <v>21.97519653070115</v>
      </c>
      <c r="H146" s="64">
        <v>15.770096358748052</v>
      </c>
      <c r="I146" s="64">
        <v>14.154550286654253</v>
      </c>
      <c r="J146" s="64">
        <v>13.773636408753099</v>
      </c>
      <c r="K146" s="64">
        <v>11.7627776378915</v>
      </c>
      <c r="L146" s="64">
        <v>17.0298610299862</v>
      </c>
      <c r="M146" s="64">
        <v>17.35501224667265</v>
      </c>
      <c r="N146" s="64">
        <v>17.7382822938915</v>
      </c>
      <c r="O146" s="64">
        <v>19.384458562625753</v>
      </c>
      <c r="P146" s="64">
        <v>17.350038118541153</v>
      </c>
      <c r="Q146" s="64">
        <v>14.91297469320505</v>
      </c>
      <c r="R146" s="64">
        <v>18.8129568472846</v>
      </c>
      <c r="S146" s="64">
        <v>17.48931384390575</v>
      </c>
      <c r="T146" s="64">
        <v>19.8711382134584</v>
      </c>
      <c r="U146" s="64">
        <v>18.6053522466262</v>
      </c>
      <c r="V146" s="64">
        <v>23.910396107868053</v>
      </c>
      <c r="W146" s="64">
        <v>26.757171040367353</v>
      </c>
      <c r="X146" s="64">
        <v>29.132450497920004</v>
      </c>
      <c r="Y146" s="64">
        <v>25.0460692416</v>
      </c>
      <c r="Z146" s="64">
        <v>30.606102883840002</v>
      </c>
      <c r="AA146" s="64">
        <v>24.629027448960002</v>
      </c>
      <c r="AB146" s="64">
        <v>29.060718262400002</v>
      </c>
      <c r="AC146" s="64">
        <v>30.57730527104</v>
      </c>
      <c r="AD146" s="64">
        <v>37.38532273344</v>
      </c>
      <c r="AE146" s="64">
        <v>34.8529653824</v>
      </c>
    </row>
    <row r="147" spans="3:31" ht="12.75">
      <c r="C147" s="62" t="s">
        <v>96</v>
      </c>
      <c r="D147" s="61"/>
      <c r="E147" s="61"/>
      <c r="F147" s="64">
        <v>31.411360699680497</v>
      </c>
      <c r="G147" s="64">
        <v>26.614340971814745</v>
      </c>
      <c r="H147" s="64">
        <v>19.086028254986</v>
      </c>
      <c r="I147" s="64">
        <v>18.716174546569494</v>
      </c>
      <c r="J147" s="64">
        <v>17.190741024495498</v>
      </c>
      <c r="K147" s="64">
        <v>18.479902784939746</v>
      </c>
      <c r="L147" s="64">
        <v>22.317561184861248</v>
      </c>
      <c r="M147" s="64">
        <v>20.309996924602</v>
      </c>
      <c r="N147" s="64">
        <v>21.3275207344815</v>
      </c>
      <c r="O147" s="64">
        <v>19.949943484509497</v>
      </c>
      <c r="P147" s="64">
        <v>27.574767558338</v>
      </c>
      <c r="Q147" s="64">
        <v>30.258337485106495</v>
      </c>
      <c r="R147" s="64">
        <v>29.790907155990748</v>
      </c>
      <c r="S147" s="64">
        <v>30.87213272753225</v>
      </c>
      <c r="T147" s="64">
        <v>30.673357669435248</v>
      </c>
      <c r="U147" s="64">
        <v>29.297058708763995</v>
      </c>
      <c r="V147" s="64">
        <v>26.68677776370375</v>
      </c>
      <c r="W147" s="64">
        <v>31.499989248092746</v>
      </c>
      <c r="X147" s="64">
        <v>29.94281136</v>
      </c>
      <c r="Y147" s="64">
        <v>29.667551567499995</v>
      </c>
      <c r="Z147" s="64">
        <v>26.412796265624998</v>
      </c>
      <c r="AA147" s="64">
        <v>24.229253221249994</v>
      </c>
      <c r="AB147" s="64">
        <v>23.117774631874997</v>
      </c>
      <c r="AC147" s="64">
        <v>25.579773209375</v>
      </c>
      <c r="AD147" s="64">
        <v>28.509841263749998</v>
      </c>
      <c r="AE147" s="64">
        <v>25.894447136249997</v>
      </c>
    </row>
    <row r="148" spans="3:31" ht="12.75">
      <c r="C148" s="62" t="s">
        <v>97</v>
      </c>
      <c r="D148" s="61"/>
      <c r="E148" s="60"/>
      <c r="F148" s="64">
        <v>4.72125632</v>
      </c>
      <c r="G148" s="64">
        <v>2.1960621760000003</v>
      </c>
      <c r="H148" s="64">
        <v>2.290980384</v>
      </c>
      <c r="I148" s="64">
        <v>2.82135128</v>
      </c>
      <c r="J148" s="64">
        <v>3.564363616</v>
      </c>
      <c r="K148" s="64">
        <v>3.8876402399999996</v>
      </c>
      <c r="L148" s="64">
        <v>-0.10601357125332891</v>
      </c>
      <c r="M148" s="64">
        <v>2.6953811041520006</v>
      </c>
      <c r="N148" s="64">
        <v>1.7366246635466702</v>
      </c>
      <c r="O148" s="64">
        <v>1.2947422942079951</v>
      </c>
      <c r="P148" s="64">
        <v>1.093451438552006</v>
      </c>
      <c r="Q148" s="64">
        <v>1.1308669839866634</v>
      </c>
      <c r="R148" s="64">
        <v>0.5790922888960013</v>
      </c>
      <c r="S148" s="64">
        <v>1.4606375440213417</v>
      </c>
      <c r="T148" s="64">
        <v>1.125041943959997</v>
      </c>
      <c r="U148" s="64">
        <v>2.0612692808106607</v>
      </c>
      <c r="V148" s="64">
        <v>0</v>
      </c>
      <c r="W148" s="64">
        <v>0.10811111983466559</v>
      </c>
      <c r="X148" s="64">
        <v>0</v>
      </c>
      <c r="Y148" s="64">
        <v>0.8244289425386724</v>
      </c>
      <c r="Z148" s="64">
        <v>0.6466956253120038</v>
      </c>
      <c r="AA148" s="64">
        <v>1.8375181473733315</v>
      </c>
      <c r="AB148" s="64">
        <v>2.9690970898277365</v>
      </c>
      <c r="AC148" s="64">
        <v>3.0312191359999954</v>
      </c>
      <c r="AD148" s="64">
        <v>3.2635838400000097</v>
      </c>
      <c r="AE148" s="64">
        <v>3.4756089280000064</v>
      </c>
    </row>
    <row r="149" spans="3:31" ht="12.75">
      <c r="C149" s="62" t="s">
        <v>98</v>
      </c>
      <c r="D149" s="61"/>
      <c r="E149" s="61"/>
      <c r="F149" s="64">
        <v>7.305976406313786</v>
      </c>
      <c r="G149" s="64">
        <v>8.850535679693158</v>
      </c>
      <c r="H149" s="64">
        <v>7.1421058861003015</v>
      </c>
      <c r="I149" s="64">
        <v>2.9794730860004646</v>
      </c>
      <c r="J149" s="64">
        <v>4.7799050731282025</v>
      </c>
      <c r="K149" s="64">
        <v>4.743771303015252</v>
      </c>
      <c r="L149" s="64">
        <v>4.255800598691954</v>
      </c>
      <c r="M149" s="64">
        <v>7.371542979607498</v>
      </c>
      <c r="N149" s="64">
        <v>7.6029102242848365</v>
      </c>
      <c r="O149" s="64">
        <v>6.943178209991033</v>
      </c>
      <c r="P149" s="64">
        <v>9.087958843292725</v>
      </c>
      <c r="Q149" s="64">
        <v>7.812757055790505</v>
      </c>
      <c r="R149" s="64">
        <v>11.800530112527507</v>
      </c>
      <c r="S149" s="64">
        <v>6.305857858147823</v>
      </c>
      <c r="T149" s="64">
        <v>6.964175989606002</v>
      </c>
      <c r="U149" s="64">
        <v>6.769793709109522</v>
      </c>
      <c r="V149" s="64">
        <v>7.564997425210057</v>
      </c>
      <c r="W149" s="64">
        <v>6.009540070152389</v>
      </c>
      <c r="X149" s="64">
        <v>10.91230003753358</v>
      </c>
      <c r="Y149" s="64">
        <v>14.489033672658845</v>
      </c>
      <c r="Z149" s="64">
        <v>7.184205386395165</v>
      </c>
      <c r="AA149" s="64">
        <v>10.598209833651065</v>
      </c>
      <c r="AB149" s="64">
        <v>9.809007434747059</v>
      </c>
      <c r="AC149" s="64">
        <v>8.221192871279728</v>
      </c>
      <c r="AD149" s="64">
        <v>12.554230727939315</v>
      </c>
      <c r="AE149" s="64">
        <v>11.690011144922009</v>
      </c>
    </row>
    <row r="150" spans="1:31" ht="12.75">
      <c r="A150" s="4"/>
      <c r="B150" s="4"/>
      <c r="C150" s="62" t="s">
        <v>99</v>
      </c>
      <c r="D150" s="61"/>
      <c r="E150" s="61"/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64">
        <v>0</v>
      </c>
      <c r="V150" s="64">
        <v>0</v>
      </c>
      <c r="W150" s="64">
        <v>0</v>
      </c>
      <c r="X150" s="64">
        <v>0</v>
      </c>
      <c r="Y150" s="64">
        <v>0</v>
      </c>
      <c r="Z150" s="64">
        <v>0</v>
      </c>
      <c r="AA150" s="64">
        <v>0</v>
      </c>
      <c r="AB150" s="64">
        <v>0</v>
      </c>
      <c r="AC150" s="64">
        <v>0</v>
      </c>
      <c r="AD150" s="64">
        <v>0</v>
      </c>
      <c r="AE150" s="64">
        <v>0</v>
      </c>
    </row>
    <row r="151" spans="1:31" ht="12.75">
      <c r="A151" s="1"/>
      <c r="B151" s="1"/>
      <c r="C151" s="62" t="s">
        <v>100</v>
      </c>
      <c r="D151" s="61"/>
      <c r="E151" s="61"/>
      <c r="F151" s="64">
        <v>2.3906127601997667</v>
      </c>
      <c r="G151" s="64">
        <v>2.6468072671348004</v>
      </c>
      <c r="H151" s="64">
        <v>2.0696657498106332</v>
      </c>
      <c r="I151" s="64">
        <v>2.2502486965599666</v>
      </c>
      <c r="J151" s="64">
        <v>2.228530478499967</v>
      </c>
      <c r="K151" s="64">
        <v>2.2804129050164</v>
      </c>
      <c r="L151" s="64">
        <v>2.2220954494739</v>
      </c>
      <c r="M151" s="64">
        <v>2.3773405027551666</v>
      </c>
      <c r="N151" s="64">
        <v>2.465822134793967</v>
      </c>
      <c r="O151" s="64">
        <v>2.430429474424233</v>
      </c>
      <c r="P151" s="64">
        <v>2.418765997843067</v>
      </c>
      <c r="Q151" s="64">
        <v>2.551488413941134</v>
      </c>
      <c r="R151" s="64">
        <v>2.706331262019</v>
      </c>
      <c r="S151" s="64">
        <v>2.9074259034667</v>
      </c>
      <c r="T151" s="64">
        <v>2.9480470077597007</v>
      </c>
      <c r="U151" s="64">
        <v>2.9484491911721</v>
      </c>
      <c r="V151" s="64">
        <v>3.5348410824239336</v>
      </c>
      <c r="W151" s="64">
        <v>3.1772948570696666</v>
      </c>
      <c r="X151" s="64">
        <v>3.077551936946667</v>
      </c>
      <c r="Y151" s="64">
        <v>2.7192013389566667</v>
      </c>
      <c r="Z151" s="64">
        <v>2.4030806094166666</v>
      </c>
      <c r="AA151" s="64">
        <v>2.6395678727366665</v>
      </c>
      <c r="AB151" s="64">
        <v>2.3367193875666668</v>
      </c>
      <c r="AC151" s="64">
        <v>2.2546727860066667</v>
      </c>
      <c r="AD151" s="64">
        <v>2.2341611356166666</v>
      </c>
      <c r="AE151" s="64">
        <v>2.2784019501833335</v>
      </c>
    </row>
    <row r="152" spans="3:31" ht="12.75">
      <c r="C152" s="62" t="s">
        <v>101</v>
      </c>
      <c r="D152" s="61"/>
      <c r="E152" s="61"/>
      <c r="F152" s="64">
        <v>17.17498196664466</v>
      </c>
      <c r="G152" s="64">
        <v>15.194744878331933</v>
      </c>
      <c r="H152" s="64">
        <v>13.372175567984229</v>
      </c>
      <c r="I152" s="64">
        <v>11.981005839898058</v>
      </c>
      <c r="J152" s="64">
        <v>10.299388528576095</v>
      </c>
      <c r="K152" s="64">
        <v>10.409793514249612</v>
      </c>
      <c r="L152" s="64">
        <v>9.987171312853077</v>
      </c>
      <c r="M152" s="64">
        <v>10.033821503232737</v>
      </c>
      <c r="N152" s="64">
        <v>12.186521707041189</v>
      </c>
      <c r="O152" s="64">
        <v>11.193600604845685</v>
      </c>
      <c r="P152" s="64">
        <v>10.085238688702415</v>
      </c>
      <c r="Q152" s="64">
        <v>11.181137282065144</v>
      </c>
      <c r="R152" s="64">
        <v>7.344327316164864</v>
      </c>
      <c r="S152" s="64">
        <v>6.953661708325896</v>
      </c>
      <c r="T152" s="64">
        <v>7.767017445004814</v>
      </c>
      <c r="U152" s="64">
        <v>7.131523223728574</v>
      </c>
      <c r="V152" s="64">
        <v>6.543783090078879</v>
      </c>
      <c r="W152" s="64">
        <v>7.180987640769287</v>
      </c>
      <c r="X152" s="64">
        <v>8.741741636245008</v>
      </c>
      <c r="Y152" s="64">
        <v>8.20193712306372</v>
      </c>
      <c r="Z152" s="64">
        <v>8.754974936921146</v>
      </c>
      <c r="AA152" s="64">
        <v>9.198537199470227</v>
      </c>
      <c r="AB152" s="64">
        <v>9.88706581534412</v>
      </c>
      <c r="AC152" s="64">
        <v>9.271167162816813</v>
      </c>
      <c r="AD152" s="64">
        <v>8.369516177217077</v>
      </c>
      <c r="AE152" s="64">
        <v>8.322897685555947</v>
      </c>
    </row>
    <row r="153" spans="1:31" ht="12.75">
      <c r="A153" s="4"/>
      <c r="B153" s="4"/>
      <c r="C153" s="62" t="s">
        <v>102</v>
      </c>
      <c r="D153" s="61"/>
      <c r="E153" s="60"/>
      <c r="F153" s="64">
        <v>0.8521974999999999</v>
      </c>
      <c r="G153" s="64">
        <v>0.8521974999999999</v>
      </c>
      <c r="H153" s="64">
        <v>0.8521974999999999</v>
      </c>
      <c r="I153" s="64">
        <v>0.8707519846682462</v>
      </c>
      <c r="J153" s="64">
        <v>0.8897104471717994</v>
      </c>
      <c r="K153" s="64">
        <v>0.909081683125</v>
      </c>
      <c r="L153" s="64">
        <v>0.5949389732613114</v>
      </c>
      <c r="M153" s="64">
        <v>0.38935157145450316</v>
      </c>
      <c r="N153" s="64">
        <v>0.25480705249999996</v>
      </c>
      <c r="O153" s="64">
        <v>0.25621953730039343</v>
      </c>
      <c r="P153" s="64">
        <v>0.2576398519991033</v>
      </c>
      <c r="Q153" s="64">
        <v>0.25906803999999994</v>
      </c>
      <c r="R153" s="64">
        <v>0.25612301367984525</v>
      </c>
      <c r="S153" s="64">
        <v>0.253211465746397</v>
      </c>
      <c r="T153" s="64">
        <v>0.250333015625</v>
      </c>
      <c r="U153" s="64">
        <v>0.29427444921875</v>
      </c>
      <c r="V153" s="64">
        <v>0.3382158828125</v>
      </c>
      <c r="W153" s="64">
        <v>0.38215731640625006</v>
      </c>
      <c r="X153" s="64">
        <v>0.42609874999999997</v>
      </c>
      <c r="Y153" s="64">
        <v>0.42609874999999997</v>
      </c>
      <c r="Z153" s="64">
        <v>0.42609874999999997</v>
      </c>
      <c r="AA153" s="64">
        <v>0.42609874999999997</v>
      </c>
      <c r="AB153" s="64">
        <v>0.42609874999999997</v>
      </c>
      <c r="AC153" s="64">
        <v>0.42609874999999997</v>
      </c>
      <c r="AD153" s="64">
        <v>0.42609874999999997</v>
      </c>
      <c r="AE153" s="64">
        <v>0.42609874999999997</v>
      </c>
    </row>
    <row r="154" spans="3:31" ht="12.75">
      <c r="C154" s="62" t="s">
        <v>103</v>
      </c>
      <c r="D154" s="61"/>
      <c r="E154" s="61"/>
      <c r="F154" s="64">
        <v>1.7338812516666666</v>
      </c>
      <c r="G154" s="64">
        <v>1.7338812516666666</v>
      </c>
      <c r="H154" s="64">
        <v>1.7338812516666666</v>
      </c>
      <c r="I154" s="64">
        <v>1.7338812516666666</v>
      </c>
      <c r="J154" s="64">
        <v>1.7338812516666666</v>
      </c>
      <c r="K154" s="64">
        <v>1.7353674355966668</v>
      </c>
      <c r="L154" s="64">
        <v>1.4677627831626308</v>
      </c>
      <c r="M154" s="64">
        <v>1.2414244634575586</v>
      </c>
      <c r="N154" s="64">
        <v>1.049988946545</v>
      </c>
      <c r="O154" s="64">
        <v>1.3987766945951743</v>
      </c>
      <c r="P154" s="64">
        <v>1.86342556060303</v>
      </c>
      <c r="Q154" s="64">
        <v>2.482422557743333</v>
      </c>
      <c r="R154" s="64">
        <v>2.306812339262565</v>
      </c>
      <c r="S154" s="64">
        <v>2.143625045613297</v>
      </c>
      <c r="T154" s="64">
        <v>1.991981860843333</v>
      </c>
      <c r="U154" s="64">
        <v>2.0513053693825</v>
      </c>
      <c r="V154" s="64">
        <v>2.1106288779216666</v>
      </c>
      <c r="W154" s="64">
        <v>2.169952386460833</v>
      </c>
      <c r="X154" s="64">
        <v>2.2292758950000002</v>
      </c>
      <c r="Y154" s="64">
        <v>2.2292758950000002</v>
      </c>
      <c r="Z154" s="64">
        <v>2.2292758950000002</v>
      </c>
      <c r="AA154" s="64">
        <v>2.2292758950000002</v>
      </c>
      <c r="AB154" s="64">
        <v>1.7338812516666666</v>
      </c>
      <c r="AC154" s="64">
        <v>1.7338812516666666</v>
      </c>
      <c r="AD154" s="64">
        <v>1.7338812516666666</v>
      </c>
      <c r="AE154" s="64">
        <v>1.7338812516666666</v>
      </c>
    </row>
    <row r="155" spans="3:31" ht="12.75">
      <c r="C155" s="62" t="s">
        <v>106</v>
      </c>
      <c r="D155" s="61"/>
      <c r="E155" s="61"/>
      <c r="F155" s="64">
        <v>6.378247595985465</v>
      </c>
      <c r="G155" s="64">
        <v>6.116987364712399</v>
      </c>
      <c r="H155" s="64">
        <v>5.578179143825199</v>
      </c>
      <c r="I155" s="64">
        <v>5.840204568740665</v>
      </c>
      <c r="J155" s="64">
        <v>6.2278316687488</v>
      </c>
      <c r="K155" s="64">
        <v>5.804130973566932</v>
      </c>
      <c r="L155" s="64">
        <v>5.675140572587199</v>
      </c>
      <c r="M155" s="64">
        <v>6.416070197565599</v>
      </c>
      <c r="N155" s="64">
        <v>6.187276205696666</v>
      </c>
      <c r="O155" s="64">
        <v>6.346218618943865</v>
      </c>
      <c r="P155" s="64">
        <v>6.530740485027732</v>
      </c>
      <c r="Q155" s="64">
        <v>5.8425001604287985</v>
      </c>
      <c r="R155" s="64">
        <v>5.956623868175199</v>
      </c>
      <c r="S155" s="64">
        <v>6.0653912130034655</v>
      </c>
      <c r="T155" s="64">
        <v>6.339550480070132</v>
      </c>
      <c r="U155" s="64">
        <v>6.230673826052134</v>
      </c>
      <c r="V155" s="64">
        <v>6.046807844420932</v>
      </c>
      <c r="W155" s="64">
        <v>6.3877578992128</v>
      </c>
      <c r="X155" s="64">
        <v>6.687059369740932</v>
      </c>
      <c r="Y155" s="64">
        <v>6.757020261634132</v>
      </c>
      <c r="Z155" s="64">
        <v>6.655686286428666</v>
      </c>
      <c r="AA155" s="64">
        <v>6.098076064107866</v>
      </c>
      <c r="AB155" s="64">
        <v>6.026122666666667</v>
      </c>
      <c r="AC155" s="64">
        <v>5.570823866666665</v>
      </c>
      <c r="AD155" s="64">
        <v>5.643923999999998</v>
      </c>
      <c r="AE155" s="64">
        <v>5.6146097333333325</v>
      </c>
    </row>
    <row r="156" spans="3:31" ht="12.75">
      <c r="C156" s="63" t="s">
        <v>69</v>
      </c>
      <c r="D156" s="61"/>
      <c r="E156" s="61"/>
      <c r="F156" s="64">
        <v>9.92209747086255</v>
      </c>
      <c r="G156" s="64">
        <v>10.73876397734069</v>
      </c>
      <c r="H156" s="64">
        <v>9.648089122452424</v>
      </c>
      <c r="I156" s="64">
        <v>11.358474385525254</v>
      </c>
      <c r="J156" s="64">
        <v>12.012678289238433</v>
      </c>
      <c r="K156" s="64">
        <v>11.826967680000001</v>
      </c>
      <c r="L156" s="64">
        <v>12.73314014974834</v>
      </c>
      <c r="M156" s="64">
        <v>14.283012582360755</v>
      </c>
      <c r="N156" s="64">
        <v>15.246894300000003</v>
      </c>
      <c r="O156" s="64">
        <v>16.148719307261647</v>
      </c>
      <c r="P156" s="64">
        <v>14.27242686277604</v>
      </c>
      <c r="Q156" s="64">
        <v>14.277071489999999</v>
      </c>
      <c r="R156" s="64">
        <v>12.681137568000002</v>
      </c>
      <c r="S156" s="64">
        <v>14.82816499550148</v>
      </c>
      <c r="T156" s="64">
        <v>18.344024160000004</v>
      </c>
      <c r="U156" s="64">
        <v>18.44785318657137</v>
      </c>
      <c r="V156" s="64">
        <v>18.542101559762994</v>
      </c>
      <c r="W156" s="64">
        <v>19.879744381867493</v>
      </c>
      <c r="X156" s="64">
        <v>21.923014666666667</v>
      </c>
      <c r="Y156" s="64">
        <v>22.500860791897853</v>
      </c>
      <c r="Z156" s="64">
        <v>22.62466759038514</v>
      </c>
      <c r="AA156" s="64">
        <v>21.16159576870205</v>
      </c>
      <c r="AB156" s="64">
        <v>17.688296816666668</v>
      </c>
      <c r="AC156" s="64">
        <v>17.87108770643525</v>
      </c>
      <c r="AD156" s="64">
        <v>18.85475174465091</v>
      </c>
      <c r="AE156" s="64">
        <v>19.03270930650878</v>
      </c>
    </row>
    <row r="157" spans="3:31" ht="12.75">
      <c r="C157" s="10"/>
      <c r="D157" s="10"/>
      <c r="E157" s="10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</row>
    <row r="158" spans="3:31" ht="12.75">
      <c r="C158" s="10"/>
      <c r="D158" s="10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</row>
    <row r="159" spans="3:31" ht="12.75">
      <c r="C159" s="10"/>
      <c r="D159" s="10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</row>
    <row r="160" spans="6:31" ht="12.75"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</row>
    <row r="161" spans="5:31" ht="12.75">
      <c r="E161" s="10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</row>
    <row r="162" spans="5:31" ht="12.75">
      <c r="E162" s="10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</row>
    <row r="163" spans="6:31" ht="12.75"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</row>
    <row r="164" spans="3:31" ht="12.75">
      <c r="C164" s="10"/>
      <c r="D164" s="10"/>
      <c r="E164" s="10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</row>
    <row r="165" spans="3:31" ht="12.75">
      <c r="C165" s="10"/>
      <c r="D165" s="10"/>
      <c r="E165" s="10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</row>
    <row r="166" spans="1:31" ht="12.75">
      <c r="A166" s="4"/>
      <c r="B166" s="4"/>
      <c r="C166" s="10"/>
      <c r="D166" s="10"/>
      <c r="E166" s="10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 spans="6:31" ht="12.75"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</row>
    <row r="168" spans="6:31" ht="12.75"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</row>
    <row r="169" spans="6:31" ht="12.75"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</row>
    <row r="170" spans="3:31" ht="12.75">
      <c r="C170" s="4"/>
      <c r="D170" s="4"/>
      <c r="E170" s="1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</row>
    <row r="171" spans="6:31" ht="12.75"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</row>
    <row r="172" spans="6:31" ht="12.75"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</row>
    <row r="173" spans="6:31" ht="12.75"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</row>
  </sheetData>
  <printOptions/>
  <pageMargins left="0.75" right="0.75" top="1" bottom="1" header="0.5" footer="0.5"/>
  <pageSetup fitToHeight="1" fitToWidth="1" horizontalDpi="600" verticalDpi="600" orientation="landscape" scal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EIA</dc:creator>
  <cp:keywords/>
  <dc:description/>
  <cp:lastModifiedBy> </cp:lastModifiedBy>
  <cp:lastPrinted>2007-08-01T16:45:28Z</cp:lastPrinted>
  <dcterms:created xsi:type="dcterms:W3CDTF">2007-07-31T16:32:37Z</dcterms:created>
  <dcterms:modified xsi:type="dcterms:W3CDTF">2008-06-05T13:25:16Z</dcterms:modified>
  <cp:category/>
  <cp:version/>
  <cp:contentType/>
  <cp:contentStatus/>
</cp:coreProperties>
</file>