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  <sheet name="df c3" sheetId="9" r:id="rId9"/>
  </sheets>
  <definedNames/>
  <calcPr fullCalcOnLoad="1"/>
</workbook>
</file>

<file path=xl/sharedStrings.xml><?xml version="1.0" encoding="utf-8"?>
<sst xmlns="http://schemas.openxmlformats.org/spreadsheetml/2006/main" count="437" uniqueCount="118">
  <si>
    <t>PM</t>
  </si>
  <si>
    <t>D/F</t>
  </si>
  <si>
    <t>ng TEQ/dscm</t>
  </si>
  <si>
    <t>SVM</t>
  </si>
  <si>
    <t>LVM</t>
  </si>
  <si>
    <t>Hg</t>
  </si>
  <si>
    <t>ug/dscm</t>
  </si>
  <si>
    <t>ppmv</t>
  </si>
  <si>
    <t>lb/ton RM</t>
  </si>
  <si>
    <t>Main ESP Temp</t>
  </si>
  <si>
    <t>Bypass ESP Temp</t>
  </si>
  <si>
    <t>F</t>
  </si>
  <si>
    <t>%</t>
  </si>
  <si>
    <t>lb/hr</t>
  </si>
  <si>
    <t>MCBP LHWDF</t>
  </si>
  <si>
    <t>DDC LHWDF</t>
  </si>
  <si>
    <t>SEI SHWDF</t>
  </si>
  <si>
    <t>ton/hr</t>
  </si>
  <si>
    <t>source</t>
  </si>
  <si>
    <t>cond</t>
  </si>
  <si>
    <t>emiss</t>
  </si>
  <si>
    <t>feed</t>
  </si>
  <si>
    <t>Source Description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</si>
  <si>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</si>
  <si>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</si>
  <si>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</si>
  <si>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</si>
  <si>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</si>
  <si>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</si>
  <si>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</si>
  <si>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</si>
  <si>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Number of Sister Facilities</t>
  </si>
  <si>
    <t>Combustor Class</t>
  </si>
  <si>
    <t>Combustor Type</t>
  </si>
  <si>
    <t>Combustor Characteristics</t>
  </si>
  <si>
    <t>Capacity (MMBtu/hr)</t>
  </si>
  <si>
    <t>APCS Detailed Acronym</t>
  </si>
  <si>
    <t>APCS General Class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</si>
  <si>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</si>
  <si>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</si>
  <si>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</si>
  <si>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</si>
  <si>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</si>
  <si>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</si>
  <si>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</si>
  <si>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</si>
  <si>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</si>
  <si>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</si>
  <si>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</si>
  <si>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Cond Description</t>
  </si>
  <si>
    <t>Report Name/Date</t>
  </si>
  <si>
    <t>Report Prepare</t>
  </si>
  <si>
    <t>Testing Firm</t>
  </si>
  <si>
    <t>Testing Dates</t>
  </si>
  <si>
    <t>Cond Dates</t>
  </si>
  <si>
    <t>Condition Descr</t>
  </si>
  <si>
    <t>Content</t>
  </si>
  <si>
    <t>3031C1</t>
  </si>
  <si>
    <t>3031C2</t>
  </si>
  <si>
    <t>KSD031203318</t>
  </si>
  <si>
    <t>ASH GROVE CEMENT COMPANY</t>
  </si>
  <si>
    <t>CHANUTE</t>
  </si>
  <si>
    <t>KS</t>
  </si>
  <si>
    <t>New preheater/precalciner</t>
  </si>
  <si>
    <t>Cement Kiln</t>
  </si>
  <si>
    <t>Preheater/precalciner</t>
  </si>
  <si>
    <t>FF (main), FF (bypass)</t>
  </si>
  <si>
    <t>R1</t>
  </si>
  <si>
    <t>R2</t>
  </si>
  <si>
    <t>R3</t>
  </si>
  <si>
    <t>R4</t>
  </si>
  <si>
    <t>Cond Avg</t>
  </si>
  <si>
    <t>Stack Gas Emissions</t>
  </si>
  <si>
    <t>Comp Perf Test, raw mill on</t>
  </si>
  <si>
    <t>Comp Perf Test, raw mill off</t>
  </si>
  <si>
    <t>Certification of Compliance and Comprehensive Performance Test Report. Ash Grove Cement Co., Chanute, Kansas, Notification of Compliance and Comp Perf Test Report, June 12, 2002</t>
  </si>
  <si>
    <t>Ash Grove Cement Co.</t>
  </si>
  <si>
    <t>Feedrate</t>
  </si>
  <si>
    <t>As</t>
  </si>
  <si>
    <t>Be</t>
  </si>
  <si>
    <t>Cr</t>
  </si>
  <si>
    <t>Cd</t>
  </si>
  <si>
    <t>Pb</t>
  </si>
  <si>
    <t>gr/dscf</t>
  </si>
  <si>
    <t>y</t>
  </si>
  <si>
    <t>Total Chlorine</t>
  </si>
  <si>
    <t>Stack Gas Flowrate</t>
  </si>
  <si>
    <t>Sampling Train</t>
  </si>
  <si>
    <t>Oxygen</t>
  </si>
  <si>
    <t>dscfm</t>
  </si>
  <si>
    <t>E1</t>
  </si>
  <si>
    <t>Lead</t>
  </si>
  <si>
    <t>HC BP (RA)</t>
  </si>
  <si>
    <t>HC MS (RA)</t>
  </si>
  <si>
    <t>main stack</t>
  </si>
  <si>
    <t>bypass</t>
  </si>
  <si>
    <t>bypass stack</t>
  </si>
  <si>
    <t>Feedstream Descr</t>
  </si>
  <si>
    <t>Feedrate MTECs</t>
  </si>
  <si>
    <t>Total</t>
  </si>
  <si>
    <t>Coal</t>
  </si>
  <si>
    <t>Chlorine</t>
  </si>
  <si>
    <t>Chromium</t>
  </si>
  <si>
    <t>Mercury</t>
  </si>
  <si>
    <t>Raw Matl</t>
  </si>
  <si>
    <t>Feed Class 2</t>
  </si>
  <si>
    <t>3031C3</t>
  </si>
  <si>
    <t>Process Operations</t>
  </si>
  <si>
    <t>process</t>
  </si>
  <si>
    <t>df c1</t>
  </si>
  <si>
    <t>df c2</t>
  </si>
  <si>
    <t>df c3</t>
  </si>
  <si>
    <t>Comp Perf Test, raw mill off, PCDD/PCDF retest</t>
  </si>
  <si>
    <t>Feed Rate</t>
  </si>
  <si>
    <t>Heating Value</t>
  </si>
  <si>
    <t>Thermal Feedrate</t>
  </si>
  <si>
    <t>Btu/lb</t>
  </si>
  <si>
    <t>MMBtu/hr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</si>
</sst>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mmmm\ d\,\ yyyy"/>
    <numFmt numFmtId="168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horizontal="left"/>
    </xf>
    <xf numFmtId="1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0"/>
  <sheetViews>
    <sheetView workbookViewId="0" topLeftCell="B1">
      <selection activeCell="C20" sqref="C20"/>
    </sheetView>
  </sheetViews>
  <sheetFormatPr defaultColWidth="9.140625" defaultRowHeight="12.75"/>
  <cols>
    <col min="1" max="1" width="2.421875" style="0" hidden="1" customWidth="1"/>
    <col min="2" max="2" width="28.7109375" style="0" customWidth="1"/>
    <col min="3" max="3" width="54.00390625" style="0" customWidth="1"/>
  </cols>
  <sheetData>
    <row r="1" ht="12.75">
      <c r="B1" s="4" t="s">
        <v>22</v>
      </c>
    </row>
    <row r="2" ht="12.75">
      <c r="B2" s="5"/>
    </row>
    <row r="3" spans="2:3" ht="12.75">
      <c r="B3" s="5" t="s">
        <v>23</v>
      </c>
      <c r="C3" s="7">
        <v>3031</v>
      </c>
    </row>
    <row r="4" spans="2:3" ht="12.75">
      <c r="B4" s="5" t="s">
        <v>24</v>
      </c>
      <c r="C4" t="s">
        <v>59</v>
      </c>
    </row>
    <row r="5" spans="2:3" ht="12.75">
      <c r="B5" s="5" t="s">
        <v>25</v>
      </c>
      <c r="C5" t="s">
        <v>60</v>
      </c>
    </row>
    <row r="6" ht="12.75">
      <c r="B6" s="5" t="s">
        <v>26</v>
      </c>
    </row>
    <row r="7" spans="2:3" ht="12.75">
      <c r="B7" s="5" t="s">
        <v>27</v>
      </c>
      <c r="C7" t="s">
        <v>61</v>
      </c>
    </row>
    <row r="8" spans="2:3" ht="12.75">
      <c r="B8" s="5" t="s">
        <v>28</v>
      </c>
      <c r="C8" t="s">
        <v>62</v>
      </c>
    </row>
    <row r="9" spans="2:3" ht="12.75">
      <c r="B9" s="5" t="s">
        <v>29</v>
      </c>
      <c r="C9" t="s">
        <v>63</v>
      </c>
    </row>
    <row r="10" ht="12.75">
      <c r="B10" s="5" t="s">
        <v>30</v>
      </c>
    </row>
    <row r="11" ht="12.75">
      <c r="B11" s="5" t="s">
        <v>31</v>
      </c>
    </row>
    <row r="12" spans="2:3" ht="12.75">
      <c r="B12" s="5" t="s">
        <v>32</v>
      </c>
      <c r="C12" t="s">
        <v>64</v>
      </c>
    </row>
    <row r="13" spans="2:3" ht="12.75">
      <c r="B13" s="5" t="s">
        <v>33</v>
      </c>
      <c r="C13" t="s">
        <v>65</v>
      </c>
    </row>
    <row r="14" ht="12.75">
      <c r="B14" s="5" t="s">
        <v>34</v>
      </c>
    </row>
    <row r="15" ht="12.75">
      <c r="B15" s="5" t="s">
        <v>35</v>
      </c>
    </row>
    <row r="16" spans="2:3" ht="12.75">
      <c r="B16" s="5" t="s">
        <v>36</v>
      </c>
      <c r="C16" t="s">
        <v>66</v>
      </c>
    </row>
    <row r="17" ht="12.75">
      <c r="B17" s="5" t="s">
        <v>37</v>
      </c>
    </row>
    <row r="18" ht="12.75">
      <c r="B18" s="6" t="s">
        <v>38</v>
      </c>
    </row>
    <row r="19" ht="12.75">
      <c r="B19" s="5" t="s">
        <v>39</v>
      </c>
    </row>
    <row r="20" ht="12.75">
      <c r="B20" s="6" t="s">
        <v>40</v>
      </c>
    </row>
    <row r="21" ht="12.75">
      <c r="B21" s="5" t="s">
        <v>41</v>
      </c>
    </row>
    <row r="22" ht="12.75">
      <c r="B22" s="5"/>
    </row>
    <row r="23" ht="12.75">
      <c r="B23" s="5" t="s">
        <v>42</v>
      </c>
    </row>
    <row r="24" ht="12.75">
      <c r="B24" s="5" t="s">
        <v>43</v>
      </c>
    </row>
    <row r="25" ht="12.75">
      <c r="B25" s="5" t="s">
        <v>44</v>
      </c>
    </row>
    <row r="26" ht="12.75">
      <c r="B26" s="5" t="s">
        <v>45</v>
      </c>
    </row>
    <row r="27" ht="12.75">
      <c r="B27" s="5" t="s">
        <v>46</v>
      </c>
    </row>
    <row r="28" ht="12.75">
      <c r="B28" s="5"/>
    </row>
    <row r="29" ht="12.75">
      <c r="B29" s="5" t="s">
        <v>47</v>
      </c>
    </row>
    <row r="30" ht="12.75">
      <c r="B30" s="5" t="s">
        <v>48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9" sqref="C19"/>
    </sheetView>
  </sheetViews>
  <sheetFormatPr defaultColWidth="9.140625" defaultRowHeight="12.75"/>
  <cols>
    <col min="1" max="1" width="2.57421875" style="0" hidden="1" customWidth="1"/>
    <col min="2" max="2" width="19.57421875" style="0" customWidth="1"/>
    <col min="3" max="3" width="65.57421875" style="0" customWidth="1"/>
  </cols>
  <sheetData>
    <row r="1" spans="2:3" ht="12.75">
      <c r="B1" s="4" t="s">
        <v>49</v>
      </c>
      <c r="C1" s="7"/>
    </row>
    <row r="2" ht="12.75">
      <c r="C2" s="7"/>
    </row>
    <row r="3" ht="12.75">
      <c r="B3" s="4" t="s">
        <v>57</v>
      </c>
    </row>
    <row r="4" ht="12.75">
      <c r="B4" s="4"/>
    </row>
    <row r="5" spans="2:3" ht="38.25">
      <c r="B5" s="6" t="s">
        <v>50</v>
      </c>
      <c r="C5" s="11" t="s">
        <v>75</v>
      </c>
    </row>
    <row r="6" spans="2:3" ht="12.75">
      <c r="B6" s="5" t="s">
        <v>51</v>
      </c>
      <c r="C6" t="s">
        <v>76</v>
      </c>
    </row>
    <row r="7" ht="12.75">
      <c r="B7" s="5" t="s">
        <v>52</v>
      </c>
    </row>
    <row r="8" ht="12.75">
      <c r="B8" s="5" t="s">
        <v>53</v>
      </c>
    </row>
    <row r="9" spans="2:3" ht="12.75">
      <c r="B9" s="5" t="s">
        <v>54</v>
      </c>
      <c r="C9" s="12">
        <v>37226</v>
      </c>
    </row>
    <row r="10" spans="2:3" ht="12.75">
      <c r="B10" s="5" t="s">
        <v>55</v>
      </c>
      <c r="C10" t="s">
        <v>73</v>
      </c>
    </row>
    <row r="11" ht="12.75">
      <c r="B11" s="5" t="s">
        <v>56</v>
      </c>
    </row>
    <row r="12" ht="12.75">
      <c r="B12" s="5"/>
    </row>
    <row r="13" ht="12.75">
      <c r="B13" s="4" t="s">
        <v>58</v>
      </c>
    </row>
    <row r="14" ht="12.75">
      <c r="B14" s="5"/>
    </row>
    <row r="15" spans="2:3" ht="38.25">
      <c r="B15" s="6" t="s">
        <v>50</v>
      </c>
      <c r="C15" s="11" t="s">
        <v>75</v>
      </c>
    </row>
    <row r="16" spans="2:3" ht="12.75">
      <c r="B16" s="5" t="s">
        <v>51</v>
      </c>
      <c r="C16" t="s">
        <v>76</v>
      </c>
    </row>
    <row r="17" ht="12.75">
      <c r="B17" s="5" t="s">
        <v>52</v>
      </c>
    </row>
    <row r="18" ht="12.75">
      <c r="B18" s="5" t="s">
        <v>53</v>
      </c>
    </row>
    <row r="19" spans="2:3" ht="12.75">
      <c r="B19" s="5" t="s">
        <v>54</v>
      </c>
      <c r="C19" s="12">
        <v>37316</v>
      </c>
    </row>
    <row r="20" spans="2:3" ht="12.75">
      <c r="B20" s="5" t="s">
        <v>55</v>
      </c>
      <c r="C20" t="s">
        <v>74</v>
      </c>
    </row>
    <row r="21" ht="12.75">
      <c r="B21" s="5" t="s">
        <v>56</v>
      </c>
    </row>
    <row r="23" ht="12.75">
      <c r="B23" s="4" t="s">
        <v>106</v>
      </c>
    </row>
    <row r="24" ht="12.75">
      <c r="B24" s="5"/>
    </row>
    <row r="25" spans="2:3" ht="38.25">
      <c r="B25" s="6" t="s">
        <v>50</v>
      </c>
      <c r="C25" s="11" t="s">
        <v>75</v>
      </c>
    </row>
    <row r="26" spans="2:3" ht="12.75">
      <c r="B26" s="5" t="s">
        <v>51</v>
      </c>
      <c r="C26" t="s">
        <v>76</v>
      </c>
    </row>
    <row r="27" ht="12.75">
      <c r="B27" s="5" t="s">
        <v>52</v>
      </c>
    </row>
    <row r="28" ht="12.75">
      <c r="B28" s="5" t="s">
        <v>53</v>
      </c>
    </row>
    <row r="29" spans="2:3" ht="12.75">
      <c r="B29" s="5" t="s">
        <v>54</v>
      </c>
      <c r="C29" s="12">
        <v>37316</v>
      </c>
    </row>
    <row r="30" spans="2:3" ht="12.75">
      <c r="B30" s="5" t="s">
        <v>55</v>
      </c>
      <c r="C30" t="s">
        <v>112</v>
      </c>
    </row>
    <row r="31" ht="12.75">
      <c r="B31" s="5" t="s">
        <v>56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59"/>
  <sheetViews>
    <sheetView tabSelected="1" workbookViewId="0" topLeftCell="B1">
      <selection activeCell="Q10" sqref="Q10"/>
    </sheetView>
  </sheetViews>
  <sheetFormatPr defaultColWidth="9.140625" defaultRowHeight="12.75"/>
  <cols>
    <col min="1" max="1" width="2.00390625" style="0" hidden="1" customWidth="1"/>
    <col min="2" max="2" width="22.8515625" style="0" customWidth="1"/>
    <col min="3" max="3" width="4.28125" style="0" customWidth="1"/>
    <col min="4" max="4" width="11.28125" style="0" customWidth="1"/>
    <col min="5" max="6" width="2.7109375" style="0" customWidth="1"/>
    <col min="8" max="8" width="2.7109375" style="0" customWidth="1"/>
    <col min="10" max="10" width="2.140625" style="0" customWidth="1"/>
    <col min="12" max="12" width="2.57421875" style="0" customWidth="1"/>
    <col min="14" max="14" width="2.28125" style="0" customWidth="1"/>
    <col min="16" max="16" width="12.421875" style="0" customWidth="1"/>
  </cols>
  <sheetData>
    <row r="1" spans="2:3" ht="12.75">
      <c r="B1" s="4" t="s">
        <v>72</v>
      </c>
      <c r="C1" s="4"/>
    </row>
    <row r="3" spans="7:14" ht="12.75">
      <c r="G3" s="1">
        <v>2</v>
      </c>
      <c r="H3" s="1"/>
      <c r="I3" s="1">
        <v>4</v>
      </c>
      <c r="J3" s="1"/>
      <c r="K3" s="1">
        <v>8</v>
      </c>
      <c r="L3" s="1"/>
      <c r="M3" s="1">
        <v>9</v>
      </c>
      <c r="N3" s="1"/>
    </row>
    <row r="4" spans="2:16" ht="12.75">
      <c r="B4" s="4" t="s">
        <v>57</v>
      </c>
      <c r="C4" s="4"/>
      <c r="G4" s="1" t="s">
        <v>67</v>
      </c>
      <c r="H4" s="1"/>
      <c r="I4" s="1" t="s">
        <v>68</v>
      </c>
      <c r="J4" s="1"/>
      <c r="K4" s="1" t="s">
        <v>69</v>
      </c>
      <c r="L4" s="1"/>
      <c r="M4" s="1" t="s">
        <v>70</v>
      </c>
      <c r="N4" s="1"/>
      <c r="O4" s="1" t="s">
        <v>71</v>
      </c>
      <c r="P4" s="1"/>
    </row>
    <row r="5" spans="7:14" ht="12.75">
      <c r="G5" s="1"/>
      <c r="H5" s="1"/>
      <c r="I5" s="1"/>
      <c r="J5" s="1"/>
      <c r="K5" s="1"/>
      <c r="L5" s="1"/>
      <c r="M5" s="1"/>
      <c r="N5" s="1"/>
    </row>
    <row r="6" spans="2:14" ht="12.75">
      <c r="B6" t="s">
        <v>0</v>
      </c>
      <c r="D6" t="s">
        <v>8</v>
      </c>
      <c r="G6" s="2">
        <v>0.0044</v>
      </c>
      <c r="H6" s="2"/>
      <c r="I6" s="2">
        <v>0.0047</v>
      </c>
      <c r="J6" s="2"/>
      <c r="K6" s="2">
        <v>0.0028</v>
      </c>
      <c r="L6" s="2"/>
      <c r="M6" s="2">
        <v>0.0034</v>
      </c>
      <c r="N6" s="2"/>
    </row>
    <row r="7" spans="2:14" ht="12.75">
      <c r="B7" t="s">
        <v>0</v>
      </c>
      <c r="D7" t="s">
        <v>13</v>
      </c>
      <c r="G7" s="2">
        <v>1.428</v>
      </c>
      <c r="H7" s="2"/>
      <c r="I7" s="2">
        <v>1.524</v>
      </c>
      <c r="J7" s="2"/>
      <c r="K7" s="2">
        <v>0.938</v>
      </c>
      <c r="L7" s="2"/>
      <c r="M7" s="2">
        <v>1.118</v>
      </c>
      <c r="N7" s="2"/>
    </row>
    <row r="8" spans="2:16" ht="12.75">
      <c r="B8" t="s">
        <v>0</v>
      </c>
      <c r="C8" t="s">
        <v>90</v>
      </c>
      <c r="D8" t="s">
        <v>83</v>
      </c>
      <c r="E8" t="s">
        <v>84</v>
      </c>
      <c r="G8" s="3">
        <f>G7*7000/60/G17</f>
        <v>0.0007905643475619018</v>
      </c>
      <c r="H8" s="2"/>
      <c r="I8" s="3">
        <f>I7*7000/60/I17</f>
        <v>0.0009341029080057359</v>
      </c>
      <c r="J8" s="2"/>
      <c r="K8" s="3">
        <f>K7*7000/60/K17</f>
        <v>0.0004084340524947929</v>
      </c>
      <c r="L8" s="2"/>
      <c r="M8" s="3">
        <f>M7*7000/60/M17</f>
        <v>0.0004927104801762116</v>
      </c>
      <c r="N8" s="2"/>
      <c r="O8" s="16">
        <f>AVERAGE(G8,I8,K8,M8)</f>
        <v>0.0006564529470596606</v>
      </c>
      <c r="P8" s="16"/>
    </row>
    <row r="9" spans="7:14" ht="12.75">
      <c r="G9" s="2"/>
      <c r="H9" s="2"/>
      <c r="I9" s="2"/>
      <c r="J9" s="2"/>
      <c r="K9" s="2"/>
      <c r="L9" s="2"/>
      <c r="M9" s="2"/>
      <c r="N9" s="2"/>
    </row>
    <row r="10" spans="2:15" ht="12.75">
      <c r="B10" t="s">
        <v>81</v>
      </c>
      <c r="C10" t="s">
        <v>90</v>
      </c>
      <c r="D10" t="s">
        <v>6</v>
      </c>
      <c r="E10" t="s">
        <v>84</v>
      </c>
      <c r="G10" s="2">
        <v>0.179</v>
      </c>
      <c r="H10" s="2"/>
      <c r="I10" s="2">
        <v>0.176</v>
      </c>
      <c r="J10" s="2"/>
      <c r="K10" s="2">
        <v>0.171</v>
      </c>
      <c r="L10" s="2"/>
      <c r="M10" s="2">
        <v>0.133</v>
      </c>
      <c r="N10" s="2"/>
      <c r="O10" s="17">
        <f>AVERAGE(G10,I10,K10,M10)</f>
        <v>0.16475</v>
      </c>
    </row>
    <row r="11" spans="2:15" ht="12.75">
      <c r="B11" t="s">
        <v>82</v>
      </c>
      <c r="C11" t="s">
        <v>90</v>
      </c>
      <c r="D11" t="s">
        <v>6</v>
      </c>
      <c r="E11" t="s">
        <v>84</v>
      </c>
      <c r="G11" s="2">
        <v>0.218</v>
      </c>
      <c r="H11" s="2"/>
      <c r="I11" s="2">
        <v>0.199</v>
      </c>
      <c r="J11" s="2"/>
      <c r="K11" s="2">
        <v>0.199</v>
      </c>
      <c r="L11" s="2"/>
      <c r="M11" s="2">
        <v>0</v>
      </c>
      <c r="N11" s="2"/>
      <c r="O11" s="17">
        <f>AVERAGE(G11,I11,K11,M11)</f>
        <v>0.15400000000000003</v>
      </c>
    </row>
    <row r="12" spans="2:16" ht="12.75">
      <c r="B12" t="s">
        <v>3</v>
      </c>
      <c r="C12" t="s">
        <v>90</v>
      </c>
      <c r="D12" t="s">
        <v>6</v>
      </c>
      <c r="E12" t="s">
        <v>84</v>
      </c>
      <c r="G12" s="2">
        <v>0.397</v>
      </c>
      <c r="H12" s="2"/>
      <c r="I12" s="2">
        <v>0.375</v>
      </c>
      <c r="J12" s="2"/>
      <c r="K12" s="2">
        <v>0.37</v>
      </c>
      <c r="L12" s="2"/>
      <c r="M12" s="2">
        <v>0.133</v>
      </c>
      <c r="N12" s="2"/>
      <c r="O12" s="17">
        <f>AVERAGE(G12,I12,K12,M12)</f>
        <v>0.31875</v>
      </c>
      <c r="P12" s="17"/>
    </row>
    <row r="13" spans="7:14" ht="12.75">
      <c r="G13" s="2"/>
      <c r="H13" s="2"/>
      <c r="I13" s="2"/>
      <c r="J13" s="2"/>
      <c r="K13" s="2"/>
      <c r="L13" s="2"/>
      <c r="M13" s="2"/>
      <c r="N13" s="2"/>
    </row>
    <row r="14" spans="2:14" ht="12.75">
      <c r="B14" t="s">
        <v>80</v>
      </c>
      <c r="D14" t="s">
        <v>13</v>
      </c>
      <c r="G14" s="13">
        <v>0.000986</v>
      </c>
      <c r="H14" s="2"/>
      <c r="I14" s="13">
        <v>0.000341</v>
      </c>
      <c r="J14" s="2"/>
      <c r="K14" s="13">
        <v>0.000478</v>
      </c>
      <c r="L14" s="2"/>
      <c r="M14" s="13">
        <v>0.0002</v>
      </c>
      <c r="N14" s="2"/>
    </row>
    <row r="15" spans="7:14" ht="12.75">
      <c r="G15" s="13"/>
      <c r="H15" s="2"/>
      <c r="I15" s="13"/>
      <c r="J15" s="2"/>
      <c r="K15" s="13"/>
      <c r="L15" s="2"/>
      <c r="M15" s="13"/>
      <c r="N15" s="2"/>
    </row>
    <row r="16" spans="2:14" ht="12.75">
      <c r="B16" t="s">
        <v>87</v>
      </c>
      <c r="G16" s="13"/>
      <c r="H16" s="2"/>
      <c r="I16" s="13"/>
      <c r="J16" s="2"/>
      <c r="K16" s="13"/>
      <c r="L16" s="2"/>
      <c r="M16" s="13"/>
      <c r="N16" s="2"/>
    </row>
    <row r="17" spans="2:14" ht="12.75">
      <c r="B17" t="s">
        <v>86</v>
      </c>
      <c r="D17" t="s">
        <v>89</v>
      </c>
      <c r="G17" s="15">
        <f>G14*454*1000000/60/0.0283/G22</f>
        <v>210735.53406979953</v>
      </c>
      <c r="H17" s="2"/>
      <c r="I17" s="15">
        <f>I14*454*1000000/60/0.0283/I22</f>
        <v>190343.0537215587</v>
      </c>
      <c r="J17" s="2"/>
      <c r="K17" s="15">
        <f>K14*454*1000000/60/0.0283/K22</f>
        <v>267933.9116434923</v>
      </c>
      <c r="L17" s="2"/>
      <c r="M17" s="15">
        <f>M14*454*1000000/60/0.0283/M22</f>
        <v>264726.119255035</v>
      </c>
      <c r="N17" s="2"/>
    </row>
    <row r="18" spans="2:14" ht="12.75">
      <c r="B18" t="s">
        <v>88</v>
      </c>
      <c r="D18" t="s">
        <v>12</v>
      </c>
      <c r="G18" s="14">
        <v>7</v>
      </c>
      <c r="H18" s="14"/>
      <c r="I18" s="14">
        <v>7</v>
      </c>
      <c r="J18" s="14"/>
      <c r="K18" s="14">
        <v>7</v>
      </c>
      <c r="L18" s="14"/>
      <c r="M18" s="14">
        <v>7</v>
      </c>
      <c r="N18" s="2"/>
    </row>
    <row r="19" spans="7:14" ht="12.75">
      <c r="G19" s="2"/>
      <c r="H19" s="2"/>
      <c r="I19" s="2"/>
      <c r="J19" s="2"/>
      <c r="K19" s="2"/>
      <c r="L19" s="2"/>
      <c r="M19" s="2"/>
      <c r="N19" s="2"/>
    </row>
    <row r="20" spans="2:15" ht="12.75">
      <c r="B20" t="s">
        <v>78</v>
      </c>
      <c r="C20" t="s">
        <v>90</v>
      </c>
      <c r="D20" t="s">
        <v>6</v>
      </c>
      <c r="E20" t="s">
        <v>84</v>
      </c>
      <c r="G20" s="2">
        <v>0</v>
      </c>
      <c r="H20" s="2"/>
      <c r="I20" s="2">
        <v>0</v>
      </c>
      <c r="J20" s="2"/>
      <c r="K20" s="2">
        <v>0</v>
      </c>
      <c r="L20" s="2"/>
      <c r="M20" s="2">
        <v>0</v>
      </c>
      <c r="N20" s="2"/>
      <c r="O20" s="18">
        <f>AVERAGE(G20,I20,K20,M20)</f>
        <v>0</v>
      </c>
    </row>
    <row r="21" spans="2:15" ht="12.75">
      <c r="B21" t="s">
        <v>79</v>
      </c>
      <c r="C21" t="s">
        <v>90</v>
      </c>
      <c r="D21" t="s">
        <v>6</v>
      </c>
      <c r="E21" t="s">
        <v>84</v>
      </c>
      <c r="G21" s="2">
        <v>0</v>
      </c>
      <c r="H21" s="2"/>
      <c r="I21" s="2">
        <v>0</v>
      </c>
      <c r="J21" s="2"/>
      <c r="K21" s="2">
        <v>0</v>
      </c>
      <c r="L21" s="2"/>
      <c r="M21" s="2">
        <v>0</v>
      </c>
      <c r="N21" s="2"/>
      <c r="O21" s="18">
        <f>AVERAGE(G21,I21,K21,M21)</f>
        <v>0</v>
      </c>
    </row>
    <row r="22" spans="2:15" ht="12.75">
      <c r="B22" t="s">
        <v>80</v>
      </c>
      <c r="C22" t="s">
        <v>90</v>
      </c>
      <c r="D22" t="s">
        <v>6</v>
      </c>
      <c r="E22" t="s">
        <v>84</v>
      </c>
      <c r="G22" s="2">
        <v>1.251</v>
      </c>
      <c r="H22" s="2"/>
      <c r="I22" s="2">
        <v>0.479</v>
      </c>
      <c r="J22" s="2"/>
      <c r="K22" s="2">
        <v>0.477</v>
      </c>
      <c r="L22" s="2"/>
      <c r="M22" s="2">
        <v>0.202</v>
      </c>
      <c r="N22" s="2"/>
      <c r="O22" s="18">
        <f>AVERAGE(G22,I22,K22,M22)</f>
        <v>0.60225</v>
      </c>
    </row>
    <row r="23" spans="2:16" ht="12.75">
      <c r="B23" t="s">
        <v>4</v>
      </c>
      <c r="C23" t="s">
        <v>90</v>
      </c>
      <c r="D23" t="s">
        <v>6</v>
      </c>
      <c r="E23" t="s">
        <v>84</v>
      </c>
      <c r="G23" s="2">
        <v>1.251</v>
      </c>
      <c r="H23" s="2"/>
      <c r="I23" s="2">
        <v>0.479</v>
      </c>
      <c r="J23" s="2"/>
      <c r="K23" s="2">
        <v>0.477</v>
      </c>
      <c r="L23" s="2"/>
      <c r="M23" s="2">
        <v>0.202</v>
      </c>
      <c r="N23" s="2"/>
      <c r="O23" s="18">
        <f>AVERAGE(G23,I23,K23,M23)</f>
        <v>0.60225</v>
      </c>
      <c r="P23" s="18"/>
    </row>
    <row r="24" spans="7:16" ht="12.75">
      <c r="G24" s="2"/>
      <c r="H24" s="2"/>
      <c r="I24" s="2"/>
      <c r="J24" s="2"/>
      <c r="K24" s="2"/>
      <c r="L24" s="2"/>
      <c r="M24" s="2"/>
      <c r="N24" s="2"/>
      <c r="O24" s="18"/>
      <c r="P24" s="18"/>
    </row>
    <row r="25" spans="2:16" ht="12.75">
      <c r="B25" t="s">
        <v>5</v>
      </c>
      <c r="C25" t="s">
        <v>90</v>
      </c>
      <c r="D25" t="s">
        <v>6</v>
      </c>
      <c r="E25" t="s">
        <v>84</v>
      </c>
      <c r="G25" s="2">
        <v>63.9</v>
      </c>
      <c r="H25" s="2"/>
      <c r="I25" s="2">
        <v>48.6</v>
      </c>
      <c r="J25" s="2"/>
      <c r="K25" s="2">
        <v>32.8</v>
      </c>
      <c r="L25" s="2"/>
      <c r="M25" s="2">
        <v>33.5</v>
      </c>
      <c r="N25" s="2"/>
      <c r="O25" s="18">
        <f>AVERAGE(G25,I25,K25,M25)</f>
        <v>44.7</v>
      </c>
      <c r="P25" s="18"/>
    </row>
    <row r="26" spans="7:16" ht="12.75">
      <c r="G26" s="2"/>
      <c r="H26" s="2"/>
      <c r="I26" s="2"/>
      <c r="J26" s="2"/>
      <c r="K26" s="2"/>
      <c r="L26" s="2"/>
      <c r="M26" s="2"/>
      <c r="N26" s="2"/>
      <c r="O26" s="18"/>
      <c r="P26" s="18"/>
    </row>
    <row r="27" spans="2:16" ht="12.75">
      <c r="B27" t="s">
        <v>85</v>
      </c>
      <c r="C27" t="s">
        <v>90</v>
      </c>
      <c r="D27" t="s">
        <v>7</v>
      </c>
      <c r="E27" t="s">
        <v>84</v>
      </c>
      <c r="G27" s="2">
        <v>16.5</v>
      </c>
      <c r="H27" s="2"/>
      <c r="I27" s="2">
        <v>6.8</v>
      </c>
      <c r="J27" s="2"/>
      <c r="K27" s="2">
        <v>1.2</v>
      </c>
      <c r="L27" s="2"/>
      <c r="M27" s="2">
        <v>1.4</v>
      </c>
      <c r="N27" s="2"/>
      <c r="O27" s="18">
        <f>AVERAGE(G27,I27,K27,M27)</f>
        <v>6.475</v>
      </c>
      <c r="P27" s="18"/>
    </row>
    <row r="28" spans="7:16" ht="12.75">
      <c r="G28" s="2"/>
      <c r="H28" s="2"/>
      <c r="I28" s="2"/>
      <c r="J28" s="2"/>
      <c r="K28" s="2"/>
      <c r="L28" s="2"/>
      <c r="M28" s="2"/>
      <c r="N28" s="2"/>
      <c r="O28" s="18"/>
      <c r="P28" s="18"/>
    </row>
    <row r="29" spans="2:16" ht="12.75">
      <c r="B29" t="s">
        <v>93</v>
      </c>
      <c r="C29" t="s">
        <v>90</v>
      </c>
      <c r="D29" t="s">
        <v>7</v>
      </c>
      <c r="E29" t="s">
        <v>84</v>
      </c>
      <c r="G29" s="2">
        <v>2.7</v>
      </c>
      <c r="H29" s="2"/>
      <c r="I29" s="2">
        <v>5.7</v>
      </c>
      <c r="J29" s="2"/>
      <c r="K29" s="2">
        <v>2.8</v>
      </c>
      <c r="L29" s="2"/>
      <c r="M29" s="2">
        <v>3.2</v>
      </c>
      <c r="N29" s="2"/>
      <c r="O29" s="18">
        <f>AVERAGE(G29,I29,K29,M29)</f>
        <v>3.5999999999999996</v>
      </c>
      <c r="P29" t="s">
        <v>94</v>
      </c>
    </row>
    <row r="30" spans="2:16" ht="12.75">
      <c r="B30" t="s">
        <v>92</v>
      </c>
      <c r="C30" t="s">
        <v>90</v>
      </c>
      <c r="D30" t="s">
        <v>7</v>
      </c>
      <c r="E30" t="s">
        <v>84</v>
      </c>
      <c r="G30" s="2">
        <v>0.9</v>
      </c>
      <c r="H30" s="2"/>
      <c r="I30" s="2">
        <v>4.2</v>
      </c>
      <c r="J30" s="2"/>
      <c r="K30" s="2">
        <v>1.3</v>
      </c>
      <c r="L30" s="2"/>
      <c r="M30" s="2">
        <v>8.2</v>
      </c>
      <c r="N30" s="2"/>
      <c r="O30" s="18">
        <f>AVERAGE(G30,I30,K30,M30)</f>
        <v>3.65</v>
      </c>
      <c r="P30" t="s">
        <v>95</v>
      </c>
    </row>
    <row r="31" spans="7:14" ht="12.75">
      <c r="G31" s="1"/>
      <c r="H31" s="1"/>
      <c r="I31" s="1"/>
      <c r="J31" s="1"/>
      <c r="K31" s="1"/>
      <c r="L31" s="1"/>
      <c r="M31" s="1"/>
      <c r="N31" s="1"/>
    </row>
    <row r="32" spans="7:13" s="9" customFormat="1" ht="12.75">
      <c r="G32" s="8">
        <v>1</v>
      </c>
      <c r="H32" s="8"/>
      <c r="I32" s="8">
        <v>3</v>
      </c>
      <c r="J32" s="8"/>
      <c r="K32" s="8">
        <v>5</v>
      </c>
      <c r="L32" s="8"/>
      <c r="M32" s="8">
        <v>6</v>
      </c>
    </row>
    <row r="33" spans="2:16" s="9" customFormat="1" ht="12.75">
      <c r="B33" s="10" t="s">
        <v>58</v>
      </c>
      <c r="C33" s="10"/>
      <c r="G33" s="8" t="s">
        <v>67</v>
      </c>
      <c r="H33" s="8"/>
      <c r="I33" s="8" t="s">
        <v>68</v>
      </c>
      <c r="J33" s="8"/>
      <c r="K33" s="8" t="s">
        <v>69</v>
      </c>
      <c r="L33" s="8"/>
      <c r="M33" s="8" t="s">
        <v>70</v>
      </c>
      <c r="N33" s="8"/>
      <c r="O33" s="8" t="s">
        <v>71</v>
      </c>
      <c r="P33" s="8"/>
    </row>
    <row r="34" spans="2:13" ht="12.75">
      <c r="B34" s="1"/>
      <c r="C34" s="1"/>
      <c r="D34" s="1"/>
      <c r="G34" s="1"/>
      <c r="H34" s="1"/>
      <c r="I34" s="1"/>
      <c r="J34" s="1"/>
      <c r="K34" s="1"/>
      <c r="L34" s="1"/>
      <c r="M34" s="1"/>
    </row>
    <row r="35" spans="2:13" ht="12.75">
      <c r="B35" t="s">
        <v>0</v>
      </c>
      <c r="D35" t="s">
        <v>8</v>
      </c>
      <c r="G35" s="2">
        <v>0.0061</v>
      </c>
      <c r="H35" s="2"/>
      <c r="I35" s="2">
        <v>0.0074</v>
      </c>
      <c r="J35" s="2"/>
      <c r="K35" s="2">
        <v>0.0135</v>
      </c>
      <c r="L35" s="2"/>
      <c r="M35" s="2">
        <v>0.0044</v>
      </c>
    </row>
    <row r="36" spans="2:13" ht="12.75">
      <c r="B36" t="s">
        <v>0</v>
      </c>
      <c r="D36" t="s">
        <v>13</v>
      </c>
      <c r="G36" s="2">
        <v>1.977</v>
      </c>
      <c r="H36" s="2"/>
      <c r="I36" s="2">
        <v>2.239</v>
      </c>
      <c r="J36" s="2"/>
      <c r="K36" s="2">
        <v>4.239</v>
      </c>
      <c r="L36" s="2"/>
      <c r="M36" s="2">
        <v>1.46</v>
      </c>
    </row>
    <row r="37" spans="2:16" ht="12.75">
      <c r="B37" t="s">
        <v>0</v>
      </c>
      <c r="C37" t="s">
        <v>90</v>
      </c>
      <c r="D37" t="s">
        <v>83</v>
      </c>
      <c r="E37" t="s">
        <v>84</v>
      </c>
      <c r="G37" s="3">
        <f>G36*7000/60/G51</f>
        <v>0.001102961332599119</v>
      </c>
      <c r="H37" s="2"/>
      <c r="I37" s="3">
        <f>I36*7000/60/I51</f>
        <v>0.0012680261291158497</v>
      </c>
      <c r="J37" s="2"/>
      <c r="K37" s="3">
        <f>K36*7000/60/K51</f>
        <v>0.0022876676231609345</v>
      </c>
      <c r="L37" s="2"/>
      <c r="M37" s="3">
        <f>M36*7000/60/M51</f>
        <v>0.000729725190228274</v>
      </c>
      <c r="O37" s="20">
        <f>AVERAGE(G37,I37,K37,M37)</f>
        <v>0.0013470950687760443</v>
      </c>
      <c r="P37" s="20"/>
    </row>
    <row r="38" spans="7:13" ht="12.75">
      <c r="G38" s="2"/>
      <c r="H38" s="2"/>
      <c r="I38" s="2"/>
      <c r="J38" s="2"/>
      <c r="K38" s="2"/>
      <c r="L38" s="2"/>
      <c r="M38" s="2"/>
    </row>
    <row r="39" spans="2:15" ht="12.75">
      <c r="B39" t="s">
        <v>81</v>
      </c>
      <c r="C39" t="s">
        <v>90</v>
      </c>
      <c r="D39" t="s">
        <v>6</v>
      </c>
      <c r="E39" t="s">
        <v>84</v>
      </c>
      <c r="G39" s="2">
        <v>0.24</v>
      </c>
      <c r="H39" s="2"/>
      <c r="I39" s="2">
        <v>0.218</v>
      </c>
      <c r="J39" s="2"/>
      <c r="K39" s="2"/>
      <c r="L39" s="2"/>
      <c r="M39" s="2">
        <v>0.27</v>
      </c>
      <c r="O39" s="17">
        <f>AVERAGE(G39,I39,K39,M39)</f>
        <v>0.24266666666666667</v>
      </c>
    </row>
    <row r="40" spans="2:15" ht="12.75">
      <c r="B40" t="s">
        <v>82</v>
      </c>
      <c r="C40" t="s">
        <v>90</v>
      </c>
      <c r="D40" t="s">
        <v>6</v>
      </c>
      <c r="E40" t="s">
        <v>84</v>
      </c>
      <c r="G40" s="2">
        <v>0.267</v>
      </c>
      <c r="H40" s="2"/>
      <c r="I40" s="2">
        <v>0.251</v>
      </c>
      <c r="J40" s="2"/>
      <c r="K40" s="2"/>
      <c r="L40" s="2"/>
      <c r="M40" s="2">
        <v>0.095</v>
      </c>
      <c r="O40" s="17">
        <f>AVERAGE(G40,I40,K40,M40)</f>
        <v>0.20433333333333334</v>
      </c>
    </row>
    <row r="41" spans="2:16" ht="12.75">
      <c r="B41" t="s">
        <v>3</v>
      </c>
      <c r="C41" t="s">
        <v>90</v>
      </c>
      <c r="D41" t="s">
        <v>6</v>
      </c>
      <c r="E41" t="s">
        <v>84</v>
      </c>
      <c r="G41" s="2">
        <v>0.507</v>
      </c>
      <c r="H41" s="2"/>
      <c r="I41" s="2">
        <v>0.469</v>
      </c>
      <c r="J41" s="2"/>
      <c r="K41" s="2"/>
      <c r="L41" s="2"/>
      <c r="M41" s="2">
        <v>0.365</v>
      </c>
      <c r="O41" s="17">
        <f>AVERAGE(G41,I41,K41,M41)</f>
        <v>0.447</v>
      </c>
      <c r="P41" s="17"/>
    </row>
    <row r="42" spans="7:13" ht="12.75">
      <c r="G42" s="2"/>
      <c r="H42" s="2"/>
      <c r="I42" s="2"/>
      <c r="J42" s="2"/>
      <c r="K42" s="2"/>
      <c r="L42" s="2"/>
      <c r="M42" s="2"/>
    </row>
    <row r="43" spans="2:15" ht="12.75">
      <c r="B43" t="s">
        <v>78</v>
      </c>
      <c r="C43" t="s">
        <v>90</v>
      </c>
      <c r="D43" t="s">
        <v>6</v>
      </c>
      <c r="E43" t="s">
        <v>84</v>
      </c>
      <c r="G43" s="2">
        <v>0</v>
      </c>
      <c r="H43" s="2"/>
      <c r="I43" s="2">
        <v>0</v>
      </c>
      <c r="J43" s="2"/>
      <c r="K43" s="2"/>
      <c r="L43" s="2"/>
      <c r="M43" s="2">
        <v>0</v>
      </c>
      <c r="O43" s="17">
        <f>AVERAGE(G43,I43,K43,M43)</f>
        <v>0</v>
      </c>
    </row>
    <row r="44" spans="2:15" ht="12.75">
      <c r="B44" t="s">
        <v>79</v>
      </c>
      <c r="C44" t="s">
        <v>90</v>
      </c>
      <c r="D44" t="s">
        <v>6</v>
      </c>
      <c r="E44" t="s">
        <v>84</v>
      </c>
      <c r="G44" s="2">
        <v>0</v>
      </c>
      <c r="H44" s="2"/>
      <c r="I44" s="2">
        <v>0.004</v>
      </c>
      <c r="J44" s="2"/>
      <c r="K44" s="2"/>
      <c r="L44" s="2"/>
      <c r="M44" s="2">
        <v>0</v>
      </c>
      <c r="O44" s="17">
        <f>AVERAGE(G44,I44,K44,M44)</f>
        <v>0.0013333333333333333</v>
      </c>
    </row>
    <row r="45" spans="2:15" ht="12.75">
      <c r="B45" t="s">
        <v>80</v>
      </c>
      <c r="C45" t="s">
        <v>90</v>
      </c>
      <c r="D45" t="s">
        <v>6</v>
      </c>
      <c r="E45" t="s">
        <v>84</v>
      </c>
      <c r="G45" s="2">
        <v>0.179</v>
      </c>
      <c r="H45" s="2"/>
      <c r="I45" s="2">
        <v>0.68</v>
      </c>
      <c r="J45" s="2"/>
      <c r="K45" s="2"/>
      <c r="L45" s="2"/>
      <c r="M45" s="2">
        <v>0.189</v>
      </c>
      <c r="O45" s="17">
        <f>AVERAGE(G45,I45,K45,M45)</f>
        <v>0.34933333333333333</v>
      </c>
    </row>
    <row r="46" spans="2:16" ht="12.75">
      <c r="B46" t="s">
        <v>4</v>
      </c>
      <c r="C46" t="s">
        <v>90</v>
      </c>
      <c r="D46" t="s">
        <v>6</v>
      </c>
      <c r="E46" t="s">
        <v>84</v>
      </c>
      <c r="G46" s="2">
        <v>0.179</v>
      </c>
      <c r="H46" s="2"/>
      <c r="I46" s="2">
        <v>0.684</v>
      </c>
      <c r="J46" s="2"/>
      <c r="K46" s="2"/>
      <c r="L46" s="2"/>
      <c r="M46" s="2">
        <v>0.189</v>
      </c>
      <c r="O46" s="17">
        <f>AVERAGE(G46,I46,K46,M46)</f>
        <v>0.3506666666666667</v>
      </c>
      <c r="P46" s="17"/>
    </row>
    <row r="47" spans="7:16" ht="12.75">
      <c r="G47" s="2"/>
      <c r="H47" s="2"/>
      <c r="I47" s="2"/>
      <c r="J47" s="2"/>
      <c r="K47" s="2"/>
      <c r="L47" s="2"/>
      <c r="M47" s="2"/>
      <c r="O47" s="17"/>
      <c r="P47" s="17"/>
    </row>
    <row r="48" spans="2:14" ht="12.75">
      <c r="B48" t="s">
        <v>80</v>
      </c>
      <c r="D48" t="s">
        <v>13</v>
      </c>
      <c r="G48" s="13">
        <v>0.00014</v>
      </c>
      <c r="H48" s="2"/>
      <c r="I48" s="13">
        <v>0.000527</v>
      </c>
      <c r="J48" s="2"/>
      <c r="K48" s="13"/>
      <c r="L48" s="2"/>
      <c r="M48" s="13">
        <v>0.000165</v>
      </c>
      <c r="N48" s="2"/>
    </row>
    <row r="49" spans="7:14" ht="12.75">
      <c r="G49" s="13"/>
      <c r="H49" s="2"/>
      <c r="I49" s="13"/>
      <c r="J49" s="2"/>
      <c r="K49" s="13"/>
      <c r="L49" s="2"/>
      <c r="M49" s="13"/>
      <c r="N49" s="2"/>
    </row>
    <row r="50" spans="2:14" ht="12.75">
      <c r="B50" t="s">
        <v>87</v>
      </c>
      <c r="G50" s="13"/>
      <c r="H50" s="2"/>
      <c r="I50" s="13"/>
      <c r="J50" s="2"/>
      <c r="K50" s="13"/>
      <c r="L50" s="2"/>
      <c r="M50" s="13"/>
      <c r="N50" s="2"/>
    </row>
    <row r="51" spans="2:14" ht="12.75">
      <c r="B51" t="s">
        <v>86</v>
      </c>
      <c r="D51" t="s">
        <v>89</v>
      </c>
      <c r="G51" s="15">
        <f>G48*454*1000000/60/0.0283/G46</f>
        <v>209118.84504280423</v>
      </c>
      <c r="H51" s="2"/>
      <c r="I51" s="15">
        <f>I48*454*1000000/60/0.0283/I46</f>
        <v>206002.58990625365</v>
      </c>
      <c r="J51" s="2"/>
      <c r="K51" s="15">
        <f>AVERAGE(G51,I51,M51)</f>
        <v>216180.8800339039</v>
      </c>
      <c r="L51" s="2"/>
      <c r="M51" s="15">
        <f>M48*454*1000000/60/0.0283/M46</f>
        <v>233421.2051526539</v>
      </c>
      <c r="N51" s="2"/>
    </row>
    <row r="52" spans="2:14" ht="12.75">
      <c r="B52" t="s">
        <v>88</v>
      </c>
      <c r="D52" t="s">
        <v>12</v>
      </c>
      <c r="G52" s="14">
        <v>7</v>
      </c>
      <c r="H52" s="14"/>
      <c r="I52" s="14">
        <v>7</v>
      </c>
      <c r="J52" s="14"/>
      <c r="K52" s="14">
        <v>7</v>
      </c>
      <c r="L52" s="14"/>
      <c r="M52" s="14">
        <v>7</v>
      </c>
      <c r="N52" s="2"/>
    </row>
    <row r="53" spans="7:13" ht="12.75">
      <c r="G53" s="2"/>
      <c r="H53" s="2"/>
      <c r="I53" s="2"/>
      <c r="J53" s="2"/>
      <c r="K53" s="2"/>
      <c r="L53" s="2"/>
      <c r="M53" s="2"/>
    </row>
    <row r="54" spans="2:16" ht="12.75">
      <c r="B54" t="s">
        <v>5</v>
      </c>
      <c r="C54" t="s">
        <v>90</v>
      </c>
      <c r="D54" t="s">
        <v>6</v>
      </c>
      <c r="E54" t="s">
        <v>84</v>
      </c>
      <c r="G54" s="2">
        <v>70.2</v>
      </c>
      <c r="H54" s="2"/>
      <c r="I54" s="2">
        <v>292.1</v>
      </c>
      <c r="J54" s="2"/>
      <c r="K54" s="2"/>
      <c r="L54" s="2"/>
      <c r="M54" s="2">
        <v>22.7</v>
      </c>
      <c r="O54" s="18">
        <f>AVERAGE(G54,I54,K54,M54)</f>
        <v>128.33333333333334</v>
      </c>
      <c r="P54" s="18"/>
    </row>
    <row r="55" spans="7:13" ht="12.75">
      <c r="G55" s="2"/>
      <c r="H55" s="2"/>
      <c r="I55" s="2"/>
      <c r="J55" s="2"/>
      <c r="K55" s="2"/>
      <c r="L55" s="2"/>
      <c r="M55" s="2"/>
    </row>
    <row r="56" spans="2:16" ht="12.75">
      <c r="B56" t="s">
        <v>85</v>
      </c>
      <c r="C56" t="s">
        <v>90</v>
      </c>
      <c r="D56" t="s">
        <v>7</v>
      </c>
      <c r="E56" t="s">
        <v>84</v>
      </c>
      <c r="G56" s="2">
        <v>3.6</v>
      </c>
      <c r="H56" s="2"/>
      <c r="I56" s="2">
        <v>26.9</v>
      </c>
      <c r="J56" s="2"/>
      <c r="K56" s="2">
        <v>35.7</v>
      </c>
      <c r="L56" s="2"/>
      <c r="M56" s="2"/>
      <c r="O56" s="18">
        <f>AVERAGE(G56,I56,K56,M56)</f>
        <v>22.066666666666666</v>
      </c>
      <c r="P56" s="18"/>
    </row>
    <row r="57" spans="5:12" ht="12.75">
      <c r="E57" s="2"/>
      <c r="F57" s="2"/>
      <c r="G57" s="2"/>
      <c r="H57" s="2"/>
      <c r="I57" s="2"/>
      <c r="J57" s="2"/>
      <c r="K57" s="2"/>
      <c r="L57" s="2"/>
    </row>
    <row r="58" spans="2:16" ht="12.75">
      <c r="B58" t="s">
        <v>92</v>
      </c>
      <c r="C58" t="s">
        <v>90</v>
      </c>
      <c r="D58" t="s">
        <v>7</v>
      </c>
      <c r="E58" t="s">
        <v>84</v>
      </c>
      <c r="G58" s="2">
        <v>3.1</v>
      </c>
      <c r="H58" s="2"/>
      <c r="I58" s="2">
        <v>9.4</v>
      </c>
      <c r="J58" s="2"/>
      <c r="K58" s="2">
        <v>5.8</v>
      </c>
      <c r="L58" s="2"/>
      <c r="M58" s="2">
        <v>2.6</v>
      </c>
      <c r="O58" s="18">
        <f>AVERAGE(G58,I58,K58,M58)</f>
        <v>5.2250000000000005</v>
      </c>
      <c r="P58" t="s">
        <v>96</v>
      </c>
    </row>
    <row r="59" spans="2:16" ht="12.75">
      <c r="B59" t="s">
        <v>93</v>
      </c>
      <c r="C59" t="s">
        <v>90</v>
      </c>
      <c r="D59" t="s">
        <v>7</v>
      </c>
      <c r="E59" t="s">
        <v>84</v>
      </c>
      <c r="G59" s="2">
        <v>1.3</v>
      </c>
      <c r="H59" s="2"/>
      <c r="I59" s="2">
        <v>3.5</v>
      </c>
      <c r="J59" s="2"/>
      <c r="K59" s="2">
        <v>7.6</v>
      </c>
      <c r="L59" s="2"/>
      <c r="M59" s="2">
        <v>1.8</v>
      </c>
      <c r="O59" s="18">
        <f>AVERAGE(G59,I59,K59,M59)</f>
        <v>3.55</v>
      </c>
      <c r="P59" t="s">
        <v>94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B50"/>
  <sheetViews>
    <sheetView workbookViewId="0" topLeftCell="B1">
      <selection activeCell="N10" sqref="N10"/>
    </sheetView>
  </sheetViews>
  <sheetFormatPr defaultColWidth="9.140625" defaultRowHeight="12.75"/>
  <cols>
    <col min="1" max="1" width="2.57421875" style="0" hidden="1" customWidth="1"/>
    <col min="2" max="2" width="16.28125" style="0" customWidth="1"/>
    <col min="3" max="3" width="3.8515625" style="0" customWidth="1"/>
    <col min="5" max="5" width="2.00390625" style="0" customWidth="1"/>
    <col min="6" max="6" width="8.7109375" style="0" customWidth="1"/>
    <col min="7" max="7" width="2.00390625" style="0" customWidth="1"/>
    <col min="9" max="9" width="2.140625" style="0" customWidth="1"/>
    <col min="11" max="11" width="2.421875" style="0" customWidth="1"/>
    <col min="13" max="13" width="2.00390625" style="0" customWidth="1"/>
    <col min="14" max="14" width="8.421875" style="0" customWidth="1"/>
    <col min="15" max="15" width="2.00390625" style="0" customWidth="1"/>
    <col min="17" max="17" width="2.140625" style="0" customWidth="1"/>
    <col min="19" max="19" width="2.421875" style="0" customWidth="1"/>
    <col min="21" max="21" width="2.00390625" style="0" customWidth="1"/>
    <col min="22" max="22" width="9.421875" style="0" customWidth="1"/>
    <col min="23" max="23" width="2.00390625" style="0" customWidth="1"/>
    <col min="25" max="25" width="2.140625" style="0" customWidth="1"/>
    <col min="27" max="27" width="2.421875" style="0" customWidth="1"/>
    <col min="29" max="29" width="2.00390625" style="0" customWidth="1"/>
    <col min="30" max="30" width="7.421875" style="0" customWidth="1"/>
    <col min="31" max="31" width="2.00390625" style="0" customWidth="1"/>
    <col min="33" max="33" width="2.140625" style="0" customWidth="1"/>
    <col min="35" max="35" width="2.421875" style="0" customWidth="1"/>
    <col min="37" max="37" width="2.00390625" style="0" customWidth="1"/>
    <col min="38" max="38" width="7.421875" style="0" customWidth="1"/>
    <col min="39" max="39" width="2.00390625" style="0" customWidth="1"/>
    <col min="41" max="41" width="2.140625" style="0" customWidth="1"/>
    <col min="43" max="43" width="2.421875" style="0" customWidth="1"/>
    <col min="45" max="45" width="2.28125" style="0" customWidth="1"/>
    <col min="46" max="46" width="9.57421875" style="0" bestFit="1" customWidth="1"/>
    <col min="47" max="47" width="2.00390625" style="0" customWidth="1"/>
    <col min="48" max="48" width="9.57421875" style="0" bestFit="1" customWidth="1"/>
    <col min="49" max="49" width="2.57421875" style="0" customWidth="1"/>
    <col min="50" max="50" width="9.57421875" style="0" bestFit="1" customWidth="1"/>
    <col min="51" max="51" width="2.421875" style="0" customWidth="1"/>
    <col min="52" max="52" width="9.57421875" style="0" bestFit="1" customWidth="1"/>
    <col min="53" max="53" width="2.28125" style="0" customWidth="1"/>
    <col min="55" max="55" width="2.421875" style="0" customWidth="1"/>
    <col min="57" max="57" width="2.140625" style="0" customWidth="1"/>
  </cols>
  <sheetData>
    <row r="1" spans="2:3" ht="12.75">
      <c r="B1" s="4" t="s">
        <v>77</v>
      </c>
      <c r="C1" s="4"/>
    </row>
    <row r="3" spans="2:54" ht="12.75">
      <c r="B3" s="4" t="s">
        <v>57</v>
      </c>
      <c r="C3" s="4"/>
      <c r="F3" s="1" t="s">
        <v>67</v>
      </c>
      <c r="G3" s="1"/>
      <c r="H3" s="1" t="s">
        <v>68</v>
      </c>
      <c r="I3" s="1"/>
      <c r="J3" s="1" t="s">
        <v>69</v>
      </c>
      <c r="K3" s="1"/>
      <c r="L3" s="1" t="s">
        <v>70</v>
      </c>
      <c r="N3" s="1" t="s">
        <v>67</v>
      </c>
      <c r="O3" s="1"/>
      <c r="P3" s="1" t="s">
        <v>68</v>
      </c>
      <c r="Q3" s="1"/>
      <c r="R3" s="1" t="s">
        <v>69</v>
      </c>
      <c r="S3" s="1"/>
      <c r="T3" s="1" t="s">
        <v>70</v>
      </c>
      <c r="V3" s="1" t="s">
        <v>67</v>
      </c>
      <c r="W3" s="1"/>
      <c r="X3" s="1" t="s">
        <v>68</v>
      </c>
      <c r="Y3" s="1"/>
      <c r="Z3" s="1" t="s">
        <v>69</v>
      </c>
      <c r="AA3" s="1"/>
      <c r="AB3" s="1" t="s">
        <v>70</v>
      </c>
      <c r="AD3" s="1" t="s">
        <v>67</v>
      </c>
      <c r="AE3" s="1"/>
      <c r="AF3" s="1" t="s">
        <v>68</v>
      </c>
      <c r="AG3" s="1"/>
      <c r="AH3" s="1" t="s">
        <v>69</v>
      </c>
      <c r="AI3" s="1"/>
      <c r="AJ3" s="1" t="s">
        <v>70</v>
      </c>
      <c r="AL3" s="1" t="s">
        <v>67</v>
      </c>
      <c r="AM3" s="1"/>
      <c r="AN3" s="1" t="s">
        <v>68</v>
      </c>
      <c r="AO3" s="1"/>
      <c r="AP3" s="1" t="s">
        <v>69</v>
      </c>
      <c r="AQ3" s="1"/>
      <c r="AR3" s="1" t="s">
        <v>70</v>
      </c>
      <c r="AT3" s="1" t="s">
        <v>67</v>
      </c>
      <c r="AU3" s="1"/>
      <c r="AV3" s="1" t="s">
        <v>68</v>
      </c>
      <c r="AW3" s="1"/>
      <c r="AX3" s="1" t="s">
        <v>69</v>
      </c>
      <c r="AY3" s="1"/>
      <c r="AZ3" s="1" t="s">
        <v>70</v>
      </c>
      <c r="BB3" t="s">
        <v>71</v>
      </c>
    </row>
    <row r="5" spans="2:54" s="11" customFormat="1" ht="25.5">
      <c r="B5" s="11" t="s">
        <v>97</v>
      </c>
      <c r="F5" s="11" t="s">
        <v>14</v>
      </c>
      <c r="H5" s="11" t="s">
        <v>14</v>
      </c>
      <c r="J5" s="11" t="s">
        <v>14</v>
      </c>
      <c r="L5" s="11" t="s">
        <v>14</v>
      </c>
      <c r="N5" s="11" t="s">
        <v>15</v>
      </c>
      <c r="P5" s="11" t="s">
        <v>15</v>
      </c>
      <c r="R5" s="11" t="s">
        <v>15</v>
      </c>
      <c r="T5" s="11" t="s">
        <v>15</v>
      </c>
      <c r="V5" s="11" t="s">
        <v>16</v>
      </c>
      <c r="X5" s="11" t="s">
        <v>16</v>
      </c>
      <c r="Z5" s="11" t="s">
        <v>16</v>
      </c>
      <c r="AB5" s="11" t="s">
        <v>16</v>
      </c>
      <c r="AD5" s="11" t="s">
        <v>104</v>
      </c>
      <c r="AF5" s="11" t="s">
        <v>104</v>
      </c>
      <c r="AH5" s="11" t="s">
        <v>104</v>
      </c>
      <c r="AJ5" s="11" t="s">
        <v>104</v>
      </c>
      <c r="AL5" s="11" t="s">
        <v>100</v>
      </c>
      <c r="AN5" s="11" t="s">
        <v>100</v>
      </c>
      <c r="AP5" s="11" t="s">
        <v>100</v>
      </c>
      <c r="AR5" s="11" t="s">
        <v>100</v>
      </c>
      <c r="AT5" s="11" t="s">
        <v>99</v>
      </c>
      <c r="AV5" s="11" t="s">
        <v>99</v>
      </c>
      <c r="AX5" s="11" t="s">
        <v>99</v>
      </c>
      <c r="AZ5" s="11" t="s">
        <v>99</v>
      </c>
      <c r="BB5" s="11" t="s">
        <v>99</v>
      </c>
    </row>
    <row r="6" spans="2:54" ht="12.75">
      <c r="B6" t="s">
        <v>105</v>
      </c>
      <c r="AL6" s="11" t="s">
        <v>100</v>
      </c>
      <c r="AM6" s="11"/>
      <c r="AN6" s="11" t="s">
        <v>100</v>
      </c>
      <c r="AO6" s="11"/>
      <c r="AP6" s="11" t="s">
        <v>100</v>
      </c>
      <c r="AQ6" s="11"/>
      <c r="AR6" s="11" t="s">
        <v>100</v>
      </c>
      <c r="AT6" s="11" t="s">
        <v>99</v>
      </c>
      <c r="AV6" s="11" t="s">
        <v>99</v>
      </c>
      <c r="AW6" s="11"/>
      <c r="AX6" s="11" t="s">
        <v>99</v>
      </c>
      <c r="AY6" s="11"/>
      <c r="AZ6" s="11" t="s">
        <v>99</v>
      </c>
      <c r="BA6" s="11"/>
      <c r="BB6" s="11" t="s">
        <v>99</v>
      </c>
    </row>
    <row r="7" spans="2:53" ht="12.75">
      <c r="B7" t="s">
        <v>113</v>
      </c>
      <c r="D7" t="s">
        <v>17</v>
      </c>
      <c r="F7" s="2">
        <v>5.2</v>
      </c>
      <c r="G7" s="2"/>
      <c r="H7" s="2">
        <v>6</v>
      </c>
      <c r="I7" s="2"/>
      <c r="J7" s="2">
        <v>5.2</v>
      </c>
      <c r="K7" s="2"/>
      <c r="L7" s="2">
        <v>6.4</v>
      </c>
      <c r="N7" s="2">
        <v>6</v>
      </c>
      <c r="O7" s="2"/>
      <c r="P7" s="2">
        <v>11.3</v>
      </c>
      <c r="Q7" s="2"/>
      <c r="R7" s="2">
        <v>11.9</v>
      </c>
      <c r="S7" s="2"/>
      <c r="T7" s="2">
        <v>12</v>
      </c>
      <c r="V7" s="2">
        <v>2.8</v>
      </c>
      <c r="W7" s="2"/>
      <c r="X7" s="2">
        <v>2</v>
      </c>
      <c r="Y7" s="2"/>
      <c r="Z7" s="2">
        <v>2.2</v>
      </c>
      <c r="AA7" s="2"/>
      <c r="AB7" s="2">
        <v>2.2</v>
      </c>
      <c r="AD7" s="2">
        <v>324.2</v>
      </c>
      <c r="AE7" s="2"/>
      <c r="AF7" s="2">
        <v>324</v>
      </c>
      <c r="AG7" s="2"/>
      <c r="AH7" s="2">
        <v>338.5</v>
      </c>
      <c r="AI7" s="2"/>
      <c r="AJ7" s="2">
        <v>333.5</v>
      </c>
      <c r="AL7" s="2">
        <v>6</v>
      </c>
      <c r="AM7" s="2"/>
      <c r="AN7" s="2">
        <v>1.1</v>
      </c>
      <c r="AO7" s="2"/>
      <c r="AP7" s="2">
        <v>10.9</v>
      </c>
      <c r="AQ7" s="2"/>
      <c r="AR7" s="2">
        <v>7.2</v>
      </c>
      <c r="BA7" s="1"/>
    </row>
    <row r="8" spans="2:53" ht="12.75">
      <c r="B8" t="s">
        <v>114</v>
      </c>
      <c r="D8" t="s">
        <v>116</v>
      </c>
      <c r="AL8">
        <v>12000</v>
      </c>
      <c r="AN8">
        <v>12000</v>
      </c>
      <c r="AP8">
        <v>12000</v>
      </c>
      <c r="AR8">
        <v>12000</v>
      </c>
      <c r="AT8" s="1"/>
      <c r="AU8" s="1"/>
      <c r="AV8" s="1"/>
      <c r="AW8" s="1"/>
      <c r="AX8" s="1"/>
      <c r="AY8" s="1"/>
      <c r="AZ8" s="1"/>
      <c r="BA8" s="1"/>
    </row>
    <row r="9" spans="2:54" ht="12.75">
      <c r="B9" t="s">
        <v>115</v>
      </c>
      <c r="D9" t="s">
        <v>117</v>
      </c>
      <c r="AL9">
        <f>AL8*AL7*4540/1000000</f>
        <v>326.88</v>
      </c>
      <c r="AN9">
        <f>AN8*AN7*4540/1000000</f>
        <v>59.928000000000004</v>
      </c>
      <c r="AP9">
        <f>AP8*AP7*4540/1000000</f>
        <v>593.832</v>
      </c>
      <c r="AR9">
        <f>AR8*AR7*4540/1000000</f>
        <v>392.256</v>
      </c>
      <c r="AT9" s="1">
        <f>AL9</f>
        <v>326.88</v>
      </c>
      <c r="AU9" s="1"/>
      <c r="AV9" s="1">
        <f>AN9</f>
        <v>59.928000000000004</v>
      </c>
      <c r="AW9" s="1"/>
      <c r="AX9" s="1">
        <f>AP9</f>
        <v>593.832</v>
      </c>
      <c r="AY9" s="1"/>
      <c r="AZ9" s="1">
        <f>AR9</f>
        <v>392.256</v>
      </c>
      <c r="BA9" s="1"/>
      <c r="BB9" s="1">
        <f>AT9</f>
        <v>326.88</v>
      </c>
    </row>
    <row r="10" spans="2:53" ht="12.75">
      <c r="B10" t="s">
        <v>101</v>
      </c>
      <c r="D10" t="s">
        <v>13</v>
      </c>
      <c r="AT10" s="2">
        <v>794</v>
      </c>
      <c r="AU10" s="2"/>
      <c r="AV10" s="2">
        <v>832</v>
      </c>
      <c r="AW10" s="2"/>
      <c r="AX10" s="2">
        <v>986</v>
      </c>
      <c r="AY10" s="2"/>
      <c r="AZ10" s="2">
        <v>862</v>
      </c>
      <c r="BA10" s="2"/>
    </row>
    <row r="11" spans="2:53" ht="12.75">
      <c r="B11" t="s">
        <v>91</v>
      </c>
      <c r="D11" t="s">
        <v>13</v>
      </c>
      <c r="AT11" s="2">
        <v>114</v>
      </c>
      <c r="AU11" s="2"/>
      <c r="AV11" s="2">
        <v>83.7</v>
      </c>
      <c r="AW11" s="2"/>
      <c r="AX11" s="2">
        <v>57.7</v>
      </c>
      <c r="AY11" s="2"/>
      <c r="AZ11" s="2">
        <v>60.9</v>
      </c>
      <c r="BA11" s="2"/>
    </row>
    <row r="12" spans="2:53" ht="12.75">
      <c r="B12" t="s">
        <v>102</v>
      </c>
      <c r="D12" t="s">
        <v>13</v>
      </c>
      <c r="AT12" s="2">
        <v>70.7</v>
      </c>
      <c r="AU12" s="2"/>
      <c r="AV12" s="2">
        <v>36.7</v>
      </c>
      <c r="AW12" s="2"/>
      <c r="AX12" s="2">
        <v>43.4</v>
      </c>
      <c r="AY12" s="2"/>
      <c r="AZ12" s="2">
        <v>48.2</v>
      </c>
      <c r="BA12" s="2"/>
    </row>
    <row r="13" spans="2:53" ht="12.75">
      <c r="B13" t="s">
        <v>103</v>
      </c>
      <c r="D13" t="s">
        <v>13</v>
      </c>
      <c r="AT13" s="2">
        <v>0.631</v>
      </c>
      <c r="AU13" s="2"/>
      <c r="AV13" s="2">
        <v>0.742</v>
      </c>
      <c r="AW13" s="2"/>
      <c r="AX13" s="2">
        <v>0.422</v>
      </c>
      <c r="AY13" s="2"/>
      <c r="AZ13" s="2">
        <v>0.46</v>
      </c>
      <c r="BA13" s="2"/>
    </row>
    <row r="14" spans="46:53" ht="12.75">
      <c r="AT14" s="2"/>
      <c r="AU14" s="2"/>
      <c r="AV14" s="2"/>
      <c r="AW14" s="2"/>
      <c r="AX14" s="2"/>
      <c r="AY14" s="2"/>
      <c r="AZ14" s="2"/>
      <c r="BA14" s="2"/>
    </row>
    <row r="15" spans="2:53" ht="12.75">
      <c r="B15" t="s">
        <v>86</v>
      </c>
      <c r="AT15" s="15">
        <f>emiss!G17</f>
        <v>210735.53406979953</v>
      </c>
      <c r="AU15" s="2"/>
      <c r="AV15" s="15">
        <f>emiss!I17</f>
        <v>190343.0537215587</v>
      </c>
      <c r="AW15" s="2"/>
      <c r="AX15" s="15">
        <f>emiss!K17</f>
        <v>267933.9116434923</v>
      </c>
      <c r="AY15" s="2"/>
      <c r="AZ15" s="15">
        <f>emiss!M17</f>
        <v>264726.119255035</v>
      </c>
      <c r="BA15" s="2"/>
    </row>
    <row r="16" spans="2:53" ht="12.75">
      <c r="B16" t="s">
        <v>88</v>
      </c>
      <c r="AT16" s="15">
        <f>emiss!G18</f>
        <v>7</v>
      </c>
      <c r="AU16" s="2"/>
      <c r="AV16" s="15">
        <f>emiss!I18</f>
        <v>7</v>
      </c>
      <c r="AW16" s="2"/>
      <c r="AX16" s="15">
        <f>emiss!K18</f>
        <v>7</v>
      </c>
      <c r="AY16" s="2"/>
      <c r="AZ16" s="15">
        <f>emiss!M18</f>
        <v>7</v>
      </c>
      <c r="BA16" s="2"/>
    </row>
    <row r="17" spans="46:53" ht="12.75">
      <c r="AT17" s="2"/>
      <c r="AU17" s="2"/>
      <c r="AV17" s="2"/>
      <c r="AW17" s="2"/>
      <c r="AX17" s="2"/>
      <c r="AY17" s="2"/>
      <c r="AZ17" s="2"/>
      <c r="BA17" s="2"/>
    </row>
    <row r="18" spans="2:53" ht="12.75">
      <c r="B18" t="s">
        <v>98</v>
      </c>
      <c r="BA18" s="2"/>
    </row>
    <row r="19" spans="46:53" ht="12.75">
      <c r="AT19" s="15"/>
      <c r="AU19" s="2"/>
      <c r="AV19" s="15"/>
      <c r="AW19" s="2"/>
      <c r="AX19" s="15"/>
      <c r="AY19" s="2"/>
      <c r="AZ19" s="15"/>
      <c r="BA19" s="2"/>
    </row>
    <row r="20" spans="2:54" ht="12.75">
      <c r="B20" t="s">
        <v>101</v>
      </c>
      <c r="D20" t="s">
        <v>6</v>
      </c>
      <c r="AT20" s="15">
        <f>AT10*454/60/0.0283/AT$15*1000000*14/(21-AT$16)</f>
        <v>1007397.5659229209</v>
      </c>
      <c r="AU20" s="2"/>
      <c r="AV20" s="15">
        <f>AV10*454/60/0.0283/AV$15*1000000*14/(21-AV$16)</f>
        <v>1168703.8123167155</v>
      </c>
      <c r="AW20" s="2"/>
      <c r="AX20" s="15">
        <f>AX10*454/60/0.0283/AX$15*1000000*14/(21-AX$16)</f>
        <v>983937.2384937238</v>
      </c>
      <c r="AY20" s="2"/>
      <c r="AZ20" s="15">
        <f>AZ10*454/60/0.0283/AZ$15*1000000*14/(21-AZ$16)</f>
        <v>870620.0000000001</v>
      </c>
      <c r="BA20" s="2"/>
      <c r="BB20" s="19">
        <f>AVERAGE(AT20,AV20,AX20,AZ20)</f>
        <v>1007664.65418334</v>
      </c>
    </row>
    <row r="21" spans="2:54" ht="12.75">
      <c r="B21" t="s">
        <v>91</v>
      </c>
      <c r="D21" t="s">
        <v>6</v>
      </c>
      <c r="AT21" s="15">
        <f>AT11*454/60/0.0283/AT$15*1000000*14/(21-AT$16)</f>
        <v>144638.94523326572</v>
      </c>
      <c r="AU21" s="2"/>
      <c r="AV21" s="15">
        <f>AV11*454/60/0.0283/AV$15*1000000*14/(21-AV$16)</f>
        <v>117572.7272727273</v>
      </c>
      <c r="AW21" s="2"/>
      <c r="AX21" s="15">
        <f>AX11*454/60/0.0283/AX$15*1000000*14/(21-AX$16)</f>
        <v>57579.288702928876</v>
      </c>
      <c r="AY21" s="2"/>
      <c r="AZ21" s="15">
        <f>AZ11*454/60/0.0283/AZ$15*1000000*14/(21-AZ$16)</f>
        <v>61509.00000000001</v>
      </c>
      <c r="BA21" s="2"/>
      <c r="BB21" s="19">
        <f>AVERAGE(AT21,AV21,AX21,AZ21)</f>
        <v>95324.99030223048</v>
      </c>
    </row>
    <row r="22" spans="2:54" ht="12.75">
      <c r="B22" t="s">
        <v>102</v>
      </c>
      <c r="D22" t="s">
        <v>6</v>
      </c>
      <c r="AT22" s="15">
        <f>AT12*454/60/0.0283/AT$15*1000000*14/(21-AT$16)</f>
        <v>89701.52129817447</v>
      </c>
      <c r="AU22" s="2"/>
      <c r="AV22" s="15">
        <f>AV12*454/60/0.0283/AV$15*1000000*14/(21-AV$16)</f>
        <v>51552.19941348974</v>
      </c>
      <c r="AW22" s="2"/>
      <c r="AX22" s="15">
        <f>AX12*454/60/0.0283/AX$15*1000000*14/(21-AX$16)</f>
        <v>43309.205020920504</v>
      </c>
      <c r="AY22" s="2"/>
      <c r="AZ22" s="15">
        <f>AZ12*454/60/0.0283/AZ$15*1000000*14/(21-AZ$16)</f>
        <v>48682.00000000001</v>
      </c>
      <c r="BA22" s="2"/>
      <c r="BB22" s="19">
        <f>AVERAGE(AT22,AV22,AX22,AZ22)</f>
        <v>58311.23143314618</v>
      </c>
    </row>
    <row r="23" spans="2:54" ht="12.75">
      <c r="B23" t="s">
        <v>103</v>
      </c>
      <c r="D23" t="s">
        <v>6</v>
      </c>
      <c r="AT23" s="15">
        <f>AT13*454/60/0.0283/AT$15*1000000*14/(21-AT$16)</f>
        <v>800.5892494929006</v>
      </c>
      <c r="AU23" s="2"/>
      <c r="AV23" s="15">
        <f>AV13*454/60/0.0283/AV$15*1000000*14/(21-AV$16)</f>
        <v>1042.2815249266862</v>
      </c>
      <c r="AW23" s="2"/>
      <c r="AX23" s="15">
        <f>AX13*454/60/0.0283/AX$15*1000000*14/(21-AX$16)</f>
        <v>421.11715481171547</v>
      </c>
      <c r="AY23" s="2"/>
      <c r="AZ23" s="15">
        <f>AZ13*454/60/0.0283/AZ$15*1000000*14/(21-AZ$16)</f>
        <v>464.6000000000001</v>
      </c>
      <c r="BA23" s="2"/>
      <c r="BB23" s="19">
        <f>AVERAGE(AT23,AV23,AX23,AZ23)</f>
        <v>682.1469823078255</v>
      </c>
    </row>
    <row r="24" spans="2:54" ht="12.75">
      <c r="B24" t="s">
        <v>3</v>
      </c>
      <c r="D24" t="s">
        <v>6</v>
      </c>
      <c r="AT24" s="15">
        <f>AT21</f>
        <v>144638.94523326572</v>
      </c>
      <c r="AU24" s="2"/>
      <c r="AV24" s="15">
        <f>AV21</f>
        <v>117572.7272727273</v>
      </c>
      <c r="AW24" s="2"/>
      <c r="AX24" s="15">
        <f>AX21</f>
        <v>57579.288702928876</v>
      </c>
      <c r="AY24" s="2"/>
      <c r="AZ24" s="15">
        <f>AZ21</f>
        <v>61509.00000000001</v>
      </c>
      <c r="BA24" s="2"/>
      <c r="BB24" s="15">
        <f>BB21</f>
        <v>95324.99030223048</v>
      </c>
    </row>
    <row r="25" spans="2:54" ht="12.75">
      <c r="B25" t="s">
        <v>4</v>
      </c>
      <c r="D25" t="s">
        <v>6</v>
      </c>
      <c r="AT25" s="19">
        <f>AT23</f>
        <v>800.5892494929006</v>
      </c>
      <c r="AV25" s="19">
        <f>AV23</f>
        <v>1042.2815249266862</v>
      </c>
      <c r="AX25" s="19">
        <f>AX23</f>
        <v>421.11715481171547</v>
      </c>
      <c r="AZ25" s="19">
        <f>AZ23</f>
        <v>464.6000000000001</v>
      </c>
      <c r="BB25" s="19">
        <f>BB23</f>
        <v>682.1469823078255</v>
      </c>
    </row>
    <row r="28" spans="2:54" ht="12.75">
      <c r="B28" s="4" t="s">
        <v>58</v>
      </c>
      <c r="C28" s="4"/>
      <c r="F28" s="1" t="s">
        <v>67</v>
      </c>
      <c r="G28" s="1"/>
      <c r="H28" s="1" t="s">
        <v>68</v>
      </c>
      <c r="I28" s="1"/>
      <c r="J28" s="1" t="s">
        <v>69</v>
      </c>
      <c r="K28" s="1"/>
      <c r="L28" s="1" t="s">
        <v>70</v>
      </c>
      <c r="N28" s="1" t="s">
        <v>67</v>
      </c>
      <c r="O28" s="1"/>
      <c r="P28" s="1" t="s">
        <v>68</v>
      </c>
      <c r="Q28" s="1"/>
      <c r="R28" s="1" t="s">
        <v>69</v>
      </c>
      <c r="S28" s="1"/>
      <c r="T28" s="1" t="s">
        <v>70</v>
      </c>
      <c r="V28" s="1" t="s">
        <v>67</v>
      </c>
      <c r="W28" s="1"/>
      <c r="X28" s="1" t="s">
        <v>68</v>
      </c>
      <c r="Y28" s="1"/>
      <c r="Z28" s="1" t="s">
        <v>69</v>
      </c>
      <c r="AA28" s="1"/>
      <c r="AB28" s="1" t="s">
        <v>70</v>
      </c>
      <c r="AD28" s="1" t="s">
        <v>67</v>
      </c>
      <c r="AE28" s="1"/>
      <c r="AF28" s="1" t="s">
        <v>68</v>
      </c>
      <c r="AG28" s="1"/>
      <c r="AH28" s="1" t="s">
        <v>69</v>
      </c>
      <c r="AI28" s="1"/>
      <c r="AJ28" s="1" t="s">
        <v>70</v>
      </c>
      <c r="AL28" s="1" t="s">
        <v>67</v>
      </c>
      <c r="AM28" s="1"/>
      <c r="AN28" s="1" t="s">
        <v>68</v>
      </c>
      <c r="AO28" s="1"/>
      <c r="AP28" s="1" t="s">
        <v>69</v>
      </c>
      <c r="AQ28" s="1"/>
      <c r="AR28" s="1" t="s">
        <v>70</v>
      </c>
      <c r="AT28" s="1" t="s">
        <v>67</v>
      </c>
      <c r="AU28" s="1"/>
      <c r="AV28" s="1" t="s">
        <v>68</v>
      </c>
      <c r="AW28" s="1"/>
      <c r="AX28" s="1" t="s">
        <v>69</v>
      </c>
      <c r="AY28" s="1"/>
      <c r="AZ28" s="1" t="s">
        <v>70</v>
      </c>
      <c r="BB28" t="s">
        <v>71</v>
      </c>
    </row>
    <row r="30" spans="2:54" s="11" customFormat="1" ht="25.5">
      <c r="B30" s="11" t="s">
        <v>97</v>
      </c>
      <c r="D30" s="11" t="s">
        <v>17</v>
      </c>
      <c r="F30" s="11" t="s">
        <v>14</v>
      </c>
      <c r="H30" s="11" t="s">
        <v>14</v>
      </c>
      <c r="J30" s="11" t="s">
        <v>14</v>
      </c>
      <c r="L30" s="11" t="s">
        <v>14</v>
      </c>
      <c r="N30" s="11" t="s">
        <v>15</v>
      </c>
      <c r="P30" s="11" t="s">
        <v>15</v>
      </c>
      <c r="R30" s="11" t="s">
        <v>15</v>
      </c>
      <c r="T30" s="11" t="s">
        <v>15</v>
      </c>
      <c r="V30" s="11" t="s">
        <v>16</v>
      </c>
      <c r="X30" s="11" t="s">
        <v>16</v>
      </c>
      <c r="Z30" s="11" t="s">
        <v>16</v>
      </c>
      <c r="AB30" s="11" t="s">
        <v>16</v>
      </c>
      <c r="AD30" s="11" t="s">
        <v>104</v>
      </c>
      <c r="AF30" s="11" t="s">
        <v>104</v>
      </c>
      <c r="AH30" s="11" t="s">
        <v>104</v>
      </c>
      <c r="AJ30" s="11" t="s">
        <v>104</v>
      </c>
      <c r="AL30" s="11" t="s">
        <v>100</v>
      </c>
      <c r="AN30" s="11" t="s">
        <v>100</v>
      </c>
      <c r="AP30" s="11" t="s">
        <v>100</v>
      </c>
      <c r="AR30" s="11" t="s">
        <v>100</v>
      </c>
      <c r="AT30" s="11" t="s">
        <v>99</v>
      </c>
      <c r="AV30" s="11" t="s">
        <v>99</v>
      </c>
      <c r="AX30" s="11" t="s">
        <v>99</v>
      </c>
      <c r="AZ30" s="11" t="s">
        <v>99</v>
      </c>
      <c r="BB30" s="11" t="s">
        <v>99</v>
      </c>
    </row>
    <row r="31" spans="2:54" ht="12.75">
      <c r="B31" t="s">
        <v>105</v>
      </c>
      <c r="AT31" s="11" t="s">
        <v>99</v>
      </c>
      <c r="AV31" s="11" t="s">
        <v>99</v>
      </c>
      <c r="AW31" s="11"/>
      <c r="AX31" s="11" t="s">
        <v>99</v>
      </c>
      <c r="AY31" s="11"/>
      <c r="AZ31" s="11" t="s">
        <v>99</v>
      </c>
      <c r="BA31" s="11"/>
      <c r="BB31" s="11" t="s">
        <v>99</v>
      </c>
    </row>
    <row r="32" spans="2:54" ht="12.75">
      <c r="B32" t="s">
        <v>113</v>
      </c>
      <c r="D32" t="s">
        <v>17</v>
      </c>
      <c r="F32" s="2">
        <v>5</v>
      </c>
      <c r="G32" s="2"/>
      <c r="H32" s="2">
        <v>4.7</v>
      </c>
      <c r="I32" s="2"/>
      <c r="J32" s="2">
        <v>5.9</v>
      </c>
      <c r="K32" s="2"/>
      <c r="L32" s="2">
        <v>4</v>
      </c>
      <c r="N32" s="2">
        <v>5</v>
      </c>
      <c r="O32" s="2"/>
      <c r="P32" s="2">
        <v>6</v>
      </c>
      <c r="Q32" s="2"/>
      <c r="R32" s="2">
        <v>11.2</v>
      </c>
      <c r="S32" s="2"/>
      <c r="T32" s="2">
        <v>12</v>
      </c>
      <c r="V32" s="2">
        <v>1.5</v>
      </c>
      <c r="W32" s="2"/>
      <c r="X32" s="2">
        <v>0.9</v>
      </c>
      <c r="Y32" s="2"/>
      <c r="Z32" s="2">
        <v>2.2</v>
      </c>
      <c r="AA32" s="2"/>
      <c r="AB32" s="2">
        <v>1.5</v>
      </c>
      <c r="AD32" s="2">
        <v>325.4</v>
      </c>
      <c r="AE32" s="2"/>
      <c r="AF32" s="2">
        <v>312.9</v>
      </c>
      <c r="AG32" s="2"/>
      <c r="AH32" s="2">
        <v>312.9</v>
      </c>
      <c r="AI32" s="2"/>
      <c r="AJ32" s="2">
        <v>329.9</v>
      </c>
      <c r="AL32" s="2">
        <v>8.8</v>
      </c>
      <c r="AM32" s="2"/>
      <c r="AN32" s="2">
        <v>5.9</v>
      </c>
      <c r="AO32" s="2"/>
      <c r="AP32" s="2">
        <v>1.2</v>
      </c>
      <c r="AQ32" s="2"/>
      <c r="AR32" s="2">
        <v>10.6</v>
      </c>
      <c r="AT32" s="11"/>
      <c r="AV32" s="11"/>
      <c r="AW32" s="11"/>
      <c r="AX32" s="11"/>
      <c r="AY32" s="11"/>
      <c r="AZ32" s="11"/>
      <c r="BA32" s="11"/>
      <c r="BB32" s="11"/>
    </row>
    <row r="33" spans="2:44" ht="12.75">
      <c r="B33" t="s">
        <v>114</v>
      </c>
      <c r="D33" t="s">
        <v>116</v>
      </c>
      <c r="AL33">
        <v>12000</v>
      </c>
      <c r="AN33">
        <v>12000</v>
      </c>
      <c r="AP33">
        <v>12000</v>
      </c>
      <c r="AR33">
        <v>12000</v>
      </c>
    </row>
    <row r="34" spans="2:54" ht="12.75">
      <c r="B34" t="s">
        <v>115</v>
      </c>
      <c r="D34" t="s">
        <v>117</v>
      </c>
      <c r="AL34">
        <f>AL33*AL32*4540/1000000</f>
        <v>479.42400000000004</v>
      </c>
      <c r="AN34">
        <f>AN33*AN32*4540/1000000</f>
        <v>321.432</v>
      </c>
      <c r="AP34">
        <f>AP33*AP32*4540/1000000</f>
        <v>65.376</v>
      </c>
      <c r="AR34">
        <f>AR33*AR32*4540/1000000</f>
        <v>577.488</v>
      </c>
      <c r="AT34" s="1">
        <f>AL34</f>
        <v>479.42400000000004</v>
      </c>
      <c r="AU34" s="1"/>
      <c r="AV34" s="1">
        <f>AN34</f>
        <v>321.432</v>
      </c>
      <c r="AW34" s="1"/>
      <c r="AX34" s="1">
        <f>AP34</f>
        <v>65.376</v>
      </c>
      <c r="AY34" s="1"/>
      <c r="AZ34" s="1">
        <f>AR34</f>
        <v>577.488</v>
      </c>
      <c r="BA34" s="1"/>
      <c r="BB34" s="1">
        <f>AT34</f>
        <v>479.42400000000004</v>
      </c>
    </row>
    <row r="35" spans="2:52" ht="12.75">
      <c r="B35" t="s">
        <v>91</v>
      </c>
      <c r="D35" t="s">
        <v>13</v>
      </c>
      <c r="AT35" s="2">
        <v>94.6</v>
      </c>
      <c r="AU35" s="2"/>
      <c r="AV35" s="2">
        <v>75.1</v>
      </c>
      <c r="AW35" s="2"/>
      <c r="AX35" s="2"/>
      <c r="AY35" s="2"/>
      <c r="AZ35" s="2">
        <v>73.8</v>
      </c>
    </row>
    <row r="36" spans="2:52" ht="12.75">
      <c r="B36" t="s">
        <v>102</v>
      </c>
      <c r="D36" t="s">
        <v>13</v>
      </c>
      <c r="AT36" s="2">
        <v>64.3</v>
      </c>
      <c r="AU36" s="2"/>
      <c r="AV36" s="2">
        <v>35.7</v>
      </c>
      <c r="AW36" s="2"/>
      <c r="AX36" s="2"/>
      <c r="AY36" s="2"/>
      <c r="AZ36" s="2">
        <v>40</v>
      </c>
    </row>
    <row r="37" spans="2:52" ht="12.75">
      <c r="B37" t="s">
        <v>103</v>
      </c>
      <c r="D37" t="s">
        <v>13</v>
      </c>
      <c r="AT37" s="2">
        <v>0.085</v>
      </c>
      <c r="AU37" s="2"/>
      <c r="AV37" s="2">
        <v>0.252</v>
      </c>
      <c r="AW37" s="2"/>
      <c r="AX37" s="2"/>
      <c r="AY37" s="2"/>
      <c r="AZ37" s="2">
        <v>0.141</v>
      </c>
    </row>
    <row r="38" spans="2:52" ht="12.75">
      <c r="B38" t="s">
        <v>101</v>
      </c>
      <c r="D38" t="s">
        <v>13</v>
      </c>
      <c r="AT38" s="2">
        <v>800</v>
      </c>
      <c r="AU38" s="2"/>
      <c r="AV38" s="2">
        <v>804</v>
      </c>
      <c r="AW38" s="2"/>
      <c r="AX38" s="2">
        <v>838</v>
      </c>
      <c r="AY38" s="2"/>
      <c r="AZ38" s="2"/>
    </row>
    <row r="39" spans="46:52" ht="12.75">
      <c r="AT39" s="2"/>
      <c r="AU39" s="2"/>
      <c r="AV39" s="2"/>
      <c r="AW39" s="2"/>
      <c r="AX39" s="2"/>
      <c r="AY39" s="2"/>
      <c r="AZ39" s="2"/>
    </row>
    <row r="40" spans="2:54" ht="12.75">
      <c r="B40" t="s">
        <v>86</v>
      </c>
      <c r="AT40" s="15">
        <f>emiss!G51</f>
        <v>209118.84504280423</v>
      </c>
      <c r="AU40" s="2"/>
      <c r="AV40" s="15">
        <f>emiss!I51</f>
        <v>206002.58990625365</v>
      </c>
      <c r="AW40" s="2"/>
      <c r="AX40" s="15">
        <f>emiss!K51</f>
        <v>216180.8800339039</v>
      </c>
      <c r="AY40" s="2"/>
      <c r="AZ40" s="15">
        <f>emiss!M51</f>
        <v>233421.2051526539</v>
      </c>
      <c r="BB40" s="15"/>
    </row>
    <row r="41" spans="2:54" ht="12.75">
      <c r="B41" t="s">
        <v>88</v>
      </c>
      <c r="AT41" s="15">
        <f>emiss!G52</f>
        <v>7</v>
      </c>
      <c r="AU41" s="2"/>
      <c r="AV41" s="15">
        <f>emiss!I52</f>
        <v>7</v>
      </c>
      <c r="AW41" s="2"/>
      <c r="AX41" s="15">
        <f>emiss!K52</f>
        <v>7</v>
      </c>
      <c r="AY41" s="2"/>
      <c r="AZ41" s="15">
        <f>emiss!M52</f>
        <v>7</v>
      </c>
      <c r="BB41" s="15"/>
    </row>
    <row r="42" spans="46:52" ht="12.75">
      <c r="AT42" s="2"/>
      <c r="AU42" s="2"/>
      <c r="AV42" s="2"/>
      <c r="AW42" s="2"/>
      <c r="AX42" s="2"/>
      <c r="AY42" s="2"/>
      <c r="AZ42" s="2"/>
    </row>
    <row r="43" spans="2:54" ht="12.75">
      <c r="B43" t="s">
        <v>91</v>
      </c>
      <c r="D43" t="s">
        <v>6</v>
      </c>
      <c r="AT43" s="15">
        <f>AT35*454/60/0.0283*1000000*14/(21-AT$41)/AT$40</f>
        <v>120952.85714285713</v>
      </c>
      <c r="AU43" s="2"/>
      <c r="AV43" s="15">
        <f>AV35*454/60/0.0283*1000000*14/(21-AV$41)/AV$40</f>
        <v>97473.24478178367</v>
      </c>
      <c r="AW43" s="2"/>
      <c r="AX43" s="15"/>
      <c r="AY43" s="2"/>
      <c r="AZ43" s="15">
        <f>AZ35*454/60/0.0283*1000000*14/(21-AZ$41)/AZ$40</f>
        <v>84534.54545454544</v>
      </c>
      <c r="BB43" s="19">
        <f>AVERAGE(AT43,AV43,AX43,AZ43)</f>
        <v>100986.88245972875</v>
      </c>
    </row>
    <row r="44" spans="2:54" ht="12.75">
      <c r="B44" t="s">
        <v>102</v>
      </c>
      <c r="D44" t="s">
        <v>6</v>
      </c>
      <c r="AT44" s="15">
        <f aca="true" t="shared" si="0" ref="AT44:AV46">AT36*454/60/0.0283*1000000*14/(21-AT$41)/AT$40</f>
        <v>82212.14285714287</v>
      </c>
      <c r="AU44" s="2"/>
      <c r="AV44" s="15">
        <f t="shared" si="0"/>
        <v>46335.48387096775</v>
      </c>
      <c r="AW44" s="2"/>
      <c r="AX44" s="15"/>
      <c r="AY44" s="2"/>
      <c r="AZ44" s="15">
        <f>AZ36*454/60/0.0283*1000000*14/(21-AZ$41)/AZ$40</f>
        <v>45818.18181818182</v>
      </c>
      <c r="BB44" s="19">
        <f>AVERAGE(AT44,AV44,AX44,AZ44)</f>
        <v>58121.93618209748</v>
      </c>
    </row>
    <row r="45" spans="2:54" ht="12.75">
      <c r="B45" t="s">
        <v>103</v>
      </c>
      <c r="D45" t="s">
        <v>6</v>
      </c>
      <c r="AT45" s="15">
        <f t="shared" si="0"/>
        <v>108.67857142857144</v>
      </c>
      <c r="AU45" s="2"/>
      <c r="AV45" s="15">
        <f t="shared" si="0"/>
        <v>327.07400379506646</v>
      </c>
      <c r="AW45" s="2"/>
      <c r="AX45" s="15"/>
      <c r="AY45" s="2"/>
      <c r="AZ45" s="15">
        <f>AZ37*454/60/0.0283*1000000*14/(21-AZ$41)/AZ$40</f>
        <v>161.5090909090909</v>
      </c>
      <c r="BB45" s="19">
        <f>AVERAGE(AT45,AV45,AX45,AZ45)</f>
        <v>199.08722204424294</v>
      </c>
    </row>
    <row r="46" spans="2:54" ht="12.75">
      <c r="B46" t="s">
        <v>101</v>
      </c>
      <c r="D46" t="s">
        <v>6</v>
      </c>
      <c r="AT46" s="15">
        <f t="shared" si="0"/>
        <v>1022857.1428571428</v>
      </c>
      <c r="AU46" s="2"/>
      <c r="AV46" s="15">
        <f t="shared" si="0"/>
        <v>1043521.8216318788</v>
      </c>
      <c r="AW46" s="2"/>
      <c r="AX46" s="15">
        <f>AX38*454/60/0.0283*1000000*14/(21-AX$41)/AX$40</f>
        <v>1036441.7647848281</v>
      </c>
      <c r="AY46" s="2"/>
      <c r="AZ46" s="15"/>
      <c r="BB46" s="19">
        <f>AVERAGE(AT46,AV46,AX46,AZ46)</f>
        <v>1034273.5764246167</v>
      </c>
    </row>
    <row r="47" spans="2:54" ht="12.75">
      <c r="B47" t="s">
        <v>3</v>
      </c>
      <c r="D47" t="s">
        <v>6</v>
      </c>
      <c r="AT47" s="15">
        <f>AT43</f>
        <v>120952.85714285713</v>
      </c>
      <c r="AU47" s="2"/>
      <c r="AV47" s="15">
        <f>AV43</f>
        <v>97473.24478178367</v>
      </c>
      <c r="AW47" s="2"/>
      <c r="AX47" s="15"/>
      <c r="AY47" s="2"/>
      <c r="AZ47" s="15">
        <f>AZ43</f>
        <v>84534.54545454544</v>
      </c>
      <c r="BB47" s="15">
        <f>BB43</f>
        <v>100986.88245972875</v>
      </c>
    </row>
    <row r="48" spans="2:54" ht="12.75">
      <c r="B48" t="s">
        <v>4</v>
      </c>
      <c r="D48" t="s">
        <v>6</v>
      </c>
      <c r="AT48" s="15">
        <f>AT44</f>
        <v>82212.14285714287</v>
      </c>
      <c r="AU48" s="2"/>
      <c r="AV48" s="15">
        <f>AV44</f>
        <v>46335.48387096775</v>
      </c>
      <c r="AW48" s="2"/>
      <c r="AX48" s="15"/>
      <c r="AY48" s="2"/>
      <c r="AZ48" s="15">
        <f>AZ44</f>
        <v>45818.18181818182</v>
      </c>
      <c r="BB48" s="15">
        <f>BB44</f>
        <v>58121.93618209748</v>
      </c>
    </row>
    <row r="49" spans="46:52" ht="12.75">
      <c r="AT49" s="2"/>
      <c r="AU49" s="2"/>
      <c r="AV49" s="2"/>
      <c r="AW49" s="2"/>
      <c r="AX49" s="2"/>
      <c r="AY49" s="2"/>
      <c r="AZ49" s="2"/>
    </row>
    <row r="50" spans="45:51" ht="12.75">
      <c r="AS50" s="2"/>
      <c r="AT50" s="2"/>
      <c r="AU50" s="2"/>
      <c r="AV50" s="2"/>
      <c r="AW50" s="2"/>
      <c r="AX50" s="2"/>
      <c r="AY50" s="2"/>
    </row>
  </sheetData>
  <printOptions headings="1" horizontalCentered="1"/>
  <pageMargins left="0.25" right="0.25" top="0.5" bottom="0.5" header="0.25" footer="0.25"/>
  <pageSetup horizontalDpi="1200" verticalDpi="12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N23" sqref="N23"/>
    </sheetView>
  </sheetViews>
  <sheetFormatPr defaultColWidth="9.140625" defaultRowHeight="12.75"/>
  <cols>
    <col min="1" max="1" width="0.13671875" style="0" customWidth="1"/>
    <col min="2" max="2" width="18.57421875" style="0" customWidth="1"/>
    <col min="3" max="3" width="5.28125" style="0" customWidth="1"/>
    <col min="4" max="4" width="3.00390625" style="0" customWidth="1"/>
    <col min="6" max="6" width="2.140625" style="0" customWidth="1"/>
    <col min="8" max="8" width="2.57421875" style="0" customWidth="1"/>
    <col min="10" max="10" width="2.7109375" style="0" customWidth="1"/>
    <col min="12" max="12" width="3.28125" style="0" customWidth="1"/>
  </cols>
  <sheetData>
    <row r="1" ht="12.75">
      <c r="B1" s="4" t="s">
        <v>107</v>
      </c>
    </row>
    <row r="3" spans="2:11" ht="12.75">
      <c r="B3" s="4" t="s">
        <v>57</v>
      </c>
      <c r="E3" s="1" t="s">
        <v>67</v>
      </c>
      <c r="F3" s="1"/>
      <c r="G3" s="1" t="s">
        <v>68</v>
      </c>
      <c r="H3" s="1"/>
      <c r="I3" s="1" t="s">
        <v>69</v>
      </c>
      <c r="J3" s="1"/>
      <c r="K3" s="1" t="s">
        <v>70</v>
      </c>
    </row>
    <row r="5" spans="2:11" ht="12.75">
      <c r="B5" t="s">
        <v>9</v>
      </c>
      <c r="C5" t="s">
        <v>11</v>
      </c>
      <c r="E5" s="2">
        <v>212</v>
      </c>
      <c r="F5" s="2"/>
      <c r="G5" s="2">
        <v>213</v>
      </c>
      <c r="H5" s="2"/>
      <c r="I5" s="2">
        <v>224</v>
      </c>
      <c r="J5" s="2"/>
      <c r="K5" s="2">
        <v>212</v>
      </c>
    </row>
    <row r="6" spans="2:11" ht="12.75">
      <c r="B6" t="s">
        <v>10</v>
      </c>
      <c r="C6" t="s">
        <v>11</v>
      </c>
      <c r="E6" s="2">
        <v>427</v>
      </c>
      <c r="F6" s="2"/>
      <c r="G6" s="2">
        <v>419</v>
      </c>
      <c r="H6" s="2"/>
      <c r="I6" s="2">
        <v>369</v>
      </c>
      <c r="J6" s="2"/>
      <c r="K6" s="2">
        <v>369</v>
      </c>
    </row>
    <row r="8" spans="2:11" ht="12.75">
      <c r="B8" s="4" t="s">
        <v>58</v>
      </c>
      <c r="E8" s="1" t="s">
        <v>67</v>
      </c>
      <c r="F8" s="1"/>
      <c r="G8" s="1" t="s">
        <v>68</v>
      </c>
      <c r="H8" s="1"/>
      <c r="I8" s="1" t="s">
        <v>69</v>
      </c>
      <c r="J8" s="1"/>
      <c r="K8" s="1" t="s">
        <v>70</v>
      </c>
    </row>
    <row r="10" spans="2:11" ht="12.75">
      <c r="B10" t="s">
        <v>9</v>
      </c>
      <c r="C10" t="s">
        <v>11</v>
      </c>
      <c r="E10" s="2">
        <v>429</v>
      </c>
      <c r="F10" s="2"/>
      <c r="G10" s="2">
        <v>419</v>
      </c>
      <c r="H10" s="2"/>
      <c r="I10" s="2">
        <v>412</v>
      </c>
      <c r="J10" s="2"/>
      <c r="K10" s="2">
        <v>351</v>
      </c>
    </row>
    <row r="11" spans="2:11" ht="12.75">
      <c r="B11" t="s">
        <v>10</v>
      </c>
      <c r="C11" t="s">
        <v>11</v>
      </c>
      <c r="E11" s="2">
        <v>423</v>
      </c>
      <c r="F11" s="2"/>
      <c r="G11" s="2">
        <v>420</v>
      </c>
      <c r="H11" s="2"/>
      <c r="I11" s="2">
        <v>417</v>
      </c>
      <c r="J11" s="2"/>
      <c r="K11" s="2">
        <v>373</v>
      </c>
    </row>
    <row r="13" spans="2:9" ht="12.75">
      <c r="B13" s="4" t="s">
        <v>106</v>
      </c>
      <c r="E13" s="1" t="s">
        <v>67</v>
      </c>
      <c r="F13" s="1"/>
      <c r="G13" s="1" t="s">
        <v>68</v>
      </c>
      <c r="H13" s="1"/>
      <c r="I13" s="1" t="s">
        <v>69</v>
      </c>
    </row>
    <row r="15" spans="1:9" ht="12.75">
      <c r="A15" s="1"/>
      <c r="B15" t="s">
        <v>9</v>
      </c>
      <c r="C15" t="s">
        <v>11</v>
      </c>
      <c r="E15" s="2">
        <v>351</v>
      </c>
      <c r="G15" s="2">
        <v>348</v>
      </c>
      <c r="I15" s="2">
        <v>352</v>
      </c>
    </row>
    <row r="16" spans="1:9" ht="12.75">
      <c r="A16" s="1"/>
      <c r="B16" t="s">
        <v>10</v>
      </c>
      <c r="C16" t="s">
        <v>11</v>
      </c>
      <c r="E16" s="2">
        <v>375</v>
      </c>
      <c r="G16" s="2">
        <v>374</v>
      </c>
      <c r="I16" s="2">
        <v>375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L4"/>
  <sheetViews>
    <sheetView workbookViewId="0" topLeftCell="C1">
      <selection activeCell="J11" sqref="J11"/>
    </sheetView>
  </sheetViews>
  <sheetFormatPr defaultColWidth="9.140625" defaultRowHeight="12.75"/>
  <cols>
    <col min="1" max="2" width="1.8515625" style="0" hidden="1" customWidth="1"/>
    <col min="4" max="4" width="12.28125" style="0" customWidth="1"/>
    <col min="5" max="5" width="3.28125" style="0" customWidth="1"/>
    <col min="7" max="7" width="2.421875" style="0" customWidth="1"/>
    <col min="9" max="9" width="2.421875" style="0" customWidth="1"/>
    <col min="11" max="11" width="2.7109375" style="0" customWidth="1"/>
    <col min="13" max="13" width="2.7109375" style="0" customWidth="1"/>
  </cols>
  <sheetData>
    <row r="1" spans="3:12" ht="12.75">
      <c r="C1" s="4" t="s">
        <v>57</v>
      </c>
      <c r="F1" s="1" t="s">
        <v>67</v>
      </c>
      <c r="G1" s="1"/>
      <c r="H1" s="1" t="s">
        <v>68</v>
      </c>
      <c r="I1" s="1"/>
      <c r="J1" s="1" t="s">
        <v>69</v>
      </c>
      <c r="K1" s="1"/>
      <c r="L1" s="1" t="s">
        <v>70</v>
      </c>
    </row>
    <row r="4" spans="3:12" ht="12.75">
      <c r="C4" t="s">
        <v>1</v>
      </c>
      <c r="D4" t="s">
        <v>2</v>
      </c>
      <c r="F4" s="2">
        <v>0.022</v>
      </c>
      <c r="G4" s="2"/>
      <c r="H4" s="2">
        <v>0.06</v>
      </c>
      <c r="I4" s="2"/>
      <c r="J4" s="2">
        <v>0.018</v>
      </c>
      <c r="K4" s="2"/>
      <c r="L4" s="2">
        <v>0.019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L4"/>
  <sheetViews>
    <sheetView workbookViewId="0" topLeftCell="C1">
      <selection activeCell="J21" sqref="J21:J22"/>
    </sheetView>
  </sheetViews>
  <sheetFormatPr defaultColWidth="9.140625" defaultRowHeight="12.75"/>
  <cols>
    <col min="1" max="1" width="1.8515625" style="0" hidden="1" customWidth="1"/>
    <col min="2" max="2" width="2.00390625" style="0" hidden="1" customWidth="1"/>
    <col min="3" max="3" width="7.421875" style="0" customWidth="1"/>
    <col min="4" max="4" width="13.57421875" style="0" customWidth="1"/>
    <col min="5" max="5" width="2.140625" style="0" customWidth="1"/>
    <col min="7" max="7" width="2.57421875" style="0" customWidth="1"/>
    <col min="9" max="9" width="2.8515625" style="0" customWidth="1"/>
    <col min="11" max="11" width="3.140625" style="0" customWidth="1"/>
    <col min="13" max="13" width="2.57421875" style="0" customWidth="1"/>
    <col min="15" max="15" width="2.8515625" style="0" customWidth="1"/>
  </cols>
  <sheetData>
    <row r="1" spans="3:12" ht="12.75">
      <c r="C1" s="4" t="s">
        <v>58</v>
      </c>
      <c r="F1" s="1" t="s">
        <v>67</v>
      </c>
      <c r="G1" s="1"/>
      <c r="H1" s="1" t="s">
        <v>68</v>
      </c>
      <c r="I1" s="1"/>
      <c r="J1" s="1" t="s">
        <v>69</v>
      </c>
      <c r="K1" s="1"/>
      <c r="L1" s="1" t="s">
        <v>70</v>
      </c>
    </row>
    <row r="4" spans="3:12" ht="12.75">
      <c r="C4" t="s">
        <v>1</v>
      </c>
      <c r="D4" t="s">
        <v>2</v>
      </c>
      <c r="F4" s="2">
        <v>0.267</v>
      </c>
      <c r="G4" s="2"/>
      <c r="H4" s="2">
        <v>1.7</v>
      </c>
      <c r="I4" s="2"/>
      <c r="J4" s="2">
        <v>1.06</v>
      </c>
      <c r="K4" s="2"/>
      <c r="L4" s="2">
        <v>0.242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3"/>
  <sheetViews>
    <sheetView workbookViewId="0" topLeftCell="C1">
      <selection activeCell="L22" sqref="L22"/>
    </sheetView>
  </sheetViews>
  <sheetFormatPr defaultColWidth="9.140625" defaultRowHeight="12.75"/>
  <cols>
    <col min="1" max="1" width="1.8515625" style="0" hidden="1" customWidth="1"/>
    <col min="2" max="2" width="2.28125" style="0" hidden="1" customWidth="1"/>
    <col min="4" max="4" width="2.28125" style="0" customWidth="1"/>
    <col min="6" max="6" width="3.421875" style="0" customWidth="1"/>
    <col min="8" max="8" width="3.28125" style="0" customWidth="1"/>
  </cols>
  <sheetData>
    <row r="1" spans="3:9" ht="12.75">
      <c r="C1" s="4" t="s">
        <v>106</v>
      </c>
      <c r="E1" s="1" t="s">
        <v>67</v>
      </c>
      <c r="F1" s="1"/>
      <c r="G1" s="1" t="s">
        <v>68</v>
      </c>
      <c r="H1" s="1"/>
      <c r="I1" s="1" t="s">
        <v>69</v>
      </c>
    </row>
    <row r="3" spans="2:9" ht="12.75">
      <c r="B3" s="1"/>
      <c r="C3" t="s">
        <v>1</v>
      </c>
      <c r="D3" s="2"/>
      <c r="E3" s="2">
        <v>0.229</v>
      </c>
      <c r="F3" s="2"/>
      <c r="G3" s="2">
        <v>0.115</v>
      </c>
      <c r="H3" s="2"/>
      <c r="I3" s="2">
        <v>0.136</v>
      </c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2004-02-24T01:46:34Z</cp:lastPrinted>
  <dcterms:created xsi:type="dcterms:W3CDTF">2002-07-15T16:34:52Z</dcterms:created>
  <dcterms:modified xsi:type="dcterms:W3CDTF">2004-02-24T01:46:42Z</dcterms:modified>
  <cp:category/>
  <cp:version/>
  <cp:contentType/>
  <cp:contentStatus/>
</cp:coreProperties>
</file>