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65" windowWidth="12015" windowHeight="6405" activeTab="5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" sheetId="7" r:id="rId7"/>
    <sheet name="df c2" sheetId="8" r:id="rId8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<sst xmlns="http://schemas.openxmlformats.org/spreadsheetml/2006/main" count="831" uniqueCount="211">
  <si>
    <t>EPA ID No.</t>
  </si>
  <si>
    <t>Facility Name</t>
  </si>
  <si>
    <t>Facility Location</t>
  </si>
  <si>
    <t xml:space="preserve">    City</t>
  </si>
  <si>
    <t>Kalama</t>
  </si>
  <si>
    <t xml:space="preserve">    State</t>
  </si>
  <si>
    <t>Unit ID Name/No.</t>
  </si>
  <si>
    <t>Other Sister Facilities</t>
  </si>
  <si>
    <t>None</t>
  </si>
  <si>
    <t xml:space="preserve"> 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</si>
  <si>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</si>
  <si>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</si>
  <si>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</si>
  <si>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</si>
  <si>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</si>
  <si>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</si>
  <si>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>Trial Burn Report Addendum U-3 Boiler, December 1997</t>
  </si>
  <si>
    <t xml:space="preserve">    Report Prepare</t>
  </si>
  <si>
    <t>IT Corporation</t>
  </si>
  <si>
    <t xml:space="preserve">    Testing Firm</t>
  </si>
  <si>
    <t>June 28-30, 1996</t>
  </si>
  <si>
    <t xml:space="preserve">    Condition Descr</t>
  </si>
  <si>
    <t xml:space="preserve">    Content</t>
  </si>
  <si>
    <t xml:space="preserve">  </t>
  </si>
  <si>
    <t>June 25-27, 1996</t>
  </si>
  <si>
    <t>Units</t>
  </si>
  <si>
    <t>771C1</t>
  </si>
  <si>
    <t>PM</t>
  </si>
  <si>
    <t>gr/dscf</t>
  </si>
  <si>
    <t>y</t>
  </si>
  <si>
    <t>ppmv</t>
  </si>
  <si>
    <t>dscfm</t>
  </si>
  <si>
    <t>%</t>
  </si>
  <si>
    <t>°F</t>
  </si>
  <si>
    <t>Benzene</t>
  </si>
  <si>
    <t>lb/hr</t>
  </si>
  <si>
    <t>Methanol</t>
  </si>
  <si>
    <t>Run 4</t>
  </si>
  <si>
    <t>Run 5</t>
  </si>
  <si>
    <t>Run 6</t>
  </si>
  <si>
    <t>771C2</t>
  </si>
  <si>
    <t>Facility Name and ID:</t>
  </si>
  <si>
    <t>Kalama Chemical, Inc.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</si>
  <si>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</si>
  <si>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</si>
  <si>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</si>
  <si>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</si>
  <si>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</si>
  <si>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</si>
  <si>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</si>
  <si>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Detected in sample volume (pg)</t>
  </si>
  <si>
    <t>2,3,7,8-TCDD</t>
  </si>
  <si>
    <t>nd</t>
  </si>
  <si>
    <t>TCDD Total</t>
  </si>
  <si>
    <t>1,2,3,7,8-PCDD</t>
  </si>
  <si>
    <t>PCDD Total</t>
  </si>
  <si>
    <t>1,2,3,4,7,8-HxCDD</t>
  </si>
  <si>
    <t>1,2,3,6,7,8-HxCDD</t>
  </si>
  <si>
    <t>1,2,3,7,8,9-HxCDD</t>
  </si>
  <si>
    <t>HxCDD Total</t>
  </si>
  <si>
    <t>1,2,3,4,6,7,8-HpCDD</t>
  </si>
  <si>
    <t>HpCDD Total</t>
  </si>
  <si>
    <t>OCDD</t>
  </si>
  <si>
    <t>2,3,7,8-TCDF</t>
  </si>
  <si>
    <t>TCDF Total</t>
  </si>
  <si>
    <t>1,2,3,7,8-PCDF</t>
  </si>
  <si>
    <t>2,3,4,7,8-PCDF</t>
  </si>
  <si>
    <t>PCDF Total</t>
  </si>
  <si>
    <t>1,2,3,4,7,8-HxCDF</t>
  </si>
  <si>
    <t>1,2,3,6,7,8-HxCDF</t>
  </si>
  <si>
    <t>2,3,4,6,7,8-HxCDF</t>
  </si>
  <si>
    <t>1,2,3,7,8,9-HxCDF</t>
  </si>
  <si>
    <t>HxCDF Total</t>
  </si>
  <si>
    <t>1,2,3,4,6,7,8-HpCDF</t>
  </si>
  <si>
    <t>1,2,3,4,7,8,9-HpCDF</t>
  </si>
  <si>
    <t>HpCDF Total</t>
  </si>
  <si>
    <t>OCDF</t>
  </si>
  <si>
    <t>Gas sample volume (dscf)</t>
  </si>
  <si>
    <t>O2 (%)</t>
  </si>
  <si>
    <t>PCDD/PCDF (pg in sample)</t>
  </si>
  <si>
    <t>PCDD/PCDF (ng/dscm @ 7% O2)</t>
  </si>
  <si>
    <t>Run 1</t>
  </si>
  <si>
    <t>Run 2</t>
  </si>
  <si>
    <t>Run 3</t>
  </si>
  <si>
    <t>Feedstream Description</t>
  </si>
  <si>
    <t>lb/min</t>
  </si>
  <si>
    <t>Ash</t>
  </si>
  <si>
    <t>Chlorine</t>
  </si>
  <si>
    <t>Heating Value</t>
  </si>
  <si>
    <t>Btu/lb</t>
  </si>
  <si>
    <t>Cond Avg</t>
  </si>
  <si>
    <t>Natural gas</t>
  </si>
  <si>
    <t>Baghouse Temp</t>
  </si>
  <si>
    <t>WAD092899574</t>
  </si>
  <si>
    <t>WA</t>
  </si>
  <si>
    <t>Kalama Chemical (BF Goodrich)</t>
  </si>
  <si>
    <t>U-3 Boiler</t>
  </si>
  <si>
    <t>Tier I metals (except Cr) and HCl/Cl2</t>
  </si>
  <si>
    <t>ug/dscm</t>
  </si>
  <si>
    <t>POHC DRE</t>
  </si>
  <si>
    <t>Sootblow</t>
  </si>
  <si>
    <t>Furnace Temp</t>
  </si>
  <si>
    <t>Process Information</t>
  </si>
  <si>
    <t>Liq. wastes</t>
  </si>
  <si>
    <t>June 25-27 1996</t>
  </si>
  <si>
    <t>ppmw</t>
  </si>
  <si>
    <t>CO, PM, Cr+6, D/F (spiked ash, Cr, Cl)</t>
  </si>
  <si>
    <t>CO, PM, D/F (spiked ash, Cl)</t>
  </si>
  <si>
    <t>Stack Gas Flowrate</t>
  </si>
  <si>
    <t>Oxygen</t>
  </si>
  <si>
    <t>MMBtu/hr</t>
  </si>
  <si>
    <t>mg/dscm</t>
  </si>
  <si>
    <t>Risk burn, June 28-30 1996</t>
  </si>
  <si>
    <t>Combustor Characteristics</t>
  </si>
  <si>
    <t>PCDD/PCDF</t>
  </si>
  <si>
    <t>1/2 ND</t>
  </si>
  <si>
    <t>Liq</t>
  </si>
  <si>
    <t>Liquid organic chemicals -- tars, aromatic hydrocarbon and alcohol liquid wastes (methanol, benzene)</t>
  </si>
  <si>
    <t>Air-to-cloth ratio of 4.06:1, fiberglass bags, reverse pulse jet cleaning</t>
  </si>
  <si>
    <t>Trial burn; max comb temp, max prod rate, max benzene</t>
  </si>
  <si>
    <t>Trial burn; min comb temp and min prod rate, max moisture/methanol feed</t>
  </si>
  <si>
    <t>Stack Gas Emissions</t>
  </si>
  <si>
    <t>HW</t>
  </si>
  <si>
    <t>SVM</t>
  </si>
  <si>
    <t>LVM</t>
  </si>
  <si>
    <t>DRE</t>
  </si>
  <si>
    <t>µg/dscm</t>
  </si>
  <si>
    <t>TEQ Cond Avg</t>
  </si>
  <si>
    <t>Total Cond Avg</t>
  </si>
  <si>
    <t xml:space="preserve">    Testing Dates</t>
  </si>
  <si>
    <t>Feedstreams</t>
  </si>
  <si>
    <t>Capacity (MMBtu/hr)</t>
  </si>
  <si>
    <t>Hazardous Wastes</t>
  </si>
  <si>
    <t>Haz Waste Description</t>
  </si>
  <si>
    <t>Supplemental Fuel</t>
  </si>
  <si>
    <t>F</t>
  </si>
  <si>
    <t>Steam Prod</t>
  </si>
  <si>
    <t>spiked, ?</t>
  </si>
  <si>
    <t>Feedrate MTEC Calculations</t>
  </si>
  <si>
    <t>Cr (+6)</t>
  </si>
  <si>
    <t>7% O2</t>
  </si>
  <si>
    <t>Phase II ID No.</t>
  </si>
  <si>
    <t>Source Description</t>
  </si>
  <si>
    <t xml:space="preserve">    Gas Velocity (ft/sec)</t>
  </si>
  <si>
    <t xml:space="preserve">    Gas Temperature (°F)</t>
  </si>
  <si>
    <t>Soot Blowing</t>
  </si>
  <si>
    <t xml:space="preserve">   Temperature</t>
  </si>
  <si>
    <t xml:space="preserve">   Stack Gas Flowrate</t>
  </si>
  <si>
    <t>Comments</t>
  </si>
  <si>
    <t>POHC Feedrate</t>
  </si>
  <si>
    <t>Emission Rate</t>
  </si>
  <si>
    <t xml:space="preserve">   O2</t>
  </si>
  <si>
    <t xml:space="preserve">   Moisture</t>
  </si>
  <si>
    <t>CO (RA)</t>
  </si>
  <si>
    <t>Sampling Train</t>
  </si>
  <si>
    <t>Arsenic</t>
  </si>
  <si>
    <t>Barium</t>
  </si>
  <si>
    <t>Beryllium</t>
  </si>
  <si>
    <t>Thallium</t>
  </si>
  <si>
    <t>Antimony</t>
  </si>
  <si>
    <t>Lead</t>
  </si>
  <si>
    <t>Nickel</t>
  </si>
  <si>
    <t>Cadmium</t>
  </si>
  <si>
    <t>Silver</t>
  </si>
  <si>
    <t>Chromium</t>
  </si>
  <si>
    <t>Cumene</t>
  </si>
  <si>
    <t>BIF Feedrate Limits</t>
  </si>
  <si>
    <t>*</t>
  </si>
  <si>
    <t>Thermal Feedrate</t>
  </si>
  <si>
    <t>Mercury</t>
  </si>
  <si>
    <t>Feed Rate</t>
  </si>
  <si>
    <t>HWC Burn Status (Date if Terminated)</t>
  </si>
  <si>
    <t>Yes</t>
  </si>
  <si>
    <t xml:space="preserve">    Cond Dates</t>
  </si>
  <si>
    <t>Copper</t>
  </si>
  <si>
    <t>Watertube boiler. A-type package watertube, 30,000 lb/hr steam @ 250 psig, refractory lined combustion chamber, 50 MMBtu/hr</t>
  </si>
  <si>
    <t>Cond Description</t>
  </si>
  <si>
    <t>Liquid-fired boiler</t>
  </si>
  <si>
    <t>R1</t>
  </si>
  <si>
    <t>R2</t>
  </si>
  <si>
    <t>R3</t>
  </si>
  <si>
    <t>Number of Sister Facilities</t>
  </si>
  <si>
    <t>Combustor Type</t>
  </si>
  <si>
    <t>APCS Detailed Acronym</t>
  </si>
  <si>
    <t>APCS General Class</t>
  </si>
  <si>
    <t>Combustor Class</t>
  </si>
  <si>
    <t>Liquid-fired</t>
  </si>
  <si>
    <t>FF</t>
  </si>
  <si>
    <t>Chromium (Hex)</t>
  </si>
  <si>
    <t>E2</t>
  </si>
  <si>
    <t>E1</t>
  </si>
  <si>
    <t>source</t>
  </si>
  <si>
    <t>cond</t>
  </si>
  <si>
    <t>emiss</t>
  </si>
  <si>
    <t>feed</t>
  </si>
  <si>
    <t>process</t>
  </si>
  <si>
    <t>Feedstream Number</t>
  </si>
  <si>
    <t>Feed Class</t>
  </si>
  <si>
    <t>F1</t>
  </si>
  <si>
    <t>Li q HW</t>
  </si>
  <si>
    <t>F2</t>
  </si>
  <si>
    <t>NG</t>
  </si>
  <si>
    <t>F3</t>
  </si>
  <si>
    <t>Selenium</t>
  </si>
  <si>
    <t>Feed Class 2</t>
  </si>
  <si>
    <t>MF</t>
  </si>
  <si>
    <t>Estimated Firing Rate</t>
  </si>
  <si>
    <t>df c1</t>
  </si>
  <si>
    <t>Full ND</t>
  </si>
  <si>
    <t>df c2</t>
  </si>
  <si>
    <t>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</si>
</sst>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0.00000"/>
    <numFmt numFmtId="169" formatCode="0.0E+00"/>
    <numFmt numFmtId="170" formatCode="0.000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6" fontId="0" fillId="0" borderId="0" xfId="0" applyNumberFormat="1" applyFont="1" applyFill="1" applyBorder="1" applyAlignment="1">
      <alignment/>
    </xf>
    <xf numFmtId="17" fontId="0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2" fontId="0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8" sqref="A8"/>
    </sheetView>
  </sheetViews>
  <sheetFormatPr defaultColWidth="9.140625" defaultRowHeight="12.75"/>
  <sheetData>
    <row r="1" ht="12.75">
      <c r="A1" t="s">
        <v>191</v>
      </c>
    </row>
    <row r="2" ht="12.75">
      <c r="A2" t="s">
        <v>192</v>
      </c>
    </row>
    <row r="3" ht="12.75">
      <c r="A3" t="s">
        <v>193</v>
      </c>
    </row>
    <row r="4" ht="12.75">
      <c r="A4" t="s">
        <v>194</v>
      </c>
    </row>
    <row r="5" ht="12.75">
      <c r="A5" t="s">
        <v>195</v>
      </c>
    </row>
    <row r="6" ht="12.75">
      <c r="A6" t="s">
        <v>207</v>
      </c>
    </row>
    <row r="7" ht="12.75">
      <c r="A7" t="s">
        <v>209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1"/>
  <sheetViews>
    <sheetView workbookViewId="0" topLeftCell="B1">
      <selection activeCell="B1" sqref="B1"/>
    </sheetView>
  </sheetViews>
  <sheetFormatPr defaultColWidth="9.140625" defaultRowHeight="12.75"/>
  <cols>
    <col min="1" max="1" width="9.140625" style="14" hidden="1" customWidth="1"/>
    <col min="2" max="2" width="23.8515625" style="14" customWidth="1"/>
    <col min="3" max="3" width="60.28125" style="14" customWidth="1"/>
    <col min="4" max="12" width="8.8515625" style="0" customWidth="1"/>
    <col min="13" max="16384" width="8.8515625" style="14" customWidth="1"/>
  </cols>
  <sheetData>
    <row r="1" ht="12.75">
      <c r="B1" s="1" t="s">
        <v>142</v>
      </c>
    </row>
    <row r="3" spans="2:3" ht="12.75">
      <c r="B3" s="14" t="s">
        <v>141</v>
      </c>
      <c r="C3" s="20">
        <v>771</v>
      </c>
    </row>
    <row r="4" spans="2:3" ht="12.75">
      <c r="B4" s="14" t="s">
        <v>0</v>
      </c>
      <c r="C4" s="14" t="s">
        <v>93</v>
      </c>
    </row>
    <row r="5" spans="2:3" ht="12.75">
      <c r="B5" s="14" t="s">
        <v>1</v>
      </c>
      <c r="C5" s="14" t="s">
        <v>95</v>
      </c>
    </row>
    <row r="6" ht="12.75">
      <c r="B6" s="14" t="s">
        <v>2</v>
      </c>
    </row>
    <row r="7" spans="2:3" ht="12.75">
      <c r="B7" s="14" t="s">
        <v>3</v>
      </c>
      <c r="C7" s="14" t="s">
        <v>4</v>
      </c>
    </row>
    <row r="8" spans="2:3" ht="12.75">
      <c r="B8" s="14" t="s">
        <v>5</v>
      </c>
      <c r="C8" s="14" t="s">
        <v>94</v>
      </c>
    </row>
    <row r="9" spans="2:3" ht="12.75">
      <c r="B9" s="14" t="s">
        <v>6</v>
      </c>
      <c r="C9" s="14" t="s">
        <v>96</v>
      </c>
    </row>
    <row r="10" spans="2:3" ht="12.75">
      <c r="B10" s="14" t="s">
        <v>7</v>
      </c>
      <c r="C10" s="14" t="s">
        <v>8</v>
      </c>
    </row>
    <row r="11" spans="2:3" ht="12.75">
      <c r="B11" s="14" t="s">
        <v>181</v>
      </c>
      <c r="C11" s="20">
        <v>0</v>
      </c>
    </row>
    <row r="12" spans="2:3" ht="12.75">
      <c r="B12" s="14" t="s">
        <v>185</v>
      </c>
      <c r="C12" s="14" t="s">
        <v>177</v>
      </c>
    </row>
    <row r="13" spans="2:3" ht="12.75">
      <c r="B13" s="14" t="s">
        <v>182</v>
      </c>
      <c r="C13" s="14" t="s">
        <v>186</v>
      </c>
    </row>
    <row r="14" spans="2:12" s="21" customFormat="1" ht="25.5">
      <c r="B14" s="21" t="s">
        <v>113</v>
      </c>
      <c r="C14" s="21" t="s">
        <v>175</v>
      </c>
      <c r="D14"/>
      <c r="E14"/>
      <c r="F14"/>
      <c r="G14"/>
      <c r="H14"/>
      <c r="I14"/>
      <c r="J14"/>
      <c r="K14"/>
      <c r="L14"/>
    </row>
    <row r="15" spans="2:12" s="21" customFormat="1" ht="12.75">
      <c r="B15" s="21" t="s">
        <v>131</v>
      </c>
      <c r="C15" s="44">
        <v>50</v>
      </c>
      <c r="D15"/>
      <c r="E15"/>
      <c r="F15"/>
      <c r="G15"/>
      <c r="H15"/>
      <c r="I15"/>
      <c r="J15"/>
      <c r="K15"/>
      <c r="L15"/>
    </row>
    <row r="16" spans="2:12" s="21" customFormat="1" ht="12.75">
      <c r="B16" s="21" t="s">
        <v>145</v>
      </c>
      <c r="C16" s="44" t="s">
        <v>172</v>
      </c>
      <c r="D16"/>
      <c r="E16"/>
      <c r="F16"/>
      <c r="G16"/>
      <c r="H16"/>
      <c r="I16"/>
      <c r="J16"/>
      <c r="K16"/>
      <c r="L16"/>
    </row>
    <row r="17" spans="2:3" ht="12.75">
      <c r="B17" s="14" t="s">
        <v>183</v>
      </c>
      <c r="C17" s="14" t="s">
        <v>187</v>
      </c>
    </row>
    <row r="18" spans="2:3" ht="12.75">
      <c r="B18" s="14" t="s">
        <v>184</v>
      </c>
      <c r="C18" s="14" t="s">
        <v>187</v>
      </c>
    </row>
    <row r="19" spans="2:12" s="21" customFormat="1" ht="12.75">
      <c r="B19" s="21" t="s">
        <v>10</v>
      </c>
      <c r="C19" s="21" t="s">
        <v>118</v>
      </c>
      <c r="D19"/>
      <c r="E19"/>
      <c r="F19"/>
      <c r="G19"/>
      <c r="H19"/>
      <c r="I19"/>
      <c r="J19"/>
      <c r="K19"/>
      <c r="L19"/>
    </row>
    <row r="20" spans="2:3" ht="12.75">
      <c r="B20" s="14" t="s">
        <v>132</v>
      </c>
      <c r="C20" s="14" t="s">
        <v>116</v>
      </c>
    </row>
    <row r="21" spans="2:12" s="21" customFormat="1" ht="25.5">
      <c r="B21" s="21" t="s">
        <v>133</v>
      </c>
      <c r="C21" s="21" t="s">
        <v>117</v>
      </c>
      <c r="D21"/>
      <c r="E21"/>
      <c r="F21"/>
      <c r="G21"/>
      <c r="H21"/>
      <c r="I21"/>
      <c r="J21"/>
      <c r="K21"/>
      <c r="L21"/>
    </row>
    <row r="22" spans="2:3" ht="12.75">
      <c r="B22" s="14" t="s">
        <v>134</v>
      </c>
      <c r="C22" s="14" t="s">
        <v>91</v>
      </c>
    </row>
    <row r="23" ht="12.75" customHeight="1"/>
    <row r="24" ht="12.75">
      <c r="B24" s="14" t="s">
        <v>11</v>
      </c>
    </row>
    <row r="25" spans="2:3" ht="12.75">
      <c r="B25" s="14" t="s">
        <v>12</v>
      </c>
      <c r="C25" s="20">
        <v>3.33</v>
      </c>
    </row>
    <row r="26" spans="2:3" ht="12.75">
      <c r="B26" s="14" t="s">
        <v>13</v>
      </c>
      <c r="C26" s="20">
        <v>50</v>
      </c>
    </row>
    <row r="27" spans="2:3" ht="12.75">
      <c r="B27" s="14" t="s">
        <v>143</v>
      </c>
      <c r="C27" s="22">
        <f>1737/60</f>
        <v>28.95</v>
      </c>
    </row>
    <row r="28" spans="2:3" ht="12.75">
      <c r="B28" s="14" t="s">
        <v>144</v>
      </c>
      <c r="C28" s="20">
        <v>295</v>
      </c>
    </row>
    <row r="29" ht="12.75" customHeight="1"/>
    <row r="30" spans="2:3" ht="12.75">
      <c r="B30" s="14" t="s">
        <v>14</v>
      </c>
      <c r="C30" s="14" t="s">
        <v>97</v>
      </c>
    </row>
    <row r="31" spans="2:12" s="50" customFormat="1" ht="25.5">
      <c r="B31" s="50" t="s">
        <v>171</v>
      </c>
      <c r="D31" s="51"/>
      <c r="E31" s="51"/>
      <c r="F31" s="51"/>
      <c r="G31" s="51"/>
      <c r="H31" s="51"/>
      <c r="I31" s="51"/>
      <c r="J31" s="51"/>
      <c r="K31" s="51"/>
      <c r="L31" s="5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21"/>
  <sheetViews>
    <sheetView workbookViewId="0" topLeftCell="B1">
      <selection activeCell="B2" sqref="B2"/>
    </sheetView>
  </sheetViews>
  <sheetFormatPr defaultColWidth="9.140625" defaultRowHeight="12.75"/>
  <cols>
    <col min="1" max="1" width="9.140625" style="14" hidden="1" customWidth="1"/>
    <col min="2" max="2" width="21.8515625" style="14" customWidth="1"/>
    <col min="3" max="3" width="57.00390625" style="14" customWidth="1"/>
    <col min="4" max="16384" width="9.140625" style="14" customWidth="1"/>
  </cols>
  <sheetData>
    <row r="1" ht="12.75">
      <c r="B1" s="1" t="s">
        <v>176</v>
      </c>
    </row>
    <row r="3" ht="12.75">
      <c r="B3" s="49" t="s">
        <v>26</v>
      </c>
    </row>
    <row r="4" ht="12.75">
      <c r="B4" s="49"/>
    </row>
    <row r="5" spans="2:3" ht="12.75">
      <c r="B5" s="14" t="s">
        <v>15</v>
      </c>
      <c r="C5" s="14" t="s">
        <v>16</v>
      </c>
    </row>
    <row r="6" spans="2:3" ht="12.75">
      <c r="B6" s="14" t="s">
        <v>17</v>
      </c>
      <c r="C6" s="14" t="s">
        <v>18</v>
      </c>
    </row>
    <row r="7" spans="2:3" ht="12.75">
      <c r="B7" s="14" t="s">
        <v>19</v>
      </c>
      <c r="C7" s="14" t="s">
        <v>18</v>
      </c>
    </row>
    <row r="8" spans="2:3" ht="12.75">
      <c r="B8" s="14" t="s">
        <v>129</v>
      </c>
      <c r="C8" s="23" t="s">
        <v>20</v>
      </c>
    </row>
    <row r="9" spans="2:3" ht="12.75">
      <c r="B9" s="14" t="s">
        <v>173</v>
      </c>
      <c r="C9" s="48">
        <v>35217</v>
      </c>
    </row>
    <row r="10" spans="2:3" ht="12.75">
      <c r="B10" s="14" t="s">
        <v>21</v>
      </c>
      <c r="C10" s="14" t="s">
        <v>119</v>
      </c>
    </row>
    <row r="11" spans="2:3" ht="12.75">
      <c r="B11" s="14" t="s">
        <v>22</v>
      </c>
      <c r="C11" s="14" t="s">
        <v>106</v>
      </c>
    </row>
    <row r="13" spans="2:3" ht="12.75">
      <c r="B13" s="49" t="s">
        <v>40</v>
      </c>
      <c r="C13" s="14" t="s">
        <v>23</v>
      </c>
    </row>
    <row r="14" ht="12.75">
      <c r="B14" s="49"/>
    </row>
    <row r="15" spans="2:3" ht="12.75">
      <c r="B15" s="14" t="s">
        <v>15</v>
      </c>
      <c r="C15" s="14" t="s">
        <v>16</v>
      </c>
    </row>
    <row r="16" spans="2:3" ht="12.75">
      <c r="B16" s="14" t="s">
        <v>17</v>
      </c>
      <c r="C16" s="14" t="s">
        <v>18</v>
      </c>
    </row>
    <row r="17" spans="2:3" ht="12.75">
      <c r="B17" s="14" t="s">
        <v>19</v>
      </c>
      <c r="C17" s="14" t="s">
        <v>18</v>
      </c>
    </row>
    <row r="18" spans="2:3" ht="12.75">
      <c r="B18" s="14" t="s">
        <v>129</v>
      </c>
      <c r="C18" s="23" t="s">
        <v>24</v>
      </c>
    </row>
    <row r="19" spans="2:3" ht="12.75">
      <c r="B19" s="14" t="s">
        <v>173</v>
      </c>
      <c r="C19" s="48">
        <v>35217</v>
      </c>
    </row>
    <row r="20" spans="2:3" s="21" customFormat="1" ht="25.5">
      <c r="B20" s="21" t="s">
        <v>21</v>
      </c>
      <c r="C20" s="21" t="s">
        <v>120</v>
      </c>
    </row>
    <row r="21" spans="2:3" ht="12.75">
      <c r="B21" s="14" t="s">
        <v>22</v>
      </c>
      <c r="C21" s="14" t="s">
        <v>107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zoomScale="75" zoomScaleNormal="75" workbookViewId="0" topLeftCell="B1">
      <selection activeCell="B30" sqref="B30"/>
    </sheetView>
  </sheetViews>
  <sheetFormatPr defaultColWidth="9.140625" defaultRowHeight="12.75"/>
  <cols>
    <col min="1" max="1" width="9.140625" style="26" hidden="1" customWidth="1"/>
    <col min="2" max="2" width="21.140625" style="26" customWidth="1"/>
    <col min="3" max="3" width="10.28125" style="26" bestFit="1" customWidth="1"/>
    <col min="4" max="4" width="8.8515625" style="25" customWidth="1"/>
    <col min="5" max="5" width="5.421875" style="25" customWidth="1"/>
    <col min="6" max="6" width="2.8515625" style="25" customWidth="1"/>
    <col min="7" max="7" width="8.8515625" style="26" customWidth="1"/>
    <col min="8" max="8" width="2.7109375" style="26" customWidth="1"/>
    <col min="9" max="9" width="9.140625" style="26" customWidth="1"/>
    <col min="10" max="10" width="2.7109375" style="26" customWidth="1"/>
    <col min="11" max="11" width="10.140625" style="26" customWidth="1"/>
    <col min="12" max="12" width="2.8515625" style="26" customWidth="1"/>
    <col min="13" max="16384" width="8.8515625" style="26" customWidth="1"/>
  </cols>
  <sheetData>
    <row r="1" spans="2:3" ht="12.75">
      <c r="B1" s="24" t="s">
        <v>121</v>
      </c>
      <c r="C1" s="24"/>
    </row>
    <row r="2" spans="2:13" ht="12.75">
      <c r="B2" s="27"/>
      <c r="C2" s="27"/>
      <c r="G2" s="27"/>
      <c r="H2" s="27"/>
      <c r="I2" s="27"/>
      <c r="J2" s="27"/>
      <c r="K2" s="27"/>
      <c r="L2" s="27"/>
      <c r="M2" s="27"/>
    </row>
    <row r="3" spans="2:13" ht="12.75">
      <c r="B3" s="14"/>
      <c r="C3" s="14" t="s">
        <v>148</v>
      </c>
      <c r="D3" s="25" t="s">
        <v>25</v>
      </c>
      <c r="E3" s="25" t="s">
        <v>140</v>
      </c>
      <c r="G3" s="27"/>
      <c r="H3" s="27"/>
      <c r="I3" s="27"/>
      <c r="J3" s="27"/>
      <c r="K3" s="27"/>
      <c r="L3" s="27"/>
      <c r="M3" s="27"/>
    </row>
    <row r="4" spans="2:13" ht="12.75">
      <c r="B4" s="14"/>
      <c r="C4" s="14"/>
      <c r="G4" s="27"/>
      <c r="H4" s="27"/>
      <c r="I4" s="27"/>
      <c r="J4" s="27"/>
      <c r="K4" s="27"/>
      <c r="L4" s="27"/>
      <c r="M4" s="27"/>
    </row>
    <row r="5" spans="2:13" ht="12.75">
      <c r="B5" s="14"/>
      <c r="C5" s="14"/>
      <c r="G5" s="27"/>
      <c r="H5" s="27"/>
      <c r="I5" s="27"/>
      <c r="J5" s="27"/>
      <c r="K5" s="27"/>
      <c r="L5" s="27"/>
      <c r="M5" s="27"/>
    </row>
    <row r="6" spans="1:13" ht="12.75">
      <c r="A6" s="26">
        <v>1</v>
      </c>
      <c r="B6" s="28" t="s">
        <v>26</v>
      </c>
      <c r="C6" s="28"/>
      <c r="G6" s="27" t="s">
        <v>178</v>
      </c>
      <c r="H6" s="27"/>
      <c r="I6" s="27" t="s">
        <v>179</v>
      </c>
      <c r="J6" s="27"/>
      <c r="K6" s="27" t="s">
        <v>180</v>
      </c>
      <c r="L6" s="27"/>
      <c r="M6" s="27" t="s">
        <v>90</v>
      </c>
    </row>
    <row r="7" spans="2:12" ht="12.75">
      <c r="B7" s="25"/>
      <c r="C7" s="25"/>
      <c r="G7" s="29"/>
      <c r="H7" s="29"/>
      <c r="I7" s="29"/>
      <c r="J7" s="29"/>
      <c r="K7" s="29"/>
      <c r="L7" s="29"/>
    </row>
    <row r="8" spans="2:13" ht="12.75">
      <c r="B8" s="25" t="s">
        <v>27</v>
      </c>
      <c r="C8" s="25" t="s">
        <v>190</v>
      </c>
      <c r="D8" s="25" t="s">
        <v>28</v>
      </c>
      <c r="E8" s="25" t="s">
        <v>29</v>
      </c>
      <c r="G8" s="30">
        <v>0.00255</v>
      </c>
      <c r="H8" s="30"/>
      <c r="I8" s="30">
        <v>0.00391</v>
      </c>
      <c r="J8" s="30"/>
      <c r="K8" s="30">
        <v>0.00358</v>
      </c>
      <c r="L8" s="30"/>
      <c r="M8" s="29">
        <v>0.0027</v>
      </c>
    </row>
    <row r="9" spans="2:13" ht="12.75">
      <c r="B9" s="26" t="s">
        <v>153</v>
      </c>
      <c r="C9" s="26" t="s">
        <v>190</v>
      </c>
      <c r="D9" s="25" t="s">
        <v>30</v>
      </c>
      <c r="E9" s="25" t="s">
        <v>29</v>
      </c>
      <c r="G9" s="31">
        <v>17.13</v>
      </c>
      <c r="H9" s="31"/>
      <c r="I9" s="31">
        <v>5.58</v>
      </c>
      <c r="J9" s="31"/>
      <c r="K9" s="31">
        <v>1.92</v>
      </c>
      <c r="L9" s="31"/>
      <c r="M9" s="32">
        <v>8.21</v>
      </c>
    </row>
    <row r="10" spans="2:13" ht="12.75">
      <c r="B10" s="26" t="s">
        <v>188</v>
      </c>
      <c r="D10" s="25" t="s">
        <v>28</v>
      </c>
      <c r="E10" s="25" t="s">
        <v>29</v>
      </c>
      <c r="G10" s="33">
        <v>2.81E-06</v>
      </c>
      <c r="H10" s="30"/>
      <c r="I10" s="33">
        <v>3.18E-06</v>
      </c>
      <c r="J10" s="30"/>
      <c r="K10" s="33">
        <v>4.26E-06</v>
      </c>
      <c r="L10" s="33"/>
      <c r="M10" s="34"/>
    </row>
    <row r="11" spans="7:13" ht="12.75">
      <c r="G11" s="33"/>
      <c r="H11" s="30"/>
      <c r="I11" s="33"/>
      <c r="J11" s="30"/>
      <c r="K11" s="33"/>
      <c r="L11" s="33"/>
      <c r="M11" s="34"/>
    </row>
    <row r="12" spans="2:13" ht="12.75">
      <c r="B12" s="25" t="s">
        <v>154</v>
      </c>
      <c r="C12" s="25" t="s">
        <v>27</v>
      </c>
      <c r="D12" s="25" t="s">
        <v>190</v>
      </c>
      <c r="G12" s="30"/>
      <c r="H12" s="30"/>
      <c r="I12" s="30"/>
      <c r="J12" s="30"/>
      <c r="K12" s="30"/>
      <c r="L12" s="30"/>
      <c r="M12" s="29"/>
    </row>
    <row r="13" spans="2:13" ht="12.75">
      <c r="B13" s="25" t="s">
        <v>147</v>
      </c>
      <c r="C13" s="25"/>
      <c r="D13" s="25" t="s">
        <v>31</v>
      </c>
      <c r="G13" s="35">
        <v>8874</v>
      </c>
      <c r="H13" s="35"/>
      <c r="I13" s="30">
        <v>8186</v>
      </c>
      <c r="J13" s="30"/>
      <c r="K13" s="30">
        <v>8997</v>
      </c>
      <c r="L13" s="30"/>
      <c r="M13" s="29">
        <v>8686</v>
      </c>
    </row>
    <row r="14" spans="2:13" ht="12.75">
      <c r="B14" s="25" t="s">
        <v>151</v>
      </c>
      <c r="C14" s="25"/>
      <c r="D14" s="25" t="s">
        <v>32</v>
      </c>
      <c r="F14" s="25" t="s">
        <v>9</v>
      </c>
      <c r="G14" s="26">
        <v>4.5</v>
      </c>
      <c r="I14" s="26">
        <v>4.8</v>
      </c>
      <c r="K14" s="26">
        <v>4.2</v>
      </c>
      <c r="M14" s="29">
        <v>4.5</v>
      </c>
    </row>
    <row r="15" spans="2:13" ht="12.75">
      <c r="B15" s="25" t="s">
        <v>152</v>
      </c>
      <c r="C15" s="25"/>
      <c r="D15" s="25" t="s">
        <v>32</v>
      </c>
      <c r="G15" s="26">
        <v>12.91</v>
      </c>
      <c r="I15" s="26">
        <v>15.54</v>
      </c>
      <c r="K15" s="26">
        <v>13.04</v>
      </c>
      <c r="M15" s="29">
        <v>13.83</v>
      </c>
    </row>
    <row r="16" spans="2:13" ht="12.75">
      <c r="B16" s="25" t="s">
        <v>146</v>
      </c>
      <c r="C16" s="25"/>
      <c r="D16" s="25" t="s">
        <v>33</v>
      </c>
      <c r="G16" s="26">
        <v>297</v>
      </c>
      <c r="I16" s="26">
        <v>295</v>
      </c>
      <c r="K16" s="26">
        <v>298</v>
      </c>
      <c r="M16" s="29">
        <v>296.7</v>
      </c>
    </row>
    <row r="17" spans="2:13" ht="12.75">
      <c r="B17" s="25"/>
      <c r="C17" s="25"/>
      <c r="G17" s="29"/>
      <c r="H17" s="29"/>
      <c r="I17" s="29"/>
      <c r="J17" s="29"/>
      <c r="K17" s="29"/>
      <c r="L17" s="29"/>
      <c r="M17" s="29"/>
    </row>
    <row r="18" spans="2:13" ht="12.75">
      <c r="B18" s="25" t="s">
        <v>154</v>
      </c>
      <c r="C18" s="25" t="s">
        <v>139</v>
      </c>
      <c r="D18" s="25" t="s">
        <v>189</v>
      </c>
      <c r="G18" s="30"/>
      <c r="H18" s="30"/>
      <c r="I18" s="30"/>
      <c r="J18" s="30"/>
      <c r="K18" s="30"/>
      <c r="L18" s="30"/>
      <c r="M18" s="29"/>
    </row>
    <row r="19" spans="2:13" ht="12.75">
      <c r="B19" s="25" t="s">
        <v>147</v>
      </c>
      <c r="C19" s="25"/>
      <c r="D19" s="25" t="s">
        <v>31</v>
      </c>
      <c r="G19" s="35">
        <v>9090</v>
      </c>
      <c r="H19" s="35"/>
      <c r="I19" s="30">
        <v>7955</v>
      </c>
      <c r="J19" s="30"/>
      <c r="K19" s="30">
        <v>8165</v>
      </c>
      <c r="L19" s="30"/>
      <c r="M19" s="29">
        <v>8430</v>
      </c>
    </row>
    <row r="20" spans="2:13" ht="12.75">
      <c r="B20" s="25" t="s">
        <v>151</v>
      </c>
      <c r="C20" s="25"/>
      <c r="D20" s="25" t="s">
        <v>32</v>
      </c>
      <c r="G20" s="26">
        <v>4.5</v>
      </c>
      <c r="I20" s="26">
        <v>4.8</v>
      </c>
      <c r="K20" s="26">
        <v>4.2</v>
      </c>
      <c r="M20" s="29">
        <v>4.5</v>
      </c>
    </row>
    <row r="21" spans="2:13" ht="12.75">
      <c r="B21" s="25" t="s">
        <v>152</v>
      </c>
      <c r="C21" s="25"/>
      <c r="D21" s="25" t="s">
        <v>32</v>
      </c>
      <c r="G21" s="26">
        <v>12.91</v>
      </c>
      <c r="I21" s="26">
        <v>15.54</v>
      </c>
      <c r="K21" s="26">
        <v>13.04</v>
      </c>
      <c r="M21" s="29">
        <v>13.83</v>
      </c>
    </row>
    <row r="22" spans="2:13" ht="12.75">
      <c r="B22" s="25" t="s">
        <v>146</v>
      </c>
      <c r="C22" s="25"/>
      <c r="D22" s="25" t="s">
        <v>33</v>
      </c>
      <c r="G22" s="26">
        <v>293</v>
      </c>
      <c r="I22" s="26">
        <v>299</v>
      </c>
      <c r="K22" s="26">
        <v>303</v>
      </c>
      <c r="M22" s="29">
        <v>298</v>
      </c>
    </row>
    <row r="23" spans="2:13" ht="12.75">
      <c r="B23" s="25"/>
      <c r="C23" s="25"/>
      <c r="G23" s="29"/>
      <c r="H23" s="29"/>
      <c r="I23" s="29"/>
      <c r="J23" s="29"/>
      <c r="K23" s="29"/>
      <c r="L23" s="29"/>
      <c r="M23" s="29"/>
    </row>
    <row r="24" spans="2:13" ht="12.75">
      <c r="B24" s="26" t="s">
        <v>188</v>
      </c>
      <c r="C24" s="26" t="s">
        <v>189</v>
      </c>
      <c r="D24" s="25" t="s">
        <v>126</v>
      </c>
      <c r="E24" s="25" t="s">
        <v>29</v>
      </c>
      <c r="G24" s="36">
        <f>G10/7000*454*1000000/0.0283</f>
        <v>6.43987884906613</v>
      </c>
      <c r="H24" s="30"/>
      <c r="I24" s="36">
        <f>I10/7000*454*1000000/0.0283</f>
        <v>7.287834427057042</v>
      </c>
      <c r="J24" s="30"/>
      <c r="K24" s="36">
        <f>K10/7000*454*1000000/0.0283</f>
        <v>9.762948006057547</v>
      </c>
      <c r="L24" s="33"/>
      <c r="M24" s="34">
        <f>AVERAGE(G24,I24,K24)</f>
        <v>7.830220427393573</v>
      </c>
    </row>
    <row r="25" ht="12.75">
      <c r="M25" s="29"/>
    </row>
    <row r="26" spans="2:13" ht="12.75">
      <c r="B26" s="26" t="s">
        <v>99</v>
      </c>
      <c r="C26" s="26" t="s">
        <v>34</v>
      </c>
      <c r="M26" s="29"/>
    </row>
    <row r="27" spans="2:13" ht="12.75">
      <c r="B27" s="26" t="s">
        <v>149</v>
      </c>
      <c r="D27" s="25" t="s">
        <v>35</v>
      </c>
      <c r="G27" s="26">
        <v>1156</v>
      </c>
      <c r="I27" s="26">
        <v>1285</v>
      </c>
      <c r="K27" s="26">
        <v>1208</v>
      </c>
      <c r="M27" s="29"/>
    </row>
    <row r="28" spans="2:13" ht="12.75">
      <c r="B28" s="26" t="s">
        <v>150</v>
      </c>
      <c r="C28" s="26" t="s">
        <v>190</v>
      </c>
      <c r="D28" s="25" t="s">
        <v>35</v>
      </c>
      <c r="G28" s="37">
        <v>0.00262</v>
      </c>
      <c r="I28" s="37">
        <v>0.00134</v>
      </c>
      <c r="K28" s="37">
        <v>0.0022</v>
      </c>
      <c r="L28" s="37"/>
      <c r="M28" s="29"/>
    </row>
    <row r="29" spans="2:13" ht="12.75">
      <c r="B29" s="26" t="s">
        <v>125</v>
      </c>
      <c r="C29" s="26" t="s">
        <v>190</v>
      </c>
      <c r="D29" s="25" t="s">
        <v>32</v>
      </c>
      <c r="G29" s="26">
        <v>99.99977</v>
      </c>
      <c r="I29" s="26">
        <v>99.9999</v>
      </c>
      <c r="K29" s="26">
        <v>99.99982</v>
      </c>
      <c r="M29" s="29"/>
    </row>
    <row r="30" ht="12.75">
      <c r="M30" s="29"/>
    </row>
    <row r="31" spans="2:13" ht="12.75">
      <c r="B31" s="26" t="s">
        <v>99</v>
      </c>
      <c r="C31" s="26" t="s">
        <v>36</v>
      </c>
      <c r="M31" s="29"/>
    </row>
    <row r="32" spans="2:13" ht="12.75">
      <c r="B32" s="26" t="s">
        <v>149</v>
      </c>
      <c r="D32" s="25" t="s">
        <v>35</v>
      </c>
      <c r="G32" s="26">
        <v>410</v>
      </c>
      <c r="I32" s="26">
        <v>354</v>
      </c>
      <c r="K32" s="26">
        <v>359</v>
      </c>
      <c r="M32" s="29"/>
    </row>
    <row r="33" spans="2:13" ht="12.75">
      <c r="B33" s="26" t="s">
        <v>150</v>
      </c>
      <c r="C33" s="26" t="s">
        <v>190</v>
      </c>
      <c r="D33" s="25" t="s">
        <v>35</v>
      </c>
      <c r="G33" s="37">
        <v>0.00108</v>
      </c>
      <c r="I33" s="37">
        <v>0.00981</v>
      </c>
      <c r="K33" s="37">
        <v>0.0072</v>
      </c>
      <c r="L33" s="37"/>
      <c r="M33" s="34"/>
    </row>
    <row r="34" spans="2:13" ht="12.75">
      <c r="B34" s="26" t="s">
        <v>125</v>
      </c>
      <c r="C34" s="26" t="s">
        <v>190</v>
      </c>
      <c r="D34" s="25" t="s">
        <v>32</v>
      </c>
      <c r="G34" s="26">
        <v>99.9974</v>
      </c>
      <c r="I34" s="26">
        <v>99.9972</v>
      </c>
      <c r="K34" s="26">
        <v>99.998</v>
      </c>
      <c r="M34" s="29"/>
    </row>
    <row r="35" spans="2:13" ht="12.75">
      <c r="B35" s="25"/>
      <c r="C35" s="25"/>
      <c r="G35" s="29"/>
      <c r="H35" s="29"/>
      <c r="I35" s="38"/>
      <c r="J35" s="38"/>
      <c r="K35" s="29"/>
      <c r="L35" s="29"/>
      <c r="M35" s="29"/>
    </row>
    <row r="36" spans="2:13" ht="12.75">
      <c r="B36" s="25"/>
      <c r="C36" s="25"/>
      <c r="G36" s="27"/>
      <c r="H36" s="27"/>
      <c r="I36" s="27" t="s">
        <v>100</v>
      </c>
      <c r="J36" s="27"/>
      <c r="K36" s="27" t="s">
        <v>100</v>
      </c>
      <c r="L36" s="27"/>
      <c r="M36" s="27"/>
    </row>
    <row r="37" spans="1:13" ht="12.75">
      <c r="A37" s="26">
        <v>2</v>
      </c>
      <c r="B37" s="28" t="s">
        <v>40</v>
      </c>
      <c r="C37" s="28"/>
      <c r="G37" s="29" t="s">
        <v>178</v>
      </c>
      <c r="H37" s="29"/>
      <c r="I37" s="29" t="s">
        <v>179</v>
      </c>
      <c r="J37" s="29"/>
      <c r="K37" s="29" t="s">
        <v>180</v>
      </c>
      <c r="L37" s="29"/>
      <c r="M37" s="26" t="s">
        <v>90</v>
      </c>
    </row>
    <row r="38" spans="2:13" ht="12.75">
      <c r="B38" s="25"/>
      <c r="C38" s="25"/>
      <c r="D38" s="14"/>
      <c r="E38" s="14"/>
      <c r="F38" s="14"/>
      <c r="G38" s="14"/>
      <c r="H38" s="14"/>
      <c r="I38" s="14"/>
      <c r="J38" s="14"/>
      <c r="K38" s="14"/>
      <c r="L38" s="14"/>
      <c r="M38" s="29"/>
    </row>
    <row r="39" spans="2:13" ht="12.75">
      <c r="B39" s="25" t="s">
        <v>27</v>
      </c>
      <c r="C39" s="25" t="s">
        <v>190</v>
      </c>
      <c r="D39" s="25" t="s">
        <v>28</v>
      </c>
      <c r="E39" s="25" t="s">
        <v>29</v>
      </c>
      <c r="G39" s="29">
        <v>0.00239</v>
      </c>
      <c r="H39" s="29"/>
      <c r="I39" s="29">
        <v>0.00468</v>
      </c>
      <c r="J39" s="29"/>
      <c r="K39" s="29">
        <v>0.00546</v>
      </c>
      <c r="L39" s="29"/>
      <c r="M39" s="29">
        <v>0.0037</v>
      </c>
    </row>
    <row r="40" spans="2:13" ht="12.75">
      <c r="B40" s="25" t="s">
        <v>153</v>
      </c>
      <c r="C40" s="25" t="s">
        <v>190</v>
      </c>
      <c r="D40" s="25" t="s">
        <v>30</v>
      </c>
      <c r="E40" s="25" t="s">
        <v>29</v>
      </c>
      <c r="G40" s="32">
        <v>8.71</v>
      </c>
      <c r="H40" s="32"/>
      <c r="I40" s="32">
        <v>4.59</v>
      </c>
      <c r="J40" s="32"/>
      <c r="K40" s="32">
        <v>7.8</v>
      </c>
      <c r="L40" s="32"/>
      <c r="M40" s="32">
        <v>7.03</v>
      </c>
    </row>
    <row r="41" spans="2:13" ht="12.75">
      <c r="B41" s="25"/>
      <c r="C41" s="25"/>
      <c r="G41" s="29"/>
      <c r="H41" s="29"/>
      <c r="I41" s="29"/>
      <c r="J41" s="29"/>
      <c r="K41" s="29"/>
      <c r="L41" s="29"/>
      <c r="M41" s="29"/>
    </row>
    <row r="42" spans="2:13" ht="12.75">
      <c r="B42" s="25" t="s">
        <v>154</v>
      </c>
      <c r="C42" s="25" t="s">
        <v>27</v>
      </c>
      <c r="D42" s="25" t="s">
        <v>190</v>
      </c>
      <c r="G42" s="29"/>
      <c r="H42" s="29"/>
      <c r="I42" s="29"/>
      <c r="J42" s="29"/>
      <c r="K42" s="29"/>
      <c r="L42" s="29"/>
      <c r="M42" s="29"/>
    </row>
    <row r="43" spans="2:13" ht="12.75">
      <c r="B43" s="25" t="s">
        <v>147</v>
      </c>
      <c r="C43" s="25"/>
      <c r="D43" s="25" t="s">
        <v>31</v>
      </c>
      <c r="G43" s="29">
        <v>10000</v>
      </c>
      <c r="H43" s="29"/>
      <c r="I43" s="38">
        <v>10030</v>
      </c>
      <c r="J43" s="38"/>
      <c r="K43" s="29">
        <v>10062</v>
      </c>
      <c r="L43" s="29"/>
      <c r="M43" s="29">
        <v>10031</v>
      </c>
    </row>
    <row r="44" spans="2:13" ht="12.75">
      <c r="B44" s="25" t="s">
        <v>151</v>
      </c>
      <c r="C44" s="25"/>
      <c r="D44" s="25" t="s">
        <v>32</v>
      </c>
      <c r="G44" s="29">
        <v>8</v>
      </c>
      <c r="H44" s="29"/>
      <c r="I44" s="29">
        <v>7.4</v>
      </c>
      <c r="J44" s="29"/>
      <c r="K44" s="29">
        <v>10.1</v>
      </c>
      <c r="L44" s="29"/>
      <c r="M44" s="29">
        <v>8.5</v>
      </c>
    </row>
    <row r="45" spans="2:13" ht="12.75">
      <c r="B45" s="25" t="s">
        <v>152</v>
      </c>
      <c r="C45" s="25"/>
      <c r="D45" s="25" t="s">
        <v>32</v>
      </c>
      <c r="G45" s="29">
        <v>10.86</v>
      </c>
      <c r="H45" s="29"/>
      <c r="I45" s="29">
        <v>11</v>
      </c>
      <c r="J45" s="29"/>
      <c r="K45" s="29">
        <v>10.97</v>
      </c>
      <c r="L45" s="29"/>
      <c r="M45" s="29">
        <v>10.94</v>
      </c>
    </row>
    <row r="46" spans="2:13" ht="12.75">
      <c r="B46" s="25" t="s">
        <v>146</v>
      </c>
      <c r="C46" s="25"/>
      <c r="D46" s="25" t="s">
        <v>33</v>
      </c>
      <c r="G46" s="29">
        <v>300</v>
      </c>
      <c r="H46" s="29"/>
      <c r="I46" s="29">
        <v>294</v>
      </c>
      <c r="J46" s="29"/>
      <c r="K46" s="29">
        <v>286</v>
      </c>
      <c r="L46" s="29"/>
      <c r="M46" s="29">
        <v>293.3</v>
      </c>
    </row>
    <row r="47" ht="12.75">
      <c r="M47" s="29"/>
    </row>
    <row r="48" spans="2:13" ht="12.75">
      <c r="B48" s="26" t="s">
        <v>99</v>
      </c>
      <c r="C48" s="26" t="s">
        <v>34</v>
      </c>
      <c r="M48" s="29"/>
    </row>
    <row r="49" spans="2:13" ht="12.75">
      <c r="B49" s="26" t="s">
        <v>149</v>
      </c>
      <c r="D49" s="25" t="s">
        <v>35</v>
      </c>
      <c r="G49" s="26">
        <v>585</v>
      </c>
      <c r="I49" s="26">
        <v>545</v>
      </c>
      <c r="K49" s="26">
        <v>516</v>
      </c>
      <c r="M49" s="29"/>
    </row>
    <row r="50" spans="2:13" ht="12.75">
      <c r="B50" s="26" t="s">
        <v>150</v>
      </c>
      <c r="C50" s="26" t="s">
        <v>190</v>
      </c>
      <c r="D50" s="25" t="s">
        <v>35</v>
      </c>
      <c r="G50" s="47">
        <v>0.000949</v>
      </c>
      <c r="H50" s="47"/>
      <c r="I50" s="47">
        <v>0.00337</v>
      </c>
      <c r="J50" s="47"/>
      <c r="K50" s="47">
        <v>0.00163</v>
      </c>
      <c r="L50" s="47"/>
      <c r="M50" s="29"/>
    </row>
    <row r="51" spans="2:13" ht="12.75">
      <c r="B51" s="26" t="s">
        <v>125</v>
      </c>
      <c r="C51" s="26" t="s">
        <v>190</v>
      </c>
      <c r="D51" s="25" t="s">
        <v>32</v>
      </c>
      <c r="G51" s="26">
        <v>99.99983</v>
      </c>
      <c r="I51" s="26">
        <v>99.99931</v>
      </c>
      <c r="K51" s="26">
        <v>99.99969</v>
      </c>
      <c r="M51" s="29"/>
    </row>
    <row r="52" ht="12.75">
      <c r="M52" s="29"/>
    </row>
    <row r="53" spans="2:13" ht="12.75">
      <c r="B53" s="26" t="s">
        <v>99</v>
      </c>
      <c r="C53" s="26" t="s">
        <v>36</v>
      </c>
      <c r="M53" s="29"/>
    </row>
    <row r="54" spans="2:13" ht="12.75">
      <c r="B54" s="26" t="s">
        <v>149</v>
      </c>
      <c r="D54" s="25" t="s">
        <v>35</v>
      </c>
      <c r="G54" s="26">
        <v>1619</v>
      </c>
      <c r="I54" s="26">
        <v>1607</v>
      </c>
      <c r="K54" s="26">
        <v>1603</v>
      </c>
      <c r="M54" s="29"/>
    </row>
    <row r="55" spans="2:13" ht="12.75">
      <c r="B55" s="26" t="s">
        <v>150</v>
      </c>
      <c r="C55" s="26" t="s">
        <v>190</v>
      </c>
      <c r="D55" s="25" t="s">
        <v>35</v>
      </c>
      <c r="G55" s="47">
        <v>0.00923</v>
      </c>
      <c r="H55" s="47"/>
      <c r="I55" s="47">
        <v>0.00677</v>
      </c>
      <c r="J55" s="47"/>
      <c r="K55" s="47">
        <v>0.00866</v>
      </c>
      <c r="L55" s="47"/>
      <c r="M55" s="29"/>
    </row>
    <row r="56" spans="2:13" ht="12.75">
      <c r="B56" s="26" t="s">
        <v>125</v>
      </c>
      <c r="C56" s="26" t="s">
        <v>190</v>
      </c>
      <c r="D56" s="25" t="s">
        <v>32</v>
      </c>
      <c r="G56" s="26">
        <v>99.99943</v>
      </c>
      <c r="I56" s="26">
        <v>99.99958</v>
      </c>
      <c r="K56" s="26">
        <v>99.99946</v>
      </c>
      <c r="M56" s="29"/>
    </row>
    <row r="57" spans="2:13" ht="12.75">
      <c r="B57" s="25"/>
      <c r="C57" s="25"/>
      <c r="G57" s="29"/>
      <c r="H57" s="29"/>
      <c r="I57" s="29"/>
      <c r="J57" s="29"/>
      <c r="K57" s="29"/>
      <c r="L57" s="29"/>
      <c r="M57" s="27"/>
    </row>
    <row r="58" spans="2:13" ht="12.75">
      <c r="B58" s="25"/>
      <c r="C58" s="25"/>
      <c r="G58" s="29"/>
      <c r="H58" s="29"/>
      <c r="I58" s="38"/>
      <c r="J58" s="38"/>
      <c r="K58" s="29"/>
      <c r="L58" s="29"/>
      <c r="M58" s="27"/>
    </row>
    <row r="59" spans="2:12" ht="12.75">
      <c r="B59" s="25"/>
      <c r="C59" s="25"/>
      <c r="G59" s="29"/>
      <c r="H59" s="29"/>
      <c r="I59" s="29"/>
      <c r="J59" s="29"/>
      <c r="K59" s="29"/>
      <c r="L59" s="29"/>
    </row>
    <row r="60" spans="2:12" ht="12.75">
      <c r="B60" s="25"/>
      <c r="C60" s="25"/>
      <c r="G60" s="29"/>
      <c r="H60" s="29"/>
      <c r="I60" s="29"/>
      <c r="J60" s="29"/>
      <c r="K60" s="29"/>
      <c r="L60" s="29"/>
    </row>
    <row r="61" spans="2:12" ht="12.75">
      <c r="B61" s="25"/>
      <c r="C61" s="25"/>
      <c r="G61" s="29"/>
      <c r="H61" s="29"/>
      <c r="I61" s="29"/>
      <c r="J61" s="29"/>
      <c r="K61" s="29"/>
      <c r="L61" s="29"/>
    </row>
    <row r="65" spans="7:12" ht="12.75">
      <c r="G65" s="37"/>
      <c r="I65" s="37"/>
      <c r="K65" s="37"/>
      <c r="L65" s="37"/>
    </row>
    <row r="69" spans="7:12" ht="12.75">
      <c r="G69" s="37"/>
      <c r="I69" s="37"/>
      <c r="K69" s="37"/>
      <c r="L69" s="37"/>
    </row>
    <row r="74" spans="7:12" ht="12.75">
      <c r="G74" s="37"/>
      <c r="I74" s="37"/>
      <c r="K74" s="37"/>
      <c r="L74" s="37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118"/>
  <sheetViews>
    <sheetView zoomScale="75" zoomScaleNormal="75" workbookViewId="0" topLeftCell="B54">
      <pane ySplit="1935" topLeftCell="BM1" activePane="bottomLeft" state="split"/>
      <selection pane="topLeft" activeCell="V82" sqref="V82"/>
      <selection pane="bottomLeft" activeCell="AC3" sqref="AC3"/>
    </sheetView>
  </sheetViews>
  <sheetFormatPr defaultColWidth="9.140625" defaultRowHeight="12.75"/>
  <cols>
    <col min="1" max="1" width="9.140625" style="2" hidden="1" customWidth="1"/>
    <col min="2" max="2" width="21.28125" style="5" customWidth="1"/>
    <col min="3" max="3" width="1.28515625" style="5" customWidth="1"/>
    <col min="4" max="4" width="8.7109375" style="5" customWidth="1"/>
    <col min="5" max="5" width="3.7109375" style="2" customWidth="1"/>
    <col min="6" max="6" width="9.28125" style="2" customWidth="1"/>
    <col min="7" max="7" width="3.7109375" style="2" customWidth="1"/>
    <col min="8" max="8" width="12.57421875" style="2" customWidth="1"/>
    <col min="9" max="9" width="3.8515625" style="2" customWidth="1"/>
    <col min="10" max="10" width="11.140625" style="2" customWidth="1"/>
    <col min="11" max="11" width="3.7109375" style="2" customWidth="1"/>
    <col min="12" max="12" width="11.140625" style="40" customWidth="1"/>
    <col min="13" max="13" width="3.00390625" style="40" customWidth="1"/>
    <col min="14" max="14" width="11.57421875" style="40" customWidth="1"/>
    <col min="15" max="15" width="2.28125" style="40" customWidth="1"/>
    <col min="16" max="16" width="11.8515625" style="40" customWidth="1"/>
    <col min="17" max="17" width="2.8515625" style="40" customWidth="1"/>
    <col min="18" max="18" width="9.28125" style="40" customWidth="1"/>
    <col min="19" max="19" width="2.7109375" style="40" customWidth="1"/>
    <col min="20" max="20" width="11.00390625" style="2" customWidth="1"/>
    <col min="21" max="21" width="3.8515625" style="2" customWidth="1"/>
    <col min="22" max="22" width="11.8515625" style="2" customWidth="1"/>
    <col min="23" max="23" width="4.28125" style="2" customWidth="1"/>
    <col min="24" max="24" width="14.140625" style="2" customWidth="1"/>
    <col min="25" max="25" width="5.00390625" style="2" customWidth="1"/>
    <col min="26" max="26" width="14.140625" style="2" customWidth="1"/>
    <col min="27" max="27" width="4.28125" style="2" customWidth="1"/>
    <col min="28" max="28" width="11.140625" style="2" customWidth="1"/>
    <col min="29" max="16384" width="8.8515625" style="2" customWidth="1"/>
  </cols>
  <sheetData>
    <row r="1" spans="2:3" ht="12.75">
      <c r="B1" s="39" t="s">
        <v>130</v>
      </c>
      <c r="C1" s="39"/>
    </row>
    <row r="3" spans="1:28" ht="12.75">
      <c r="A3" s="2" t="s">
        <v>167</v>
      </c>
      <c r="B3" s="39" t="s">
        <v>26</v>
      </c>
      <c r="C3" s="39"/>
      <c r="F3" s="8" t="s">
        <v>178</v>
      </c>
      <c r="G3" s="8"/>
      <c r="H3" s="8" t="s">
        <v>179</v>
      </c>
      <c r="I3" s="8"/>
      <c r="J3" s="8" t="s">
        <v>180</v>
      </c>
      <c r="K3" s="8"/>
      <c r="L3" s="8" t="s">
        <v>90</v>
      </c>
      <c r="M3" s="8"/>
      <c r="N3" s="8" t="s">
        <v>178</v>
      </c>
      <c r="O3" s="8"/>
      <c r="P3" s="8" t="s">
        <v>179</v>
      </c>
      <c r="Q3" s="8"/>
      <c r="R3" s="8" t="s">
        <v>180</v>
      </c>
      <c r="S3" s="8"/>
      <c r="T3" s="8" t="s">
        <v>90</v>
      </c>
      <c r="U3" s="8"/>
      <c r="V3" s="8" t="s">
        <v>178</v>
      </c>
      <c r="W3" s="8"/>
      <c r="X3" s="8" t="s">
        <v>179</v>
      </c>
      <c r="Y3" s="8"/>
      <c r="Z3" s="8" t="s">
        <v>180</v>
      </c>
      <c r="AA3" s="8"/>
      <c r="AB3" s="8" t="s">
        <v>90</v>
      </c>
    </row>
    <row r="5" spans="2:28" ht="12.75">
      <c r="B5" s="5" t="s">
        <v>196</v>
      </c>
      <c r="F5" s="8" t="s">
        <v>198</v>
      </c>
      <c r="H5" s="8" t="s">
        <v>198</v>
      </c>
      <c r="J5" s="8" t="s">
        <v>198</v>
      </c>
      <c r="L5" s="8" t="s">
        <v>198</v>
      </c>
      <c r="N5" s="8" t="s">
        <v>200</v>
      </c>
      <c r="P5" s="8" t="s">
        <v>200</v>
      </c>
      <c r="R5" s="8" t="s">
        <v>200</v>
      </c>
      <c r="T5" s="8" t="s">
        <v>200</v>
      </c>
      <c r="V5" s="8" t="s">
        <v>202</v>
      </c>
      <c r="X5" s="8" t="s">
        <v>202</v>
      </c>
      <c r="Z5" s="8" t="s">
        <v>202</v>
      </c>
      <c r="AB5" s="8" t="s">
        <v>202</v>
      </c>
    </row>
    <row r="6" spans="2:28" ht="12.75">
      <c r="B6" s="5" t="s">
        <v>197</v>
      </c>
      <c r="F6" s="8" t="s">
        <v>199</v>
      </c>
      <c r="H6" s="8" t="s">
        <v>199</v>
      </c>
      <c r="J6" s="8" t="s">
        <v>199</v>
      </c>
      <c r="L6" s="8" t="s">
        <v>199</v>
      </c>
      <c r="N6" s="8" t="s">
        <v>201</v>
      </c>
      <c r="P6" s="8" t="s">
        <v>201</v>
      </c>
      <c r="R6" s="8" t="s">
        <v>201</v>
      </c>
      <c r="T6" s="8" t="s">
        <v>201</v>
      </c>
      <c r="V6" s="8" t="s">
        <v>47</v>
      </c>
      <c r="X6" s="8" t="s">
        <v>47</v>
      </c>
      <c r="Z6" s="8" t="s">
        <v>47</v>
      </c>
      <c r="AB6" s="8" t="s">
        <v>47</v>
      </c>
    </row>
    <row r="7" spans="2:28" ht="12.75">
      <c r="B7" s="5" t="s">
        <v>204</v>
      </c>
      <c r="F7" s="8" t="s">
        <v>122</v>
      </c>
      <c r="H7" s="8" t="s">
        <v>122</v>
      </c>
      <c r="J7" s="8" t="s">
        <v>122</v>
      </c>
      <c r="L7" s="8" t="s">
        <v>122</v>
      </c>
      <c r="N7" s="8" t="s">
        <v>205</v>
      </c>
      <c r="P7" s="8" t="s">
        <v>205</v>
      </c>
      <c r="R7" s="8" t="s">
        <v>205</v>
      </c>
      <c r="T7" s="8" t="s">
        <v>205</v>
      </c>
      <c r="V7" s="8" t="s">
        <v>47</v>
      </c>
      <c r="X7" s="8" t="s">
        <v>47</v>
      </c>
      <c r="Z7" s="8" t="s">
        <v>47</v>
      </c>
      <c r="AB7" s="8" t="s">
        <v>47</v>
      </c>
    </row>
    <row r="8" spans="2:28" ht="12.75">
      <c r="B8" s="5" t="s">
        <v>84</v>
      </c>
      <c r="F8" s="40" t="s">
        <v>103</v>
      </c>
      <c r="H8" s="40" t="s">
        <v>103</v>
      </c>
      <c r="J8" s="40" t="s">
        <v>103</v>
      </c>
      <c r="L8" s="40" t="s">
        <v>103</v>
      </c>
      <c r="N8" s="40" t="s">
        <v>91</v>
      </c>
      <c r="P8" s="40" t="s">
        <v>91</v>
      </c>
      <c r="R8" s="40" t="s">
        <v>91</v>
      </c>
      <c r="T8" s="40" t="s">
        <v>91</v>
      </c>
      <c r="U8" s="40"/>
      <c r="V8" s="40" t="s">
        <v>47</v>
      </c>
      <c r="W8" s="40"/>
      <c r="X8" s="40" t="s">
        <v>47</v>
      </c>
      <c r="Y8" s="40"/>
      <c r="Z8" s="40" t="s">
        <v>47</v>
      </c>
      <c r="AA8" s="40"/>
      <c r="AB8" s="40" t="s">
        <v>47</v>
      </c>
    </row>
    <row r="9" spans="2:27" ht="12.75">
      <c r="B9" s="5" t="s">
        <v>170</v>
      </c>
      <c r="D9" s="5" t="s">
        <v>85</v>
      </c>
      <c r="F9" s="2">
        <v>27.34</v>
      </c>
      <c r="H9" s="2">
        <v>27.46</v>
      </c>
      <c r="J9" s="2">
        <v>27.2</v>
      </c>
      <c r="L9" s="41">
        <f>27.33</f>
        <v>27.33</v>
      </c>
      <c r="M9" s="41"/>
      <c r="N9" s="40">
        <v>16.41</v>
      </c>
      <c r="P9" s="41">
        <v>15.49</v>
      </c>
      <c r="Q9" s="41"/>
      <c r="R9" s="41">
        <v>16.21</v>
      </c>
      <c r="S9" s="41"/>
      <c r="T9" s="12">
        <v>16.04</v>
      </c>
      <c r="U9" s="12"/>
      <c r="V9" s="12"/>
      <c r="W9" s="12"/>
      <c r="X9" s="12"/>
      <c r="Y9" s="12"/>
      <c r="Z9" s="12"/>
      <c r="AA9" s="12"/>
    </row>
    <row r="10" spans="2:28" ht="12.75">
      <c r="B10" s="5" t="s">
        <v>88</v>
      </c>
      <c r="D10" s="5" t="s">
        <v>89</v>
      </c>
      <c r="E10" s="8"/>
      <c r="F10" s="40">
        <v>14000</v>
      </c>
      <c r="G10" s="8"/>
      <c r="H10" s="40">
        <v>14000</v>
      </c>
      <c r="I10" s="8"/>
      <c r="J10" s="40">
        <v>14000</v>
      </c>
      <c r="K10" s="8"/>
      <c r="L10" s="40">
        <v>14000</v>
      </c>
      <c r="N10" s="40">
        <v>23452</v>
      </c>
      <c r="P10" s="40">
        <v>23452</v>
      </c>
      <c r="R10" s="40">
        <v>23452</v>
      </c>
      <c r="T10" s="40">
        <v>23452</v>
      </c>
      <c r="U10" s="40"/>
      <c r="V10" s="40"/>
      <c r="W10" s="40"/>
      <c r="X10" s="40"/>
      <c r="Y10" s="40"/>
      <c r="Z10" s="40"/>
      <c r="AA10" s="40"/>
      <c r="AB10" s="8"/>
    </row>
    <row r="11" spans="2:29" ht="12.75">
      <c r="B11" s="5" t="s">
        <v>86</v>
      </c>
      <c r="D11" s="5" t="s">
        <v>35</v>
      </c>
      <c r="E11" s="8"/>
      <c r="F11" s="40">
        <v>110.7</v>
      </c>
      <c r="G11" s="40"/>
      <c r="H11" s="40">
        <v>100.5</v>
      </c>
      <c r="I11" s="40"/>
      <c r="J11" s="40">
        <v>109.3</v>
      </c>
      <c r="K11" s="8"/>
      <c r="L11" s="40">
        <v>106.9</v>
      </c>
      <c r="T11" s="8"/>
      <c r="U11" s="8"/>
      <c r="V11" s="8"/>
      <c r="W11" s="8"/>
      <c r="X11" s="8"/>
      <c r="Y11" s="8"/>
      <c r="Z11" s="8"/>
      <c r="AA11" s="8"/>
      <c r="AC11" s="5" t="s">
        <v>137</v>
      </c>
    </row>
    <row r="12" spans="2:29" ht="12.75">
      <c r="B12" s="5" t="s">
        <v>87</v>
      </c>
      <c r="D12" s="5" t="s">
        <v>35</v>
      </c>
      <c r="E12" s="8"/>
      <c r="F12" s="40">
        <v>2.051</v>
      </c>
      <c r="G12" s="40"/>
      <c r="H12" s="40">
        <v>1.895</v>
      </c>
      <c r="I12" s="40"/>
      <c r="J12" s="40">
        <v>2.366</v>
      </c>
      <c r="K12" s="8"/>
      <c r="L12" s="40">
        <v>2.1</v>
      </c>
      <c r="T12" s="40"/>
      <c r="U12" s="40"/>
      <c r="V12" s="40"/>
      <c r="W12" s="40"/>
      <c r="X12" s="40"/>
      <c r="Y12" s="40"/>
      <c r="Z12" s="40"/>
      <c r="AA12" s="40"/>
      <c r="AC12" s="5" t="s">
        <v>137</v>
      </c>
    </row>
    <row r="13" spans="2:29" ht="12.75">
      <c r="B13" s="5" t="s">
        <v>159</v>
      </c>
      <c r="D13" s="5" t="s">
        <v>105</v>
      </c>
      <c r="E13" s="8" t="s">
        <v>52</v>
      </c>
      <c r="F13" s="40">
        <v>0.025</v>
      </c>
      <c r="G13" s="40" t="s">
        <v>52</v>
      </c>
      <c r="H13" s="40">
        <v>0.025</v>
      </c>
      <c r="I13" s="40"/>
      <c r="J13" s="40">
        <v>0.03</v>
      </c>
      <c r="K13" s="8"/>
      <c r="L13" s="40">
        <v>0.027</v>
      </c>
      <c r="T13" s="40"/>
      <c r="U13" s="40"/>
      <c r="V13" s="40"/>
      <c r="W13" s="40"/>
      <c r="X13" s="40"/>
      <c r="Y13" s="40"/>
      <c r="Z13" s="40"/>
      <c r="AA13" s="40"/>
      <c r="AC13" s="8"/>
    </row>
    <row r="14" spans="2:29" ht="12.75">
      <c r="B14" s="5" t="s">
        <v>155</v>
      </c>
      <c r="D14" s="5" t="s">
        <v>105</v>
      </c>
      <c r="E14" s="8"/>
      <c r="F14" s="40">
        <v>0.04</v>
      </c>
      <c r="G14" s="40"/>
      <c r="H14" s="40">
        <v>0.19</v>
      </c>
      <c r="I14" s="40"/>
      <c r="J14" s="40">
        <v>0.21</v>
      </c>
      <c r="K14" s="8"/>
      <c r="L14" s="40">
        <v>0.15</v>
      </c>
      <c r="T14" s="40"/>
      <c r="U14" s="40"/>
      <c r="V14" s="40"/>
      <c r="W14" s="40"/>
      <c r="X14" s="40"/>
      <c r="Y14" s="40"/>
      <c r="Z14" s="40"/>
      <c r="AA14" s="40"/>
      <c r="AC14" s="8"/>
    </row>
    <row r="15" spans="2:29" ht="12.75">
      <c r="B15" s="5" t="s">
        <v>156</v>
      </c>
      <c r="D15" s="5" t="s">
        <v>105</v>
      </c>
      <c r="E15" s="8" t="s">
        <v>52</v>
      </c>
      <c r="F15" s="40">
        <v>0.5</v>
      </c>
      <c r="G15" s="40" t="s">
        <v>52</v>
      </c>
      <c r="H15" s="40">
        <v>0.5</v>
      </c>
      <c r="I15" s="40" t="s">
        <v>52</v>
      </c>
      <c r="J15" s="40">
        <v>0.5</v>
      </c>
      <c r="K15" s="8"/>
      <c r="L15" s="40">
        <v>0.5</v>
      </c>
      <c r="T15" s="40"/>
      <c r="U15" s="40"/>
      <c r="V15" s="40"/>
      <c r="W15" s="40"/>
      <c r="X15" s="40"/>
      <c r="Y15" s="40"/>
      <c r="Z15" s="40"/>
      <c r="AA15" s="40"/>
      <c r="AC15" s="8"/>
    </row>
    <row r="16" spans="2:29" ht="12.75">
      <c r="B16" s="5" t="s">
        <v>157</v>
      </c>
      <c r="D16" s="5" t="s">
        <v>105</v>
      </c>
      <c r="E16" s="8" t="s">
        <v>52</v>
      </c>
      <c r="F16" s="40">
        <v>0.2</v>
      </c>
      <c r="G16" s="40" t="s">
        <v>52</v>
      </c>
      <c r="H16" s="40">
        <v>0.2</v>
      </c>
      <c r="I16" s="40" t="s">
        <v>52</v>
      </c>
      <c r="J16" s="40">
        <v>0.2</v>
      </c>
      <c r="K16" s="8"/>
      <c r="L16" s="40">
        <v>0.2</v>
      </c>
      <c r="T16" s="40"/>
      <c r="U16" s="40"/>
      <c r="V16" s="40"/>
      <c r="W16" s="40"/>
      <c r="X16" s="40"/>
      <c r="Y16" s="40"/>
      <c r="Z16" s="40"/>
      <c r="AA16" s="40"/>
      <c r="AC16" s="8"/>
    </row>
    <row r="17" spans="2:29" ht="12.75">
      <c r="B17" s="5" t="s">
        <v>162</v>
      </c>
      <c r="D17" s="5" t="s">
        <v>105</v>
      </c>
      <c r="E17" s="8" t="s">
        <v>52</v>
      </c>
      <c r="F17" s="40">
        <v>0.2</v>
      </c>
      <c r="G17" s="40" t="s">
        <v>52</v>
      </c>
      <c r="H17" s="40">
        <v>0.2</v>
      </c>
      <c r="I17" s="40" t="s">
        <v>52</v>
      </c>
      <c r="J17" s="40">
        <v>0.2</v>
      </c>
      <c r="K17" s="8"/>
      <c r="L17" s="40">
        <v>0.2</v>
      </c>
      <c r="T17" s="40"/>
      <c r="U17" s="40"/>
      <c r="V17" s="40"/>
      <c r="W17" s="40"/>
      <c r="X17" s="40"/>
      <c r="Y17" s="40"/>
      <c r="Z17" s="40"/>
      <c r="AA17" s="40"/>
      <c r="AC17" s="8"/>
    </row>
    <row r="18" spans="2:29" ht="12.75">
      <c r="B18" s="5" t="s">
        <v>164</v>
      </c>
      <c r="D18" s="5" t="s">
        <v>105</v>
      </c>
      <c r="E18" s="8"/>
      <c r="F18" s="40">
        <v>81</v>
      </c>
      <c r="G18" s="40"/>
      <c r="H18" s="40">
        <v>76</v>
      </c>
      <c r="I18" s="40"/>
      <c r="J18" s="40">
        <v>83</v>
      </c>
      <c r="K18" s="8"/>
      <c r="L18" s="40">
        <v>80</v>
      </c>
      <c r="T18" s="40"/>
      <c r="U18" s="40"/>
      <c r="V18" s="40"/>
      <c r="W18" s="40"/>
      <c r="X18" s="40"/>
      <c r="Y18" s="40"/>
      <c r="Z18" s="40"/>
      <c r="AA18" s="40"/>
      <c r="AC18" s="5" t="s">
        <v>137</v>
      </c>
    </row>
    <row r="19" spans="2:28" ht="12.75">
      <c r="B19" s="5" t="s">
        <v>174</v>
      </c>
      <c r="D19" s="5" t="s">
        <v>105</v>
      </c>
      <c r="E19" s="8"/>
      <c r="F19" s="40">
        <v>74</v>
      </c>
      <c r="G19" s="40"/>
      <c r="H19" s="40">
        <v>56</v>
      </c>
      <c r="I19" s="40"/>
      <c r="J19" s="40">
        <v>61</v>
      </c>
      <c r="K19" s="8"/>
      <c r="L19" s="40">
        <v>63.7</v>
      </c>
      <c r="T19" s="40"/>
      <c r="U19" s="40"/>
      <c r="V19" s="40"/>
      <c r="W19" s="40"/>
      <c r="X19" s="40"/>
      <c r="Y19" s="40"/>
      <c r="Z19" s="40"/>
      <c r="AA19" s="40"/>
      <c r="AB19" s="8"/>
    </row>
    <row r="20" spans="2:28" ht="12.75">
      <c r="B20" s="5" t="s">
        <v>160</v>
      </c>
      <c r="D20" s="5" t="s">
        <v>105</v>
      </c>
      <c r="E20" s="8" t="s">
        <v>52</v>
      </c>
      <c r="F20" s="40">
        <v>0.5</v>
      </c>
      <c r="G20" s="40" t="s">
        <v>52</v>
      </c>
      <c r="H20" s="40">
        <v>0.5</v>
      </c>
      <c r="I20" s="40" t="s">
        <v>52</v>
      </c>
      <c r="J20" s="40">
        <v>0.5</v>
      </c>
      <c r="K20" s="8"/>
      <c r="L20" s="40">
        <v>0.5</v>
      </c>
      <c r="T20" s="40"/>
      <c r="U20" s="40"/>
      <c r="V20" s="40"/>
      <c r="W20" s="40"/>
      <c r="X20" s="40"/>
      <c r="Y20" s="40"/>
      <c r="Z20" s="40"/>
      <c r="AA20" s="40"/>
      <c r="AB20" s="8"/>
    </row>
    <row r="21" spans="2:28" ht="12.75">
      <c r="B21" s="5" t="s">
        <v>169</v>
      </c>
      <c r="D21" s="5" t="s">
        <v>105</v>
      </c>
      <c r="E21" s="8" t="s">
        <v>52</v>
      </c>
      <c r="F21" s="40">
        <v>0.25</v>
      </c>
      <c r="G21" s="40" t="s">
        <v>52</v>
      </c>
      <c r="H21" s="40">
        <v>0.25</v>
      </c>
      <c r="I21" s="40" t="s">
        <v>52</v>
      </c>
      <c r="J21" s="40">
        <v>0.25</v>
      </c>
      <c r="K21" s="8"/>
      <c r="L21" s="40">
        <v>0.25</v>
      </c>
      <c r="T21" s="40"/>
      <c r="U21" s="40"/>
      <c r="V21" s="40"/>
      <c r="W21" s="40"/>
      <c r="X21" s="40"/>
      <c r="Y21" s="40"/>
      <c r="Z21" s="40"/>
      <c r="AA21" s="40"/>
      <c r="AB21" s="8"/>
    </row>
    <row r="22" spans="2:28" ht="12.75">
      <c r="B22" s="5" t="s">
        <v>161</v>
      </c>
      <c r="D22" s="5" t="s">
        <v>105</v>
      </c>
      <c r="E22" s="8"/>
      <c r="F22" s="40">
        <v>1.3</v>
      </c>
      <c r="G22" s="40"/>
      <c r="H22" s="40">
        <v>2</v>
      </c>
      <c r="I22" s="40"/>
      <c r="J22" s="40">
        <v>2.1</v>
      </c>
      <c r="K22" s="8"/>
      <c r="L22" s="40">
        <v>1.8</v>
      </c>
      <c r="T22" s="40"/>
      <c r="U22" s="40"/>
      <c r="V22" s="40"/>
      <c r="W22" s="40"/>
      <c r="X22" s="40"/>
      <c r="Y22" s="40"/>
      <c r="Z22" s="40"/>
      <c r="AA22" s="40"/>
      <c r="AB22" s="8"/>
    </row>
    <row r="23" spans="2:28" ht="12.75">
      <c r="B23" s="5" t="s">
        <v>203</v>
      </c>
      <c r="D23" s="5" t="s">
        <v>105</v>
      </c>
      <c r="E23" s="8" t="s">
        <v>52</v>
      </c>
      <c r="F23" s="40">
        <v>0.05</v>
      </c>
      <c r="G23" s="40" t="s">
        <v>52</v>
      </c>
      <c r="H23" s="40">
        <v>0.05</v>
      </c>
      <c r="I23" s="40" t="s">
        <v>52</v>
      </c>
      <c r="J23" s="40">
        <v>0.05</v>
      </c>
      <c r="K23" s="8"/>
      <c r="L23" s="40">
        <v>0.06</v>
      </c>
      <c r="T23" s="40"/>
      <c r="U23" s="40"/>
      <c r="V23" s="40"/>
      <c r="W23" s="40"/>
      <c r="X23" s="40"/>
      <c r="Y23" s="40"/>
      <c r="Z23" s="40"/>
      <c r="AA23" s="40"/>
      <c r="AB23" s="8"/>
    </row>
    <row r="24" spans="2:28" ht="12.75">
      <c r="B24" s="5" t="s">
        <v>163</v>
      </c>
      <c r="D24" s="5" t="s">
        <v>105</v>
      </c>
      <c r="E24" s="8" t="s">
        <v>52</v>
      </c>
      <c r="F24" s="40">
        <v>0.5</v>
      </c>
      <c r="G24" s="40" t="s">
        <v>52</v>
      </c>
      <c r="H24" s="40">
        <v>0.5</v>
      </c>
      <c r="I24" s="40" t="s">
        <v>52</v>
      </c>
      <c r="J24" s="40">
        <v>0.5</v>
      </c>
      <c r="K24" s="8"/>
      <c r="L24" s="40">
        <v>0.5</v>
      </c>
      <c r="T24" s="40"/>
      <c r="U24" s="40"/>
      <c r="V24" s="40"/>
      <c r="W24" s="40"/>
      <c r="X24" s="40"/>
      <c r="Y24" s="40"/>
      <c r="Z24" s="40"/>
      <c r="AA24" s="40"/>
      <c r="AB24" s="8"/>
    </row>
    <row r="25" spans="2:28" ht="12.75">
      <c r="B25" s="5" t="s">
        <v>158</v>
      </c>
      <c r="D25" s="5" t="s">
        <v>105</v>
      </c>
      <c r="E25" s="8" t="s">
        <v>52</v>
      </c>
      <c r="F25" s="40">
        <v>0.025</v>
      </c>
      <c r="G25" s="40" t="s">
        <v>52</v>
      </c>
      <c r="H25" s="40">
        <v>0.025</v>
      </c>
      <c r="I25" s="40" t="s">
        <v>52</v>
      </c>
      <c r="J25" s="40">
        <v>0.025</v>
      </c>
      <c r="K25" s="8"/>
      <c r="L25" s="40">
        <v>0.025</v>
      </c>
      <c r="T25" s="40"/>
      <c r="U25" s="40"/>
      <c r="V25" s="40"/>
      <c r="W25" s="40"/>
      <c r="X25" s="40"/>
      <c r="Y25" s="40"/>
      <c r="Z25" s="40"/>
      <c r="AA25" s="40"/>
      <c r="AB25" s="8"/>
    </row>
    <row r="26" spans="5:28" ht="12.75">
      <c r="E26" s="8"/>
      <c r="F26" s="8"/>
      <c r="G26" s="8"/>
      <c r="H26" s="8"/>
      <c r="I26" s="8"/>
      <c r="J26" s="8"/>
      <c r="K26" s="8"/>
      <c r="T26" s="40"/>
      <c r="U26" s="40"/>
      <c r="V26" s="40"/>
      <c r="W26" s="40"/>
      <c r="X26" s="40"/>
      <c r="Y26" s="40"/>
      <c r="Z26" s="40"/>
      <c r="AA26" s="40"/>
      <c r="AB26" s="8"/>
    </row>
    <row r="27" spans="2:28" ht="12.75">
      <c r="B27" s="5" t="s">
        <v>108</v>
      </c>
      <c r="D27" s="5" t="s">
        <v>31</v>
      </c>
      <c r="E27" s="8"/>
      <c r="F27" s="42">
        <f>emiss!G13</f>
        <v>8874</v>
      </c>
      <c r="G27" s="8"/>
      <c r="H27" s="42">
        <f>emiss!I13</f>
        <v>8186</v>
      </c>
      <c r="I27" s="8"/>
      <c r="J27" s="42">
        <f>emiss!K13</f>
        <v>8997</v>
      </c>
      <c r="K27" s="8"/>
      <c r="L27" s="42">
        <f>emiss!M13</f>
        <v>8686</v>
      </c>
      <c r="T27" s="40"/>
      <c r="U27" s="40"/>
      <c r="V27" s="40"/>
      <c r="W27" s="40"/>
      <c r="X27" s="40"/>
      <c r="Y27" s="40"/>
      <c r="Z27" s="40"/>
      <c r="AA27" s="40"/>
      <c r="AB27" s="40">
        <v>8686</v>
      </c>
    </row>
    <row r="28" spans="2:28" ht="12.75">
      <c r="B28" s="5" t="s">
        <v>109</v>
      </c>
      <c r="D28" s="5" t="s">
        <v>32</v>
      </c>
      <c r="E28" s="8"/>
      <c r="F28" s="42">
        <f>emiss!G14</f>
        <v>4.5</v>
      </c>
      <c r="G28" s="8"/>
      <c r="H28" s="42">
        <f>emiss!I14</f>
        <v>4.8</v>
      </c>
      <c r="I28" s="8"/>
      <c r="J28" s="42">
        <f>emiss!K14</f>
        <v>4.2</v>
      </c>
      <c r="K28" s="8"/>
      <c r="L28" s="42">
        <f>emiss!M14</f>
        <v>4.5</v>
      </c>
      <c r="T28" s="40"/>
      <c r="U28" s="40"/>
      <c r="V28" s="40"/>
      <c r="W28" s="40"/>
      <c r="X28" s="40"/>
      <c r="Y28" s="40"/>
      <c r="Z28" s="40"/>
      <c r="AA28" s="40"/>
      <c r="AB28" s="40">
        <v>4.5</v>
      </c>
    </row>
    <row r="29" spans="5:28" ht="12.75">
      <c r="E29" s="8"/>
      <c r="F29" s="8"/>
      <c r="G29" s="8"/>
      <c r="H29" s="8"/>
      <c r="I29" s="8"/>
      <c r="J29" s="8"/>
      <c r="K29" s="8"/>
      <c r="T29" s="40"/>
      <c r="U29" s="40"/>
      <c r="V29" s="40"/>
      <c r="W29" s="40"/>
      <c r="X29" s="40"/>
      <c r="Y29" s="40"/>
      <c r="Z29" s="40"/>
      <c r="AA29" s="40"/>
      <c r="AB29" s="8"/>
    </row>
    <row r="30" spans="2:28" ht="12.75">
      <c r="B30" s="5" t="s">
        <v>168</v>
      </c>
      <c r="D30" s="5" t="s">
        <v>110</v>
      </c>
      <c r="E30" s="8"/>
      <c r="F30" s="41">
        <f>F10*F9*60/1000000</f>
        <v>22.9656</v>
      </c>
      <c r="G30" s="8"/>
      <c r="H30" s="41">
        <f>H10*H9*60/1000000</f>
        <v>23.0664</v>
      </c>
      <c r="I30" s="8"/>
      <c r="J30" s="41">
        <f>J10*J9*60/1000000</f>
        <v>22.848</v>
      </c>
      <c r="K30" s="8"/>
      <c r="L30" s="41">
        <f>L10*L9*60/1000000</f>
        <v>22.9572</v>
      </c>
      <c r="M30" s="41"/>
      <c r="N30" s="41">
        <f>N10*N9*60/1000000</f>
        <v>23.090839199999998</v>
      </c>
      <c r="O30" s="41"/>
      <c r="P30" s="41">
        <f>P10*P9*60/1000000</f>
        <v>21.796288799999996</v>
      </c>
      <c r="Q30" s="41"/>
      <c r="R30" s="41">
        <f>R10*R9*60/1000000</f>
        <v>22.809415200000004</v>
      </c>
      <c r="S30" s="41"/>
      <c r="T30" s="41">
        <f>T9*T10*60/1000000</f>
        <v>22.570204799999996</v>
      </c>
      <c r="U30" s="41"/>
      <c r="V30" s="41">
        <f>F30+N30</f>
        <v>46.0564392</v>
      </c>
      <c r="W30" s="41"/>
      <c r="X30" s="41">
        <f>H30+P30</f>
        <v>44.8626888</v>
      </c>
      <c r="Y30" s="41"/>
      <c r="Z30" s="41">
        <f>J30+R30</f>
        <v>45.6574152</v>
      </c>
      <c r="AA30" s="41"/>
      <c r="AB30" s="41">
        <f>L30+T30</f>
        <v>45.5274048</v>
      </c>
    </row>
    <row r="31" spans="2:28" ht="12.75">
      <c r="B31" s="5" t="s">
        <v>206</v>
      </c>
      <c r="D31" s="5" t="s">
        <v>110</v>
      </c>
      <c r="E31" s="8"/>
      <c r="F31" s="40"/>
      <c r="G31" s="8"/>
      <c r="H31" s="40"/>
      <c r="I31" s="8"/>
      <c r="J31" s="40"/>
      <c r="K31" s="8"/>
      <c r="L31" s="52">
        <f>L27*60/9000*(21-L28)/21</f>
        <v>45.49809523809524</v>
      </c>
      <c r="T31" s="40"/>
      <c r="U31" s="40"/>
      <c r="V31" s="40"/>
      <c r="W31" s="40"/>
      <c r="X31" s="40"/>
      <c r="Y31" s="40"/>
      <c r="Z31" s="40"/>
      <c r="AA31" s="40"/>
      <c r="AB31" s="41">
        <f>AB27/9000*(21-AB28)/21*60</f>
        <v>45.49809523809523</v>
      </c>
    </row>
    <row r="32" spans="5:28" ht="12.75">
      <c r="E32" s="8"/>
      <c r="F32" s="40"/>
      <c r="G32" s="8"/>
      <c r="H32" s="40"/>
      <c r="I32" s="8"/>
      <c r="J32" s="40"/>
      <c r="K32" s="8"/>
      <c r="T32" s="40"/>
      <c r="U32" s="40"/>
      <c r="V32" s="40"/>
      <c r="W32" s="40"/>
      <c r="X32" s="40"/>
      <c r="Y32" s="40"/>
      <c r="Z32" s="40"/>
      <c r="AA32" s="40"/>
      <c r="AB32" s="41"/>
    </row>
    <row r="33" spans="2:28" ht="12.75">
      <c r="B33" s="46" t="s">
        <v>138</v>
      </c>
      <c r="C33" s="46"/>
      <c r="E33" s="8"/>
      <c r="F33" s="40"/>
      <c r="G33" s="8"/>
      <c r="H33" s="40"/>
      <c r="I33" s="8"/>
      <c r="J33" s="40"/>
      <c r="K33" s="8"/>
      <c r="T33" s="40"/>
      <c r="U33" s="40"/>
      <c r="V33" s="40"/>
      <c r="W33" s="40"/>
      <c r="X33" s="40"/>
      <c r="Y33" s="40"/>
      <c r="Z33" s="40"/>
      <c r="AA33" s="40"/>
      <c r="AB33" s="41"/>
    </row>
    <row r="34" spans="2:28" ht="12.75">
      <c r="B34" s="5" t="s">
        <v>86</v>
      </c>
      <c r="D34" s="5" t="s">
        <v>111</v>
      </c>
      <c r="E34" s="8"/>
      <c r="F34" s="41">
        <f>F11*454/F27/60/0.0283*1000*(21-7)/(21-F28)</f>
        <v>2830.0261917188645</v>
      </c>
      <c r="G34" s="8"/>
      <c r="H34" s="41">
        <f>H11*454/H27/60/0.0283*1000*(21-7)/(21-H28)</f>
        <v>2836.779040772357</v>
      </c>
      <c r="I34" s="8"/>
      <c r="J34" s="41">
        <f>J11*454/J27/60/0.0283*1000*(21-7)/(21-J28)</f>
        <v>2706.8199106110446</v>
      </c>
      <c r="K34" s="8">
        <f aca="true" t="shared" si="0" ref="K34:K48">AVERAGE(E34*F34,G34*H34,I34*J34)/L34</f>
        <v>0</v>
      </c>
      <c r="L34" s="42">
        <f aca="true" t="shared" si="1" ref="L34:L48">AVERAGE(F34,H34,J34)</f>
        <v>2791.2083810340887</v>
      </c>
      <c r="M34" s="41"/>
      <c r="N34" s="41"/>
      <c r="O34" s="41"/>
      <c r="P34" s="41"/>
      <c r="Q34" s="41"/>
      <c r="R34" s="41"/>
      <c r="S34" s="41"/>
      <c r="T34" s="40"/>
      <c r="U34" s="42">
        <f aca="true" t="shared" si="2" ref="U34:AA34">E34</f>
        <v>0</v>
      </c>
      <c r="V34" s="42">
        <f t="shared" si="2"/>
        <v>2830.0261917188645</v>
      </c>
      <c r="W34" s="42">
        <f t="shared" si="2"/>
        <v>0</v>
      </c>
      <c r="X34" s="42">
        <f t="shared" si="2"/>
        <v>2836.779040772357</v>
      </c>
      <c r="Y34" s="42">
        <f t="shared" si="2"/>
        <v>0</v>
      </c>
      <c r="Z34" s="42">
        <f t="shared" si="2"/>
        <v>2706.8199106110446</v>
      </c>
      <c r="AA34" s="42">
        <f t="shared" si="2"/>
        <v>0</v>
      </c>
      <c r="AB34" s="41">
        <f>AVERAGE(Z34,X34,V34)</f>
        <v>2791.2083810340882</v>
      </c>
    </row>
    <row r="35" spans="2:28" ht="12.75">
      <c r="B35" s="5" t="s">
        <v>87</v>
      </c>
      <c r="D35" s="5" t="s">
        <v>98</v>
      </c>
      <c r="E35" s="8"/>
      <c r="F35" s="42">
        <f>F12*454/F27/60/0.0283*1000000*(21-7)/(21-F28)</f>
        <v>52433.45726481836</v>
      </c>
      <c r="G35" s="8"/>
      <c r="H35" s="42">
        <f>H12*454/H27/60/0.0283*1000000*(21-7)/(21-H28)</f>
        <v>53489.51524640414</v>
      </c>
      <c r="I35" s="8"/>
      <c r="J35" s="42">
        <f>J12*454/J27/60/0.0283*1000000*(21-7)/(21-J28)</f>
        <v>58594.10712265079</v>
      </c>
      <c r="K35" s="8">
        <f t="shared" si="0"/>
        <v>0</v>
      </c>
      <c r="L35" s="42">
        <f t="shared" si="1"/>
        <v>54839.02654462444</v>
      </c>
      <c r="M35" s="42"/>
      <c r="N35" s="42"/>
      <c r="O35" s="42"/>
      <c r="P35" s="42"/>
      <c r="Q35" s="42"/>
      <c r="R35" s="42"/>
      <c r="S35" s="42"/>
      <c r="T35" s="40"/>
      <c r="U35" s="42">
        <f aca="true" t="shared" si="3" ref="U35:AA48">E35</f>
        <v>0</v>
      </c>
      <c r="V35" s="42">
        <f aca="true" t="shared" si="4" ref="V35:V48">F35</f>
        <v>52433.45726481836</v>
      </c>
      <c r="W35" s="42">
        <f t="shared" si="3"/>
        <v>0</v>
      </c>
      <c r="X35" s="42">
        <f aca="true" t="shared" si="5" ref="X35:X48">H35</f>
        <v>53489.51524640414</v>
      </c>
      <c r="Y35" s="42">
        <f t="shared" si="3"/>
        <v>0</v>
      </c>
      <c r="Z35" s="42">
        <f aca="true" t="shared" si="6" ref="Z35:Z48">J35</f>
        <v>58594.10712265079</v>
      </c>
      <c r="AA35" s="42">
        <f t="shared" si="3"/>
        <v>0</v>
      </c>
      <c r="AB35" s="41">
        <f>AVERAGE(Z35,X35,V35)</f>
        <v>54839.02654462444</v>
      </c>
    </row>
    <row r="36" spans="2:28" ht="12.75">
      <c r="B36" s="5" t="s">
        <v>159</v>
      </c>
      <c r="D36" s="5" t="s">
        <v>98</v>
      </c>
      <c r="E36" s="8">
        <v>100</v>
      </c>
      <c r="F36" s="41">
        <f aca="true" t="shared" si="7" ref="F36:F48">(F13*F$9/1000000)*454/F$27/0.0283*1000000*(21-7)/(21-F$28)</f>
        <v>1.0484134970405656</v>
      </c>
      <c r="G36" s="8">
        <v>100</v>
      </c>
      <c r="H36" s="41">
        <f aca="true" t="shared" si="8" ref="H36:H48">(H13*H$9/1000000)*454/H$27/0.0283*1000000*(21-7)/(21-H$28)</f>
        <v>1.1626560068598348</v>
      </c>
      <c r="I36" s="8"/>
      <c r="J36" s="41">
        <f aca="true" t="shared" si="9" ref="J36:J48">(J13*J$9/1000000)*454/J$27/0.0283*1000000*(21-7)/(21-J$28)</f>
        <v>1.2124968236369327</v>
      </c>
      <c r="K36" s="8">
        <f t="shared" si="0"/>
        <v>64.58380800499592</v>
      </c>
      <c r="L36" s="41">
        <f t="shared" si="1"/>
        <v>1.1411887758457777</v>
      </c>
      <c r="M36" s="41"/>
      <c r="N36" s="41"/>
      <c r="O36" s="41"/>
      <c r="P36" s="41"/>
      <c r="Q36" s="41"/>
      <c r="R36" s="41"/>
      <c r="S36" s="41"/>
      <c r="T36" s="40"/>
      <c r="U36" s="42">
        <f t="shared" si="3"/>
        <v>100</v>
      </c>
      <c r="V36" s="41">
        <f t="shared" si="4"/>
        <v>1.0484134970405656</v>
      </c>
      <c r="W36" s="42">
        <f t="shared" si="3"/>
        <v>100</v>
      </c>
      <c r="X36" s="41">
        <f t="shared" si="5"/>
        <v>1.1626560068598348</v>
      </c>
      <c r="Y36" s="42">
        <f t="shared" si="3"/>
        <v>0</v>
      </c>
      <c r="Z36" s="41">
        <f t="shared" si="6"/>
        <v>1.2124968236369327</v>
      </c>
      <c r="AA36" s="42">
        <f t="shared" si="3"/>
        <v>64.58380800499592</v>
      </c>
      <c r="AB36" s="41">
        <f aca="true" t="shared" si="10" ref="AB36:AB48">AVERAGE(Z36,X36,V36)</f>
        <v>1.1411887758457777</v>
      </c>
    </row>
    <row r="37" spans="2:28" ht="12.75">
      <c r="B37" s="5" t="s">
        <v>155</v>
      </c>
      <c r="D37" s="5" t="s">
        <v>98</v>
      </c>
      <c r="E37" s="8"/>
      <c r="F37" s="41">
        <f>(F14*F$9/1000000)*454/F$27/0.0283*1000000*(21-7)/(21-F$28)</f>
        <v>1.6774615952649057</v>
      </c>
      <c r="G37" s="8"/>
      <c r="H37" s="41">
        <f t="shared" si="8"/>
        <v>8.836185652134743</v>
      </c>
      <c r="I37" s="8"/>
      <c r="J37" s="41">
        <f t="shared" si="9"/>
        <v>8.48747776545853</v>
      </c>
      <c r="K37" s="8">
        <f t="shared" si="0"/>
        <v>0</v>
      </c>
      <c r="L37" s="41">
        <f t="shared" si="1"/>
        <v>6.333708337619393</v>
      </c>
      <c r="M37" s="41"/>
      <c r="N37" s="41"/>
      <c r="O37" s="41"/>
      <c r="P37" s="41"/>
      <c r="Q37" s="41"/>
      <c r="R37" s="41"/>
      <c r="S37" s="41"/>
      <c r="T37" s="40"/>
      <c r="U37" s="42">
        <f t="shared" si="3"/>
        <v>0</v>
      </c>
      <c r="V37" s="41">
        <f t="shared" si="4"/>
        <v>1.6774615952649057</v>
      </c>
      <c r="W37" s="42">
        <f t="shared" si="3"/>
        <v>0</v>
      </c>
      <c r="X37" s="41">
        <f t="shared" si="5"/>
        <v>8.836185652134743</v>
      </c>
      <c r="Y37" s="42">
        <f t="shared" si="3"/>
        <v>0</v>
      </c>
      <c r="Z37" s="41">
        <f t="shared" si="6"/>
        <v>8.48747776545853</v>
      </c>
      <c r="AA37" s="42">
        <f t="shared" si="3"/>
        <v>0</v>
      </c>
      <c r="AB37" s="41">
        <f t="shared" si="10"/>
        <v>6.333708337619393</v>
      </c>
    </row>
    <row r="38" spans="2:28" ht="12.75">
      <c r="B38" s="5" t="s">
        <v>156</v>
      </c>
      <c r="D38" s="5" t="s">
        <v>98</v>
      </c>
      <c r="E38" s="8">
        <v>100</v>
      </c>
      <c r="F38" s="41">
        <f t="shared" si="7"/>
        <v>20.968269940811314</v>
      </c>
      <c r="G38" s="8">
        <v>100</v>
      </c>
      <c r="H38" s="41">
        <f t="shared" si="8"/>
        <v>23.25312013719669</v>
      </c>
      <c r="I38" s="8">
        <v>100</v>
      </c>
      <c r="J38" s="41">
        <f t="shared" si="9"/>
        <v>20.208280393948876</v>
      </c>
      <c r="K38" s="8">
        <f t="shared" si="0"/>
        <v>100</v>
      </c>
      <c r="L38" s="41">
        <f t="shared" si="1"/>
        <v>21.47655682398563</v>
      </c>
      <c r="M38" s="41"/>
      <c r="N38" s="41"/>
      <c r="O38" s="41"/>
      <c r="P38" s="41"/>
      <c r="Q38" s="41"/>
      <c r="R38" s="41"/>
      <c r="S38" s="41"/>
      <c r="T38" s="40"/>
      <c r="U38" s="42">
        <f t="shared" si="3"/>
        <v>100</v>
      </c>
      <c r="V38" s="41">
        <f t="shared" si="4"/>
        <v>20.968269940811314</v>
      </c>
      <c r="W38" s="42">
        <f t="shared" si="3"/>
        <v>100</v>
      </c>
      <c r="X38" s="41">
        <f t="shared" si="5"/>
        <v>23.25312013719669</v>
      </c>
      <c r="Y38" s="42">
        <f t="shared" si="3"/>
        <v>100</v>
      </c>
      <c r="Z38" s="41">
        <f t="shared" si="6"/>
        <v>20.208280393948876</v>
      </c>
      <c r="AA38" s="42">
        <f t="shared" si="3"/>
        <v>100</v>
      </c>
      <c r="AB38" s="41">
        <f t="shared" si="10"/>
        <v>21.47655682398563</v>
      </c>
    </row>
    <row r="39" spans="2:28" ht="12.75">
      <c r="B39" s="5" t="s">
        <v>157</v>
      </c>
      <c r="D39" s="5" t="s">
        <v>98</v>
      </c>
      <c r="E39" s="8">
        <v>100</v>
      </c>
      <c r="F39" s="41">
        <f t="shared" si="7"/>
        <v>8.387307976324525</v>
      </c>
      <c r="G39" s="8">
        <v>100</v>
      </c>
      <c r="H39" s="41">
        <f t="shared" si="8"/>
        <v>9.301248054878679</v>
      </c>
      <c r="I39" s="8">
        <v>100</v>
      </c>
      <c r="J39" s="41">
        <f t="shared" si="9"/>
        <v>8.083312157579552</v>
      </c>
      <c r="K39" s="8">
        <f t="shared" si="0"/>
        <v>99.99999999999999</v>
      </c>
      <c r="L39" s="41">
        <f t="shared" si="1"/>
        <v>8.590622729594253</v>
      </c>
      <c r="M39" s="41"/>
      <c r="N39" s="41"/>
      <c r="O39" s="41"/>
      <c r="P39" s="41"/>
      <c r="Q39" s="41"/>
      <c r="R39" s="41"/>
      <c r="S39" s="41"/>
      <c r="T39" s="40"/>
      <c r="U39" s="42">
        <f t="shared" si="3"/>
        <v>100</v>
      </c>
      <c r="V39" s="41">
        <f t="shared" si="4"/>
        <v>8.387307976324525</v>
      </c>
      <c r="W39" s="42">
        <f t="shared" si="3"/>
        <v>100</v>
      </c>
      <c r="X39" s="41">
        <f t="shared" si="5"/>
        <v>9.301248054878679</v>
      </c>
      <c r="Y39" s="42">
        <f t="shared" si="3"/>
        <v>100</v>
      </c>
      <c r="Z39" s="41">
        <f t="shared" si="6"/>
        <v>8.083312157579552</v>
      </c>
      <c r="AA39" s="42">
        <f t="shared" si="3"/>
        <v>99.99999999999999</v>
      </c>
      <c r="AB39" s="41">
        <f t="shared" si="10"/>
        <v>8.590622729594253</v>
      </c>
    </row>
    <row r="40" spans="2:28" ht="12.75">
      <c r="B40" s="5" t="s">
        <v>162</v>
      </c>
      <c r="D40" s="5" t="s">
        <v>98</v>
      </c>
      <c r="E40" s="8">
        <v>100</v>
      </c>
      <c r="F40" s="41">
        <f t="shared" si="7"/>
        <v>8.387307976324525</v>
      </c>
      <c r="G40" s="8">
        <v>100</v>
      </c>
      <c r="H40" s="41">
        <f t="shared" si="8"/>
        <v>9.301248054878679</v>
      </c>
      <c r="I40" s="8">
        <v>100</v>
      </c>
      <c r="J40" s="41">
        <f t="shared" si="9"/>
        <v>8.083312157579552</v>
      </c>
      <c r="K40" s="8">
        <f t="shared" si="0"/>
        <v>99.99999999999999</v>
      </c>
      <c r="L40" s="41">
        <f t="shared" si="1"/>
        <v>8.590622729594253</v>
      </c>
      <c r="M40" s="41"/>
      <c r="N40" s="41"/>
      <c r="O40" s="41"/>
      <c r="P40" s="41"/>
      <c r="Q40" s="41"/>
      <c r="R40" s="41"/>
      <c r="S40" s="41"/>
      <c r="T40" s="40"/>
      <c r="U40" s="42">
        <f t="shared" si="3"/>
        <v>100</v>
      </c>
      <c r="V40" s="41">
        <f t="shared" si="4"/>
        <v>8.387307976324525</v>
      </c>
      <c r="W40" s="42">
        <f t="shared" si="3"/>
        <v>100</v>
      </c>
      <c r="X40" s="41">
        <f t="shared" si="5"/>
        <v>9.301248054878679</v>
      </c>
      <c r="Y40" s="42">
        <f t="shared" si="3"/>
        <v>100</v>
      </c>
      <c r="Z40" s="41">
        <f t="shared" si="6"/>
        <v>8.083312157579552</v>
      </c>
      <c r="AA40" s="42">
        <f t="shared" si="3"/>
        <v>99.99999999999999</v>
      </c>
      <c r="AB40" s="41">
        <f t="shared" si="10"/>
        <v>8.590622729594253</v>
      </c>
    </row>
    <row r="41" spans="2:28" ht="12.75">
      <c r="B41" s="5" t="s">
        <v>164</v>
      </c>
      <c r="D41" s="5" t="s">
        <v>98</v>
      </c>
      <c r="E41" s="8"/>
      <c r="F41" s="41">
        <f t="shared" si="7"/>
        <v>3396.8597304114337</v>
      </c>
      <c r="G41" s="8"/>
      <c r="H41" s="41">
        <f t="shared" si="8"/>
        <v>3534.474260853897</v>
      </c>
      <c r="I41" s="8"/>
      <c r="J41" s="41">
        <f t="shared" si="9"/>
        <v>3354.5745453955133</v>
      </c>
      <c r="K41" s="8">
        <f t="shared" si="0"/>
        <v>0</v>
      </c>
      <c r="L41" s="41">
        <f t="shared" si="1"/>
        <v>3428.6361788869476</v>
      </c>
      <c r="M41" s="41"/>
      <c r="N41" s="41"/>
      <c r="O41" s="41"/>
      <c r="P41" s="41"/>
      <c r="Q41" s="41"/>
      <c r="R41" s="41"/>
      <c r="S41" s="41"/>
      <c r="T41" s="40"/>
      <c r="U41" s="42">
        <f t="shared" si="3"/>
        <v>0</v>
      </c>
      <c r="V41" s="42">
        <f t="shared" si="4"/>
        <v>3396.8597304114337</v>
      </c>
      <c r="W41" s="42">
        <f t="shared" si="3"/>
        <v>0</v>
      </c>
      <c r="X41" s="42">
        <f t="shared" si="5"/>
        <v>3534.474260853897</v>
      </c>
      <c r="Y41" s="42">
        <f t="shared" si="3"/>
        <v>0</v>
      </c>
      <c r="Z41" s="42">
        <f t="shared" si="6"/>
        <v>3354.5745453955133</v>
      </c>
      <c r="AA41" s="42">
        <f t="shared" si="3"/>
        <v>0</v>
      </c>
      <c r="AB41" s="41">
        <f t="shared" si="10"/>
        <v>3428.6361788869476</v>
      </c>
    </row>
    <row r="42" spans="2:28" ht="12.75">
      <c r="B42" s="5" t="s">
        <v>174</v>
      </c>
      <c r="D42" s="5" t="s">
        <v>98</v>
      </c>
      <c r="E42" s="8"/>
      <c r="F42" s="41">
        <f t="shared" si="7"/>
        <v>3103.303951240075</v>
      </c>
      <c r="G42" s="8"/>
      <c r="H42" s="41">
        <f t="shared" si="8"/>
        <v>2604.3494553660294</v>
      </c>
      <c r="I42" s="8"/>
      <c r="J42" s="41">
        <f t="shared" si="9"/>
        <v>2465.410208061763</v>
      </c>
      <c r="K42" s="8">
        <f t="shared" si="0"/>
        <v>0</v>
      </c>
      <c r="L42" s="41">
        <f t="shared" si="1"/>
        <v>2724.3545382226225</v>
      </c>
      <c r="M42" s="41"/>
      <c r="N42" s="41"/>
      <c r="O42" s="41"/>
      <c r="P42" s="41"/>
      <c r="Q42" s="41"/>
      <c r="R42" s="41"/>
      <c r="S42" s="41"/>
      <c r="T42" s="40"/>
      <c r="U42" s="42">
        <f t="shared" si="3"/>
        <v>0</v>
      </c>
      <c r="V42" s="42">
        <f t="shared" si="4"/>
        <v>3103.303951240075</v>
      </c>
      <c r="W42" s="42">
        <f t="shared" si="3"/>
        <v>0</v>
      </c>
      <c r="X42" s="42">
        <f t="shared" si="5"/>
        <v>2604.3494553660294</v>
      </c>
      <c r="Y42" s="42">
        <f t="shared" si="3"/>
        <v>0</v>
      </c>
      <c r="Z42" s="42">
        <f t="shared" si="6"/>
        <v>2465.410208061763</v>
      </c>
      <c r="AA42" s="42">
        <f t="shared" si="3"/>
        <v>0</v>
      </c>
      <c r="AB42" s="41">
        <f t="shared" si="10"/>
        <v>2724.3545382226225</v>
      </c>
    </row>
    <row r="43" spans="2:28" ht="12.75">
      <c r="B43" s="5" t="s">
        <v>160</v>
      </c>
      <c r="D43" s="5" t="s">
        <v>98</v>
      </c>
      <c r="E43" s="8">
        <v>100</v>
      </c>
      <c r="F43" s="41">
        <f t="shared" si="7"/>
        <v>20.968269940811314</v>
      </c>
      <c r="G43" s="8">
        <v>100</v>
      </c>
      <c r="H43" s="41">
        <f t="shared" si="8"/>
        <v>23.25312013719669</v>
      </c>
      <c r="I43" s="8">
        <v>100</v>
      </c>
      <c r="J43" s="41">
        <f t="shared" si="9"/>
        <v>20.208280393948876</v>
      </c>
      <c r="K43" s="8">
        <f t="shared" si="0"/>
        <v>100</v>
      </c>
      <c r="L43" s="41">
        <f t="shared" si="1"/>
        <v>21.47655682398563</v>
      </c>
      <c r="M43" s="41"/>
      <c r="N43" s="41"/>
      <c r="O43" s="41"/>
      <c r="P43" s="41"/>
      <c r="Q43" s="41"/>
      <c r="R43" s="41"/>
      <c r="S43" s="41"/>
      <c r="T43" s="40"/>
      <c r="U43" s="42">
        <f t="shared" si="3"/>
        <v>100</v>
      </c>
      <c r="V43" s="41">
        <f t="shared" si="4"/>
        <v>20.968269940811314</v>
      </c>
      <c r="W43" s="42">
        <f t="shared" si="3"/>
        <v>100</v>
      </c>
      <c r="X43" s="41">
        <f t="shared" si="5"/>
        <v>23.25312013719669</v>
      </c>
      <c r="Y43" s="42">
        <f t="shared" si="3"/>
        <v>100</v>
      </c>
      <c r="Z43" s="41">
        <f t="shared" si="6"/>
        <v>20.208280393948876</v>
      </c>
      <c r="AA43" s="42">
        <f t="shared" si="3"/>
        <v>100</v>
      </c>
      <c r="AB43" s="41">
        <f t="shared" si="10"/>
        <v>21.47655682398563</v>
      </c>
    </row>
    <row r="44" spans="2:28" ht="12.75">
      <c r="B44" s="5" t="s">
        <v>169</v>
      </c>
      <c r="D44" s="5" t="s">
        <v>98</v>
      </c>
      <c r="E44" s="8">
        <v>100</v>
      </c>
      <c r="F44" s="41">
        <f t="shared" si="7"/>
        <v>10.484134970405657</v>
      </c>
      <c r="G44" s="8">
        <v>100</v>
      </c>
      <c r="H44" s="41">
        <f t="shared" si="8"/>
        <v>11.626560068598344</v>
      </c>
      <c r="I44" s="8">
        <v>100</v>
      </c>
      <c r="J44" s="41">
        <f t="shared" si="9"/>
        <v>10.104140196974438</v>
      </c>
      <c r="K44" s="8">
        <f t="shared" si="0"/>
        <v>100</v>
      </c>
      <c r="L44" s="41">
        <f t="shared" si="1"/>
        <v>10.738278411992814</v>
      </c>
      <c r="M44" s="41"/>
      <c r="N44" s="41"/>
      <c r="O44" s="41"/>
      <c r="P44" s="41"/>
      <c r="Q44" s="41"/>
      <c r="R44" s="41"/>
      <c r="S44" s="41"/>
      <c r="T44" s="40"/>
      <c r="U44" s="42">
        <f t="shared" si="3"/>
        <v>100</v>
      </c>
      <c r="V44" s="41">
        <f t="shared" si="4"/>
        <v>10.484134970405657</v>
      </c>
      <c r="W44" s="42">
        <f t="shared" si="3"/>
        <v>100</v>
      </c>
      <c r="X44" s="41">
        <f t="shared" si="5"/>
        <v>11.626560068598344</v>
      </c>
      <c r="Y44" s="42">
        <f t="shared" si="3"/>
        <v>100</v>
      </c>
      <c r="Z44" s="41">
        <f t="shared" si="6"/>
        <v>10.104140196974438</v>
      </c>
      <c r="AA44" s="42">
        <f t="shared" si="3"/>
        <v>100</v>
      </c>
      <c r="AB44" s="41">
        <f t="shared" si="10"/>
        <v>10.738278411992814</v>
      </c>
    </row>
    <row r="45" spans="2:28" ht="12.75">
      <c r="B45" s="5" t="s">
        <v>161</v>
      </c>
      <c r="D45" s="5" t="s">
        <v>98</v>
      </c>
      <c r="E45" s="8"/>
      <c r="F45" s="41">
        <f t="shared" si="7"/>
        <v>54.51750184610943</v>
      </c>
      <c r="G45" s="8"/>
      <c r="H45" s="41">
        <f t="shared" si="8"/>
        <v>93.01248054878675</v>
      </c>
      <c r="I45" s="8"/>
      <c r="J45" s="41">
        <f t="shared" si="9"/>
        <v>84.87477765458529</v>
      </c>
      <c r="K45" s="8">
        <f t="shared" si="0"/>
        <v>0</v>
      </c>
      <c r="L45" s="41">
        <f t="shared" si="1"/>
        <v>77.46825334982715</v>
      </c>
      <c r="M45" s="41"/>
      <c r="N45" s="41"/>
      <c r="O45" s="41"/>
      <c r="P45" s="41"/>
      <c r="Q45" s="41"/>
      <c r="R45" s="41"/>
      <c r="S45" s="41"/>
      <c r="T45" s="40"/>
      <c r="U45" s="42">
        <f t="shared" si="3"/>
        <v>0</v>
      </c>
      <c r="V45" s="41">
        <f t="shared" si="4"/>
        <v>54.51750184610943</v>
      </c>
      <c r="W45" s="42">
        <f t="shared" si="3"/>
        <v>0</v>
      </c>
      <c r="X45" s="41">
        <f t="shared" si="5"/>
        <v>93.01248054878675</v>
      </c>
      <c r="Y45" s="42">
        <f t="shared" si="3"/>
        <v>0</v>
      </c>
      <c r="Z45" s="41">
        <f t="shared" si="6"/>
        <v>84.87477765458529</v>
      </c>
      <c r="AA45" s="42">
        <f t="shared" si="3"/>
        <v>0</v>
      </c>
      <c r="AB45" s="41">
        <f t="shared" si="10"/>
        <v>77.46825334982715</v>
      </c>
    </row>
    <row r="46" spans="2:28" ht="12.75">
      <c r="B46" s="5" t="s">
        <v>203</v>
      </c>
      <c r="D46" s="5" t="s">
        <v>98</v>
      </c>
      <c r="E46" s="8">
        <v>100</v>
      </c>
      <c r="F46" s="41">
        <f t="shared" si="7"/>
        <v>2.0968269940811313</v>
      </c>
      <c r="G46" s="8">
        <v>100</v>
      </c>
      <c r="H46" s="41">
        <f t="shared" si="8"/>
        <v>2.3253120137196697</v>
      </c>
      <c r="I46" s="8">
        <v>100</v>
      </c>
      <c r="J46" s="41">
        <f t="shared" si="9"/>
        <v>2.020828039394888</v>
      </c>
      <c r="K46" s="8">
        <f t="shared" si="0"/>
        <v>99.99999999999999</v>
      </c>
      <c r="L46" s="41">
        <f t="shared" si="1"/>
        <v>2.1476556823985633</v>
      </c>
      <c r="M46" s="41"/>
      <c r="N46" s="41"/>
      <c r="O46" s="41"/>
      <c r="P46" s="41"/>
      <c r="Q46" s="41"/>
      <c r="R46" s="41"/>
      <c r="S46" s="41"/>
      <c r="T46" s="40"/>
      <c r="U46" s="42">
        <f t="shared" si="3"/>
        <v>100</v>
      </c>
      <c r="V46" s="41">
        <f t="shared" si="4"/>
        <v>2.0968269940811313</v>
      </c>
      <c r="W46" s="42">
        <f t="shared" si="3"/>
        <v>100</v>
      </c>
      <c r="X46" s="41">
        <f t="shared" si="5"/>
        <v>2.3253120137196697</v>
      </c>
      <c r="Y46" s="42">
        <f t="shared" si="3"/>
        <v>100</v>
      </c>
      <c r="Z46" s="41">
        <f t="shared" si="6"/>
        <v>2.020828039394888</v>
      </c>
      <c r="AA46" s="42">
        <f t="shared" si="3"/>
        <v>99.99999999999999</v>
      </c>
      <c r="AB46" s="41">
        <f t="shared" si="10"/>
        <v>2.1476556823985633</v>
      </c>
    </row>
    <row r="47" spans="2:28" ht="12.75">
      <c r="B47" s="5" t="s">
        <v>163</v>
      </c>
      <c r="D47" s="5" t="s">
        <v>98</v>
      </c>
      <c r="E47" s="8">
        <v>100</v>
      </c>
      <c r="F47" s="41">
        <f t="shared" si="7"/>
        <v>20.968269940811314</v>
      </c>
      <c r="G47" s="8">
        <v>100</v>
      </c>
      <c r="H47" s="41">
        <f t="shared" si="8"/>
        <v>23.25312013719669</v>
      </c>
      <c r="I47" s="8">
        <v>100</v>
      </c>
      <c r="J47" s="41">
        <f t="shared" si="9"/>
        <v>20.208280393948876</v>
      </c>
      <c r="K47" s="8">
        <f t="shared" si="0"/>
        <v>100</v>
      </c>
      <c r="L47" s="41">
        <f t="shared" si="1"/>
        <v>21.47655682398563</v>
      </c>
      <c r="M47" s="41"/>
      <c r="N47" s="41"/>
      <c r="O47" s="41"/>
      <c r="P47" s="41"/>
      <c r="Q47" s="41"/>
      <c r="R47" s="41"/>
      <c r="S47" s="41"/>
      <c r="T47" s="40"/>
      <c r="U47" s="42">
        <f t="shared" si="3"/>
        <v>100</v>
      </c>
      <c r="V47" s="41">
        <f t="shared" si="4"/>
        <v>20.968269940811314</v>
      </c>
      <c r="W47" s="42">
        <f t="shared" si="3"/>
        <v>100</v>
      </c>
      <c r="X47" s="41">
        <f t="shared" si="5"/>
        <v>23.25312013719669</v>
      </c>
      <c r="Y47" s="42">
        <f t="shared" si="3"/>
        <v>100</v>
      </c>
      <c r="Z47" s="41">
        <f t="shared" si="6"/>
        <v>20.208280393948876</v>
      </c>
      <c r="AA47" s="42">
        <f t="shared" si="3"/>
        <v>100</v>
      </c>
      <c r="AB47" s="41">
        <f t="shared" si="10"/>
        <v>21.47655682398563</v>
      </c>
    </row>
    <row r="48" spans="2:28" ht="12.75">
      <c r="B48" s="5" t="s">
        <v>158</v>
      </c>
      <c r="D48" s="5" t="s">
        <v>98</v>
      </c>
      <c r="E48" s="8">
        <v>100</v>
      </c>
      <c r="F48" s="41">
        <f t="shared" si="7"/>
        <v>1.0484134970405656</v>
      </c>
      <c r="G48" s="8">
        <v>100</v>
      </c>
      <c r="H48" s="41">
        <f t="shared" si="8"/>
        <v>1.1626560068598348</v>
      </c>
      <c r="I48" s="8">
        <v>100</v>
      </c>
      <c r="J48" s="41">
        <f t="shared" si="9"/>
        <v>1.010414019697444</v>
      </c>
      <c r="K48" s="8">
        <f t="shared" si="0"/>
        <v>99.99999999999999</v>
      </c>
      <c r="L48" s="41">
        <f t="shared" si="1"/>
        <v>1.0738278411992817</v>
      </c>
      <c r="M48" s="41"/>
      <c r="N48" s="41"/>
      <c r="O48" s="41"/>
      <c r="P48" s="41"/>
      <c r="Q48" s="41"/>
      <c r="R48" s="41"/>
      <c r="S48" s="41"/>
      <c r="T48" s="40"/>
      <c r="U48" s="42">
        <f t="shared" si="3"/>
        <v>100</v>
      </c>
      <c r="V48" s="41">
        <f t="shared" si="4"/>
        <v>1.0484134970405656</v>
      </c>
      <c r="W48" s="42">
        <f t="shared" si="3"/>
        <v>100</v>
      </c>
      <c r="X48" s="41">
        <f t="shared" si="5"/>
        <v>1.1626560068598348</v>
      </c>
      <c r="Y48" s="42">
        <f t="shared" si="3"/>
        <v>100</v>
      </c>
      <c r="Z48" s="41">
        <f t="shared" si="6"/>
        <v>1.010414019697444</v>
      </c>
      <c r="AA48" s="42">
        <f t="shared" si="3"/>
        <v>99.99999999999999</v>
      </c>
      <c r="AB48" s="41">
        <f t="shared" si="10"/>
        <v>1.0738278411992817</v>
      </c>
    </row>
    <row r="49" spans="5:28" ht="12.75">
      <c r="E49" s="8"/>
      <c r="F49" s="41"/>
      <c r="G49" s="8"/>
      <c r="H49" s="41"/>
      <c r="I49" s="8"/>
      <c r="J49" s="41"/>
      <c r="K49" s="8"/>
      <c r="L49" s="41"/>
      <c r="M49" s="41"/>
      <c r="N49" s="41"/>
      <c r="O49" s="41"/>
      <c r="P49" s="41"/>
      <c r="Q49" s="41"/>
      <c r="R49" s="41"/>
      <c r="S49" s="41"/>
      <c r="T49" s="40"/>
      <c r="U49" s="40"/>
      <c r="V49" s="41"/>
      <c r="W49" s="40"/>
      <c r="X49" s="41"/>
      <c r="Y49" s="40"/>
      <c r="Z49" s="41"/>
      <c r="AA49" s="40"/>
      <c r="AB49" s="41"/>
    </row>
    <row r="50" spans="2:28" ht="12.75">
      <c r="B50" s="5" t="s">
        <v>123</v>
      </c>
      <c r="D50" s="5" t="s">
        <v>98</v>
      </c>
      <c r="E50" s="8">
        <f>(E43*F43+E40*F40)/F50</f>
        <v>100.00000000000001</v>
      </c>
      <c r="F50" s="41">
        <f>(F43+F40)</f>
        <v>29.35557791713584</v>
      </c>
      <c r="G50" s="8">
        <f>(G43*H43+G40*H40)/H50</f>
        <v>100</v>
      </c>
      <c r="H50" s="41">
        <f>(H43+H40)</f>
        <v>32.554368192075366</v>
      </c>
      <c r="I50" s="8">
        <f>(I43*J43+I40*J40)/J50</f>
        <v>100</v>
      </c>
      <c r="J50" s="41">
        <f>(J43+J40)</f>
        <v>28.291592551528428</v>
      </c>
      <c r="K50" s="8">
        <f>(K43*L43+K40*L40)/L50</f>
        <v>100.00000000000001</v>
      </c>
      <c r="L50" s="41">
        <f>AVERAGE(F50,H50,J50)</f>
        <v>30.067179553579876</v>
      </c>
      <c r="M50" s="41"/>
      <c r="N50" s="41"/>
      <c r="O50" s="41"/>
      <c r="P50" s="41"/>
      <c r="Q50" s="41"/>
      <c r="R50" s="41"/>
      <c r="S50" s="41"/>
      <c r="T50" s="40"/>
      <c r="U50" s="8">
        <f>(U43*V43+U40*V40)/V50</f>
        <v>100.00000000000001</v>
      </c>
      <c r="V50" s="41">
        <f>F50</f>
        <v>29.35557791713584</v>
      </c>
      <c r="W50" s="8">
        <f>(W43*X43+W40*X40)/X50</f>
        <v>100</v>
      </c>
      <c r="X50" s="41">
        <f>H50</f>
        <v>32.554368192075366</v>
      </c>
      <c r="Y50" s="8">
        <f>(Y43*Z43+Y40*Z40)/Z50</f>
        <v>100</v>
      </c>
      <c r="Z50" s="41">
        <f>J50</f>
        <v>28.291592551528428</v>
      </c>
      <c r="AA50" s="8">
        <f>(AA43*AB43+AA40*AB40)/AB50</f>
        <v>100.00000000000001</v>
      </c>
      <c r="AB50" s="41">
        <f>AVERAGE(Z50,X50,V50)</f>
        <v>30.067179553579876</v>
      </c>
    </row>
    <row r="51" spans="2:28" ht="12.75">
      <c r="B51" s="5" t="s">
        <v>124</v>
      </c>
      <c r="D51" s="5" t="s">
        <v>98</v>
      </c>
      <c r="E51" s="42">
        <f>(E37*F37+E39*F39+E41*F41)/F51</f>
        <v>0.24618414574101422</v>
      </c>
      <c r="F51" s="41">
        <f>F37+F39+F41</f>
        <v>3406.924499983023</v>
      </c>
      <c r="G51" s="42">
        <f>(G37*H37+G39*H39+G41*H41)/H51</f>
        <v>0.26181437360911125</v>
      </c>
      <c r="H51" s="41">
        <f>H37+H39+H41</f>
        <v>3552.61169456091</v>
      </c>
      <c r="I51" s="42">
        <f>(I37*J37+I39*J39+I41*J41)/J51</f>
        <v>0.23977940294928674</v>
      </c>
      <c r="J51" s="41">
        <f>J37+J39+J41</f>
        <v>3371.145335318551</v>
      </c>
      <c r="K51" s="42">
        <f>(K37*L37+K39*L39+K41*L41)/L51</f>
        <v>0.24946919633796721</v>
      </c>
      <c r="L51" s="41">
        <f>AVERAGE(F51,H51,J51)</f>
        <v>3443.5605099541613</v>
      </c>
      <c r="M51" s="41"/>
      <c r="N51" s="41"/>
      <c r="O51" s="41"/>
      <c r="P51" s="41"/>
      <c r="Q51" s="41"/>
      <c r="R51" s="41"/>
      <c r="S51" s="41"/>
      <c r="T51" s="40"/>
      <c r="U51" s="42">
        <f>(U37*V37+U39*V39+U41*V41)/V51</f>
        <v>0.24618414574101422</v>
      </c>
      <c r="V51" s="42">
        <f>F51</f>
        <v>3406.924499983023</v>
      </c>
      <c r="W51" s="42">
        <f>(W37*X37+W39*X39+W41*X41)/X51</f>
        <v>0.26181437360911125</v>
      </c>
      <c r="X51" s="42">
        <f>H51</f>
        <v>3552.61169456091</v>
      </c>
      <c r="Y51" s="42">
        <f>(Y37*Z37+Y39*Z39+Y41*Z41)/Z51</f>
        <v>0.23977940294928674</v>
      </c>
      <c r="Z51" s="42">
        <f>J51</f>
        <v>3371.145335318551</v>
      </c>
      <c r="AA51" s="42">
        <f>(AA37*AB37+AA39*AB39+AA41*AB41)/AB51</f>
        <v>0.24946919633796721</v>
      </c>
      <c r="AB51" s="41">
        <f>AVERAGE(Z51,X51,V51)</f>
        <v>3443.5605099541613</v>
      </c>
    </row>
    <row r="52" ht="12.75">
      <c r="AB52" s="40"/>
    </row>
    <row r="53" ht="12.75">
      <c r="AB53" s="40"/>
    </row>
    <row r="54" ht="12.75">
      <c r="AB54" s="40"/>
    </row>
    <row r="55" spans="1:28" ht="12.75">
      <c r="A55" s="2" t="s">
        <v>167</v>
      </c>
      <c r="B55" s="39" t="s">
        <v>40</v>
      </c>
      <c r="C55" s="39"/>
      <c r="F55" s="2" t="s">
        <v>178</v>
      </c>
      <c r="H55" s="2" t="s">
        <v>179</v>
      </c>
      <c r="J55" s="2" t="s">
        <v>180</v>
      </c>
      <c r="L55" s="40" t="s">
        <v>90</v>
      </c>
      <c r="N55" s="2" t="s">
        <v>178</v>
      </c>
      <c r="O55" s="2"/>
      <c r="P55" s="2" t="s">
        <v>179</v>
      </c>
      <c r="Q55" s="2"/>
      <c r="R55" s="2" t="s">
        <v>180</v>
      </c>
      <c r="S55" s="2"/>
      <c r="T55" s="40" t="s">
        <v>90</v>
      </c>
      <c r="V55" s="2" t="s">
        <v>178</v>
      </c>
      <c r="X55" s="2" t="s">
        <v>179</v>
      </c>
      <c r="Z55" s="2" t="s">
        <v>180</v>
      </c>
      <c r="AB55" s="40" t="s">
        <v>90</v>
      </c>
    </row>
    <row r="56" ht="12.75">
      <c r="AB56" s="8"/>
    </row>
    <row r="57" spans="2:28" ht="12.75">
      <c r="B57" s="5" t="s">
        <v>196</v>
      </c>
      <c r="F57" s="8" t="s">
        <v>198</v>
      </c>
      <c r="H57" s="8" t="s">
        <v>198</v>
      </c>
      <c r="J57" s="8" t="s">
        <v>198</v>
      </c>
      <c r="L57" s="8" t="s">
        <v>198</v>
      </c>
      <c r="N57" s="8" t="s">
        <v>200</v>
      </c>
      <c r="P57" s="8" t="s">
        <v>200</v>
      </c>
      <c r="R57" s="8" t="s">
        <v>200</v>
      </c>
      <c r="T57" s="8" t="s">
        <v>200</v>
      </c>
      <c r="V57" s="8" t="s">
        <v>202</v>
      </c>
      <c r="X57" s="8" t="s">
        <v>202</v>
      </c>
      <c r="Z57" s="8" t="s">
        <v>202</v>
      </c>
      <c r="AB57" s="8" t="s">
        <v>202</v>
      </c>
    </row>
    <row r="58" spans="2:28" ht="12.75">
      <c r="B58" s="5" t="s">
        <v>197</v>
      </c>
      <c r="F58" s="8" t="s">
        <v>199</v>
      </c>
      <c r="H58" s="8" t="s">
        <v>199</v>
      </c>
      <c r="J58" s="8" t="s">
        <v>199</v>
      </c>
      <c r="L58" s="8" t="s">
        <v>199</v>
      </c>
      <c r="N58" s="8" t="s">
        <v>201</v>
      </c>
      <c r="P58" s="8" t="s">
        <v>201</v>
      </c>
      <c r="R58" s="8" t="s">
        <v>201</v>
      </c>
      <c r="T58" s="8" t="s">
        <v>201</v>
      </c>
      <c r="V58" s="8" t="s">
        <v>47</v>
      </c>
      <c r="X58" s="8" t="s">
        <v>47</v>
      </c>
      <c r="Z58" s="8" t="s">
        <v>47</v>
      </c>
      <c r="AB58" s="8" t="s">
        <v>47</v>
      </c>
    </row>
    <row r="59" spans="2:28" ht="12.75">
      <c r="B59" s="5" t="s">
        <v>204</v>
      </c>
      <c r="F59" s="8" t="s">
        <v>122</v>
      </c>
      <c r="H59" s="8" t="s">
        <v>122</v>
      </c>
      <c r="J59" s="8" t="s">
        <v>122</v>
      </c>
      <c r="L59" s="8" t="s">
        <v>122</v>
      </c>
      <c r="N59" s="8" t="s">
        <v>205</v>
      </c>
      <c r="P59" s="8" t="s">
        <v>205</v>
      </c>
      <c r="R59" s="8" t="s">
        <v>205</v>
      </c>
      <c r="T59" s="8" t="s">
        <v>205</v>
      </c>
      <c r="V59" s="8" t="s">
        <v>47</v>
      </c>
      <c r="X59" s="8" t="s">
        <v>47</v>
      </c>
      <c r="Z59" s="8" t="s">
        <v>47</v>
      </c>
      <c r="AB59" s="8" t="s">
        <v>47</v>
      </c>
    </row>
    <row r="60" spans="2:28" ht="12.75">
      <c r="B60" s="5" t="s">
        <v>84</v>
      </c>
      <c r="F60" s="40" t="s">
        <v>103</v>
      </c>
      <c r="H60" s="40" t="s">
        <v>103</v>
      </c>
      <c r="J60" s="40" t="s">
        <v>103</v>
      </c>
      <c r="L60" s="40" t="s">
        <v>103</v>
      </c>
      <c r="N60" s="40" t="s">
        <v>91</v>
      </c>
      <c r="P60" s="40" t="s">
        <v>91</v>
      </c>
      <c r="R60" s="40" t="s">
        <v>91</v>
      </c>
      <c r="T60" s="40" t="s">
        <v>91</v>
      </c>
      <c r="U60" s="40"/>
      <c r="V60" s="40" t="s">
        <v>47</v>
      </c>
      <c r="W60" s="40"/>
      <c r="X60" s="40" t="s">
        <v>47</v>
      </c>
      <c r="Y60" s="40"/>
      <c r="Z60" s="40" t="s">
        <v>47</v>
      </c>
      <c r="AA60" s="40"/>
      <c r="AB60" s="40" t="s">
        <v>47</v>
      </c>
    </row>
    <row r="61" spans="2:28" ht="12.75">
      <c r="B61" s="5" t="s">
        <v>170</v>
      </c>
      <c r="D61" s="5" t="s">
        <v>85</v>
      </c>
      <c r="F61" s="2">
        <v>45.35</v>
      </c>
      <c r="H61" s="2">
        <v>45.39</v>
      </c>
      <c r="J61" s="2">
        <v>45.29</v>
      </c>
      <c r="L61" s="41">
        <v>45.32</v>
      </c>
      <c r="M61" s="41"/>
      <c r="N61" s="41">
        <v>0.02</v>
      </c>
      <c r="O61" s="41"/>
      <c r="P61" s="41">
        <v>0.02</v>
      </c>
      <c r="Q61" s="41"/>
      <c r="R61" s="41">
        <v>0.01</v>
      </c>
      <c r="S61" s="41"/>
      <c r="T61" s="2">
        <v>0.01</v>
      </c>
      <c r="AB61" s="8"/>
    </row>
    <row r="62" spans="2:27" ht="12.75">
      <c r="B62" s="5" t="s">
        <v>88</v>
      </c>
      <c r="D62" s="5" t="s">
        <v>89</v>
      </c>
      <c r="E62" s="8"/>
      <c r="F62" s="40">
        <v>8583</v>
      </c>
      <c r="G62" s="8"/>
      <c r="H62" s="40">
        <v>8583</v>
      </c>
      <c r="I62" s="8"/>
      <c r="J62" s="40">
        <v>8583</v>
      </c>
      <c r="K62" s="8"/>
      <c r="L62" s="40">
        <v>8583</v>
      </c>
      <c r="N62" s="40">
        <v>23452</v>
      </c>
      <c r="P62" s="40">
        <v>23452</v>
      </c>
      <c r="R62" s="40">
        <v>23452</v>
      </c>
      <c r="T62" s="40">
        <v>23452</v>
      </c>
      <c r="U62" s="40"/>
      <c r="V62" s="40"/>
      <c r="W62" s="40"/>
      <c r="X62" s="40"/>
      <c r="Y62" s="40"/>
      <c r="Z62" s="40"/>
      <c r="AA62" s="40"/>
    </row>
    <row r="63" spans="2:29" ht="12.75">
      <c r="B63" s="5" t="s">
        <v>86</v>
      </c>
      <c r="D63" s="5" t="s">
        <v>35</v>
      </c>
      <c r="E63" s="8"/>
      <c r="F63" s="40">
        <v>98</v>
      </c>
      <c r="G63" s="40"/>
      <c r="H63" s="40">
        <v>95.3</v>
      </c>
      <c r="I63" s="40"/>
      <c r="J63" s="40">
        <v>119.6</v>
      </c>
      <c r="K63" s="8"/>
      <c r="L63" s="40">
        <v>104.3</v>
      </c>
      <c r="T63" s="40"/>
      <c r="U63" s="40"/>
      <c r="V63" s="40"/>
      <c r="W63" s="40"/>
      <c r="X63" s="40"/>
      <c r="Y63" s="40"/>
      <c r="Z63" s="40"/>
      <c r="AA63" s="40"/>
      <c r="AC63" s="5" t="s">
        <v>137</v>
      </c>
    </row>
    <row r="64" spans="2:29" ht="12.75">
      <c r="B64" s="5" t="s">
        <v>87</v>
      </c>
      <c r="D64" s="5" t="s">
        <v>35</v>
      </c>
      <c r="E64" s="8"/>
      <c r="F64" s="40">
        <v>0.816</v>
      </c>
      <c r="G64" s="40"/>
      <c r="H64" s="40">
        <v>2.179</v>
      </c>
      <c r="I64" s="40"/>
      <c r="J64" s="40">
        <v>2.446</v>
      </c>
      <c r="K64" s="8"/>
      <c r="L64" s="40">
        <v>1.814</v>
      </c>
      <c r="T64" s="40"/>
      <c r="U64" s="40"/>
      <c r="V64" s="40"/>
      <c r="W64" s="40"/>
      <c r="X64" s="40"/>
      <c r="Y64" s="40"/>
      <c r="Z64" s="40"/>
      <c r="AA64" s="40"/>
      <c r="AC64" s="5" t="s">
        <v>137</v>
      </c>
    </row>
    <row r="65" spans="2:29" ht="12.75">
      <c r="B65" s="5" t="s">
        <v>159</v>
      </c>
      <c r="D65" s="5" t="s">
        <v>105</v>
      </c>
      <c r="E65" s="8" t="s">
        <v>52</v>
      </c>
      <c r="F65" s="40">
        <v>0.025</v>
      </c>
      <c r="G65" s="40" t="s">
        <v>52</v>
      </c>
      <c r="H65" s="40">
        <v>0.025</v>
      </c>
      <c r="I65" s="40" t="s">
        <v>52</v>
      </c>
      <c r="J65" s="40">
        <v>0.025</v>
      </c>
      <c r="K65" s="8"/>
      <c r="L65" s="40">
        <v>0.025</v>
      </c>
      <c r="T65" s="40"/>
      <c r="U65" s="40"/>
      <c r="V65" s="40"/>
      <c r="W65" s="40"/>
      <c r="X65" s="40"/>
      <c r="Y65" s="40"/>
      <c r="Z65" s="40"/>
      <c r="AA65" s="40"/>
      <c r="AC65" s="8"/>
    </row>
    <row r="66" spans="2:29" ht="12.75">
      <c r="B66" s="5" t="s">
        <v>155</v>
      </c>
      <c r="D66" s="5" t="s">
        <v>105</v>
      </c>
      <c r="E66" s="8"/>
      <c r="F66" s="40">
        <v>0.04</v>
      </c>
      <c r="G66" s="40" t="s">
        <v>52</v>
      </c>
      <c r="H66" s="40">
        <v>0.025</v>
      </c>
      <c r="I66" s="40"/>
      <c r="J66" s="40">
        <v>0.06</v>
      </c>
      <c r="K66" s="8"/>
      <c r="L66" s="40">
        <v>0.042</v>
      </c>
      <c r="T66" s="40"/>
      <c r="U66" s="40"/>
      <c r="V66" s="40"/>
      <c r="W66" s="40"/>
      <c r="X66" s="40"/>
      <c r="Y66" s="40"/>
      <c r="Z66" s="40"/>
      <c r="AA66" s="40"/>
      <c r="AC66" s="8"/>
    </row>
    <row r="67" spans="2:29" ht="12.75">
      <c r="B67" s="5" t="s">
        <v>156</v>
      </c>
      <c r="D67" s="5" t="s">
        <v>105</v>
      </c>
      <c r="E67" s="8" t="s">
        <v>52</v>
      </c>
      <c r="F67" s="40">
        <v>0.5</v>
      </c>
      <c r="G67" s="40" t="s">
        <v>52</v>
      </c>
      <c r="H67" s="40">
        <v>0.5</v>
      </c>
      <c r="I67" s="40" t="s">
        <v>52</v>
      </c>
      <c r="J67" s="40">
        <v>0.5</v>
      </c>
      <c r="K67" s="8"/>
      <c r="L67" s="40">
        <v>0.5</v>
      </c>
      <c r="T67" s="40"/>
      <c r="U67" s="40"/>
      <c r="V67" s="40"/>
      <c r="W67" s="40"/>
      <c r="X67" s="40"/>
      <c r="Y67" s="40"/>
      <c r="Z67" s="40"/>
      <c r="AA67" s="40"/>
      <c r="AC67" s="8"/>
    </row>
    <row r="68" spans="2:29" ht="12.75">
      <c r="B68" s="5" t="s">
        <v>157</v>
      </c>
      <c r="D68" s="5" t="s">
        <v>105</v>
      </c>
      <c r="E68" s="8" t="s">
        <v>52</v>
      </c>
      <c r="F68" s="40">
        <v>0.2</v>
      </c>
      <c r="G68" s="40" t="s">
        <v>52</v>
      </c>
      <c r="H68" s="40">
        <v>0.2</v>
      </c>
      <c r="I68" s="40" t="s">
        <v>52</v>
      </c>
      <c r="J68" s="40">
        <v>0.2</v>
      </c>
      <c r="K68" s="8"/>
      <c r="L68" s="40">
        <v>0.2</v>
      </c>
      <c r="T68" s="40"/>
      <c r="U68" s="40"/>
      <c r="V68" s="40"/>
      <c r="W68" s="40"/>
      <c r="X68" s="40"/>
      <c r="Y68" s="40"/>
      <c r="Z68" s="40"/>
      <c r="AA68" s="40"/>
      <c r="AC68" s="8"/>
    </row>
    <row r="69" spans="2:29" ht="12.75">
      <c r="B69" s="5" t="s">
        <v>162</v>
      </c>
      <c r="D69" s="5" t="s">
        <v>105</v>
      </c>
      <c r="E69" s="8" t="s">
        <v>52</v>
      </c>
      <c r="F69" s="40">
        <v>0.2</v>
      </c>
      <c r="G69" s="40" t="s">
        <v>52</v>
      </c>
      <c r="H69" s="40">
        <v>0.2</v>
      </c>
      <c r="I69" s="40" t="s">
        <v>52</v>
      </c>
      <c r="J69" s="40">
        <v>0.2</v>
      </c>
      <c r="K69" s="8"/>
      <c r="L69" s="40">
        <v>0.2</v>
      </c>
      <c r="T69" s="40"/>
      <c r="U69" s="40"/>
      <c r="V69" s="40"/>
      <c r="W69" s="40"/>
      <c r="X69" s="40"/>
      <c r="Y69" s="40"/>
      <c r="Z69" s="40"/>
      <c r="AA69" s="40"/>
      <c r="AC69" s="8"/>
    </row>
    <row r="70" spans="2:29" ht="12.75">
      <c r="B70" s="5" t="s">
        <v>164</v>
      </c>
      <c r="D70" s="5" t="s">
        <v>105</v>
      </c>
      <c r="E70" s="8"/>
      <c r="F70" s="40">
        <v>2.1</v>
      </c>
      <c r="G70" s="40"/>
      <c r="H70" s="40">
        <v>0.9</v>
      </c>
      <c r="I70" s="40"/>
      <c r="J70" s="40">
        <v>1.6</v>
      </c>
      <c r="K70" s="8"/>
      <c r="L70" s="40">
        <v>1.53</v>
      </c>
      <c r="T70" s="40"/>
      <c r="U70" s="40"/>
      <c r="V70" s="40"/>
      <c r="W70" s="40"/>
      <c r="X70" s="40"/>
      <c r="Y70" s="40"/>
      <c r="Z70" s="40"/>
      <c r="AA70" s="40"/>
      <c r="AC70" s="5"/>
    </row>
    <row r="71" spans="2:29" ht="12.75">
      <c r="B71" s="5" t="s">
        <v>165</v>
      </c>
      <c r="D71" s="5" t="s">
        <v>105</v>
      </c>
      <c r="E71" s="8"/>
      <c r="F71" s="40">
        <v>44</v>
      </c>
      <c r="G71" s="40"/>
      <c r="H71" s="40">
        <v>50</v>
      </c>
      <c r="I71" s="40"/>
      <c r="J71" s="40">
        <v>45</v>
      </c>
      <c r="K71" s="8"/>
      <c r="L71" s="40">
        <v>46.3</v>
      </c>
      <c r="T71" s="40"/>
      <c r="U71" s="40"/>
      <c r="V71" s="40"/>
      <c r="W71" s="40"/>
      <c r="X71" s="40"/>
      <c r="Y71" s="40"/>
      <c r="Z71" s="40"/>
      <c r="AA71" s="40"/>
      <c r="AC71" s="5" t="s">
        <v>137</v>
      </c>
    </row>
    <row r="72" spans="2:28" ht="12.75">
      <c r="B72" s="5" t="s">
        <v>160</v>
      </c>
      <c r="D72" s="5" t="s">
        <v>105</v>
      </c>
      <c r="E72" s="8" t="s">
        <v>52</v>
      </c>
      <c r="F72" s="40">
        <v>0.5</v>
      </c>
      <c r="G72" s="40" t="s">
        <v>52</v>
      </c>
      <c r="H72" s="40">
        <v>0.5</v>
      </c>
      <c r="I72" s="40" t="s">
        <v>52</v>
      </c>
      <c r="J72" s="40">
        <v>0.5</v>
      </c>
      <c r="K72" s="8"/>
      <c r="L72" s="40">
        <v>0.5</v>
      </c>
      <c r="T72" s="40"/>
      <c r="U72" s="40"/>
      <c r="V72" s="40"/>
      <c r="W72" s="40"/>
      <c r="X72" s="40"/>
      <c r="Y72" s="40"/>
      <c r="Z72" s="40"/>
      <c r="AA72" s="40"/>
      <c r="AB72" s="8"/>
    </row>
    <row r="73" spans="2:28" ht="12.75">
      <c r="B73" s="5" t="s">
        <v>169</v>
      </c>
      <c r="D73" s="5" t="s">
        <v>105</v>
      </c>
      <c r="E73" s="8" t="s">
        <v>52</v>
      </c>
      <c r="F73" s="40">
        <v>0.25</v>
      </c>
      <c r="G73" s="40" t="s">
        <v>52</v>
      </c>
      <c r="H73" s="40">
        <v>0.25</v>
      </c>
      <c r="I73" s="40" t="s">
        <v>52</v>
      </c>
      <c r="J73" s="40">
        <v>0.25</v>
      </c>
      <c r="K73" s="8"/>
      <c r="L73" s="40">
        <v>0.25</v>
      </c>
      <c r="T73" s="40"/>
      <c r="U73" s="40"/>
      <c r="V73" s="40"/>
      <c r="W73" s="40"/>
      <c r="X73" s="40"/>
      <c r="Y73" s="40"/>
      <c r="Z73" s="40"/>
      <c r="AA73" s="40"/>
      <c r="AB73" s="8"/>
    </row>
    <row r="74" spans="2:28" ht="12.75">
      <c r="B74" s="5" t="s">
        <v>161</v>
      </c>
      <c r="D74" s="5" t="s">
        <v>105</v>
      </c>
      <c r="E74" s="8"/>
      <c r="F74" s="40">
        <v>1.3</v>
      </c>
      <c r="G74" s="40"/>
      <c r="H74" s="40">
        <v>0.5</v>
      </c>
      <c r="I74" s="40"/>
      <c r="J74" s="40">
        <v>0.8</v>
      </c>
      <c r="K74" s="8"/>
      <c r="L74" s="40">
        <v>0.87</v>
      </c>
      <c r="T74" s="40"/>
      <c r="U74" s="40"/>
      <c r="V74" s="40"/>
      <c r="W74" s="40"/>
      <c r="X74" s="40"/>
      <c r="Y74" s="40"/>
      <c r="Z74" s="40"/>
      <c r="AA74" s="40"/>
      <c r="AB74" s="8"/>
    </row>
    <row r="75" spans="2:28" ht="12.75">
      <c r="B75" s="5" t="s">
        <v>203</v>
      </c>
      <c r="D75" s="5" t="s">
        <v>105</v>
      </c>
      <c r="E75" s="8" t="s">
        <v>52</v>
      </c>
      <c r="F75" s="40">
        <v>0.05</v>
      </c>
      <c r="G75" s="40" t="s">
        <v>52</v>
      </c>
      <c r="H75" s="40">
        <v>0.05</v>
      </c>
      <c r="I75" s="40" t="s">
        <v>52</v>
      </c>
      <c r="J75" s="40">
        <v>0.05</v>
      </c>
      <c r="K75" s="8"/>
      <c r="L75" s="40">
        <v>0.05</v>
      </c>
      <c r="T75" s="40"/>
      <c r="U75" s="40"/>
      <c r="V75" s="40"/>
      <c r="W75" s="40"/>
      <c r="X75" s="40"/>
      <c r="Y75" s="40"/>
      <c r="Z75" s="40"/>
      <c r="AA75" s="40"/>
      <c r="AB75" s="8"/>
    </row>
    <row r="76" spans="2:28" ht="12.75">
      <c r="B76" s="5" t="s">
        <v>163</v>
      </c>
      <c r="D76" s="5" t="s">
        <v>105</v>
      </c>
      <c r="E76" s="8" t="s">
        <v>52</v>
      </c>
      <c r="F76" s="40">
        <v>0.5</v>
      </c>
      <c r="G76" s="40" t="s">
        <v>52</v>
      </c>
      <c r="H76" s="40">
        <v>0.5</v>
      </c>
      <c r="I76" s="40" t="s">
        <v>52</v>
      </c>
      <c r="J76" s="40">
        <v>0.5</v>
      </c>
      <c r="K76" s="8"/>
      <c r="L76" s="40">
        <v>0.5</v>
      </c>
      <c r="T76" s="40"/>
      <c r="U76" s="40"/>
      <c r="V76" s="40"/>
      <c r="W76" s="40"/>
      <c r="X76" s="40"/>
      <c r="Y76" s="40"/>
      <c r="Z76" s="40"/>
      <c r="AA76" s="40"/>
      <c r="AB76" s="8"/>
    </row>
    <row r="77" spans="2:28" ht="12.75">
      <c r="B77" s="5" t="s">
        <v>158</v>
      </c>
      <c r="D77" s="5" t="s">
        <v>105</v>
      </c>
      <c r="E77" s="8" t="s">
        <v>52</v>
      </c>
      <c r="F77" s="40">
        <v>0.025</v>
      </c>
      <c r="G77" s="40" t="s">
        <v>52</v>
      </c>
      <c r="H77" s="40">
        <v>0.025</v>
      </c>
      <c r="I77" s="40" t="s">
        <v>52</v>
      </c>
      <c r="J77" s="40">
        <v>0.025</v>
      </c>
      <c r="K77" s="8"/>
      <c r="L77" s="40">
        <v>0.025</v>
      </c>
      <c r="T77" s="40"/>
      <c r="U77" s="40"/>
      <c r="V77" s="40"/>
      <c r="W77" s="40"/>
      <c r="X77" s="40"/>
      <c r="Y77" s="40"/>
      <c r="Z77" s="40"/>
      <c r="AA77" s="40"/>
      <c r="AB77" s="8"/>
    </row>
    <row r="79" spans="2:28" ht="12.75">
      <c r="B79" s="5" t="s">
        <v>108</v>
      </c>
      <c r="D79" s="5" t="s">
        <v>31</v>
      </c>
      <c r="E79" s="8"/>
      <c r="F79" s="40">
        <f>emiss!G43</f>
        <v>10000</v>
      </c>
      <c r="G79" s="8"/>
      <c r="H79" s="40">
        <f>emiss!I43</f>
        <v>10030</v>
      </c>
      <c r="I79" s="8"/>
      <c r="J79" s="40">
        <f>emiss!K43</f>
        <v>10062</v>
      </c>
      <c r="K79" s="8"/>
      <c r="L79" s="40">
        <f>emiss!M43</f>
        <v>10031</v>
      </c>
      <c r="T79" s="40"/>
      <c r="U79" s="40"/>
      <c r="V79" s="40"/>
      <c r="W79" s="40"/>
      <c r="X79" s="40"/>
      <c r="Y79" s="40"/>
      <c r="Z79" s="40"/>
      <c r="AA79" s="40"/>
      <c r="AB79" s="40">
        <v>10031</v>
      </c>
    </row>
    <row r="80" spans="2:28" ht="12.75">
      <c r="B80" s="5" t="s">
        <v>109</v>
      </c>
      <c r="D80" s="5" t="s">
        <v>32</v>
      </c>
      <c r="E80" s="8"/>
      <c r="F80" s="40">
        <f>emiss!G44</f>
        <v>8</v>
      </c>
      <c r="G80" s="8"/>
      <c r="H80" s="40">
        <f>emiss!I44</f>
        <v>7.4</v>
      </c>
      <c r="I80" s="8"/>
      <c r="J80" s="40">
        <f>emiss!K44</f>
        <v>10.1</v>
      </c>
      <c r="K80" s="8"/>
      <c r="L80" s="40">
        <f>emiss!M44</f>
        <v>8.5</v>
      </c>
      <c r="T80" s="40"/>
      <c r="U80" s="40"/>
      <c r="V80" s="40"/>
      <c r="W80" s="40"/>
      <c r="X80" s="40"/>
      <c r="Y80" s="40"/>
      <c r="Z80" s="40"/>
      <c r="AA80" s="40"/>
      <c r="AB80" s="40">
        <v>8.5</v>
      </c>
    </row>
    <row r="82" spans="2:28" ht="12.75">
      <c r="B82" s="5" t="s">
        <v>168</v>
      </c>
      <c r="D82" s="5" t="s">
        <v>110</v>
      </c>
      <c r="E82" s="8"/>
      <c r="F82" s="41">
        <f>F62*F61*60/1000000</f>
        <v>23.354343</v>
      </c>
      <c r="G82" s="8"/>
      <c r="H82" s="41">
        <f>H62*H61*60/1000000</f>
        <v>23.3749422</v>
      </c>
      <c r="I82" s="8"/>
      <c r="J82" s="41">
        <f>J62*J61*60/1000000</f>
        <v>23.3234442</v>
      </c>
      <c r="K82" s="8"/>
      <c r="L82" s="41">
        <f>L62*L61*60/1000000</f>
        <v>23.338893600000002</v>
      </c>
      <c r="M82" s="41"/>
      <c r="N82" s="41"/>
      <c r="O82" s="41"/>
      <c r="P82" s="41"/>
      <c r="Q82" s="41"/>
      <c r="R82" s="41"/>
      <c r="S82" s="41"/>
      <c r="T82" s="41">
        <f>T61*T62*60/1000000</f>
        <v>0.0140712</v>
      </c>
      <c r="U82" s="41"/>
      <c r="V82" s="41">
        <f>F82+N82</f>
        <v>23.354343</v>
      </c>
      <c r="W82" s="41"/>
      <c r="X82" s="41">
        <f>H82+P82</f>
        <v>23.3749422</v>
      </c>
      <c r="Y82" s="41"/>
      <c r="Z82" s="41">
        <f>J82+R82</f>
        <v>23.3234442</v>
      </c>
      <c r="AA82" s="41"/>
      <c r="AB82" s="41">
        <f>L82+T82</f>
        <v>23.352964800000002</v>
      </c>
    </row>
    <row r="83" spans="2:28" ht="12.75">
      <c r="B83" s="5" t="s">
        <v>206</v>
      </c>
      <c r="D83" s="5" t="s">
        <v>110</v>
      </c>
      <c r="E83" s="8"/>
      <c r="F83" s="40"/>
      <c r="G83" s="8"/>
      <c r="H83" s="40"/>
      <c r="I83" s="8"/>
      <c r="J83" s="40"/>
      <c r="K83" s="8"/>
      <c r="T83" s="40"/>
      <c r="U83" s="40"/>
      <c r="V83" s="40"/>
      <c r="W83" s="40"/>
      <c r="X83" s="40"/>
      <c r="Y83" s="40"/>
      <c r="Z83" s="40"/>
      <c r="AA83" s="40"/>
      <c r="AB83" s="41">
        <f>AB79/9000*(21-AB80)/21*60</f>
        <v>39.80555555555555</v>
      </c>
    </row>
    <row r="84" spans="5:28" ht="12.75">
      <c r="E84" s="8"/>
      <c r="F84" s="40"/>
      <c r="G84" s="8"/>
      <c r="H84" s="40"/>
      <c r="I84" s="8"/>
      <c r="J84" s="40"/>
      <c r="K84" s="8"/>
      <c r="T84" s="40"/>
      <c r="U84" s="40"/>
      <c r="V84" s="40"/>
      <c r="W84" s="40"/>
      <c r="X84" s="40"/>
      <c r="Y84" s="40"/>
      <c r="Z84" s="40"/>
      <c r="AA84" s="40"/>
      <c r="AB84" s="41"/>
    </row>
    <row r="85" spans="2:28" ht="12.75">
      <c r="B85" s="46" t="s">
        <v>138</v>
      </c>
      <c r="C85" s="46"/>
      <c r="E85" s="8"/>
      <c r="F85" s="40"/>
      <c r="G85" s="8"/>
      <c r="H85" s="40"/>
      <c r="I85" s="8"/>
      <c r="J85" s="40"/>
      <c r="K85" s="8"/>
      <c r="T85" s="40"/>
      <c r="U85" s="40"/>
      <c r="V85" s="40"/>
      <c r="W85" s="40"/>
      <c r="X85" s="40"/>
      <c r="Y85" s="40"/>
      <c r="Z85" s="40"/>
      <c r="AA85" s="40"/>
      <c r="AB85" s="41"/>
    </row>
    <row r="86" spans="2:28" ht="12.75">
      <c r="B86" s="5" t="s">
        <v>86</v>
      </c>
      <c r="D86" s="5" t="s">
        <v>111</v>
      </c>
      <c r="E86" s="8"/>
      <c r="F86" s="41">
        <f>F63*454/F79/60/0.0283*1000*(21-7)/(21-F80)</f>
        <v>2821.817522877594</v>
      </c>
      <c r="G86" s="8"/>
      <c r="H86" s="41">
        <f>H63*454/H79/60/0.0283*1000*(21-7)/(21-H80)</f>
        <v>2615.166003410126</v>
      </c>
      <c r="I86" s="8"/>
      <c r="J86" s="41">
        <f>J63*454/J79/60/0.0283*1000*(21-7)/(21-J80)</f>
        <v>4081.9395730091505</v>
      </c>
      <c r="K86" s="8">
        <f aca="true" t="shared" si="11" ref="K86:K100">AVERAGE(E86*F86,G86*H86,I86*J86)/L86</f>
        <v>0</v>
      </c>
      <c r="L86" s="41">
        <f aca="true" t="shared" si="12" ref="L86:L100">AVERAGE(F86,H86,J86)</f>
        <v>3172.9743664322905</v>
      </c>
      <c r="M86" s="41"/>
      <c r="N86" s="41"/>
      <c r="O86" s="41"/>
      <c r="P86" s="41"/>
      <c r="Q86" s="41"/>
      <c r="R86" s="41"/>
      <c r="S86" s="41"/>
      <c r="T86" s="40"/>
      <c r="U86" s="42">
        <f aca="true" t="shared" si="13" ref="U86:AA86">E86</f>
        <v>0</v>
      </c>
      <c r="V86" s="41">
        <f t="shared" si="13"/>
        <v>2821.817522877594</v>
      </c>
      <c r="W86" s="42">
        <f t="shared" si="13"/>
        <v>0</v>
      </c>
      <c r="X86" s="41">
        <f t="shared" si="13"/>
        <v>2615.166003410126</v>
      </c>
      <c r="Y86" s="42">
        <f t="shared" si="13"/>
        <v>0</v>
      </c>
      <c r="Z86" s="41">
        <f t="shared" si="13"/>
        <v>4081.9395730091505</v>
      </c>
      <c r="AA86" s="42">
        <f t="shared" si="13"/>
        <v>0</v>
      </c>
      <c r="AB86" s="41">
        <f>AVERAGE(Z86,X86,V86)</f>
        <v>3172.9743664322905</v>
      </c>
    </row>
    <row r="87" spans="2:28" ht="12.75">
      <c r="B87" s="5" t="s">
        <v>87</v>
      </c>
      <c r="D87" s="5" t="s">
        <v>98</v>
      </c>
      <c r="E87" s="8"/>
      <c r="F87" s="42">
        <f>F64*454/F79/60/0.0283*1000000*(21-7)/(21-F80)</f>
        <v>23495.949986409352</v>
      </c>
      <c r="G87" s="8"/>
      <c r="H87" s="42">
        <f>H64*454/H79/60/0.0283*1000000*(21-7)/(21-H80)</f>
        <v>59794.823939461334</v>
      </c>
      <c r="I87" s="8"/>
      <c r="J87" s="42">
        <f>J64*454/J79/60/0.0283*1000000*(21-7)/(21-J80)</f>
        <v>83481.80765535438</v>
      </c>
      <c r="K87" s="8">
        <f t="shared" si="11"/>
        <v>0</v>
      </c>
      <c r="L87" s="41">
        <f t="shared" si="12"/>
        <v>55590.86052707502</v>
      </c>
      <c r="M87" s="42"/>
      <c r="N87" s="42"/>
      <c r="O87" s="42"/>
      <c r="P87" s="42"/>
      <c r="Q87" s="42"/>
      <c r="R87" s="42"/>
      <c r="S87" s="42"/>
      <c r="T87" s="40"/>
      <c r="U87" s="42">
        <f aca="true" t="shared" si="14" ref="U87:U100">E87</f>
        <v>0</v>
      </c>
      <c r="V87" s="41">
        <f aca="true" t="shared" si="15" ref="V87:Z100">F87</f>
        <v>23495.949986409352</v>
      </c>
      <c r="W87" s="42">
        <f aca="true" t="shared" si="16" ref="W87:W100">G87</f>
        <v>0</v>
      </c>
      <c r="X87" s="41">
        <f t="shared" si="15"/>
        <v>59794.823939461334</v>
      </c>
      <c r="Y87" s="42">
        <f aca="true" t="shared" si="17" ref="Y87:Y100">I87</f>
        <v>0</v>
      </c>
      <c r="Z87" s="41">
        <f t="shared" si="15"/>
        <v>83481.80765535438</v>
      </c>
      <c r="AA87" s="42">
        <f aca="true" t="shared" si="18" ref="AA87:AA100">K87</f>
        <v>0</v>
      </c>
      <c r="AB87" s="41">
        <f>AVERAGE(Z87,X87,V87)</f>
        <v>55590.86052707501</v>
      </c>
    </row>
    <row r="88" spans="2:28" ht="12.75">
      <c r="B88" s="5" t="s">
        <v>159</v>
      </c>
      <c r="D88" s="5" t="s">
        <v>98</v>
      </c>
      <c r="E88" s="8">
        <v>100</v>
      </c>
      <c r="F88" s="41">
        <f aca="true" t="shared" si="19" ref="F88:F100">(F65*F$61/1000000)*454/F$79/0.0283*1000000*(21-7)/(21-F$80)</f>
        <v>1.9587156836096766</v>
      </c>
      <c r="G88" s="8">
        <v>100</v>
      </c>
      <c r="H88" s="41">
        <f aca="true" t="shared" si="20" ref="H88:H100">(H65*H$61/1000000)*454/H$79/0.0283*1000000*(21-7)/(21-H$80)</f>
        <v>1.8683481358046006</v>
      </c>
      <c r="I88" s="8">
        <v>100</v>
      </c>
      <c r="J88" s="41">
        <f aca="true" t="shared" si="21" ref="J88:J100">(J65*J$61/1000000)*454/J$79/0.0283*1000000*(21-7)/(21-J$80)</f>
        <v>2.3186167633141856</v>
      </c>
      <c r="K88" s="8">
        <f t="shared" si="11"/>
        <v>99.99999999999999</v>
      </c>
      <c r="L88" s="41">
        <f t="shared" si="12"/>
        <v>2.048560194242821</v>
      </c>
      <c r="M88" s="41"/>
      <c r="N88" s="41"/>
      <c r="O88" s="41"/>
      <c r="P88" s="41"/>
      <c r="Q88" s="41"/>
      <c r="R88" s="41"/>
      <c r="S88" s="41"/>
      <c r="T88" s="40"/>
      <c r="U88" s="42">
        <f t="shared" si="14"/>
        <v>100</v>
      </c>
      <c r="V88" s="41">
        <f t="shared" si="15"/>
        <v>1.9587156836096766</v>
      </c>
      <c r="W88" s="42">
        <f t="shared" si="16"/>
        <v>100</v>
      </c>
      <c r="X88" s="41">
        <f t="shared" si="15"/>
        <v>1.8683481358046006</v>
      </c>
      <c r="Y88" s="42">
        <f t="shared" si="17"/>
        <v>100</v>
      </c>
      <c r="Z88" s="41">
        <f t="shared" si="15"/>
        <v>2.3186167633141856</v>
      </c>
      <c r="AA88" s="42">
        <f t="shared" si="18"/>
        <v>99.99999999999999</v>
      </c>
      <c r="AB88" s="41">
        <f aca="true" t="shared" si="22" ref="AB88:AB103">AVERAGE(Z88,X88,V88)</f>
        <v>2.048560194242821</v>
      </c>
    </row>
    <row r="89" spans="2:28" ht="12.75">
      <c r="B89" s="5" t="s">
        <v>155</v>
      </c>
      <c r="D89" s="5" t="s">
        <v>98</v>
      </c>
      <c r="E89" s="8"/>
      <c r="F89" s="41">
        <f t="shared" si="19"/>
        <v>3.133945093775483</v>
      </c>
      <c r="G89" s="8">
        <v>100</v>
      </c>
      <c r="H89" s="41">
        <f t="shared" si="20"/>
        <v>1.8683481358046006</v>
      </c>
      <c r="I89" s="8"/>
      <c r="J89" s="41">
        <f t="shared" si="21"/>
        <v>5.564680231954047</v>
      </c>
      <c r="K89" s="8">
        <f t="shared" si="11"/>
        <v>17.68101474472096</v>
      </c>
      <c r="L89" s="41">
        <f t="shared" si="12"/>
        <v>3.5223244871780435</v>
      </c>
      <c r="M89" s="41"/>
      <c r="N89" s="41"/>
      <c r="O89" s="41"/>
      <c r="P89" s="41"/>
      <c r="Q89" s="41"/>
      <c r="R89" s="41"/>
      <c r="S89" s="41"/>
      <c r="T89" s="40"/>
      <c r="U89" s="42">
        <f t="shared" si="14"/>
        <v>0</v>
      </c>
      <c r="V89" s="41">
        <f t="shared" si="15"/>
        <v>3.133945093775483</v>
      </c>
      <c r="W89" s="42">
        <f t="shared" si="16"/>
        <v>100</v>
      </c>
      <c r="X89" s="41">
        <f t="shared" si="15"/>
        <v>1.8683481358046006</v>
      </c>
      <c r="Y89" s="42">
        <f t="shared" si="17"/>
        <v>0</v>
      </c>
      <c r="Z89" s="41">
        <f t="shared" si="15"/>
        <v>5.564680231954047</v>
      </c>
      <c r="AA89" s="42">
        <f t="shared" si="18"/>
        <v>17.68101474472096</v>
      </c>
      <c r="AB89" s="41">
        <f t="shared" si="22"/>
        <v>3.5223244871780435</v>
      </c>
    </row>
    <row r="90" spans="2:28" ht="12.75">
      <c r="B90" s="5" t="s">
        <v>156</v>
      </c>
      <c r="D90" s="5" t="s">
        <v>98</v>
      </c>
      <c r="E90" s="8">
        <v>100</v>
      </c>
      <c r="F90" s="41">
        <f t="shared" si="19"/>
        <v>39.17431367219355</v>
      </c>
      <c r="G90" s="8">
        <v>100</v>
      </c>
      <c r="H90" s="41">
        <f t="shared" si="20"/>
        <v>37.366962716092004</v>
      </c>
      <c r="I90" s="8">
        <v>100</v>
      </c>
      <c r="J90" s="41">
        <f t="shared" si="21"/>
        <v>46.37233526628373</v>
      </c>
      <c r="K90" s="8">
        <f t="shared" si="11"/>
        <v>100</v>
      </c>
      <c r="L90" s="41">
        <f t="shared" si="12"/>
        <v>40.97120388485643</v>
      </c>
      <c r="M90" s="41"/>
      <c r="N90" s="41"/>
      <c r="O90" s="41"/>
      <c r="P90" s="41"/>
      <c r="Q90" s="41"/>
      <c r="R90" s="41"/>
      <c r="S90" s="41"/>
      <c r="T90" s="40"/>
      <c r="U90" s="42">
        <f t="shared" si="14"/>
        <v>100</v>
      </c>
      <c r="V90" s="41">
        <f t="shared" si="15"/>
        <v>39.17431367219355</v>
      </c>
      <c r="W90" s="42">
        <f t="shared" si="16"/>
        <v>100</v>
      </c>
      <c r="X90" s="41">
        <f t="shared" si="15"/>
        <v>37.366962716092004</v>
      </c>
      <c r="Y90" s="42">
        <f t="shared" si="17"/>
        <v>100</v>
      </c>
      <c r="Z90" s="41">
        <f t="shared" si="15"/>
        <v>46.37233526628373</v>
      </c>
      <c r="AA90" s="42">
        <f t="shared" si="18"/>
        <v>100</v>
      </c>
      <c r="AB90" s="41">
        <f t="shared" si="22"/>
        <v>40.97120388485643</v>
      </c>
    </row>
    <row r="91" spans="2:28" ht="12.75">
      <c r="B91" s="5" t="s">
        <v>157</v>
      </c>
      <c r="D91" s="5" t="s">
        <v>98</v>
      </c>
      <c r="E91" s="8">
        <v>100</v>
      </c>
      <c r="F91" s="41">
        <f t="shared" si="19"/>
        <v>15.669725468877413</v>
      </c>
      <c r="G91" s="8">
        <v>100</v>
      </c>
      <c r="H91" s="41">
        <f t="shared" si="20"/>
        <v>14.946785086436805</v>
      </c>
      <c r="I91" s="8">
        <v>100</v>
      </c>
      <c r="J91" s="41">
        <f t="shared" si="21"/>
        <v>18.548934106513485</v>
      </c>
      <c r="K91" s="8">
        <f t="shared" si="11"/>
        <v>99.99999999999999</v>
      </c>
      <c r="L91" s="41">
        <f t="shared" si="12"/>
        <v>16.38848155394257</v>
      </c>
      <c r="M91" s="41"/>
      <c r="N91" s="41"/>
      <c r="O91" s="41"/>
      <c r="P91" s="41"/>
      <c r="Q91" s="41"/>
      <c r="R91" s="41"/>
      <c r="S91" s="41"/>
      <c r="T91" s="40"/>
      <c r="U91" s="42">
        <f t="shared" si="14"/>
        <v>100</v>
      </c>
      <c r="V91" s="41">
        <f t="shared" si="15"/>
        <v>15.669725468877413</v>
      </c>
      <c r="W91" s="42">
        <f t="shared" si="16"/>
        <v>100</v>
      </c>
      <c r="X91" s="41">
        <f t="shared" si="15"/>
        <v>14.946785086436805</v>
      </c>
      <c r="Y91" s="42">
        <f t="shared" si="17"/>
        <v>100</v>
      </c>
      <c r="Z91" s="41">
        <f t="shared" si="15"/>
        <v>18.548934106513485</v>
      </c>
      <c r="AA91" s="42">
        <f t="shared" si="18"/>
        <v>99.99999999999999</v>
      </c>
      <c r="AB91" s="41">
        <f t="shared" si="22"/>
        <v>16.38848155394257</v>
      </c>
    </row>
    <row r="92" spans="2:28" ht="12.75">
      <c r="B92" s="5" t="s">
        <v>162</v>
      </c>
      <c r="D92" s="5" t="s">
        <v>98</v>
      </c>
      <c r="E92" s="8">
        <v>100</v>
      </c>
      <c r="F92" s="41">
        <f t="shared" si="19"/>
        <v>15.669725468877413</v>
      </c>
      <c r="G92" s="8">
        <v>100</v>
      </c>
      <c r="H92" s="41">
        <f t="shared" si="20"/>
        <v>14.946785086436805</v>
      </c>
      <c r="I92" s="8">
        <v>100</v>
      </c>
      <c r="J92" s="41">
        <f t="shared" si="21"/>
        <v>18.548934106513485</v>
      </c>
      <c r="K92" s="8">
        <f t="shared" si="11"/>
        <v>99.99999999999999</v>
      </c>
      <c r="L92" s="41">
        <f t="shared" si="12"/>
        <v>16.38848155394257</v>
      </c>
      <c r="M92" s="41"/>
      <c r="N92" s="41"/>
      <c r="O92" s="41"/>
      <c r="P92" s="41"/>
      <c r="Q92" s="41"/>
      <c r="R92" s="41"/>
      <c r="S92" s="41"/>
      <c r="T92" s="40"/>
      <c r="U92" s="42">
        <f t="shared" si="14"/>
        <v>100</v>
      </c>
      <c r="V92" s="41">
        <f t="shared" si="15"/>
        <v>15.669725468877413</v>
      </c>
      <c r="W92" s="42">
        <f t="shared" si="16"/>
        <v>100</v>
      </c>
      <c r="X92" s="41">
        <f t="shared" si="15"/>
        <v>14.946785086436805</v>
      </c>
      <c r="Y92" s="42">
        <f t="shared" si="17"/>
        <v>100</v>
      </c>
      <c r="Z92" s="41">
        <f t="shared" si="15"/>
        <v>18.548934106513485</v>
      </c>
      <c r="AA92" s="42">
        <f t="shared" si="18"/>
        <v>99.99999999999999</v>
      </c>
      <c r="AB92" s="41">
        <f t="shared" si="22"/>
        <v>16.38848155394257</v>
      </c>
    </row>
    <row r="93" spans="2:28" ht="12.75">
      <c r="B93" s="5" t="s">
        <v>164</v>
      </c>
      <c r="D93" s="5" t="s">
        <v>98</v>
      </c>
      <c r="E93" s="8"/>
      <c r="F93" s="41">
        <f t="shared" si="19"/>
        <v>164.53211742321284</v>
      </c>
      <c r="G93" s="8"/>
      <c r="H93" s="41">
        <f t="shared" si="20"/>
        <v>67.26053288896563</v>
      </c>
      <c r="I93" s="8"/>
      <c r="J93" s="41">
        <f t="shared" si="21"/>
        <v>148.39147285210788</v>
      </c>
      <c r="K93" s="8">
        <f t="shared" si="11"/>
        <v>0</v>
      </c>
      <c r="L93" s="41">
        <f t="shared" si="12"/>
        <v>126.72804105476212</v>
      </c>
      <c r="M93" s="41"/>
      <c r="N93" s="41"/>
      <c r="O93" s="41"/>
      <c r="P93" s="41"/>
      <c r="Q93" s="41"/>
      <c r="R93" s="41"/>
      <c r="S93" s="41"/>
      <c r="T93" s="40"/>
      <c r="U93" s="42">
        <f t="shared" si="14"/>
        <v>0</v>
      </c>
      <c r="V93" s="41">
        <f t="shared" si="15"/>
        <v>164.53211742321284</v>
      </c>
      <c r="W93" s="42">
        <f t="shared" si="16"/>
        <v>0</v>
      </c>
      <c r="X93" s="41">
        <f t="shared" si="15"/>
        <v>67.26053288896563</v>
      </c>
      <c r="Y93" s="42">
        <f t="shared" si="17"/>
        <v>0</v>
      </c>
      <c r="Z93" s="41">
        <f t="shared" si="15"/>
        <v>148.39147285210788</v>
      </c>
      <c r="AA93" s="42">
        <f t="shared" si="18"/>
        <v>0</v>
      </c>
      <c r="AB93" s="41">
        <f t="shared" si="22"/>
        <v>126.72804105476212</v>
      </c>
    </row>
    <row r="94" spans="2:28" ht="12.75">
      <c r="B94" s="5" t="s">
        <v>165</v>
      </c>
      <c r="D94" s="5" t="s">
        <v>98</v>
      </c>
      <c r="E94" s="8"/>
      <c r="F94" s="41">
        <f t="shared" si="19"/>
        <v>3447.3396031530306</v>
      </c>
      <c r="G94" s="8"/>
      <c r="H94" s="41">
        <f t="shared" si="20"/>
        <v>3736.6962716092003</v>
      </c>
      <c r="I94" s="8"/>
      <c r="J94" s="41">
        <f t="shared" si="21"/>
        <v>4173.510173965535</v>
      </c>
      <c r="K94" s="8">
        <f t="shared" si="11"/>
        <v>0</v>
      </c>
      <c r="L94" s="41">
        <f t="shared" si="12"/>
        <v>3785.848682909255</v>
      </c>
      <c r="M94" s="41"/>
      <c r="N94" s="41"/>
      <c r="O94" s="41"/>
      <c r="P94" s="41"/>
      <c r="Q94" s="41"/>
      <c r="R94" s="41"/>
      <c r="S94" s="41"/>
      <c r="T94" s="40"/>
      <c r="U94" s="42">
        <f t="shared" si="14"/>
        <v>0</v>
      </c>
      <c r="V94" s="41">
        <f t="shared" si="15"/>
        <v>3447.3396031530306</v>
      </c>
      <c r="W94" s="42">
        <f t="shared" si="16"/>
        <v>0</v>
      </c>
      <c r="X94" s="41">
        <f t="shared" si="15"/>
        <v>3736.6962716092003</v>
      </c>
      <c r="Y94" s="42">
        <f t="shared" si="17"/>
        <v>0</v>
      </c>
      <c r="Z94" s="41">
        <f t="shared" si="15"/>
        <v>4173.510173965535</v>
      </c>
      <c r="AA94" s="42">
        <f t="shared" si="18"/>
        <v>0</v>
      </c>
      <c r="AB94" s="41">
        <f t="shared" si="22"/>
        <v>3785.848682909255</v>
      </c>
    </row>
    <row r="95" spans="2:28" ht="12.75">
      <c r="B95" s="5" t="s">
        <v>160</v>
      </c>
      <c r="D95" s="5" t="s">
        <v>98</v>
      </c>
      <c r="E95" s="8">
        <v>100</v>
      </c>
      <c r="F95" s="41">
        <f t="shared" si="19"/>
        <v>39.17431367219355</v>
      </c>
      <c r="G95" s="8">
        <v>100</v>
      </c>
      <c r="H95" s="41">
        <f t="shared" si="20"/>
        <v>37.366962716092004</v>
      </c>
      <c r="I95" s="8">
        <v>100</v>
      </c>
      <c r="J95" s="41">
        <f t="shared" si="21"/>
        <v>46.37233526628373</v>
      </c>
      <c r="K95" s="8">
        <f t="shared" si="11"/>
        <v>100</v>
      </c>
      <c r="L95" s="41">
        <f t="shared" si="12"/>
        <v>40.97120388485643</v>
      </c>
      <c r="M95" s="41"/>
      <c r="N95" s="41"/>
      <c r="O95" s="41"/>
      <c r="P95" s="41"/>
      <c r="Q95" s="41"/>
      <c r="R95" s="41"/>
      <c r="S95" s="41"/>
      <c r="T95" s="40"/>
      <c r="U95" s="42">
        <f t="shared" si="14"/>
        <v>100</v>
      </c>
      <c r="V95" s="41">
        <f t="shared" si="15"/>
        <v>39.17431367219355</v>
      </c>
      <c r="W95" s="42">
        <f t="shared" si="16"/>
        <v>100</v>
      </c>
      <c r="X95" s="41">
        <f t="shared" si="15"/>
        <v>37.366962716092004</v>
      </c>
      <c r="Y95" s="42">
        <f t="shared" si="17"/>
        <v>100</v>
      </c>
      <c r="Z95" s="41">
        <f t="shared" si="15"/>
        <v>46.37233526628373</v>
      </c>
      <c r="AA95" s="42">
        <f t="shared" si="18"/>
        <v>100</v>
      </c>
      <c r="AB95" s="41">
        <f t="shared" si="22"/>
        <v>40.97120388485643</v>
      </c>
    </row>
    <row r="96" spans="2:28" ht="12.75">
      <c r="B96" s="5" t="s">
        <v>169</v>
      </c>
      <c r="D96" s="5" t="s">
        <v>98</v>
      </c>
      <c r="E96" s="8">
        <v>100</v>
      </c>
      <c r="F96" s="41">
        <f t="shared" si="19"/>
        <v>19.587156836096774</v>
      </c>
      <c r="G96" s="8">
        <v>100</v>
      </c>
      <c r="H96" s="41">
        <f t="shared" si="20"/>
        <v>18.683481358046002</v>
      </c>
      <c r="I96" s="8">
        <v>100</v>
      </c>
      <c r="J96" s="41">
        <f t="shared" si="21"/>
        <v>23.186167633141864</v>
      </c>
      <c r="K96" s="8">
        <f t="shared" si="11"/>
        <v>100</v>
      </c>
      <c r="L96" s="41">
        <f t="shared" si="12"/>
        <v>20.485601942428215</v>
      </c>
      <c r="M96" s="41"/>
      <c r="N96" s="41"/>
      <c r="O96" s="41"/>
      <c r="P96" s="41"/>
      <c r="Q96" s="41"/>
      <c r="R96" s="41"/>
      <c r="S96" s="41"/>
      <c r="T96" s="40"/>
      <c r="U96" s="42">
        <f t="shared" si="14"/>
        <v>100</v>
      </c>
      <c r="V96" s="41">
        <f t="shared" si="15"/>
        <v>19.587156836096774</v>
      </c>
      <c r="W96" s="42">
        <f t="shared" si="16"/>
        <v>100</v>
      </c>
      <c r="X96" s="41">
        <f t="shared" si="15"/>
        <v>18.683481358046002</v>
      </c>
      <c r="Y96" s="42">
        <f t="shared" si="17"/>
        <v>100</v>
      </c>
      <c r="Z96" s="41">
        <f t="shared" si="15"/>
        <v>23.186167633141864</v>
      </c>
      <c r="AA96" s="42">
        <f t="shared" si="18"/>
        <v>100</v>
      </c>
      <c r="AB96" s="41">
        <f t="shared" si="22"/>
        <v>20.485601942428215</v>
      </c>
    </row>
    <row r="97" spans="2:28" ht="12.75">
      <c r="B97" s="5" t="s">
        <v>161</v>
      </c>
      <c r="D97" s="5" t="s">
        <v>98</v>
      </c>
      <c r="E97" s="8"/>
      <c r="F97" s="41">
        <f t="shared" si="19"/>
        <v>101.8532155477032</v>
      </c>
      <c r="G97" s="8"/>
      <c r="H97" s="41">
        <f t="shared" si="20"/>
        <v>37.366962716092004</v>
      </c>
      <c r="I97" s="8"/>
      <c r="J97" s="41">
        <f t="shared" si="21"/>
        <v>74.19573642605394</v>
      </c>
      <c r="K97" s="8">
        <f t="shared" si="11"/>
        <v>0</v>
      </c>
      <c r="L97" s="41">
        <f t="shared" si="12"/>
        <v>71.13863822994972</v>
      </c>
      <c r="M97" s="41"/>
      <c r="N97" s="41"/>
      <c r="O97" s="41"/>
      <c r="P97" s="41"/>
      <c r="Q97" s="41"/>
      <c r="R97" s="41"/>
      <c r="S97" s="41"/>
      <c r="T97" s="40"/>
      <c r="U97" s="42">
        <f t="shared" si="14"/>
        <v>0</v>
      </c>
      <c r="V97" s="41">
        <f t="shared" si="15"/>
        <v>101.8532155477032</v>
      </c>
      <c r="W97" s="42">
        <f t="shared" si="16"/>
        <v>0</v>
      </c>
      <c r="X97" s="41">
        <f t="shared" si="15"/>
        <v>37.366962716092004</v>
      </c>
      <c r="Y97" s="42">
        <f t="shared" si="17"/>
        <v>0</v>
      </c>
      <c r="Z97" s="41">
        <f t="shared" si="15"/>
        <v>74.19573642605394</v>
      </c>
      <c r="AA97" s="42">
        <f t="shared" si="18"/>
        <v>0</v>
      </c>
      <c r="AB97" s="41">
        <f t="shared" si="22"/>
        <v>71.13863822994972</v>
      </c>
    </row>
    <row r="98" spans="2:28" ht="12.75">
      <c r="B98" s="5" t="s">
        <v>203</v>
      </c>
      <c r="D98" s="5" t="s">
        <v>98</v>
      </c>
      <c r="E98" s="8">
        <v>100</v>
      </c>
      <c r="F98" s="41">
        <f t="shared" si="19"/>
        <v>3.9174313672193533</v>
      </c>
      <c r="G98" s="8">
        <v>100</v>
      </c>
      <c r="H98" s="41">
        <f t="shared" si="20"/>
        <v>3.736696271609201</v>
      </c>
      <c r="I98" s="8">
        <v>100</v>
      </c>
      <c r="J98" s="41">
        <f t="shared" si="21"/>
        <v>4.637233526628371</v>
      </c>
      <c r="K98" s="8">
        <f t="shared" si="11"/>
        <v>99.99999999999999</v>
      </c>
      <c r="L98" s="41">
        <f t="shared" si="12"/>
        <v>4.097120388485642</v>
      </c>
      <c r="M98" s="41"/>
      <c r="N98" s="41"/>
      <c r="O98" s="41"/>
      <c r="P98" s="41"/>
      <c r="Q98" s="41"/>
      <c r="R98" s="41"/>
      <c r="S98" s="41"/>
      <c r="T98" s="40"/>
      <c r="U98" s="42">
        <f t="shared" si="14"/>
        <v>100</v>
      </c>
      <c r="V98" s="41">
        <f t="shared" si="15"/>
        <v>3.9174313672193533</v>
      </c>
      <c r="W98" s="42">
        <f t="shared" si="16"/>
        <v>100</v>
      </c>
      <c r="X98" s="41">
        <f t="shared" si="15"/>
        <v>3.736696271609201</v>
      </c>
      <c r="Y98" s="42">
        <f t="shared" si="17"/>
        <v>100</v>
      </c>
      <c r="Z98" s="41">
        <f t="shared" si="15"/>
        <v>4.637233526628371</v>
      </c>
      <c r="AA98" s="42">
        <f t="shared" si="18"/>
        <v>99.99999999999999</v>
      </c>
      <c r="AB98" s="41">
        <f t="shared" si="22"/>
        <v>4.097120388485642</v>
      </c>
    </row>
    <row r="99" spans="2:28" ht="12.75">
      <c r="B99" s="5" t="s">
        <v>163</v>
      </c>
      <c r="D99" s="5" t="s">
        <v>98</v>
      </c>
      <c r="E99" s="8">
        <v>100</v>
      </c>
      <c r="F99" s="41">
        <f t="shared" si="19"/>
        <v>39.17431367219355</v>
      </c>
      <c r="G99" s="8">
        <v>100</v>
      </c>
      <c r="H99" s="41">
        <f t="shared" si="20"/>
        <v>37.366962716092004</v>
      </c>
      <c r="I99" s="8">
        <v>100</v>
      </c>
      <c r="J99" s="41">
        <f t="shared" si="21"/>
        <v>46.37233526628373</v>
      </c>
      <c r="K99" s="8">
        <f t="shared" si="11"/>
        <v>100</v>
      </c>
      <c r="L99" s="41">
        <f t="shared" si="12"/>
        <v>40.97120388485643</v>
      </c>
      <c r="M99" s="41"/>
      <c r="N99" s="41"/>
      <c r="O99" s="41"/>
      <c r="P99" s="41"/>
      <c r="Q99" s="41"/>
      <c r="R99" s="41"/>
      <c r="S99" s="41"/>
      <c r="T99" s="40"/>
      <c r="U99" s="42">
        <f t="shared" si="14"/>
        <v>100</v>
      </c>
      <c r="V99" s="41">
        <f t="shared" si="15"/>
        <v>39.17431367219355</v>
      </c>
      <c r="W99" s="42">
        <f t="shared" si="16"/>
        <v>100</v>
      </c>
      <c r="X99" s="41">
        <f t="shared" si="15"/>
        <v>37.366962716092004</v>
      </c>
      <c r="Y99" s="42">
        <f t="shared" si="17"/>
        <v>100</v>
      </c>
      <c r="Z99" s="41">
        <f t="shared" si="15"/>
        <v>46.37233526628373</v>
      </c>
      <c r="AA99" s="42">
        <f t="shared" si="18"/>
        <v>100</v>
      </c>
      <c r="AB99" s="41">
        <f t="shared" si="22"/>
        <v>40.97120388485643</v>
      </c>
    </row>
    <row r="100" spans="2:28" ht="12.75">
      <c r="B100" s="5" t="s">
        <v>158</v>
      </c>
      <c r="D100" s="5" t="s">
        <v>98</v>
      </c>
      <c r="E100" s="8">
        <v>100</v>
      </c>
      <c r="F100" s="41">
        <f t="shared" si="19"/>
        <v>1.9587156836096766</v>
      </c>
      <c r="G100" s="8">
        <v>100</v>
      </c>
      <c r="H100" s="41">
        <f t="shared" si="20"/>
        <v>1.8683481358046006</v>
      </c>
      <c r="I100" s="8">
        <v>100</v>
      </c>
      <c r="J100" s="41">
        <f t="shared" si="21"/>
        <v>2.3186167633141856</v>
      </c>
      <c r="K100" s="8">
        <f t="shared" si="11"/>
        <v>99.99999999999999</v>
      </c>
      <c r="L100" s="41">
        <f t="shared" si="12"/>
        <v>2.048560194242821</v>
      </c>
      <c r="M100" s="41"/>
      <c r="N100" s="41"/>
      <c r="O100" s="41"/>
      <c r="P100" s="41"/>
      <c r="Q100" s="41"/>
      <c r="R100" s="41"/>
      <c r="S100" s="41"/>
      <c r="T100" s="40"/>
      <c r="U100" s="42">
        <f t="shared" si="14"/>
        <v>100</v>
      </c>
      <c r="V100" s="41">
        <f t="shared" si="15"/>
        <v>1.9587156836096766</v>
      </c>
      <c r="W100" s="42">
        <f t="shared" si="16"/>
        <v>100</v>
      </c>
      <c r="X100" s="41">
        <f t="shared" si="15"/>
        <v>1.8683481358046006</v>
      </c>
      <c r="Y100" s="42">
        <f t="shared" si="17"/>
        <v>100</v>
      </c>
      <c r="Z100" s="41">
        <f t="shared" si="15"/>
        <v>2.3186167633141856</v>
      </c>
      <c r="AA100" s="42">
        <f t="shared" si="18"/>
        <v>99.99999999999999</v>
      </c>
      <c r="AB100" s="41">
        <f t="shared" si="22"/>
        <v>2.048560194242821</v>
      </c>
    </row>
    <row r="101" spans="5:28" ht="12.75">
      <c r="E101" s="8"/>
      <c r="F101" s="41"/>
      <c r="G101" s="8"/>
      <c r="H101" s="41"/>
      <c r="I101" s="8"/>
      <c r="J101" s="41"/>
      <c r="K101" s="8"/>
      <c r="L101" s="41"/>
      <c r="M101" s="41"/>
      <c r="N101" s="41"/>
      <c r="O101" s="41"/>
      <c r="P101" s="41"/>
      <c r="Q101" s="41"/>
      <c r="R101" s="41"/>
      <c r="S101" s="41"/>
      <c r="T101" s="40"/>
      <c r="U101" s="40"/>
      <c r="V101" s="41"/>
      <c r="W101" s="40"/>
      <c r="X101" s="41"/>
      <c r="Y101" s="40"/>
      <c r="Z101" s="41"/>
      <c r="AA101" s="40"/>
      <c r="AB101" s="41"/>
    </row>
    <row r="102" spans="2:28" ht="12.75">
      <c r="B102" s="5" t="s">
        <v>123</v>
      </c>
      <c r="D102" s="5" t="s">
        <v>98</v>
      </c>
      <c r="E102" s="8">
        <f>(E95*F95+E92*F92)/F102</f>
        <v>100</v>
      </c>
      <c r="F102" s="41">
        <f>(F95+F92)</f>
        <v>54.844039141070965</v>
      </c>
      <c r="G102" s="8">
        <f>(G95*H95+G92*H92)/H102</f>
        <v>100</v>
      </c>
      <c r="H102" s="41">
        <f>(H95+H92)</f>
        <v>52.31374780252881</v>
      </c>
      <c r="I102" s="8">
        <f>(I95*J95+I92*J92)/J102</f>
        <v>100</v>
      </c>
      <c r="J102" s="41">
        <f>(J95+J92)</f>
        <v>64.92126937279721</v>
      </c>
      <c r="K102" s="8">
        <f>(K95*L95+K92*L92)/L102</f>
        <v>100</v>
      </c>
      <c r="L102" s="41">
        <f>AVERAGE(F102,H102,J102)</f>
        <v>57.359685438799</v>
      </c>
      <c r="M102" s="41"/>
      <c r="N102" s="41"/>
      <c r="O102" s="41"/>
      <c r="P102" s="41"/>
      <c r="Q102" s="41"/>
      <c r="R102" s="41"/>
      <c r="S102" s="41"/>
      <c r="U102" s="42">
        <f aca="true" t="shared" si="23" ref="U102:Z103">E102</f>
        <v>100</v>
      </c>
      <c r="V102" s="41">
        <f t="shared" si="23"/>
        <v>54.844039141070965</v>
      </c>
      <c r="W102" s="42">
        <f t="shared" si="23"/>
        <v>100</v>
      </c>
      <c r="X102" s="41">
        <f t="shared" si="23"/>
        <v>52.31374780252881</v>
      </c>
      <c r="Y102" s="42">
        <f t="shared" si="23"/>
        <v>100</v>
      </c>
      <c r="Z102" s="41">
        <f t="shared" si="23"/>
        <v>64.92126937279721</v>
      </c>
      <c r="AB102" s="41">
        <f t="shared" si="22"/>
        <v>57.359685438799</v>
      </c>
    </row>
    <row r="103" spans="2:28" ht="12.75">
      <c r="B103" s="5" t="s">
        <v>124</v>
      </c>
      <c r="D103" s="5" t="s">
        <v>98</v>
      </c>
      <c r="E103" s="42">
        <f>(E89*F89+E91*F91+E93*F93)/F103</f>
        <v>8.547008547008549</v>
      </c>
      <c r="F103" s="41">
        <f>F93+F89+F91</f>
        <v>183.33578798586572</v>
      </c>
      <c r="G103" s="42">
        <f>(G89*H89+G91*H91+G93*H93)/H103</f>
        <v>20</v>
      </c>
      <c r="H103" s="41">
        <f>H93+H89+H91</f>
        <v>84.07566611120703</v>
      </c>
      <c r="I103" s="42">
        <f>(I89*J89+I91*J91+I93*J93)/J103</f>
        <v>10.75268817204301</v>
      </c>
      <c r="J103" s="41">
        <f>J93+J89+J91</f>
        <v>172.5050871905754</v>
      </c>
      <c r="K103" s="42">
        <f>(K89*L89+K91*L91+K93*L93)/L103</f>
        <v>11.600789697121856</v>
      </c>
      <c r="L103" s="41">
        <f>AVERAGE(F103,H103,J103)</f>
        <v>146.6388470958827</v>
      </c>
      <c r="M103" s="41"/>
      <c r="N103" s="41"/>
      <c r="O103" s="41"/>
      <c r="P103" s="41"/>
      <c r="Q103" s="41"/>
      <c r="R103" s="41"/>
      <c r="S103" s="41"/>
      <c r="U103" s="42">
        <f t="shared" si="23"/>
        <v>8.547008547008549</v>
      </c>
      <c r="V103" s="41">
        <f t="shared" si="23"/>
        <v>183.33578798586572</v>
      </c>
      <c r="W103" s="42">
        <f t="shared" si="23"/>
        <v>20</v>
      </c>
      <c r="X103" s="41">
        <f t="shared" si="23"/>
        <v>84.07566611120703</v>
      </c>
      <c r="Y103" s="42">
        <f t="shared" si="23"/>
        <v>10.75268817204301</v>
      </c>
      <c r="Z103" s="41">
        <f t="shared" si="23"/>
        <v>172.5050871905754</v>
      </c>
      <c r="AB103" s="41">
        <f t="shared" si="22"/>
        <v>146.63884709588274</v>
      </c>
    </row>
    <row r="106" spans="2:3" ht="12.75">
      <c r="B106" s="39" t="s">
        <v>166</v>
      </c>
      <c r="C106" s="39"/>
    </row>
    <row r="108" spans="2:19" ht="12.75">
      <c r="B108" s="5" t="s">
        <v>155</v>
      </c>
      <c r="D108" s="5" t="s">
        <v>35</v>
      </c>
      <c r="L108" s="2">
        <v>0.0044</v>
      </c>
      <c r="M108" s="2"/>
      <c r="N108" s="2"/>
      <c r="O108" s="2"/>
      <c r="P108" s="2"/>
      <c r="Q108" s="2"/>
      <c r="R108" s="2"/>
      <c r="S108" s="2"/>
    </row>
    <row r="109" spans="2:19" ht="12.75">
      <c r="B109" s="5" t="s">
        <v>159</v>
      </c>
      <c r="D109" s="5" t="s">
        <v>35</v>
      </c>
      <c r="L109" s="2">
        <v>1.09</v>
      </c>
      <c r="M109" s="2"/>
      <c r="N109" s="2"/>
      <c r="O109" s="2"/>
      <c r="P109" s="2"/>
      <c r="Q109" s="2"/>
      <c r="R109" s="2"/>
      <c r="S109" s="2"/>
    </row>
    <row r="110" spans="2:19" ht="12.75">
      <c r="B110" s="5" t="s">
        <v>157</v>
      </c>
      <c r="D110" s="5" t="s">
        <v>35</v>
      </c>
      <c r="L110" s="2">
        <v>0.0033</v>
      </c>
      <c r="M110" s="2"/>
      <c r="N110" s="2"/>
      <c r="O110" s="2"/>
      <c r="P110" s="2"/>
      <c r="Q110" s="2"/>
      <c r="R110" s="2"/>
      <c r="S110" s="2"/>
    </row>
    <row r="111" spans="2:19" ht="12.75">
      <c r="B111" s="5" t="s">
        <v>156</v>
      </c>
      <c r="D111" s="5" t="s">
        <v>35</v>
      </c>
      <c r="L111" s="2">
        <v>181</v>
      </c>
      <c r="M111" s="2"/>
      <c r="N111" s="2"/>
      <c r="O111" s="2"/>
      <c r="P111" s="2"/>
      <c r="Q111" s="2"/>
      <c r="R111" s="2"/>
      <c r="S111" s="2"/>
    </row>
    <row r="112" spans="2:19" ht="12.75">
      <c r="B112" s="5" t="s">
        <v>162</v>
      </c>
      <c r="D112" s="5" t="s">
        <v>35</v>
      </c>
      <c r="L112" s="2">
        <v>0.0033</v>
      </c>
      <c r="M112" s="2"/>
      <c r="N112" s="2"/>
      <c r="O112" s="2"/>
      <c r="P112" s="2"/>
      <c r="Q112" s="2"/>
      <c r="R112" s="2"/>
      <c r="S112" s="2"/>
    </row>
    <row r="113" spans="2:19" ht="12.75">
      <c r="B113" s="5" t="s">
        <v>164</v>
      </c>
      <c r="D113" s="5" t="s">
        <v>35</v>
      </c>
      <c r="L113" s="2">
        <v>0.00026</v>
      </c>
      <c r="M113" s="2"/>
      <c r="N113" s="2"/>
      <c r="O113" s="2"/>
      <c r="P113" s="2"/>
      <c r="Q113" s="2"/>
      <c r="R113" s="2"/>
      <c r="S113" s="2"/>
    </row>
    <row r="114" spans="2:19" ht="12.75">
      <c r="B114" s="5" t="s">
        <v>160</v>
      </c>
      <c r="D114" s="5" t="s">
        <v>35</v>
      </c>
      <c r="L114" s="2">
        <v>0.33</v>
      </c>
      <c r="M114" s="2"/>
      <c r="N114" s="2"/>
      <c r="O114" s="2"/>
      <c r="P114" s="2"/>
      <c r="Q114" s="2"/>
      <c r="R114" s="2"/>
      <c r="S114" s="2"/>
    </row>
    <row r="115" spans="2:19" ht="12.75">
      <c r="B115" s="5" t="s">
        <v>169</v>
      </c>
      <c r="D115" s="5" t="s">
        <v>35</v>
      </c>
      <c r="L115" s="2">
        <v>0.29</v>
      </c>
      <c r="M115" s="2"/>
      <c r="N115" s="2"/>
      <c r="O115" s="2"/>
      <c r="P115" s="2"/>
      <c r="Q115" s="2"/>
      <c r="R115" s="2"/>
      <c r="S115" s="2"/>
    </row>
    <row r="116" spans="2:19" ht="12.75">
      <c r="B116" s="5" t="s">
        <v>163</v>
      </c>
      <c r="D116" s="5" t="s">
        <v>35</v>
      </c>
      <c r="L116" s="2">
        <v>10.87</v>
      </c>
      <c r="M116" s="2"/>
      <c r="N116" s="2"/>
      <c r="O116" s="2"/>
      <c r="P116" s="2"/>
      <c r="Q116" s="2"/>
      <c r="R116" s="2"/>
      <c r="S116" s="2"/>
    </row>
    <row r="117" spans="2:19" ht="12.75">
      <c r="B117" s="5" t="s">
        <v>158</v>
      </c>
      <c r="D117" s="5" t="s">
        <v>35</v>
      </c>
      <c r="L117" s="2">
        <v>1.09</v>
      </c>
      <c r="M117" s="2"/>
      <c r="N117" s="2"/>
      <c r="O117" s="2"/>
      <c r="P117" s="2"/>
      <c r="Q117" s="2"/>
      <c r="R117" s="2"/>
      <c r="S117" s="2"/>
    </row>
    <row r="118" spans="2:19" ht="12.75">
      <c r="B118" s="5" t="s">
        <v>87</v>
      </c>
      <c r="D118" s="5" t="s">
        <v>35</v>
      </c>
      <c r="L118" s="2">
        <v>1.45</v>
      </c>
      <c r="M118" s="2"/>
      <c r="N118" s="2"/>
      <c r="O118" s="2"/>
      <c r="P118" s="2"/>
      <c r="Q118" s="2"/>
      <c r="R118" s="2"/>
      <c r="S118" s="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14" customWidth="1"/>
    <col min="2" max="2" width="10.8515625" style="14" customWidth="1"/>
    <col min="3" max="3" width="11.00390625" style="14" customWidth="1"/>
    <col min="4" max="4" width="10.00390625" style="14" customWidth="1"/>
    <col min="5" max="16384" width="8.8515625" style="14" customWidth="1"/>
  </cols>
  <sheetData>
    <row r="1" ht="12.75">
      <c r="A1" s="1" t="s">
        <v>102</v>
      </c>
    </row>
    <row r="3" ht="12.75">
      <c r="A3" s="1" t="s">
        <v>26</v>
      </c>
    </row>
    <row r="5" spans="1:3" ht="12.75">
      <c r="A5" s="14" t="s">
        <v>92</v>
      </c>
      <c r="B5" s="14" t="s">
        <v>135</v>
      </c>
      <c r="C5" s="14">
        <v>324</v>
      </c>
    </row>
    <row r="6" spans="1:3" ht="12.75">
      <c r="A6" s="14" t="s">
        <v>136</v>
      </c>
      <c r="B6" s="14" t="s">
        <v>35</v>
      </c>
      <c r="C6" s="14">
        <v>37840</v>
      </c>
    </row>
    <row r="7" spans="1:3" ht="12.75">
      <c r="A7" s="14" t="s">
        <v>101</v>
      </c>
      <c r="B7" s="14" t="s">
        <v>135</v>
      </c>
      <c r="C7" s="14">
        <v>1908</v>
      </c>
    </row>
    <row r="9" ht="12.75">
      <c r="A9" s="1" t="s">
        <v>40</v>
      </c>
    </row>
    <row r="10" ht="12.75">
      <c r="A10" s="1"/>
    </row>
    <row r="11" spans="1:3" ht="12.75">
      <c r="A11" s="14" t="s">
        <v>92</v>
      </c>
      <c r="B11" s="14" t="s">
        <v>135</v>
      </c>
      <c r="C11" s="14">
        <v>319</v>
      </c>
    </row>
    <row r="12" spans="1:3" ht="12.75">
      <c r="A12" s="14" t="s">
        <v>136</v>
      </c>
      <c r="B12" s="14" t="s">
        <v>35</v>
      </c>
      <c r="C12" s="14">
        <v>20380</v>
      </c>
    </row>
    <row r="13" spans="1:3" ht="12.75">
      <c r="A13" s="14" t="s">
        <v>101</v>
      </c>
      <c r="B13" s="14" t="s">
        <v>135</v>
      </c>
      <c r="C13" s="14">
        <v>1357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66"/>
  <sheetViews>
    <sheetView workbookViewId="0" topLeftCell="A1">
      <selection activeCell="A6" sqref="A6"/>
    </sheetView>
  </sheetViews>
  <sheetFormatPr defaultColWidth="9.140625" defaultRowHeight="12.75"/>
  <cols>
    <col min="1" max="1" width="2.00390625" style="2" customWidth="1"/>
    <col min="2" max="2" width="25.8515625" style="2" customWidth="1"/>
    <col min="3" max="3" width="7.8515625" style="2" customWidth="1"/>
    <col min="4" max="4" width="4.28125" style="2" customWidth="1"/>
    <col min="5" max="5" width="10.28125" style="3" customWidth="1"/>
    <col min="6" max="6" width="7.7109375" style="4" customWidth="1"/>
    <col min="7" max="7" width="8.7109375" style="3" customWidth="1"/>
    <col min="8" max="8" width="7.7109375" style="4" customWidth="1"/>
    <col min="9" max="9" width="2.7109375" style="3" customWidth="1"/>
    <col min="10" max="10" width="7.00390625" style="3" customWidth="1"/>
    <col min="11" max="11" width="8.7109375" style="3" customWidth="1"/>
    <col min="12" max="12" width="9.140625" style="3" customWidth="1"/>
    <col min="13" max="13" width="8.7109375" style="3" customWidth="1"/>
    <col min="14" max="14" width="3.421875" style="9" customWidth="1"/>
    <col min="15" max="15" width="7.8515625" style="3" customWidth="1"/>
    <col min="16" max="16" width="10.00390625" style="3" customWidth="1"/>
    <col min="17" max="17" width="8.7109375" style="3" customWidth="1"/>
    <col min="18" max="18" width="10.00390625" style="3" customWidth="1"/>
    <col min="19" max="19" width="7.7109375" style="2" customWidth="1"/>
    <col min="20" max="20" width="7.8515625" style="2" customWidth="1"/>
    <col min="21" max="21" width="7.7109375" style="2" customWidth="1"/>
    <col min="22" max="22" width="7.00390625" style="2" customWidth="1"/>
    <col min="23" max="23" width="7.421875" style="2" customWidth="1"/>
    <col min="24" max="16384" width="10.8515625" style="2" customWidth="1"/>
  </cols>
  <sheetData>
    <row r="1" spans="1:27" ht="12.75">
      <c r="A1" s="43" t="s">
        <v>114</v>
      </c>
      <c r="S1"/>
      <c r="T1"/>
      <c r="U1"/>
      <c r="V1"/>
      <c r="W1"/>
      <c r="X1"/>
      <c r="Y1"/>
      <c r="Z1"/>
      <c r="AA1"/>
    </row>
    <row r="2" spans="1:27" ht="12.75">
      <c r="A2" s="2" t="s">
        <v>210</v>
      </c>
      <c r="S2"/>
      <c r="T2"/>
      <c r="U2"/>
      <c r="V2"/>
      <c r="W2"/>
      <c r="X2"/>
      <c r="Y2"/>
      <c r="Z2"/>
      <c r="AA2"/>
    </row>
    <row r="3" spans="1:27" ht="12.75">
      <c r="A3" s="2" t="s">
        <v>41</v>
      </c>
      <c r="C3" s="5" t="s">
        <v>42</v>
      </c>
      <c r="D3" s="5"/>
      <c r="S3"/>
      <c r="T3"/>
      <c r="U3"/>
      <c r="V3"/>
      <c r="W3"/>
      <c r="X3"/>
      <c r="Y3"/>
      <c r="Z3"/>
      <c r="AA3"/>
    </row>
    <row r="4" spans="1:27" ht="12.75">
      <c r="A4" s="2" t="s">
        <v>43</v>
      </c>
      <c r="C4" s="5" t="s">
        <v>26</v>
      </c>
      <c r="D4" s="5"/>
      <c r="E4" s="6"/>
      <c r="F4" s="7"/>
      <c r="G4" s="6"/>
      <c r="H4" s="7"/>
      <c r="I4" s="6"/>
      <c r="J4" s="6"/>
      <c r="K4" s="6"/>
      <c r="L4" s="6"/>
      <c r="M4" s="6"/>
      <c r="O4" s="6"/>
      <c r="P4" s="6"/>
      <c r="Q4" s="6"/>
      <c r="R4" s="6"/>
      <c r="S4"/>
      <c r="T4"/>
      <c r="U4"/>
      <c r="V4"/>
      <c r="W4"/>
      <c r="X4"/>
      <c r="Y4"/>
      <c r="Z4"/>
      <c r="AA4"/>
    </row>
    <row r="5" spans="1:27" ht="12.75">
      <c r="A5" s="2" t="s">
        <v>44</v>
      </c>
      <c r="C5" s="5" t="s">
        <v>112</v>
      </c>
      <c r="D5" s="5"/>
      <c r="S5"/>
      <c r="T5"/>
      <c r="U5"/>
      <c r="V5"/>
      <c r="W5"/>
      <c r="X5"/>
      <c r="Y5"/>
      <c r="Z5"/>
      <c r="AA5"/>
    </row>
    <row r="6" spans="3:27" ht="12.75">
      <c r="C6" s="8"/>
      <c r="D6" s="8"/>
      <c r="E6" s="9"/>
      <c r="G6" s="9"/>
      <c r="J6" s="9"/>
      <c r="L6" s="9"/>
      <c r="O6" s="9"/>
      <c r="Q6" s="9"/>
      <c r="S6"/>
      <c r="T6"/>
      <c r="U6"/>
      <c r="V6"/>
      <c r="W6"/>
      <c r="X6"/>
      <c r="Y6"/>
      <c r="Z6"/>
      <c r="AA6"/>
    </row>
    <row r="7" spans="3:27" ht="12.75">
      <c r="C7" s="8" t="s">
        <v>45</v>
      </c>
      <c r="D7" s="8"/>
      <c r="E7" s="10" t="s">
        <v>37</v>
      </c>
      <c r="F7" s="10"/>
      <c r="G7" s="10"/>
      <c r="H7" s="10"/>
      <c r="I7" s="11"/>
      <c r="J7" s="10" t="s">
        <v>38</v>
      </c>
      <c r="K7" s="10"/>
      <c r="L7" s="10"/>
      <c r="M7" s="10"/>
      <c r="N7" s="11"/>
      <c r="O7" s="10" t="s">
        <v>39</v>
      </c>
      <c r="P7" s="10"/>
      <c r="Q7" s="10"/>
      <c r="R7" s="10"/>
      <c r="S7"/>
      <c r="T7"/>
      <c r="U7"/>
      <c r="V7"/>
      <c r="W7"/>
      <c r="X7"/>
      <c r="Y7"/>
      <c r="Z7"/>
      <c r="AA7"/>
    </row>
    <row r="8" spans="3:27" ht="12.75">
      <c r="C8" s="8" t="s">
        <v>46</v>
      </c>
      <c r="E8" s="9" t="s">
        <v>47</v>
      </c>
      <c r="F8" s="7" t="s">
        <v>48</v>
      </c>
      <c r="G8" s="9" t="s">
        <v>47</v>
      </c>
      <c r="H8" s="7" t="s">
        <v>48</v>
      </c>
      <c r="J8" s="9" t="s">
        <v>47</v>
      </c>
      <c r="K8" s="9" t="s">
        <v>49</v>
      </c>
      <c r="L8" s="9" t="s">
        <v>47</v>
      </c>
      <c r="M8" s="9" t="s">
        <v>49</v>
      </c>
      <c r="O8" s="9" t="s">
        <v>47</v>
      </c>
      <c r="P8" s="9" t="s">
        <v>49</v>
      </c>
      <c r="Q8" s="9" t="s">
        <v>47</v>
      </c>
      <c r="R8" s="9" t="s">
        <v>49</v>
      </c>
      <c r="S8"/>
      <c r="T8"/>
      <c r="U8"/>
      <c r="V8"/>
      <c r="W8"/>
      <c r="X8"/>
      <c r="Y8"/>
      <c r="Z8"/>
      <c r="AA8"/>
    </row>
    <row r="9" spans="3:27" ht="12.75">
      <c r="C9" s="8"/>
      <c r="E9" s="9" t="s">
        <v>208</v>
      </c>
      <c r="F9" s="7" t="s">
        <v>208</v>
      </c>
      <c r="G9" s="9" t="s">
        <v>115</v>
      </c>
      <c r="H9" s="7" t="s">
        <v>115</v>
      </c>
      <c r="J9" s="9" t="s">
        <v>208</v>
      </c>
      <c r="K9" s="7" t="s">
        <v>208</v>
      </c>
      <c r="L9" s="9" t="s">
        <v>115</v>
      </c>
      <c r="M9" s="7" t="s">
        <v>115</v>
      </c>
      <c r="O9" s="9" t="s">
        <v>208</v>
      </c>
      <c r="P9" s="7" t="s">
        <v>208</v>
      </c>
      <c r="Q9" s="9" t="s">
        <v>115</v>
      </c>
      <c r="R9" s="7" t="s">
        <v>115</v>
      </c>
      <c r="S9"/>
      <c r="T9"/>
      <c r="U9"/>
      <c r="V9"/>
      <c r="W9"/>
      <c r="X9"/>
      <c r="Y9"/>
      <c r="Z9"/>
      <c r="AA9"/>
    </row>
    <row r="10" spans="1:27" ht="13.5" customHeight="1">
      <c r="A10" s="2" t="s">
        <v>50</v>
      </c>
      <c r="O10" s="12"/>
      <c r="S10"/>
      <c r="T10"/>
      <c r="U10"/>
      <c r="V10"/>
      <c r="W10"/>
      <c r="X10"/>
      <c r="Y10"/>
      <c r="Z10"/>
      <c r="AA10"/>
    </row>
    <row r="11" spans="2:27" ht="12.75">
      <c r="B11" s="2" t="s">
        <v>51</v>
      </c>
      <c r="C11" s="8">
        <v>1</v>
      </c>
      <c r="D11" s="8" t="s">
        <v>52</v>
      </c>
      <c r="E11" s="12">
        <v>7.9</v>
      </c>
      <c r="F11" s="13">
        <f aca="true" t="shared" si="0" ref="F11:F22">IF(E11="","",E11*$C11)</f>
        <v>7.9</v>
      </c>
      <c r="G11" s="12">
        <f aca="true" t="shared" si="1" ref="G11:G19">IF(E11=0,"",IF(D11="nd",E11/2,E11))</f>
        <v>3.95</v>
      </c>
      <c r="H11" s="13">
        <f aca="true" t="shared" si="2" ref="H11:H22">IF(G11="","",G11*$C11)</f>
        <v>3.95</v>
      </c>
      <c r="I11" s="4" t="s">
        <v>52</v>
      </c>
      <c r="J11" s="14">
        <v>7</v>
      </c>
      <c r="K11" s="13">
        <f aca="true" t="shared" si="3" ref="K11:K35">IF(J11="","",J11*$C11)</f>
        <v>7</v>
      </c>
      <c r="L11" s="12">
        <f aca="true" t="shared" si="4" ref="L11:L35">IF(J11=0,"",IF(I11="nd",J11/2,J11))</f>
        <v>3.5</v>
      </c>
      <c r="M11" s="13">
        <f aca="true" t="shared" si="5" ref="M11:M35">IF(L11="","",L11*$C11)</f>
        <v>3.5</v>
      </c>
      <c r="N11" s="7" t="s">
        <v>52</v>
      </c>
      <c r="O11" s="12">
        <v>18</v>
      </c>
      <c r="P11" s="13">
        <f aca="true" t="shared" si="6" ref="P11:P35">IF(O11="","",O11*$C11)</f>
        <v>18</v>
      </c>
      <c r="Q11" s="12">
        <f aca="true" t="shared" si="7" ref="Q11:Q35">IF(O11=0,"",IF(N11="nd",O11/2,O11))</f>
        <v>9</v>
      </c>
      <c r="R11" s="13">
        <f aca="true" t="shared" si="8" ref="R11:R35">IF(Q11="","",Q11*$C11)</f>
        <v>9</v>
      </c>
      <c r="S11"/>
      <c r="T11"/>
      <c r="U11"/>
      <c r="V11"/>
      <c r="W11"/>
      <c r="X11"/>
      <c r="Y11"/>
      <c r="Z11"/>
      <c r="AA11"/>
    </row>
    <row r="12" spans="2:27" ht="12.75">
      <c r="B12" s="2" t="s">
        <v>53</v>
      </c>
      <c r="C12" s="8">
        <v>0</v>
      </c>
      <c r="D12" s="8"/>
      <c r="E12" s="12">
        <v>53</v>
      </c>
      <c r="F12" s="13">
        <f t="shared" si="0"/>
        <v>0</v>
      </c>
      <c r="G12" s="12">
        <f t="shared" si="1"/>
        <v>53</v>
      </c>
      <c r="H12" s="13">
        <f t="shared" si="2"/>
        <v>0</v>
      </c>
      <c r="I12" s="4"/>
      <c r="J12" s="14">
        <v>190</v>
      </c>
      <c r="K12" s="13">
        <f t="shared" si="3"/>
        <v>0</v>
      </c>
      <c r="L12" s="12">
        <f t="shared" si="4"/>
        <v>190</v>
      </c>
      <c r="M12" s="13">
        <f t="shared" si="5"/>
        <v>0</v>
      </c>
      <c r="N12" s="7"/>
      <c r="O12" s="15">
        <v>240</v>
      </c>
      <c r="P12" s="13">
        <f t="shared" si="6"/>
        <v>0</v>
      </c>
      <c r="Q12" s="12">
        <f t="shared" si="7"/>
        <v>240</v>
      </c>
      <c r="R12" s="13">
        <f t="shared" si="8"/>
        <v>0</v>
      </c>
      <c r="S12"/>
      <c r="T12"/>
      <c r="U12"/>
      <c r="V12"/>
      <c r="W12"/>
      <c r="X12"/>
      <c r="Y12"/>
      <c r="Z12"/>
      <c r="AA12"/>
    </row>
    <row r="13" spans="2:27" ht="12.75">
      <c r="B13" s="2" t="s">
        <v>54</v>
      </c>
      <c r="C13" s="8">
        <v>0.5</v>
      </c>
      <c r="D13" s="8" t="s">
        <v>52</v>
      </c>
      <c r="E13" s="12">
        <v>4.1</v>
      </c>
      <c r="F13" s="13">
        <f t="shared" si="0"/>
        <v>2.05</v>
      </c>
      <c r="G13" s="12">
        <f t="shared" si="1"/>
        <v>2.05</v>
      </c>
      <c r="H13" s="13">
        <f t="shared" si="2"/>
        <v>1.025</v>
      </c>
      <c r="I13" s="4" t="s">
        <v>52</v>
      </c>
      <c r="J13" s="14">
        <v>5.2</v>
      </c>
      <c r="K13" s="13">
        <f t="shared" si="3"/>
        <v>2.6</v>
      </c>
      <c r="L13" s="12">
        <f t="shared" si="4"/>
        <v>2.6</v>
      </c>
      <c r="M13" s="13">
        <f t="shared" si="5"/>
        <v>1.3</v>
      </c>
      <c r="N13" s="7" t="s">
        <v>52</v>
      </c>
      <c r="O13" s="15">
        <v>14</v>
      </c>
      <c r="P13" s="13">
        <f t="shared" si="6"/>
        <v>7</v>
      </c>
      <c r="Q13" s="12">
        <f t="shared" si="7"/>
        <v>7</v>
      </c>
      <c r="R13" s="13">
        <f t="shared" si="8"/>
        <v>3.5</v>
      </c>
      <c r="S13"/>
      <c r="T13"/>
      <c r="U13"/>
      <c r="V13"/>
      <c r="W13"/>
      <c r="X13"/>
      <c r="Y13"/>
      <c r="Z13"/>
      <c r="AA13"/>
    </row>
    <row r="14" spans="2:27" ht="12.75">
      <c r="B14" s="2" t="s">
        <v>55</v>
      </c>
      <c r="C14" s="8">
        <v>0</v>
      </c>
      <c r="D14" s="8" t="s">
        <v>52</v>
      </c>
      <c r="E14" s="12">
        <v>28</v>
      </c>
      <c r="F14" s="13">
        <f t="shared" si="0"/>
        <v>0</v>
      </c>
      <c r="G14" s="12">
        <f t="shared" si="1"/>
        <v>14</v>
      </c>
      <c r="H14" s="13">
        <f t="shared" si="2"/>
        <v>0</v>
      </c>
      <c r="I14" s="4"/>
      <c r="J14" s="14">
        <v>350</v>
      </c>
      <c r="K14" s="13">
        <f t="shared" si="3"/>
        <v>0</v>
      </c>
      <c r="L14" s="12">
        <f t="shared" si="4"/>
        <v>350</v>
      </c>
      <c r="M14" s="13">
        <f t="shared" si="5"/>
        <v>0</v>
      </c>
      <c r="N14" s="7"/>
      <c r="O14" s="15">
        <v>290</v>
      </c>
      <c r="P14" s="13">
        <f t="shared" si="6"/>
        <v>0</v>
      </c>
      <c r="Q14" s="12">
        <f t="shared" si="7"/>
        <v>290</v>
      </c>
      <c r="R14" s="13">
        <f t="shared" si="8"/>
        <v>0</v>
      </c>
      <c r="S14"/>
      <c r="T14"/>
      <c r="U14"/>
      <c r="V14"/>
      <c r="W14"/>
      <c r="X14"/>
      <c r="Y14"/>
      <c r="Z14"/>
      <c r="AA14"/>
    </row>
    <row r="15" spans="2:27" ht="12.75">
      <c r="B15" s="2" t="s">
        <v>56</v>
      </c>
      <c r="C15" s="8">
        <v>0.1</v>
      </c>
      <c r="D15" s="8" t="s">
        <v>52</v>
      </c>
      <c r="E15" s="12">
        <v>25</v>
      </c>
      <c r="F15" s="13">
        <f t="shared" si="0"/>
        <v>2.5</v>
      </c>
      <c r="G15" s="12">
        <f t="shared" si="1"/>
        <v>12.5</v>
      </c>
      <c r="H15" s="13">
        <f t="shared" si="2"/>
        <v>1.25</v>
      </c>
      <c r="I15" s="4" t="s">
        <v>52</v>
      </c>
      <c r="J15" s="14">
        <v>1.6</v>
      </c>
      <c r="K15" s="13">
        <f t="shared" si="3"/>
        <v>0.16000000000000003</v>
      </c>
      <c r="L15" s="12">
        <f t="shared" si="4"/>
        <v>0.8</v>
      </c>
      <c r="M15" s="13">
        <f t="shared" si="5"/>
        <v>0.08000000000000002</v>
      </c>
      <c r="N15" s="7" t="s">
        <v>52</v>
      </c>
      <c r="O15" s="15">
        <v>34</v>
      </c>
      <c r="P15" s="13">
        <f t="shared" si="6"/>
        <v>3.4000000000000004</v>
      </c>
      <c r="Q15" s="12">
        <f t="shared" si="7"/>
        <v>17</v>
      </c>
      <c r="R15" s="13">
        <f t="shared" si="8"/>
        <v>1.7000000000000002</v>
      </c>
      <c r="S15"/>
      <c r="T15"/>
      <c r="U15"/>
      <c r="V15"/>
      <c r="W15"/>
      <c r="X15"/>
      <c r="Y15"/>
      <c r="Z15"/>
      <c r="AA15"/>
    </row>
    <row r="16" spans="2:27" ht="12.75">
      <c r="B16" s="2" t="s">
        <v>57</v>
      </c>
      <c r="C16" s="8">
        <v>0.1</v>
      </c>
      <c r="D16" s="8" t="s">
        <v>52</v>
      </c>
      <c r="E16" s="12">
        <v>23</v>
      </c>
      <c r="F16" s="13">
        <f t="shared" si="0"/>
        <v>2.3000000000000003</v>
      </c>
      <c r="G16" s="12">
        <f t="shared" si="1"/>
        <v>11.5</v>
      </c>
      <c r="H16" s="13">
        <f t="shared" si="2"/>
        <v>1.1500000000000001</v>
      </c>
      <c r="I16" s="4" t="s">
        <v>52</v>
      </c>
      <c r="J16" s="14">
        <v>30</v>
      </c>
      <c r="K16" s="13">
        <f t="shared" si="3"/>
        <v>3</v>
      </c>
      <c r="L16" s="12">
        <f t="shared" si="4"/>
        <v>15</v>
      </c>
      <c r="M16" s="13">
        <f t="shared" si="5"/>
        <v>1.5</v>
      </c>
      <c r="N16" s="7" t="s">
        <v>52</v>
      </c>
      <c r="O16" s="15">
        <v>32</v>
      </c>
      <c r="P16" s="13">
        <f t="shared" si="6"/>
        <v>3.2</v>
      </c>
      <c r="Q16" s="12">
        <f t="shared" si="7"/>
        <v>16</v>
      </c>
      <c r="R16" s="13">
        <f t="shared" si="8"/>
        <v>1.6</v>
      </c>
      <c r="S16"/>
      <c r="T16"/>
      <c r="U16"/>
      <c r="V16"/>
      <c r="W16"/>
      <c r="X16"/>
      <c r="Y16"/>
      <c r="Z16"/>
      <c r="AA16"/>
    </row>
    <row r="17" spans="2:27" ht="12.75">
      <c r="B17" s="2" t="s">
        <v>58</v>
      </c>
      <c r="C17" s="8">
        <v>0.1</v>
      </c>
      <c r="D17" s="8" t="s">
        <v>52</v>
      </c>
      <c r="E17" s="12">
        <v>26</v>
      </c>
      <c r="F17" s="13">
        <f t="shared" si="0"/>
        <v>2.6</v>
      </c>
      <c r="G17" s="12">
        <f t="shared" si="1"/>
        <v>13</v>
      </c>
      <c r="H17" s="13">
        <f t="shared" si="2"/>
        <v>1.3</v>
      </c>
      <c r="I17" s="4" t="s">
        <v>52</v>
      </c>
      <c r="J17" s="14">
        <v>21</v>
      </c>
      <c r="K17" s="13">
        <f t="shared" si="3"/>
        <v>2.1</v>
      </c>
      <c r="L17" s="12">
        <f t="shared" si="4"/>
        <v>10.5</v>
      </c>
      <c r="M17" s="13">
        <f t="shared" si="5"/>
        <v>1.05</v>
      </c>
      <c r="N17" s="7" t="s">
        <v>52</v>
      </c>
      <c r="O17" s="15">
        <v>36</v>
      </c>
      <c r="P17" s="13">
        <f t="shared" si="6"/>
        <v>3.6</v>
      </c>
      <c r="Q17" s="12">
        <f t="shared" si="7"/>
        <v>18</v>
      </c>
      <c r="R17" s="13">
        <f t="shared" si="8"/>
        <v>1.8</v>
      </c>
      <c r="S17"/>
      <c r="T17"/>
      <c r="U17"/>
      <c r="V17"/>
      <c r="W17"/>
      <c r="X17"/>
      <c r="Y17"/>
      <c r="Z17"/>
      <c r="AA17"/>
    </row>
    <row r="18" spans="2:27" ht="12.75">
      <c r="B18" s="2" t="s">
        <v>59</v>
      </c>
      <c r="C18" s="8">
        <v>0</v>
      </c>
      <c r="D18" s="8"/>
      <c r="E18" s="12">
        <v>320</v>
      </c>
      <c r="F18" s="13">
        <f t="shared" si="0"/>
        <v>0</v>
      </c>
      <c r="G18" s="12">
        <f t="shared" si="1"/>
        <v>320</v>
      </c>
      <c r="H18" s="13">
        <f t="shared" si="2"/>
        <v>0</v>
      </c>
      <c r="I18" s="4"/>
      <c r="J18" s="14">
        <v>1100</v>
      </c>
      <c r="K18" s="13">
        <f t="shared" si="3"/>
        <v>0</v>
      </c>
      <c r="L18" s="12">
        <f t="shared" si="4"/>
        <v>1100</v>
      </c>
      <c r="M18" s="13">
        <f t="shared" si="5"/>
        <v>0</v>
      </c>
      <c r="N18" s="7"/>
      <c r="O18" s="15">
        <v>560</v>
      </c>
      <c r="P18" s="13">
        <f t="shared" si="6"/>
        <v>0</v>
      </c>
      <c r="Q18" s="12">
        <f t="shared" si="7"/>
        <v>560</v>
      </c>
      <c r="R18" s="13">
        <f t="shared" si="8"/>
        <v>0</v>
      </c>
      <c r="S18"/>
      <c r="T18"/>
      <c r="U18"/>
      <c r="V18"/>
      <c r="W18"/>
      <c r="X18"/>
      <c r="Y18"/>
      <c r="Z18"/>
      <c r="AA18"/>
    </row>
    <row r="19" spans="2:27" ht="12.75">
      <c r="B19" s="2" t="s">
        <v>60</v>
      </c>
      <c r="C19" s="8">
        <v>0.01</v>
      </c>
      <c r="D19" s="8"/>
      <c r="E19" s="12">
        <v>81</v>
      </c>
      <c r="F19" s="13">
        <f t="shared" si="0"/>
        <v>0.81</v>
      </c>
      <c r="G19" s="12">
        <f t="shared" si="1"/>
        <v>81</v>
      </c>
      <c r="H19" s="13">
        <f t="shared" si="2"/>
        <v>0.81</v>
      </c>
      <c r="I19" s="4"/>
      <c r="J19" s="14">
        <v>180</v>
      </c>
      <c r="K19" s="13">
        <f t="shared" si="3"/>
        <v>1.8</v>
      </c>
      <c r="L19" s="12">
        <f t="shared" si="4"/>
        <v>180</v>
      </c>
      <c r="M19" s="13">
        <f t="shared" si="5"/>
        <v>1.8</v>
      </c>
      <c r="N19" s="7"/>
      <c r="O19" s="15">
        <v>73</v>
      </c>
      <c r="P19" s="13">
        <f t="shared" si="6"/>
        <v>0.73</v>
      </c>
      <c r="Q19" s="12">
        <f t="shared" si="7"/>
        <v>73</v>
      </c>
      <c r="R19" s="13">
        <f t="shared" si="8"/>
        <v>0.73</v>
      </c>
      <c r="S19"/>
      <c r="T19"/>
      <c r="U19"/>
      <c r="V19"/>
      <c r="W19"/>
      <c r="X19"/>
      <c r="Y19"/>
      <c r="Z19"/>
      <c r="AA19"/>
    </row>
    <row r="20" spans="2:27" ht="12.75">
      <c r="B20" s="2" t="s">
        <v>61</v>
      </c>
      <c r="C20" s="8">
        <v>0</v>
      </c>
      <c r="D20" s="8"/>
      <c r="E20" s="12">
        <v>170</v>
      </c>
      <c r="F20" s="13">
        <f t="shared" si="0"/>
        <v>0</v>
      </c>
      <c r="G20" s="12">
        <v>34</v>
      </c>
      <c r="H20" s="13">
        <f t="shared" si="2"/>
        <v>0</v>
      </c>
      <c r="I20" s="4"/>
      <c r="J20" s="14">
        <v>430</v>
      </c>
      <c r="K20" s="13">
        <f t="shared" si="3"/>
        <v>0</v>
      </c>
      <c r="L20" s="12">
        <f t="shared" si="4"/>
        <v>430</v>
      </c>
      <c r="M20" s="13">
        <f t="shared" si="5"/>
        <v>0</v>
      </c>
      <c r="N20" s="7"/>
      <c r="O20" s="15">
        <v>190</v>
      </c>
      <c r="P20" s="13">
        <f t="shared" si="6"/>
        <v>0</v>
      </c>
      <c r="Q20" s="12">
        <f t="shared" si="7"/>
        <v>190</v>
      </c>
      <c r="R20" s="13">
        <f t="shared" si="8"/>
        <v>0</v>
      </c>
      <c r="S20"/>
      <c r="T20"/>
      <c r="U20"/>
      <c r="V20"/>
      <c r="W20"/>
      <c r="X20"/>
      <c r="Y20"/>
      <c r="Z20"/>
      <c r="AA20"/>
    </row>
    <row r="21" spans="2:27" ht="12.75">
      <c r="B21" s="2" t="s">
        <v>62</v>
      </c>
      <c r="C21" s="8">
        <v>0.001</v>
      </c>
      <c r="D21" s="8"/>
      <c r="E21" s="12">
        <v>350</v>
      </c>
      <c r="F21" s="13">
        <f t="shared" si="0"/>
        <v>0.35000000000000003</v>
      </c>
      <c r="G21" s="12">
        <f aca="true" t="shared" si="9" ref="G21:G35">IF(E21=0,"",IF(D21="nd",E21/2,E21))</f>
        <v>350</v>
      </c>
      <c r="H21" s="13">
        <f t="shared" si="2"/>
        <v>0.35000000000000003</v>
      </c>
      <c r="I21" s="4"/>
      <c r="J21" s="14">
        <v>580</v>
      </c>
      <c r="K21" s="13">
        <f t="shared" si="3"/>
        <v>0.58</v>
      </c>
      <c r="L21" s="12">
        <f t="shared" si="4"/>
        <v>580</v>
      </c>
      <c r="M21" s="13">
        <f t="shared" si="5"/>
        <v>0.58</v>
      </c>
      <c r="N21" s="7"/>
      <c r="O21" s="15">
        <v>280</v>
      </c>
      <c r="P21" s="13">
        <f t="shared" si="6"/>
        <v>0.28</v>
      </c>
      <c r="Q21" s="12">
        <f t="shared" si="7"/>
        <v>280</v>
      </c>
      <c r="R21" s="13">
        <f t="shared" si="8"/>
        <v>0.28</v>
      </c>
      <c r="S21"/>
      <c r="T21"/>
      <c r="U21"/>
      <c r="V21"/>
      <c r="W21"/>
      <c r="X21"/>
      <c r="Y21"/>
      <c r="Z21"/>
      <c r="AA21"/>
    </row>
    <row r="22" spans="2:27" ht="12.75">
      <c r="B22" s="2" t="s">
        <v>63</v>
      </c>
      <c r="C22" s="8">
        <v>0.1</v>
      </c>
      <c r="D22" s="8" t="s">
        <v>52</v>
      </c>
      <c r="E22" s="12">
        <v>7.6</v>
      </c>
      <c r="F22" s="13">
        <f t="shared" si="0"/>
        <v>0.76</v>
      </c>
      <c r="G22" s="12">
        <f t="shared" si="9"/>
        <v>3.8</v>
      </c>
      <c r="H22" s="13">
        <f t="shared" si="2"/>
        <v>0.38</v>
      </c>
      <c r="I22" s="4" t="s">
        <v>52</v>
      </c>
      <c r="J22" s="14">
        <v>4.5</v>
      </c>
      <c r="K22" s="13">
        <f t="shared" si="3"/>
        <v>0.45</v>
      </c>
      <c r="L22" s="12">
        <f t="shared" si="4"/>
        <v>2.25</v>
      </c>
      <c r="M22" s="13">
        <f t="shared" si="5"/>
        <v>0.225</v>
      </c>
      <c r="N22" s="7" t="s">
        <v>52</v>
      </c>
      <c r="O22" s="15">
        <v>9.4</v>
      </c>
      <c r="P22" s="13">
        <f t="shared" si="6"/>
        <v>0.9400000000000001</v>
      </c>
      <c r="Q22" s="12">
        <f t="shared" si="7"/>
        <v>4.7</v>
      </c>
      <c r="R22" s="13">
        <f t="shared" si="8"/>
        <v>0.47000000000000003</v>
      </c>
      <c r="S22"/>
      <c r="T22"/>
      <c r="U22"/>
      <c r="V22"/>
      <c r="W22"/>
      <c r="X22"/>
      <c r="Y22"/>
      <c r="Z22"/>
      <c r="AA22"/>
    </row>
    <row r="23" spans="2:27" ht="12.75">
      <c r="B23" s="2" t="s">
        <v>64</v>
      </c>
      <c r="C23" s="8">
        <v>0</v>
      </c>
      <c r="D23" s="8"/>
      <c r="E23" s="12">
        <v>53</v>
      </c>
      <c r="F23" s="13">
        <v>0</v>
      </c>
      <c r="G23" s="12">
        <f t="shared" si="9"/>
        <v>53</v>
      </c>
      <c r="H23" s="13">
        <v>0</v>
      </c>
      <c r="I23" s="4"/>
      <c r="J23" s="14">
        <v>120</v>
      </c>
      <c r="K23" s="13">
        <f t="shared" si="3"/>
        <v>0</v>
      </c>
      <c r="L23" s="12">
        <f t="shared" si="4"/>
        <v>120</v>
      </c>
      <c r="M23" s="13">
        <f t="shared" si="5"/>
        <v>0</v>
      </c>
      <c r="N23" s="7"/>
      <c r="O23" s="15">
        <v>18</v>
      </c>
      <c r="P23" s="13">
        <f t="shared" si="6"/>
        <v>0</v>
      </c>
      <c r="Q23" s="12">
        <f t="shared" si="7"/>
        <v>18</v>
      </c>
      <c r="R23" s="13">
        <f t="shared" si="8"/>
        <v>0</v>
      </c>
      <c r="S23"/>
      <c r="T23"/>
      <c r="U23"/>
      <c r="V23"/>
      <c r="W23"/>
      <c r="X23"/>
      <c r="Y23"/>
      <c r="Z23"/>
      <c r="AA23"/>
    </row>
    <row r="24" spans="2:27" ht="12.75">
      <c r="B24" s="2" t="s">
        <v>65</v>
      </c>
      <c r="C24" s="8">
        <v>0.05</v>
      </c>
      <c r="D24" s="8" t="s">
        <v>52</v>
      </c>
      <c r="E24" s="12">
        <v>5.1</v>
      </c>
      <c r="F24" s="13">
        <f aca="true" t="shared" si="10" ref="F24:F35">IF(E24="","",E24*$C24)</f>
        <v>0.255</v>
      </c>
      <c r="G24" s="12">
        <f t="shared" si="9"/>
        <v>2.55</v>
      </c>
      <c r="H24" s="13">
        <f aca="true" t="shared" si="11" ref="H24:H35">IF(G24="","",G24*$C24)</f>
        <v>0.1275</v>
      </c>
      <c r="I24" s="4" t="s">
        <v>52</v>
      </c>
      <c r="J24" s="14">
        <v>5.4</v>
      </c>
      <c r="K24" s="13">
        <f t="shared" si="3"/>
        <v>0.27</v>
      </c>
      <c r="L24" s="12">
        <f t="shared" si="4"/>
        <v>2.7</v>
      </c>
      <c r="M24" s="13">
        <f t="shared" si="5"/>
        <v>0.135</v>
      </c>
      <c r="N24" s="7" t="s">
        <v>52</v>
      </c>
      <c r="O24" s="15">
        <v>11</v>
      </c>
      <c r="P24" s="13">
        <f t="shared" si="6"/>
        <v>0.55</v>
      </c>
      <c r="Q24" s="12">
        <f t="shared" si="7"/>
        <v>5.5</v>
      </c>
      <c r="R24" s="13">
        <f t="shared" si="8"/>
        <v>0.275</v>
      </c>
      <c r="S24"/>
      <c r="T24"/>
      <c r="U24"/>
      <c r="V24"/>
      <c r="W24"/>
      <c r="X24"/>
      <c r="Y24"/>
      <c r="Z24"/>
      <c r="AA24"/>
    </row>
    <row r="25" spans="2:27" ht="12.75">
      <c r="B25" s="2" t="s">
        <v>66</v>
      </c>
      <c r="C25" s="8">
        <v>0.5</v>
      </c>
      <c r="D25" s="8" t="s">
        <v>52</v>
      </c>
      <c r="E25" s="12">
        <v>4.4</v>
      </c>
      <c r="F25" s="13">
        <f t="shared" si="10"/>
        <v>2.2</v>
      </c>
      <c r="G25" s="12">
        <f t="shared" si="9"/>
        <v>2.2</v>
      </c>
      <c r="H25" s="13">
        <f t="shared" si="11"/>
        <v>1.1</v>
      </c>
      <c r="I25" s="4" t="s">
        <v>52</v>
      </c>
      <c r="J25" s="14">
        <v>7.7</v>
      </c>
      <c r="K25" s="13">
        <f t="shared" si="3"/>
        <v>3.85</v>
      </c>
      <c r="L25" s="12">
        <f t="shared" si="4"/>
        <v>3.85</v>
      </c>
      <c r="M25" s="13">
        <f t="shared" si="5"/>
        <v>1.925</v>
      </c>
      <c r="N25" s="7" t="s">
        <v>52</v>
      </c>
      <c r="O25" s="15">
        <v>10</v>
      </c>
      <c r="P25" s="13">
        <f t="shared" si="6"/>
        <v>5</v>
      </c>
      <c r="Q25" s="12">
        <f t="shared" si="7"/>
        <v>5</v>
      </c>
      <c r="R25" s="13">
        <f t="shared" si="8"/>
        <v>2.5</v>
      </c>
      <c r="S25"/>
      <c r="T25"/>
      <c r="U25"/>
      <c r="V25"/>
      <c r="W25"/>
      <c r="X25"/>
      <c r="Y25"/>
      <c r="Z25"/>
      <c r="AA25"/>
    </row>
    <row r="26" spans="2:27" ht="12.75">
      <c r="B26" s="2" t="s">
        <v>67</v>
      </c>
      <c r="C26" s="8">
        <v>0</v>
      </c>
      <c r="D26" s="8" t="s">
        <v>52</v>
      </c>
      <c r="E26" s="12">
        <v>15</v>
      </c>
      <c r="F26" s="13">
        <f t="shared" si="10"/>
        <v>0</v>
      </c>
      <c r="G26" s="12">
        <f t="shared" si="9"/>
        <v>7.5</v>
      </c>
      <c r="H26" s="13">
        <f t="shared" si="11"/>
        <v>0</v>
      </c>
      <c r="I26" s="4" t="s">
        <v>52</v>
      </c>
      <c r="J26" s="14">
        <v>22</v>
      </c>
      <c r="K26" s="13">
        <f t="shared" si="3"/>
        <v>0</v>
      </c>
      <c r="L26" s="12">
        <f t="shared" si="4"/>
        <v>11</v>
      </c>
      <c r="M26" s="13">
        <f t="shared" si="5"/>
        <v>0</v>
      </c>
      <c r="N26" s="7" t="s">
        <v>52</v>
      </c>
      <c r="O26" s="15">
        <v>12</v>
      </c>
      <c r="P26" s="13">
        <f t="shared" si="6"/>
        <v>0</v>
      </c>
      <c r="Q26" s="12">
        <f t="shared" si="7"/>
        <v>6</v>
      </c>
      <c r="R26" s="13">
        <f t="shared" si="8"/>
        <v>0</v>
      </c>
      <c r="S26"/>
      <c r="T26"/>
      <c r="U26"/>
      <c r="V26"/>
      <c r="W26"/>
      <c r="X26"/>
      <c r="Y26"/>
      <c r="Z26"/>
      <c r="AA26"/>
    </row>
    <row r="27" spans="2:27" ht="12.75">
      <c r="B27" s="2" t="s">
        <v>68</v>
      </c>
      <c r="C27" s="8">
        <v>0.1</v>
      </c>
      <c r="D27" s="8" t="s">
        <v>52</v>
      </c>
      <c r="E27" s="12">
        <v>5</v>
      </c>
      <c r="F27" s="13">
        <f t="shared" si="10"/>
        <v>0.5</v>
      </c>
      <c r="G27" s="12">
        <f t="shared" si="9"/>
        <v>2.5</v>
      </c>
      <c r="H27" s="13">
        <f t="shared" si="11"/>
        <v>0.25</v>
      </c>
      <c r="I27" s="4" t="s">
        <v>52</v>
      </c>
      <c r="J27" s="14">
        <v>8.7</v>
      </c>
      <c r="K27" s="13">
        <f t="shared" si="3"/>
        <v>0.87</v>
      </c>
      <c r="L27" s="12">
        <f t="shared" si="4"/>
        <v>4.35</v>
      </c>
      <c r="M27" s="13">
        <f t="shared" si="5"/>
        <v>0.435</v>
      </c>
      <c r="N27" s="7" t="s">
        <v>52</v>
      </c>
      <c r="O27" s="15">
        <v>6.8</v>
      </c>
      <c r="P27" s="13">
        <f t="shared" si="6"/>
        <v>0.68</v>
      </c>
      <c r="Q27" s="12">
        <f t="shared" si="7"/>
        <v>3.4</v>
      </c>
      <c r="R27" s="13">
        <f t="shared" si="8"/>
        <v>0.34</v>
      </c>
      <c r="S27"/>
      <c r="T27"/>
      <c r="U27"/>
      <c r="V27"/>
      <c r="W27"/>
      <c r="X27"/>
      <c r="Y27"/>
      <c r="Z27"/>
      <c r="AA27"/>
    </row>
    <row r="28" spans="2:27" ht="12.75">
      <c r="B28" s="2" t="s">
        <v>69</v>
      </c>
      <c r="C28" s="8">
        <v>0.1</v>
      </c>
      <c r="D28" s="8" t="s">
        <v>52</v>
      </c>
      <c r="E28" s="12">
        <v>3.7</v>
      </c>
      <c r="F28" s="13">
        <f t="shared" si="10"/>
        <v>0.37000000000000005</v>
      </c>
      <c r="G28" s="12">
        <f t="shared" si="9"/>
        <v>1.85</v>
      </c>
      <c r="H28" s="13">
        <f t="shared" si="11"/>
        <v>0.18500000000000003</v>
      </c>
      <c r="I28" s="4" t="s">
        <v>52</v>
      </c>
      <c r="J28" s="14">
        <v>6.2</v>
      </c>
      <c r="K28" s="13">
        <f t="shared" si="3"/>
        <v>0.6200000000000001</v>
      </c>
      <c r="L28" s="12">
        <f t="shared" si="4"/>
        <v>3.1</v>
      </c>
      <c r="M28" s="13">
        <f t="shared" si="5"/>
        <v>0.31000000000000005</v>
      </c>
      <c r="N28" s="7" t="s">
        <v>52</v>
      </c>
      <c r="O28" s="15">
        <v>4.1</v>
      </c>
      <c r="P28" s="13">
        <f t="shared" si="6"/>
        <v>0.41</v>
      </c>
      <c r="Q28" s="12">
        <f t="shared" si="7"/>
        <v>2.05</v>
      </c>
      <c r="R28" s="13">
        <f t="shared" si="8"/>
        <v>0.205</v>
      </c>
      <c r="S28"/>
      <c r="T28"/>
      <c r="U28"/>
      <c r="V28"/>
      <c r="W28"/>
      <c r="X28"/>
      <c r="Y28"/>
      <c r="Z28"/>
      <c r="AA28"/>
    </row>
    <row r="29" spans="2:27" ht="12.75">
      <c r="B29" s="2" t="s">
        <v>70</v>
      </c>
      <c r="C29" s="8">
        <v>0.1</v>
      </c>
      <c r="D29" s="8" t="s">
        <v>52</v>
      </c>
      <c r="E29" s="12">
        <v>4.8</v>
      </c>
      <c r="F29" s="13">
        <f t="shared" si="10"/>
        <v>0.48</v>
      </c>
      <c r="G29" s="12">
        <f t="shared" si="9"/>
        <v>2.4</v>
      </c>
      <c r="H29" s="13">
        <f t="shared" si="11"/>
        <v>0.24</v>
      </c>
      <c r="I29" s="4" t="s">
        <v>52</v>
      </c>
      <c r="J29" s="14">
        <v>9.5</v>
      </c>
      <c r="K29" s="13">
        <f t="shared" si="3"/>
        <v>0.9500000000000001</v>
      </c>
      <c r="L29" s="12">
        <f t="shared" si="4"/>
        <v>4.75</v>
      </c>
      <c r="M29" s="13">
        <f t="shared" si="5"/>
        <v>0.47500000000000003</v>
      </c>
      <c r="N29" s="7" t="s">
        <v>52</v>
      </c>
      <c r="O29" s="15">
        <v>6.8</v>
      </c>
      <c r="P29" s="13">
        <f t="shared" si="6"/>
        <v>0.68</v>
      </c>
      <c r="Q29" s="12">
        <f t="shared" si="7"/>
        <v>3.4</v>
      </c>
      <c r="R29" s="13">
        <f t="shared" si="8"/>
        <v>0.34</v>
      </c>
      <c r="S29"/>
      <c r="T29"/>
      <c r="U29"/>
      <c r="V29"/>
      <c r="W29"/>
      <c r="X29"/>
      <c r="Y29"/>
      <c r="Z29"/>
      <c r="AA29"/>
    </row>
    <row r="30" spans="2:27" ht="12.75">
      <c r="B30" s="2" t="s">
        <v>71</v>
      </c>
      <c r="C30" s="8">
        <v>0.1</v>
      </c>
      <c r="D30" s="8" t="s">
        <v>52</v>
      </c>
      <c r="E30" s="12">
        <v>2.1</v>
      </c>
      <c r="F30" s="13">
        <f t="shared" si="10"/>
        <v>0.21000000000000002</v>
      </c>
      <c r="G30" s="12">
        <f t="shared" si="9"/>
        <v>1.05</v>
      </c>
      <c r="H30" s="13">
        <f t="shared" si="11"/>
        <v>0.10500000000000001</v>
      </c>
      <c r="I30" s="4" t="s">
        <v>52</v>
      </c>
      <c r="J30" s="14">
        <v>2.2</v>
      </c>
      <c r="K30" s="13">
        <f t="shared" si="3"/>
        <v>0.22000000000000003</v>
      </c>
      <c r="L30" s="12">
        <f t="shared" si="4"/>
        <v>1.1</v>
      </c>
      <c r="M30" s="13">
        <f t="shared" si="5"/>
        <v>0.11000000000000001</v>
      </c>
      <c r="N30" s="7" t="s">
        <v>52</v>
      </c>
      <c r="O30" s="15">
        <v>3.2</v>
      </c>
      <c r="P30" s="13">
        <f t="shared" si="6"/>
        <v>0.32000000000000006</v>
      </c>
      <c r="Q30" s="12">
        <f t="shared" si="7"/>
        <v>1.6</v>
      </c>
      <c r="R30" s="13">
        <f t="shared" si="8"/>
        <v>0.16000000000000003</v>
      </c>
      <c r="S30"/>
      <c r="T30"/>
      <c r="U30"/>
      <c r="V30"/>
      <c r="W30"/>
      <c r="X30"/>
      <c r="Y30"/>
      <c r="Z30"/>
      <c r="AA30"/>
    </row>
    <row r="31" spans="2:27" ht="12.75">
      <c r="B31" s="2" t="s">
        <v>72</v>
      </c>
      <c r="C31" s="8">
        <v>0</v>
      </c>
      <c r="D31" s="8" t="s">
        <v>52</v>
      </c>
      <c r="E31" s="12">
        <v>7.4</v>
      </c>
      <c r="F31" s="13">
        <f t="shared" si="10"/>
        <v>0</v>
      </c>
      <c r="G31" s="12">
        <f t="shared" si="9"/>
        <v>3.7</v>
      </c>
      <c r="H31" s="13">
        <f t="shared" si="11"/>
        <v>0</v>
      </c>
      <c r="I31" s="4" t="s">
        <v>52</v>
      </c>
      <c r="J31" s="14">
        <v>13</v>
      </c>
      <c r="K31" s="13">
        <f t="shared" si="3"/>
        <v>0</v>
      </c>
      <c r="L31" s="12">
        <f t="shared" si="4"/>
        <v>6.5</v>
      </c>
      <c r="M31" s="13">
        <f t="shared" si="5"/>
        <v>0</v>
      </c>
      <c r="N31" s="7" t="s">
        <v>52</v>
      </c>
      <c r="O31" s="15">
        <v>8.6</v>
      </c>
      <c r="P31" s="13">
        <f t="shared" si="6"/>
        <v>0</v>
      </c>
      <c r="Q31" s="12">
        <f t="shared" si="7"/>
        <v>4.3</v>
      </c>
      <c r="R31" s="13">
        <f t="shared" si="8"/>
        <v>0</v>
      </c>
      <c r="S31"/>
      <c r="T31"/>
      <c r="U31"/>
      <c r="V31"/>
      <c r="W31"/>
      <c r="X31"/>
      <c r="Y31"/>
      <c r="Z31"/>
      <c r="AA31"/>
    </row>
    <row r="32" spans="2:27" ht="12.75">
      <c r="B32" s="2" t="s">
        <v>73</v>
      </c>
      <c r="C32" s="8">
        <v>0.01</v>
      </c>
      <c r="D32" s="8" t="s">
        <v>52</v>
      </c>
      <c r="E32" s="12">
        <v>1.4</v>
      </c>
      <c r="F32" s="13">
        <f t="shared" si="10"/>
        <v>0.013999999999999999</v>
      </c>
      <c r="G32" s="12">
        <f t="shared" si="9"/>
        <v>0.7</v>
      </c>
      <c r="H32" s="13">
        <f t="shared" si="11"/>
        <v>0.006999999999999999</v>
      </c>
      <c r="I32" s="4" t="s">
        <v>52</v>
      </c>
      <c r="J32" s="14">
        <v>14</v>
      </c>
      <c r="K32" s="13">
        <f t="shared" si="3"/>
        <v>0.14</v>
      </c>
      <c r="L32" s="12">
        <f t="shared" si="4"/>
        <v>7</v>
      </c>
      <c r="M32" s="13">
        <f t="shared" si="5"/>
        <v>0.07</v>
      </c>
      <c r="N32" s="7" t="s">
        <v>52</v>
      </c>
      <c r="O32" s="15">
        <v>11</v>
      </c>
      <c r="P32" s="13">
        <f t="shared" si="6"/>
        <v>0.11</v>
      </c>
      <c r="Q32" s="12">
        <f t="shared" si="7"/>
        <v>5.5</v>
      </c>
      <c r="R32" s="13">
        <f t="shared" si="8"/>
        <v>0.055</v>
      </c>
      <c r="S32"/>
      <c r="T32"/>
      <c r="U32"/>
      <c r="V32"/>
      <c r="W32"/>
      <c r="X32"/>
      <c r="Y32"/>
      <c r="Z32"/>
      <c r="AA32"/>
    </row>
    <row r="33" spans="2:27" ht="12.75">
      <c r="B33" s="2" t="s">
        <v>74</v>
      </c>
      <c r="C33" s="8">
        <v>0.01</v>
      </c>
      <c r="D33" s="8" t="s">
        <v>52</v>
      </c>
      <c r="E33" s="12">
        <v>0.4</v>
      </c>
      <c r="F33" s="13">
        <f t="shared" si="10"/>
        <v>0.004</v>
      </c>
      <c r="G33" s="12">
        <f t="shared" si="9"/>
        <v>0.2</v>
      </c>
      <c r="H33" s="13">
        <f t="shared" si="11"/>
        <v>0.002</v>
      </c>
      <c r="I33" s="4" t="s">
        <v>52</v>
      </c>
      <c r="J33" s="14">
        <v>6.6</v>
      </c>
      <c r="K33" s="13">
        <f t="shared" si="3"/>
        <v>0.066</v>
      </c>
      <c r="L33" s="12">
        <f t="shared" si="4"/>
        <v>3.3</v>
      </c>
      <c r="M33" s="13">
        <f t="shared" si="5"/>
        <v>0.033</v>
      </c>
      <c r="N33" s="7" t="s">
        <v>52</v>
      </c>
      <c r="O33" s="15">
        <v>25</v>
      </c>
      <c r="P33" s="13">
        <f t="shared" si="6"/>
        <v>0.25</v>
      </c>
      <c r="Q33" s="12">
        <f t="shared" si="7"/>
        <v>12.5</v>
      </c>
      <c r="R33" s="13">
        <f t="shared" si="8"/>
        <v>0.125</v>
      </c>
      <c r="S33"/>
      <c r="T33"/>
      <c r="U33"/>
      <c r="V33"/>
      <c r="W33"/>
      <c r="X33"/>
      <c r="Y33"/>
      <c r="Z33"/>
      <c r="AA33"/>
    </row>
    <row r="34" spans="2:27" ht="12.75">
      <c r="B34" s="2" t="s">
        <v>75</v>
      </c>
      <c r="C34" s="8">
        <v>0</v>
      </c>
      <c r="D34" s="8" t="s">
        <v>52</v>
      </c>
      <c r="E34" s="12">
        <v>1.6</v>
      </c>
      <c r="F34" s="13">
        <f t="shared" si="10"/>
        <v>0</v>
      </c>
      <c r="G34" s="12">
        <f t="shared" si="9"/>
        <v>0.8</v>
      </c>
      <c r="H34" s="13">
        <f t="shared" si="11"/>
        <v>0</v>
      </c>
      <c r="I34" s="4" t="s">
        <v>52</v>
      </c>
      <c r="J34" s="14">
        <v>16</v>
      </c>
      <c r="K34" s="13">
        <f t="shared" si="3"/>
        <v>0</v>
      </c>
      <c r="L34" s="12">
        <f t="shared" si="4"/>
        <v>8</v>
      </c>
      <c r="M34" s="13">
        <f t="shared" si="5"/>
        <v>0</v>
      </c>
      <c r="N34" s="7" t="s">
        <v>52</v>
      </c>
      <c r="O34" s="15">
        <v>25</v>
      </c>
      <c r="P34" s="13">
        <f t="shared" si="6"/>
        <v>0</v>
      </c>
      <c r="Q34" s="12">
        <f t="shared" si="7"/>
        <v>12.5</v>
      </c>
      <c r="R34" s="13">
        <f t="shared" si="8"/>
        <v>0</v>
      </c>
      <c r="S34"/>
      <c r="T34"/>
      <c r="U34"/>
      <c r="V34"/>
      <c r="W34"/>
      <c r="X34"/>
      <c r="Y34"/>
      <c r="Z34"/>
      <c r="AA34"/>
    </row>
    <row r="35" spans="2:27" ht="12.75">
      <c r="B35" s="2" t="s">
        <v>76</v>
      </c>
      <c r="C35" s="8">
        <v>0.001</v>
      </c>
      <c r="D35" s="8" t="s">
        <v>52</v>
      </c>
      <c r="E35" s="12">
        <v>15</v>
      </c>
      <c r="F35" s="13">
        <f t="shared" si="10"/>
        <v>0.015</v>
      </c>
      <c r="G35" s="12">
        <f t="shared" si="9"/>
        <v>7.5</v>
      </c>
      <c r="H35" s="13">
        <f t="shared" si="11"/>
        <v>0.0075</v>
      </c>
      <c r="I35" s="4" t="s">
        <v>52</v>
      </c>
      <c r="J35" s="14">
        <v>25</v>
      </c>
      <c r="K35" s="13">
        <f t="shared" si="3"/>
        <v>0.025</v>
      </c>
      <c r="L35" s="12">
        <f t="shared" si="4"/>
        <v>12.5</v>
      </c>
      <c r="M35" s="13">
        <f t="shared" si="5"/>
        <v>0.0125</v>
      </c>
      <c r="N35" s="7" t="s">
        <v>52</v>
      </c>
      <c r="O35" s="15">
        <v>32</v>
      </c>
      <c r="P35" s="13">
        <f t="shared" si="6"/>
        <v>0.032</v>
      </c>
      <c r="Q35" s="12">
        <f t="shared" si="7"/>
        <v>16</v>
      </c>
      <c r="R35" s="13">
        <f t="shared" si="8"/>
        <v>0.016</v>
      </c>
      <c r="S35"/>
      <c r="T35"/>
      <c r="U35"/>
      <c r="V35"/>
      <c r="W35"/>
      <c r="X35"/>
      <c r="Y35"/>
      <c r="Z35"/>
      <c r="AA35"/>
    </row>
    <row r="36" spans="5:27" ht="12.75">
      <c r="E36" s="16"/>
      <c r="G36" s="16"/>
      <c r="I36" s="16"/>
      <c r="J36" s="14"/>
      <c r="K36" s="12"/>
      <c r="L36" s="12"/>
      <c r="M36" s="12"/>
      <c r="N36" s="18"/>
      <c r="O36" s="14"/>
      <c r="Q36" s="16"/>
      <c r="S36"/>
      <c r="T36"/>
      <c r="U36"/>
      <c r="V36"/>
      <c r="W36"/>
      <c r="X36"/>
      <c r="Y36"/>
      <c r="Z36"/>
      <c r="AA36"/>
    </row>
    <row r="37" spans="2:27" ht="12.75">
      <c r="B37" s="2" t="s">
        <v>77</v>
      </c>
      <c r="E37" s="16">
        <v>78.6</v>
      </c>
      <c r="F37" s="16">
        <v>78.6</v>
      </c>
      <c r="G37" s="16">
        <v>78.6</v>
      </c>
      <c r="H37" s="16">
        <v>78.6</v>
      </c>
      <c r="I37" s="16"/>
      <c r="J37" s="16">
        <v>71.6</v>
      </c>
      <c r="K37" s="16">
        <v>71.6</v>
      </c>
      <c r="L37" s="16">
        <v>71.6</v>
      </c>
      <c r="M37" s="16">
        <v>71.6</v>
      </c>
      <c r="N37" s="18"/>
      <c r="O37" s="16">
        <v>73.1</v>
      </c>
      <c r="P37" s="16">
        <v>73.1</v>
      </c>
      <c r="Q37" s="16">
        <v>73.1</v>
      </c>
      <c r="R37" s="16">
        <v>73.1</v>
      </c>
      <c r="S37"/>
      <c r="T37"/>
      <c r="U37"/>
      <c r="V37"/>
      <c r="W37"/>
      <c r="X37"/>
      <c r="Y37"/>
      <c r="Z37"/>
      <c r="AA37"/>
    </row>
    <row r="38" spans="2:27" ht="12.75">
      <c r="B38" s="2" t="s">
        <v>78</v>
      </c>
      <c r="E38" s="16">
        <v>4.5</v>
      </c>
      <c r="F38" s="16">
        <v>4.5</v>
      </c>
      <c r="G38" s="16">
        <v>4.5</v>
      </c>
      <c r="H38" s="16">
        <v>4.5</v>
      </c>
      <c r="I38" s="16"/>
      <c r="J38" s="16">
        <v>4.8</v>
      </c>
      <c r="K38" s="16">
        <v>4.8</v>
      </c>
      <c r="L38" s="16">
        <v>4.8</v>
      </c>
      <c r="M38" s="16">
        <v>4.8</v>
      </c>
      <c r="N38" s="18"/>
      <c r="O38" s="16">
        <v>4.2</v>
      </c>
      <c r="P38" s="16">
        <v>4.2</v>
      </c>
      <c r="Q38" s="16">
        <v>4.2</v>
      </c>
      <c r="R38" s="16">
        <v>4.2</v>
      </c>
      <c r="S38"/>
      <c r="T38"/>
      <c r="U38"/>
      <c r="V38"/>
      <c r="W38"/>
      <c r="X38"/>
      <c r="Y38"/>
      <c r="Z38"/>
      <c r="AA38"/>
    </row>
    <row r="39" spans="5:27" ht="12.75">
      <c r="E39" s="16"/>
      <c r="F39" s="14"/>
      <c r="G39" s="16"/>
      <c r="H39" s="14"/>
      <c r="I39" s="14"/>
      <c r="J39" s="16"/>
      <c r="K39" s="15"/>
      <c r="L39" s="12"/>
      <c r="M39" s="15"/>
      <c r="N39" s="18"/>
      <c r="O39" s="16"/>
      <c r="P39" s="16"/>
      <c r="Q39" s="16"/>
      <c r="R39" s="16"/>
      <c r="S39"/>
      <c r="T39"/>
      <c r="U39"/>
      <c r="V39"/>
      <c r="W39"/>
      <c r="X39"/>
      <c r="Y39"/>
      <c r="Z39"/>
      <c r="AA39"/>
    </row>
    <row r="40" spans="2:27" ht="12" customHeight="1">
      <c r="B40" s="2" t="s">
        <v>79</v>
      </c>
      <c r="C40" s="4"/>
      <c r="D40" s="4"/>
      <c r="E40" s="12">
        <f>SUM(E35,E34,E31,E26,E23,E21,E20,E18,E14,E12)</f>
        <v>1013</v>
      </c>
      <c r="F40" s="16">
        <f>SUM(F11:F35)</f>
        <v>23.318000000000005</v>
      </c>
      <c r="G40" s="12">
        <f>SUM(G35,G34,G31,G26,G23,G21,G20,G18,G14,G12)</f>
        <v>843.5</v>
      </c>
      <c r="H40" s="16">
        <f>SUM(H11:H35)</f>
        <v>12.239000000000003</v>
      </c>
      <c r="I40" s="4"/>
      <c r="J40" s="12">
        <f>SUM(J35,J34,J31,J26,J23,J21,J20,J18,J14,J12)</f>
        <v>2846</v>
      </c>
      <c r="K40" s="12">
        <f>SUM(K11:K35)</f>
        <v>24.700999999999997</v>
      </c>
      <c r="L40" s="12">
        <f>SUM(L35,L34,L31,L26,L23,L21,L20,L18,L14,L12)</f>
        <v>2808</v>
      </c>
      <c r="M40" s="12">
        <f>SUM(M11:M35)</f>
        <v>13.5405</v>
      </c>
      <c r="N40" s="7"/>
      <c r="O40" s="16">
        <f>SUM(O35,O34,O31,O26,O23,O21,O20,O18,O14,O12)</f>
        <v>1655.6</v>
      </c>
      <c r="P40" s="4">
        <f>SUM(P11:P35)</f>
        <v>45.18199999999998</v>
      </c>
      <c r="Q40" s="16">
        <f>SUM(Q35,Q34,Q31,Q26,Q23,Q21,Q20,Q18,Q14,Q12)</f>
        <v>1616.8</v>
      </c>
      <c r="R40" s="4">
        <f>SUM(R11:R35)</f>
        <v>23.095999999999993</v>
      </c>
      <c r="S40"/>
      <c r="T40"/>
      <c r="U40"/>
      <c r="V40"/>
      <c r="W40"/>
      <c r="X40"/>
      <c r="Y40"/>
      <c r="Z40"/>
      <c r="AA40"/>
    </row>
    <row r="41" spans="2:27" ht="12.75">
      <c r="B41" s="2" t="s">
        <v>80</v>
      </c>
      <c r="C41" s="4"/>
      <c r="D41" s="53">
        <f>(F41-H41)*2/F41*100</f>
        <v>95.02530234153875</v>
      </c>
      <c r="E41" s="16">
        <f>(E40/E37/0.0283*(21-7)/(21-E38))/1000</f>
        <v>0.38640661735636517</v>
      </c>
      <c r="F41" s="4">
        <f>(F40/F37/0.0283*(21-7)/(21-F38))/1000</f>
        <v>0.00889459970732056</v>
      </c>
      <c r="G41" s="13">
        <f>G40/G37/0.0283*(21-7)/(21-G38)/1000</f>
        <v>0.32175121593296546</v>
      </c>
      <c r="H41" s="4">
        <f>(H40/H37/0.0283*(21-7)/(21-H38))/1000</f>
        <v>0.004668539575345069</v>
      </c>
      <c r="I41" s="53">
        <f>(K41-M41)*2/K41*100</f>
        <v>90.36476256022021</v>
      </c>
      <c r="J41" s="16">
        <f>J40/J37/0.0283*(21-7)/(21-J38)/1000</f>
        <v>1.2138037057265072</v>
      </c>
      <c r="K41" s="4">
        <f>K40/K37/0.0283*(21-7)/(21-K38)/1000</f>
        <v>0.010534843757958694</v>
      </c>
      <c r="L41" s="12">
        <f>L40/L37/0.0283*(21-7)/(21-L38)/1000</f>
        <v>1.1975969099367643</v>
      </c>
      <c r="M41" s="4">
        <f>M40/M37/0.0283*(21-7)/(21-M38)/1000</f>
        <v>0.005774950483973917</v>
      </c>
      <c r="N41" s="53">
        <f>(P41-R41)*2/P41*100</f>
        <v>97.76459652073831</v>
      </c>
      <c r="O41" s="16">
        <f>O40/O37/0.0283*(21-7)/(21-O38)/1000</f>
        <v>0.666914806024308</v>
      </c>
      <c r="P41" s="13">
        <f>P40/P37/0.0283*(21-7)/(21-P38)/1000</f>
        <v>0.018200377365178953</v>
      </c>
      <c r="Q41" s="13">
        <f>Q40/Q37/0.0283*(21-7)/(21-Q38)/1000</f>
        <v>0.6512852490819648</v>
      </c>
      <c r="R41" s="13">
        <f>R40/R37/0.0283*(21-7)/(21-R38)/1000</f>
        <v>0.00930361461701946</v>
      </c>
      <c r="S41"/>
      <c r="T41"/>
      <c r="U41"/>
      <c r="V41"/>
      <c r="W41"/>
      <c r="X41"/>
      <c r="Y41"/>
      <c r="Z41"/>
      <c r="AA41"/>
    </row>
    <row r="42" spans="5:27" ht="7.5" customHeight="1">
      <c r="E42" s="13"/>
      <c r="G42" s="13"/>
      <c r="I42" s="13"/>
      <c r="J42" s="13"/>
      <c r="K42" s="13"/>
      <c r="L42" s="13"/>
      <c r="M42" s="13"/>
      <c r="N42" s="19"/>
      <c r="O42" s="13"/>
      <c r="Q42" s="13"/>
      <c r="S42"/>
      <c r="T42"/>
      <c r="U42"/>
      <c r="V42"/>
      <c r="W42"/>
      <c r="X42"/>
      <c r="Y42"/>
      <c r="Z42"/>
      <c r="AA42"/>
    </row>
    <row r="43" spans="2:27" ht="12.75">
      <c r="B43" s="2" t="s">
        <v>127</v>
      </c>
      <c r="C43" s="4">
        <f>AVERAGE(H41,M41,R41)</f>
        <v>0.006582368225446149</v>
      </c>
      <c r="E43" s="13"/>
      <c r="G43" s="13"/>
      <c r="I43" s="13"/>
      <c r="J43" s="13"/>
      <c r="K43" s="13"/>
      <c r="L43" s="13"/>
      <c r="M43" s="13"/>
      <c r="N43" s="19"/>
      <c r="O43" s="13"/>
      <c r="Q43" s="13"/>
      <c r="S43"/>
      <c r="T43"/>
      <c r="U43"/>
      <c r="V43"/>
      <c r="W43"/>
      <c r="X43"/>
      <c r="Y43"/>
      <c r="Z43"/>
      <c r="AA43"/>
    </row>
    <row r="44" spans="2:27" ht="12.75">
      <c r="B44" s="2" t="s">
        <v>128</v>
      </c>
      <c r="C44" s="13">
        <f>AVERAGE(G41,L41,Q41)</f>
        <v>0.7235444583172316</v>
      </c>
      <c r="E44" s="13"/>
      <c r="G44" s="13"/>
      <c r="I44" s="13"/>
      <c r="J44" s="13"/>
      <c r="K44" s="13"/>
      <c r="L44" s="13"/>
      <c r="M44" s="13"/>
      <c r="N44" s="19"/>
      <c r="O44" s="13"/>
      <c r="Q44" s="13"/>
      <c r="S44"/>
      <c r="T44"/>
      <c r="U44"/>
      <c r="V44"/>
      <c r="W44"/>
      <c r="X44"/>
      <c r="Y44"/>
      <c r="Z44"/>
      <c r="AA44"/>
    </row>
    <row r="45" spans="3:27" ht="12.75">
      <c r="C45" s="13"/>
      <c r="E45" s="13"/>
      <c r="G45" s="13"/>
      <c r="I45" s="13"/>
      <c r="J45" s="13"/>
      <c r="K45" s="13"/>
      <c r="L45" s="13"/>
      <c r="M45" s="13"/>
      <c r="N45" s="19"/>
      <c r="O45" s="13"/>
      <c r="Q45" s="13"/>
      <c r="S45"/>
      <c r="T45"/>
      <c r="U45"/>
      <c r="V45"/>
      <c r="W45"/>
      <c r="X45"/>
      <c r="Y45"/>
      <c r="Z45"/>
      <c r="AA45"/>
    </row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spans="3:27" ht="12.75">
      <c r="C110" s="8"/>
      <c r="D110" s="8"/>
      <c r="E110" s="12"/>
      <c r="F110" s="16"/>
      <c r="G110" s="12"/>
      <c r="H110" s="16"/>
      <c r="I110" s="4"/>
      <c r="J110" s="14"/>
      <c r="K110" s="12"/>
      <c r="L110" s="12"/>
      <c r="M110" s="12"/>
      <c r="N110" s="7"/>
      <c r="O110" s="15"/>
      <c r="P110" s="4"/>
      <c r="Q110" s="12"/>
      <c r="R110" s="4"/>
      <c r="S110"/>
      <c r="T110"/>
      <c r="U110"/>
      <c r="V110"/>
      <c r="W110"/>
      <c r="X110"/>
      <c r="Y110"/>
      <c r="Z110"/>
      <c r="AA110"/>
    </row>
    <row r="111" spans="3:27" ht="12.75">
      <c r="C111" s="8"/>
      <c r="D111" s="8"/>
      <c r="E111" s="12"/>
      <c r="F111" s="16"/>
      <c r="G111" s="12"/>
      <c r="H111" s="16"/>
      <c r="I111" s="4"/>
      <c r="J111" s="14"/>
      <c r="K111" s="12"/>
      <c r="L111" s="12"/>
      <c r="M111" s="12"/>
      <c r="N111" s="7"/>
      <c r="O111" s="15"/>
      <c r="P111" s="4"/>
      <c r="Q111" s="12"/>
      <c r="R111" s="4"/>
      <c r="S111"/>
      <c r="T111"/>
      <c r="U111"/>
      <c r="V111"/>
      <c r="W111"/>
      <c r="X111"/>
      <c r="Y111"/>
      <c r="Z111"/>
      <c r="AA111"/>
    </row>
    <row r="112" spans="3:27" ht="12.75">
      <c r="C112" s="8"/>
      <c r="D112" s="8"/>
      <c r="E112" s="12"/>
      <c r="F112" s="16"/>
      <c r="G112" s="12"/>
      <c r="H112" s="16"/>
      <c r="I112" s="4"/>
      <c r="J112" s="14"/>
      <c r="K112" s="12"/>
      <c r="L112" s="12"/>
      <c r="M112" s="12"/>
      <c r="N112" s="7"/>
      <c r="O112" s="15"/>
      <c r="P112" s="4"/>
      <c r="Q112" s="12"/>
      <c r="R112" s="4"/>
      <c r="S112"/>
      <c r="T112"/>
      <c r="U112"/>
      <c r="V112"/>
      <c r="W112"/>
      <c r="X112"/>
      <c r="Y112"/>
      <c r="Z112"/>
      <c r="AA112"/>
    </row>
    <row r="113" spans="3:27" ht="12.75">
      <c r="C113" s="8"/>
      <c r="D113" s="8"/>
      <c r="E113" s="12"/>
      <c r="F113" s="16"/>
      <c r="G113" s="12"/>
      <c r="H113" s="16"/>
      <c r="I113" s="4"/>
      <c r="J113" s="14"/>
      <c r="K113" s="12"/>
      <c r="L113" s="12"/>
      <c r="M113" s="12"/>
      <c r="N113" s="7"/>
      <c r="O113" s="15"/>
      <c r="P113" s="4"/>
      <c r="Q113" s="12"/>
      <c r="R113" s="4"/>
      <c r="S113"/>
      <c r="T113"/>
      <c r="U113"/>
      <c r="V113"/>
      <c r="W113"/>
      <c r="X113"/>
      <c r="Y113"/>
      <c r="Z113"/>
      <c r="AA113"/>
    </row>
    <row r="114" spans="3:27" ht="12.75">
      <c r="C114" s="8"/>
      <c r="D114" s="8"/>
      <c r="E114" s="12"/>
      <c r="F114" s="16"/>
      <c r="G114" s="12"/>
      <c r="H114" s="16"/>
      <c r="I114" s="4"/>
      <c r="J114" s="14"/>
      <c r="K114" s="12"/>
      <c r="L114" s="12"/>
      <c r="M114" s="12"/>
      <c r="N114" s="7"/>
      <c r="O114" s="15"/>
      <c r="P114" s="4"/>
      <c r="Q114" s="12"/>
      <c r="R114" s="4"/>
      <c r="S114"/>
      <c r="T114"/>
      <c r="U114"/>
      <c r="V114"/>
      <c r="W114"/>
      <c r="X114"/>
      <c r="Y114"/>
      <c r="Z114"/>
      <c r="AA114"/>
    </row>
    <row r="115" spans="3:27" ht="12.75">
      <c r="C115" s="8"/>
      <c r="D115" s="8"/>
      <c r="E115" s="12"/>
      <c r="F115" s="16"/>
      <c r="G115" s="12"/>
      <c r="H115" s="16"/>
      <c r="I115" s="4"/>
      <c r="J115" s="14"/>
      <c r="K115" s="12"/>
      <c r="L115" s="12"/>
      <c r="M115" s="12"/>
      <c r="N115" s="7"/>
      <c r="O115" s="15"/>
      <c r="P115" s="4"/>
      <c r="Q115" s="12"/>
      <c r="R115" s="4"/>
      <c r="S115"/>
      <c r="T115"/>
      <c r="U115"/>
      <c r="V115"/>
      <c r="W115"/>
      <c r="X115"/>
      <c r="Y115"/>
      <c r="Z115"/>
      <c r="AA115"/>
    </row>
    <row r="116" spans="3:27" ht="12.75">
      <c r="C116" s="8"/>
      <c r="D116" s="8"/>
      <c r="E116" s="12"/>
      <c r="F116" s="16"/>
      <c r="G116" s="12"/>
      <c r="H116" s="16"/>
      <c r="I116" s="4"/>
      <c r="J116" s="14"/>
      <c r="K116" s="12"/>
      <c r="L116" s="12"/>
      <c r="M116" s="12"/>
      <c r="N116" s="7"/>
      <c r="O116" s="15"/>
      <c r="P116" s="4"/>
      <c r="Q116" s="12"/>
      <c r="R116" s="4"/>
      <c r="S116"/>
      <c r="T116"/>
      <c r="U116"/>
      <c r="V116"/>
      <c r="W116"/>
      <c r="X116"/>
      <c r="Y116"/>
      <c r="Z116"/>
      <c r="AA116"/>
    </row>
    <row r="117" spans="3:27" ht="12.75">
      <c r="C117" s="8"/>
      <c r="D117" s="8"/>
      <c r="E117" s="12"/>
      <c r="F117" s="16"/>
      <c r="G117" s="12"/>
      <c r="H117" s="16"/>
      <c r="I117" s="4"/>
      <c r="J117" s="14"/>
      <c r="K117" s="12"/>
      <c r="L117" s="12"/>
      <c r="M117" s="12"/>
      <c r="N117" s="7"/>
      <c r="O117" s="15"/>
      <c r="P117" s="4"/>
      <c r="Q117" s="12"/>
      <c r="R117" s="4"/>
      <c r="S117"/>
      <c r="T117"/>
      <c r="U117"/>
      <c r="V117"/>
      <c r="W117"/>
      <c r="X117"/>
      <c r="Y117"/>
      <c r="Z117"/>
      <c r="AA117"/>
    </row>
    <row r="118" spans="3:27" ht="12.75">
      <c r="C118" s="8"/>
      <c r="D118" s="8"/>
      <c r="E118" s="12"/>
      <c r="F118" s="16"/>
      <c r="G118" s="12"/>
      <c r="H118" s="16"/>
      <c r="I118" s="4"/>
      <c r="J118" s="14"/>
      <c r="K118" s="12"/>
      <c r="L118" s="12"/>
      <c r="M118" s="12"/>
      <c r="N118" s="7"/>
      <c r="O118" s="15"/>
      <c r="P118" s="4"/>
      <c r="Q118" s="12"/>
      <c r="R118" s="4"/>
      <c r="S118"/>
      <c r="T118"/>
      <c r="U118"/>
      <c r="V118"/>
      <c r="W118"/>
      <c r="X118"/>
      <c r="Y118"/>
      <c r="Z118"/>
      <c r="AA118"/>
    </row>
    <row r="119" spans="3:27" ht="12.75">
      <c r="C119" s="8"/>
      <c r="D119" s="8"/>
      <c r="E119" s="12"/>
      <c r="F119" s="16"/>
      <c r="G119" s="12"/>
      <c r="H119" s="16"/>
      <c r="I119" s="4"/>
      <c r="J119" s="14"/>
      <c r="K119" s="12"/>
      <c r="L119" s="12"/>
      <c r="M119" s="12"/>
      <c r="N119" s="7"/>
      <c r="O119" s="15"/>
      <c r="P119" s="4"/>
      <c r="Q119" s="12"/>
      <c r="R119" s="4"/>
      <c r="S119"/>
      <c r="T119"/>
      <c r="U119"/>
      <c r="V119"/>
      <c r="W119"/>
      <c r="X119"/>
      <c r="Y119"/>
      <c r="Z119"/>
      <c r="AA119"/>
    </row>
    <row r="120" spans="3:27" ht="12.75">
      <c r="C120" s="8"/>
      <c r="D120" s="8"/>
      <c r="E120" s="12"/>
      <c r="F120" s="16"/>
      <c r="G120" s="12"/>
      <c r="H120" s="16"/>
      <c r="I120" s="4"/>
      <c r="J120" s="14"/>
      <c r="K120" s="12"/>
      <c r="L120" s="12"/>
      <c r="M120" s="12"/>
      <c r="N120" s="7"/>
      <c r="O120" s="15"/>
      <c r="P120" s="4"/>
      <c r="Q120" s="12"/>
      <c r="R120" s="4"/>
      <c r="S120"/>
      <c r="T120"/>
      <c r="U120"/>
      <c r="V120"/>
      <c r="W120"/>
      <c r="X120"/>
      <c r="Y120"/>
      <c r="Z120"/>
      <c r="AA120"/>
    </row>
    <row r="121" spans="3:27" ht="12.75">
      <c r="C121" s="8"/>
      <c r="D121" s="8"/>
      <c r="E121" s="12"/>
      <c r="F121" s="16"/>
      <c r="G121" s="12"/>
      <c r="H121" s="16"/>
      <c r="I121" s="4"/>
      <c r="J121" s="14"/>
      <c r="K121" s="12"/>
      <c r="L121" s="12"/>
      <c r="M121" s="12"/>
      <c r="N121" s="7"/>
      <c r="O121" s="15"/>
      <c r="P121" s="4"/>
      <c r="Q121" s="12"/>
      <c r="R121" s="4"/>
      <c r="S121"/>
      <c r="T121"/>
      <c r="U121"/>
      <c r="V121"/>
      <c r="W121"/>
      <c r="X121"/>
      <c r="Y121"/>
      <c r="Z121"/>
      <c r="AA121"/>
    </row>
    <row r="122" spans="3:27" ht="12.75">
      <c r="C122" s="8"/>
      <c r="D122" s="8"/>
      <c r="E122" s="12"/>
      <c r="F122" s="16"/>
      <c r="G122" s="12"/>
      <c r="H122" s="16"/>
      <c r="I122" s="4"/>
      <c r="J122" s="14"/>
      <c r="K122" s="12"/>
      <c r="L122" s="12"/>
      <c r="M122" s="12"/>
      <c r="N122" s="7"/>
      <c r="O122" s="15"/>
      <c r="P122" s="4"/>
      <c r="Q122" s="12"/>
      <c r="R122" s="4"/>
      <c r="S122"/>
      <c r="T122"/>
      <c r="U122"/>
      <c r="V122"/>
      <c r="W122"/>
      <c r="X122"/>
      <c r="Y122"/>
      <c r="Z122"/>
      <c r="AA122"/>
    </row>
    <row r="123" spans="3:27" ht="12.75">
      <c r="C123" s="8"/>
      <c r="D123" s="8"/>
      <c r="E123" s="12"/>
      <c r="F123" s="16"/>
      <c r="G123" s="12"/>
      <c r="H123" s="16"/>
      <c r="I123" s="4"/>
      <c r="J123" s="14"/>
      <c r="K123" s="12"/>
      <c r="L123" s="12"/>
      <c r="M123" s="12"/>
      <c r="N123" s="7"/>
      <c r="O123" s="15"/>
      <c r="P123" s="4"/>
      <c r="Q123" s="12"/>
      <c r="R123" s="4"/>
      <c r="S123"/>
      <c r="T123"/>
      <c r="U123"/>
      <c r="V123"/>
      <c r="W123"/>
      <c r="X123"/>
      <c r="Y123"/>
      <c r="Z123"/>
      <c r="AA123"/>
    </row>
    <row r="124" spans="3:27" ht="12.75">
      <c r="C124" s="8"/>
      <c r="D124" s="8"/>
      <c r="E124" s="12"/>
      <c r="F124" s="16"/>
      <c r="G124" s="12"/>
      <c r="H124" s="16"/>
      <c r="I124" s="4"/>
      <c r="J124" s="14"/>
      <c r="K124" s="12"/>
      <c r="L124" s="12"/>
      <c r="M124" s="12"/>
      <c r="N124" s="7"/>
      <c r="O124" s="15"/>
      <c r="P124" s="4"/>
      <c r="Q124" s="12"/>
      <c r="R124" s="4"/>
      <c r="S124"/>
      <c r="T124"/>
      <c r="U124"/>
      <c r="V124"/>
      <c r="W124"/>
      <c r="X124"/>
      <c r="Y124"/>
      <c r="Z124"/>
      <c r="AA124"/>
    </row>
    <row r="125" spans="3:27" ht="12.75">
      <c r="C125" s="8"/>
      <c r="D125" s="8"/>
      <c r="E125" s="12"/>
      <c r="F125" s="16"/>
      <c r="G125" s="12"/>
      <c r="H125" s="16"/>
      <c r="I125" s="4"/>
      <c r="J125" s="14"/>
      <c r="K125" s="12"/>
      <c r="L125" s="12"/>
      <c r="M125" s="12"/>
      <c r="N125" s="7"/>
      <c r="O125" s="15"/>
      <c r="P125" s="4"/>
      <c r="Q125" s="12"/>
      <c r="R125" s="4"/>
      <c r="S125"/>
      <c r="T125"/>
      <c r="U125"/>
      <c r="V125"/>
      <c r="W125"/>
      <c r="X125"/>
      <c r="Y125"/>
      <c r="Z125"/>
      <c r="AA125"/>
    </row>
    <row r="126" spans="3:27" ht="12.75">
      <c r="C126" s="8"/>
      <c r="D126" s="8"/>
      <c r="E126" s="12"/>
      <c r="F126" s="16"/>
      <c r="G126" s="12"/>
      <c r="H126" s="16"/>
      <c r="I126" s="4"/>
      <c r="J126" s="14"/>
      <c r="K126" s="12"/>
      <c r="L126" s="12"/>
      <c r="M126" s="12"/>
      <c r="N126" s="7"/>
      <c r="O126" s="15"/>
      <c r="P126" s="4"/>
      <c r="Q126" s="12"/>
      <c r="R126" s="4"/>
      <c r="S126"/>
      <c r="T126"/>
      <c r="U126"/>
      <c r="V126"/>
      <c r="W126"/>
      <c r="X126"/>
      <c r="Y126"/>
      <c r="Z126"/>
      <c r="AA126"/>
    </row>
    <row r="127" spans="3:27" ht="12.75">
      <c r="C127" s="8"/>
      <c r="D127" s="8"/>
      <c r="E127" s="12"/>
      <c r="F127" s="16"/>
      <c r="G127" s="12"/>
      <c r="H127" s="16"/>
      <c r="I127" s="4"/>
      <c r="J127" s="14"/>
      <c r="K127" s="12"/>
      <c r="L127" s="12"/>
      <c r="M127" s="12"/>
      <c r="N127" s="7"/>
      <c r="O127" s="15"/>
      <c r="P127" s="4"/>
      <c r="Q127" s="12"/>
      <c r="R127" s="4"/>
      <c r="S127"/>
      <c r="T127"/>
      <c r="U127"/>
      <c r="V127"/>
      <c r="W127"/>
      <c r="X127"/>
      <c r="Y127"/>
      <c r="Z127"/>
      <c r="AA127"/>
    </row>
    <row r="128" spans="3:27" ht="12.75">
      <c r="C128" s="8"/>
      <c r="D128" s="8"/>
      <c r="E128" s="12"/>
      <c r="F128" s="16"/>
      <c r="G128" s="12"/>
      <c r="H128" s="16"/>
      <c r="I128" s="4"/>
      <c r="J128" s="14"/>
      <c r="K128" s="12"/>
      <c r="L128" s="12"/>
      <c r="M128" s="12"/>
      <c r="N128" s="7"/>
      <c r="O128" s="15"/>
      <c r="P128" s="4"/>
      <c r="Q128" s="12"/>
      <c r="R128" s="4"/>
      <c r="S128"/>
      <c r="T128"/>
      <c r="U128"/>
      <c r="V128"/>
      <c r="W128"/>
      <c r="X128"/>
      <c r="Y128"/>
      <c r="Z128"/>
      <c r="AA128"/>
    </row>
    <row r="129" spans="3:27" ht="12.75">
      <c r="C129" s="8"/>
      <c r="D129" s="8"/>
      <c r="E129" s="12"/>
      <c r="F129" s="16"/>
      <c r="G129" s="12"/>
      <c r="H129" s="16"/>
      <c r="I129" s="4"/>
      <c r="J129" s="14"/>
      <c r="K129" s="12"/>
      <c r="L129" s="12"/>
      <c r="M129" s="12"/>
      <c r="N129" s="7"/>
      <c r="O129" s="15"/>
      <c r="P129" s="4"/>
      <c r="Q129" s="12"/>
      <c r="R129" s="4"/>
      <c r="S129"/>
      <c r="T129"/>
      <c r="U129"/>
      <c r="V129"/>
      <c r="W129"/>
      <c r="X129"/>
      <c r="Y129"/>
      <c r="Z129"/>
      <c r="AA129"/>
    </row>
    <row r="130" spans="3:27" ht="12.75">
      <c r="C130" s="8"/>
      <c r="D130" s="8"/>
      <c r="E130" s="12"/>
      <c r="F130" s="16"/>
      <c r="G130" s="12"/>
      <c r="H130" s="16"/>
      <c r="I130" s="4"/>
      <c r="J130" s="14"/>
      <c r="K130" s="12"/>
      <c r="L130" s="12"/>
      <c r="M130" s="12"/>
      <c r="N130" s="7"/>
      <c r="O130" s="15"/>
      <c r="P130" s="4"/>
      <c r="Q130" s="12"/>
      <c r="R130" s="4"/>
      <c r="S130"/>
      <c r="T130"/>
      <c r="U130"/>
      <c r="V130"/>
      <c r="W130"/>
      <c r="X130"/>
      <c r="Y130"/>
      <c r="Z130"/>
      <c r="AA130"/>
    </row>
    <row r="131" spans="3:27" ht="12.75">
      <c r="C131" s="8"/>
      <c r="D131" s="8"/>
      <c r="E131" s="12"/>
      <c r="F131" s="16"/>
      <c r="G131" s="12"/>
      <c r="H131" s="16"/>
      <c r="I131" s="4"/>
      <c r="J131" s="14"/>
      <c r="K131" s="12"/>
      <c r="L131" s="12"/>
      <c r="M131" s="12"/>
      <c r="N131" s="7"/>
      <c r="O131" s="15"/>
      <c r="P131" s="4"/>
      <c r="Q131" s="12"/>
      <c r="R131" s="4"/>
      <c r="S131"/>
      <c r="T131"/>
      <c r="U131"/>
      <c r="V131"/>
      <c r="W131"/>
      <c r="X131"/>
      <c r="Y131"/>
      <c r="Z131"/>
      <c r="AA131"/>
    </row>
    <row r="132" spans="5:27" ht="12.75">
      <c r="E132" s="16"/>
      <c r="G132" s="16"/>
      <c r="I132" s="16"/>
      <c r="J132" s="16"/>
      <c r="K132" s="12"/>
      <c r="L132" s="12"/>
      <c r="M132" s="12"/>
      <c r="N132" s="18"/>
      <c r="O132" s="14"/>
      <c r="Q132" s="16"/>
      <c r="S132"/>
      <c r="T132"/>
      <c r="U132"/>
      <c r="V132"/>
      <c r="W132"/>
      <c r="X132"/>
      <c r="Y132"/>
      <c r="Z132"/>
      <c r="AA132"/>
    </row>
    <row r="133" spans="5:27" ht="12.75">
      <c r="E133" s="16"/>
      <c r="F133" s="16"/>
      <c r="G133" s="16"/>
      <c r="H133" s="16"/>
      <c r="I133" s="16"/>
      <c r="J133" s="16"/>
      <c r="K133" s="12"/>
      <c r="L133" s="12"/>
      <c r="M133" s="12"/>
      <c r="N133" s="18"/>
      <c r="O133" s="16"/>
      <c r="P133" s="16"/>
      <c r="Q133" s="16"/>
      <c r="R133" s="16"/>
      <c r="S133"/>
      <c r="T133"/>
      <c r="U133"/>
      <c r="V133"/>
      <c r="W133"/>
      <c r="X133"/>
      <c r="Y133"/>
      <c r="Z133"/>
      <c r="AA133"/>
    </row>
    <row r="134" spans="5:27" ht="12.75">
      <c r="E134" s="16"/>
      <c r="F134" s="16"/>
      <c r="G134" s="16"/>
      <c r="H134" s="16"/>
      <c r="I134" s="16"/>
      <c r="J134" s="16"/>
      <c r="K134" s="12"/>
      <c r="L134" s="12"/>
      <c r="M134" s="12"/>
      <c r="N134" s="18"/>
      <c r="O134" s="16"/>
      <c r="P134" s="16"/>
      <c r="Q134" s="16"/>
      <c r="R134" s="16"/>
      <c r="S134"/>
      <c r="T134"/>
      <c r="U134"/>
      <c r="V134"/>
      <c r="W134"/>
      <c r="X134"/>
      <c r="Y134"/>
      <c r="Z134"/>
      <c r="AA134"/>
    </row>
    <row r="135" spans="5:27" ht="12.75">
      <c r="E135" s="16"/>
      <c r="F135" s="14"/>
      <c r="G135" s="16"/>
      <c r="H135" s="14"/>
      <c r="I135" s="14"/>
      <c r="J135" s="16"/>
      <c r="K135" s="15"/>
      <c r="L135" s="12"/>
      <c r="M135" s="15"/>
      <c r="N135" s="18"/>
      <c r="O135" s="16"/>
      <c r="P135" s="16"/>
      <c r="Q135" s="16"/>
      <c r="R135" s="16"/>
      <c r="S135"/>
      <c r="T135"/>
      <c r="U135"/>
      <c r="V135"/>
      <c r="W135"/>
      <c r="X135"/>
      <c r="Y135"/>
      <c r="Z135"/>
      <c r="AA135"/>
    </row>
    <row r="136" spans="3:27" ht="12.75">
      <c r="C136" s="4"/>
      <c r="D136" s="4"/>
      <c r="E136" s="12"/>
      <c r="F136" s="16"/>
      <c r="G136" s="12"/>
      <c r="H136" s="16"/>
      <c r="I136" s="4"/>
      <c r="J136" s="12"/>
      <c r="K136" s="12"/>
      <c r="L136" s="12"/>
      <c r="M136" s="12"/>
      <c r="N136" s="7"/>
      <c r="O136" s="16"/>
      <c r="P136" s="4"/>
      <c r="Q136" s="4"/>
      <c r="R136" s="4"/>
      <c r="S136"/>
      <c r="T136"/>
      <c r="U136"/>
      <c r="V136"/>
      <c r="W136"/>
      <c r="X136"/>
      <c r="Y136"/>
      <c r="Z136"/>
      <c r="AA136"/>
    </row>
    <row r="137" spans="3:27" ht="12.75">
      <c r="C137" s="4"/>
      <c r="D137" s="4"/>
      <c r="E137" s="16"/>
      <c r="G137" s="13"/>
      <c r="I137" s="4"/>
      <c r="J137" s="16"/>
      <c r="K137" s="4"/>
      <c r="L137" s="12"/>
      <c r="M137" s="4"/>
      <c r="N137" s="7"/>
      <c r="O137" s="16"/>
      <c r="P137" s="13"/>
      <c r="Q137" s="13"/>
      <c r="R137" s="13"/>
      <c r="S137"/>
      <c r="T137"/>
      <c r="U137"/>
      <c r="V137"/>
      <c r="W137"/>
      <c r="X137"/>
      <c r="Y137"/>
      <c r="Z137"/>
      <c r="AA137"/>
    </row>
    <row r="138" spans="19:27" ht="12.75">
      <c r="S138"/>
      <c r="T138"/>
      <c r="U138"/>
      <c r="V138"/>
      <c r="W138"/>
      <c r="X138"/>
      <c r="Y138"/>
      <c r="Z138"/>
      <c r="AA138"/>
    </row>
    <row r="139" spans="19:27" ht="12.75">
      <c r="S139"/>
      <c r="T139"/>
      <c r="U139"/>
      <c r="V139"/>
      <c r="W139"/>
      <c r="X139"/>
      <c r="Y139"/>
      <c r="Z139"/>
      <c r="AA139"/>
    </row>
    <row r="140" spans="19:27" ht="12.75">
      <c r="S140"/>
      <c r="T140"/>
      <c r="U140"/>
      <c r="V140"/>
      <c r="W140"/>
      <c r="X140"/>
      <c r="Y140"/>
      <c r="Z140"/>
      <c r="AA140"/>
    </row>
    <row r="141" spans="19:27" ht="12.75">
      <c r="S141"/>
      <c r="T141"/>
      <c r="U141"/>
      <c r="V141"/>
      <c r="W141"/>
      <c r="X141"/>
      <c r="Y141"/>
      <c r="Z141"/>
      <c r="AA141"/>
    </row>
    <row r="142" spans="19:27" ht="12.75">
      <c r="S142"/>
      <c r="T142"/>
      <c r="U142"/>
      <c r="V142"/>
      <c r="W142"/>
      <c r="X142"/>
      <c r="Y142"/>
      <c r="Z142"/>
      <c r="AA142"/>
    </row>
    <row r="143" spans="19:27" ht="12.75">
      <c r="S143"/>
      <c r="T143"/>
      <c r="U143"/>
      <c r="V143"/>
      <c r="W143"/>
      <c r="X143"/>
      <c r="Y143"/>
      <c r="Z143"/>
      <c r="AA143"/>
    </row>
    <row r="144" spans="19:27" ht="12.75">
      <c r="S144"/>
      <c r="T144"/>
      <c r="U144"/>
      <c r="V144"/>
      <c r="W144"/>
      <c r="X144"/>
      <c r="Y144"/>
      <c r="Z144"/>
      <c r="AA144"/>
    </row>
    <row r="145" spans="19:27" ht="12.75">
      <c r="S145"/>
      <c r="T145"/>
      <c r="U145"/>
      <c r="V145"/>
      <c r="W145"/>
      <c r="X145"/>
      <c r="Y145"/>
      <c r="Z145"/>
      <c r="AA145"/>
    </row>
    <row r="146" spans="19:27" ht="12.75">
      <c r="S146"/>
      <c r="T146"/>
      <c r="U146"/>
      <c r="V146"/>
      <c r="W146"/>
      <c r="X146"/>
      <c r="Y146"/>
      <c r="Z146"/>
      <c r="AA146"/>
    </row>
    <row r="147" spans="19:27" ht="12.75">
      <c r="S147"/>
      <c r="T147"/>
      <c r="U147"/>
      <c r="V147"/>
      <c r="W147"/>
      <c r="X147"/>
      <c r="Y147"/>
      <c r="Z147"/>
      <c r="AA147"/>
    </row>
    <row r="148" spans="19:27" ht="12.75">
      <c r="S148"/>
      <c r="T148"/>
      <c r="U148"/>
      <c r="V148"/>
      <c r="W148"/>
      <c r="X148"/>
      <c r="Y148"/>
      <c r="Z148"/>
      <c r="AA148"/>
    </row>
    <row r="149" spans="19:27" ht="12.75">
      <c r="S149"/>
      <c r="T149"/>
      <c r="U149"/>
      <c r="V149"/>
      <c r="W149"/>
      <c r="X149"/>
      <c r="Y149"/>
      <c r="Z149"/>
      <c r="AA149"/>
    </row>
    <row r="150" spans="19:27" ht="12.75">
      <c r="S150"/>
      <c r="T150"/>
      <c r="U150"/>
      <c r="V150"/>
      <c r="W150"/>
      <c r="X150"/>
      <c r="Y150"/>
      <c r="Z150"/>
      <c r="AA150"/>
    </row>
    <row r="151" spans="19:27" ht="12.75">
      <c r="S151"/>
      <c r="T151"/>
      <c r="U151"/>
      <c r="V151"/>
      <c r="W151"/>
      <c r="X151"/>
      <c r="Y151"/>
      <c r="Z151"/>
      <c r="AA151"/>
    </row>
    <row r="152" spans="19:27" ht="12.75">
      <c r="S152"/>
      <c r="T152"/>
      <c r="U152"/>
      <c r="V152"/>
      <c r="W152"/>
      <c r="X152"/>
      <c r="Y152"/>
      <c r="Z152"/>
      <c r="AA152"/>
    </row>
    <row r="153" spans="19:27" ht="12.75">
      <c r="S153"/>
      <c r="T153"/>
      <c r="U153"/>
      <c r="V153"/>
      <c r="W153"/>
      <c r="X153"/>
      <c r="Y153"/>
      <c r="Z153"/>
      <c r="AA153"/>
    </row>
    <row r="154" spans="19:27" ht="12.75">
      <c r="S154"/>
      <c r="T154"/>
      <c r="U154"/>
      <c r="V154"/>
      <c r="W154"/>
      <c r="X154"/>
      <c r="Y154"/>
      <c r="Z154"/>
      <c r="AA154"/>
    </row>
    <row r="155" spans="19:27" ht="12.75">
      <c r="S155"/>
      <c r="T155"/>
      <c r="U155"/>
      <c r="V155"/>
      <c r="W155"/>
      <c r="X155"/>
      <c r="Y155"/>
      <c r="Z155"/>
      <c r="AA155"/>
    </row>
    <row r="156" spans="19:27" ht="12.75">
      <c r="S156"/>
      <c r="T156"/>
      <c r="U156"/>
      <c r="V156"/>
      <c r="W156"/>
      <c r="X156"/>
      <c r="Y156"/>
      <c r="Z156"/>
      <c r="AA156"/>
    </row>
    <row r="157" spans="19:27" ht="12.75">
      <c r="S157"/>
      <c r="T157"/>
      <c r="U157"/>
      <c r="V157"/>
      <c r="W157"/>
      <c r="X157"/>
      <c r="Y157"/>
      <c r="Z157"/>
      <c r="AA157"/>
    </row>
    <row r="158" spans="19:27" ht="12.75">
      <c r="S158"/>
      <c r="T158"/>
      <c r="U158"/>
      <c r="V158"/>
      <c r="W158"/>
      <c r="X158"/>
      <c r="Y158"/>
      <c r="Z158"/>
      <c r="AA158"/>
    </row>
    <row r="159" spans="19:27" ht="12.75">
      <c r="S159"/>
      <c r="T159"/>
      <c r="U159"/>
      <c r="V159"/>
      <c r="W159"/>
      <c r="X159"/>
      <c r="Y159"/>
      <c r="Z159"/>
      <c r="AA159"/>
    </row>
    <row r="160" spans="19:27" ht="12.75">
      <c r="S160"/>
      <c r="T160"/>
      <c r="U160"/>
      <c r="V160"/>
      <c r="W160"/>
      <c r="X160"/>
      <c r="Y160"/>
      <c r="Z160"/>
      <c r="AA160"/>
    </row>
    <row r="161" spans="19:27" ht="12.75">
      <c r="S161"/>
      <c r="T161"/>
      <c r="U161"/>
      <c r="V161"/>
      <c r="W161"/>
      <c r="X161"/>
      <c r="Y161"/>
      <c r="Z161"/>
      <c r="AA161"/>
    </row>
    <row r="162" spans="19:27" ht="12.75">
      <c r="S162"/>
      <c r="T162"/>
      <c r="U162"/>
      <c r="V162"/>
      <c r="W162"/>
      <c r="X162"/>
      <c r="Y162"/>
      <c r="Z162"/>
      <c r="AA162"/>
    </row>
    <row r="163" spans="19:27" ht="12.75">
      <c r="S163"/>
      <c r="T163"/>
      <c r="U163"/>
      <c r="V163"/>
      <c r="W163"/>
      <c r="X163"/>
      <c r="Y163"/>
      <c r="Z163"/>
      <c r="AA163"/>
    </row>
    <row r="164" spans="19:27" ht="12.75">
      <c r="S164"/>
      <c r="T164"/>
      <c r="U164"/>
      <c r="V164"/>
      <c r="W164"/>
      <c r="X164"/>
      <c r="Y164"/>
      <c r="Z164"/>
      <c r="AA164"/>
    </row>
    <row r="165" spans="19:27" ht="12.75">
      <c r="S165"/>
      <c r="T165"/>
      <c r="U165"/>
      <c r="V165"/>
      <c r="W165"/>
      <c r="X165"/>
      <c r="Y165"/>
      <c r="Z165"/>
      <c r="AA165"/>
    </row>
    <row r="166" spans="19:27" ht="12.75">
      <c r="S166"/>
      <c r="T166"/>
      <c r="U166"/>
      <c r="V166"/>
      <c r="W166"/>
      <c r="X166"/>
      <c r="Y166"/>
      <c r="Z166"/>
      <c r="AA166"/>
    </row>
    <row r="167" spans="19:27" ht="12.75">
      <c r="S167"/>
      <c r="T167"/>
      <c r="U167"/>
      <c r="V167"/>
      <c r="W167"/>
      <c r="X167"/>
      <c r="Y167"/>
      <c r="Z167"/>
      <c r="AA167"/>
    </row>
    <row r="168" spans="19:27" ht="12.75">
      <c r="S168"/>
      <c r="T168"/>
      <c r="U168"/>
      <c r="V168"/>
      <c r="W168"/>
      <c r="X168"/>
      <c r="Y168"/>
      <c r="Z168"/>
      <c r="AA168"/>
    </row>
    <row r="169" spans="19:27" ht="12.75">
      <c r="S169"/>
      <c r="T169"/>
      <c r="U169"/>
      <c r="V169"/>
      <c r="W169"/>
      <c r="X169"/>
      <c r="Y169"/>
      <c r="Z169"/>
      <c r="AA169"/>
    </row>
    <row r="170" spans="19:27" ht="12.75">
      <c r="S170"/>
      <c r="T170"/>
      <c r="U170"/>
      <c r="V170"/>
      <c r="W170"/>
      <c r="X170"/>
      <c r="Y170"/>
      <c r="Z170"/>
      <c r="AA170"/>
    </row>
    <row r="171" spans="19:27" ht="12.75">
      <c r="S171"/>
      <c r="T171"/>
      <c r="U171"/>
      <c r="V171"/>
      <c r="W171"/>
      <c r="X171"/>
      <c r="Y171"/>
      <c r="Z171"/>
      <c r="AA171"/>
    </row>
    <row r="172" spans="19:27" ht="12.75">
      <c r="S172"/>
      <c r="T172"/>
      <c r="U172"/>
      <c r="V172"/>
      <c r="W172"/>
      <c r="X172"/>
      <c r="Y172"/>
      <c r="Z172"/>
      <c r="AA172"/>
    </row>
    <row r="173" spans="19:27" ht="12.75">
      <c r="S173"/>
      <c r="T173"/>
      <c r="U173"/>
      <c r="V173"/>
      <c r="W173"/>
      <c r="X173"/>
      <c r="Y173"/>
      <c r="Z173"/>
      <c r="AA173"/>
    </row>
    <row r="174" spans="19:27" ht="12.75">
      <c r="S174"/>
      <c r="T174"/>
      <c r="U174"/>
      <c r="V174"/>
      <c r="W174"/>
      <c r="X174"/>
      <c r="Y174"/>
      <c r="Z174"/>
      <c r="AA174"/>
    </row>
    <row r="175" spans="19:27" ht="12.75">
      <c r="S175"/>
      <c r="T175"/>
      <c r="U175"/>
      <c r="V175"/>
      <c r="W175"/>
      <c r="X175"/>
      <c r="Y175"/>
      <c r="Z175"/>
      <c r="AA175"/>
    </row>
    <row r="176" spans="19:27" ht="12.75">
      <c r="S176"/>
      <c r="T176"/>
      <c r="U176"/>
      <c r="V176"/>
      <c r="W176"/>
      <c r="X176"/>
      <c r="Y176"/>
      <c r="Z176"/>
      <c r="AA176"/>
    </row>
    <row r="177" spans="19:27" ht="12.75">
      <c r="S177"/>
      <c r="T177"/>
      <c r="U177"/>
      <c r="V177"/>
      <c r="W177"/>
      <c r="X177"/>
      <c r="Y177"/>
      <c r="Z177"/>
      <c r="AA177"/>
    </row>
    <row r="178" spans="19:27" ht="12.75">
      <c r="S178"/>
      <c r="T178"/>
      <c r="U178"/>
      <c r="V178"/>
      <c r="W178"/>
      <c r="X178"/>
      <c r="Y178"/>
      <c r="Z178"/>
      <c r="AA178"/>
    </row>
    <row r="179" spans="19:27" ht="12.75">
      <c r="S179"/>
      <c r="T179"/>
      <c r="U179"/>
      <c r="V179"/>
      <c r="W179"/>
      <c r="X179"/>
      <c r="Y179"/>
      <c r="Z179"/>
      <c r="AA179"/>
    </row>
    <row r="180" spans="19:27" ht="12.75">
      <c r="S180"/>
      <c r="T180"/>
      <c r="U180"/>
      <c r="V180"/>
      <c r="W180"/>
      <c r="X180"/>
      <c r="Y180"/>
      <c r="Z180"/>
      <c r="AA180"/>
    </row>
    <row r="181" spans="19:27" ht="12.75">
      <c r="S181"/>
      <c r="T181"/>
      <c r="U181"/>
      <c r="V181"/>
      <c r="W181"/>
      <c r="X181"/>
      <c r="Y181"/>
      <c r="Z181"/>
      <c r="AA181"/>
    </row>
    <row r="182" spans="19:27" ht="12.75">
      <c r="S182"/>
      <c r="T182"/>
      <c r="U182"/>
      <c r="V182"/>
      <c r="W182"/>
      <c r="X182"/>
      <c r="Y182"/>
      <c r="Z182"/>
      <c r="AA182"/>
    </row>
    <row r="183" spans="19:27" ht="12.75">
      <c r="S183"/>
      <c r="T183"/>
      <c r="U183"/>
      <c r="V183"/>
      <c r="W183"/>
      <c r="X183"/>
      <c r="Y183"/>
      <c r="Z183"/>
      <c r="AA183"/>
    </row>
    <row r="184" spans="19:27" ht="12.75">
      <c r="S184"/>
      <c r="T184"/>
      <c r="U184"/>
      <c r="V184"/>
      <c r="W184"/>
      <c r="X184"/>
      <c r="Y184"/>
      <c r="Z184"/>
      <c r="AA184"/>
    </row>
    <row r="185" spans="19:27" ht="12.75">
      <c r="S185"/>
      <c r="T185"/>
      <c r="U185"/>
      <c r="V185"/>
      <c r="W185"/>
      <c r="X185"/>
      <c r="Y185"/>
      <c r="Z185"/>
      <c r="AA185"/>
    </row>
    <row r="186" spans="19:27" ht="12.75">
      <c r="S186"/>
      <c r="T186"/>
      <c r="U186"/>
      <c r="V186"/>
      <c r="W186"/>
      <c r="X186"/>
      <c r="Y186"/>
      <c r="Z186"/>
      <c r="AA186"/>
    </row>
    <row r="187" spans="19:27" ht="12.75">
      <c r="S187"/>
      <c r="T187"/>
      <c r="U187"/>
      <c r="V187"/>
      <c r="W187"/>
      <c r="X187"/>
      <c r="Y187"/>
      <c r="Z187"/>
      <c r="AA187"/>
    </row>
    <row r="188" spans="19:27" ht="12.75">
      <c r="S188"/>
      <c r="T188"/>
      <c r="U188"/>
      <c r="V188"/>
      <c r="W188"/>
      <c r="X188"/>
      <c r="Y188"/>
      <c r="Z188"/>
      <c r="AA188"/>
    </row>
    <row r="189" spans="19:27" ht="12.75">
      <c r="S189"/>
      <c r="T189"/>
      <c r="U189"/>
      <c r="V189"/>
      <c r="W189"/>
      <c r="X189"/>
      <c r="Y189"/>
      <c r="Z189"/>
      <c r="AA189"/>
    </row>
    <row r="190" spans="19:27" ht="12.75">
      <c r="S190"/>
      <c r="T190"/>
      <c r="U190"/>
      <c r="V190"/>
      <c r="W190"/>
      <c r="X190"/>
      <c r="Y190"/>
      <c r="Z190"/>
      <c r="AA190"/>
    </row>
    <row r="191" spans="19:27" ht="12.75">
      <c r="S191"/>
      <c r="T191"/>
      <c r="U191"/>
      <c r="V191"/>
      <c r="W191"/>
      <c r="X191"/>
      <c r="Y191"/>
      <c r="Z191"/>
      <c r="AA191"/>
    </row>
    <row r="192" spans="19:27" ht="12.75">
      <c r="S192"/>
      <c r="T192"/>
      <c r="U192"/>
      <c r="V192"/>
      <c r="W192"/>
      <c r="X192"/>
      <c r="Y192"/>
      <c r="Z192"/>
      <c r="AA192"/>
    </row>
    <row r="193" spans="19:27" ht="12.75">
      <c r="S193"/>
      <c r="T193"/>
      <c r="U193"/>
      <c r="V193"/>
      <c r="W193"/>
      <c r="X193"/>
      <c r="Y193"/>
      <c r="Z193"/>
      <c r="AA193"/>
    </row>
    <row r="194" spans="19:27" ht="12.75">
      <c r="S194"/>
      <c r="T194"/>
      <c r="U194"/>
      <c r="V194"/>
      <c r="W194"/>
      <c r="X194"/>
      <c r="Y194"/>
      <c r="Z194"/>
      <c r="AA194"/>
    </row>
    <row r="195" spans="19:27" ht="12.75">
      <c r="S195"/>
      <c r="T195"/>
      <c r="U195"/>
      <c r="V195"/>
      <c r="W195"/>
      <c r="X195"/>
      <c r="Y195"/>
      <c r="Z195"/>
      <c r="AA195"/>
    </row>
    <row r="196" spans="19:27" ht="12.75">
      <c r="S196"/>
      <c r="T196"/>
      <c r="U196"/>
      <c r="V196"/>
      <c r="W196"/>
      <c r="X196"/>
      <c r="Y196"/>
      <c r="Z196"/>
      <c r="AA196"/>
    </row>
    <row r="197" spans="19:27" ht="12.75">
      <c r="S197"/>
      <c r="T197"/>
      <c r="U197"/>
      <c r="V197"/>
      <c r="W197"/>
      <c r="X197"/>
      <c r="Y197"/>
      <c r="Z197"/>
      <c r="AA197"/>
    </row>
    <row r="198" spans="19:27" ht="12.75">
      <c r="S198"/>
      <c r="T198"/>
      <c r="U198"/>
      <c r="V198"/>
      <c r="W198"/>
      <c r="X198"/>
      <c r="Y198"/>
      <c r="Z198"/>
      <c r="AA198"/>
    </row>
    <row r="199" spans="19:27" ht="12.75">
      <c r="S199"/>
      <c r="T199"/>
      <c r="U199"/>
      <c r="V199"/>
      <c r="W199"/>
      <c r="X199"/>
      <c r="Y199"/>
      <c r="Z199"/>
      <c r="AA199"/>
    </row>
    <row r="200" spans="19:27" ht="12.75">
      <c r="S200"/>
      <c r="T200"/>
      <c r="U200"/>
      <c r="V200"/>
      <c r="W200"/>
      <c r="X200"/>
      <c r="Y200"/>
      <c r="Z200"/>
      <c r="AA200"/>
    </row>
    <row r="201" spans="19:27" ht="12.75">
      <c r="S201"/>
      <c r="T201"/>
      <c r="U201"/>
      <c r="V201"/>
      <c r="W201"/>
      <c r="X201"/>
      <c r="Y201"/>
      <c r="Z201"/>
      <c r="AA201"/>
    </row>
    <row r="202" spans="19:27" ht="12.75">
      <c r="S202"/>
      <c r="T202"/>
      <c r="U202"/>
      <c r="V202"/>
      <c r="W202"/>
      <c r="X202"/>
      <c r="Y202"/>
      <c r="Z202"/>
      <c r="AA202"/>
    </row>
    <row r="203" spans="19:27" ht="12.75">
      <c r="S203"/>
      <c r="T203"/>
      <c r="U203"/>
      <c r="V203"/>
      <c r="W203"/>
      <c r="X203"/>
      <c r="Y203"/>
      <c r="Z203"/>
      <c r="AA203"/>
    </row>
    <row r="204" spans="19:27" ht="12.75">
      <c r="S204"/>
      <c r="T204"/>
      <c r="U204"/>
      <c r="V204"/>
      <c r="W204"/>
      <c r="X204"/>
      <c r="Y204"/>
      <c r="Z204"/>
      <c r="AA204"/>
    </row>
    <row r="205" spans="19:27" ht="12.75">
      <c r="S205"/>
      <c r="T205"/>
      <c r="U205"/>
      <c r="V205"/>
      <c r="W205"/>
      <c r="X205"/>
      <c r="Y205"/>
      <c r="Z205"/>
      <c r="AA205"/>
    </row>
    <row r="206" spans="19:27" ht="12.75">
      <c r="S206"/>
      <c r="T206"/>
      <c r="U206"/>
      <c r="V206"/>
      <c r="W206"/>
      <c r="X206"/>
      <c r="Y206"/>
      <c r="Z206"/>
      <c r="AA206"/>
    </row>
    <row r="207" spans="19:27" ht="12.75">
      <c r="S207"/>
      <c r="T207"/>
      <c r="U207"/>
      <c r="V207"/>
      <c r="W207"/>
      <c r="X207"/>
      <c r="Y207"/>
      <c r="Z207"/>
      <c r="AA207"/>
    </row>
    <row r="208" spans="19:27" ht="12.75">
      <c r="S208"/>
      <c r="T208"/>
      <c r="U208"/>
      <c r="V208"/>
      <c r="W208"/>
      <c r="X208"/>
      <c r="Y208"/>
      <c r="Z208"/>
      <c r="AA208"/>
    </row>
    <row r="209" spans="19:27" ht="12.75">
      <c r="S209"/>
      <c r="T209"/>
      <c r="U209"/>
      <c r="V209"/>
      <c r="W209"/>
      <c r="X209"/>
      <c r="Y209"/>
      <c r="Z209"/>
      <c r="AA209"/>
    </row>
    <row r="210" spans="19:27" ht="12.75">
      <c r="S210"/>
      <c r="T210"/>
      <c r="U210"/>
      <c r="V210"/>
      <c r="W210"/>
      <c r="X210"/>
      <c r="Y210"/>
      <c r="Z210"/>
      <c r="AA210"/>
    </row>
    <row r="211" spans="19:27" ht="12.75">
      <c r="S211"/>
      <c r="T211"/>
      <c r="U211"/>
      <c r="V211"/>
      <c r="W211"/>
      <c r="X211"/>
      <c r="Y211"/>
      <c r="Z211"/>
      <c r="AA211"/>
    </row>
    <row r="212" spans="19:27" ht="12.75">
      <c r="S212"/>
      <c r="T212"/>
      <c r="U212"/>
      <c r="V212"/>
      <c r="W212"/>
      <c r="X212"/>
      <c r="Y212"/>
      <c r="Z212"/>
      <c r="AA212"/>
    </row>
    <row r="213" spans="19:27" ht="12.75">
      <c r="S213"/>
      <c r="T213"/>
      <c r="U213"/>
      <c r="V213"/>
      <c r="W213"/>
      <c r="X213"/>
      <c r="Y213"/>
      <c r="Z213"/>
      <c r="AA213"/>
    </row>
    <row r="214" spans="19:27" ht="12.75">
      <c r="S214"/>
      <c r="T214"/>
      <c r="U214"/>
      <c r="V214"/>
      <c r="W214"/>
      <c r="X214"/>
      <c r="Y214"/>
      <c r="Z214"/>
      <c r="AA214"/>
    </row>
    <row r="215" spans="19:27" ht="12.75">
      <c r="S215"/>
      <c r="T215"/>
      <c r="U215"/>
      <c r="V215"/>
      <c r="W215"/>
      <c r="X215"/>
      <c r="Y215"/>
      <c r="Z215"/>
      <c r="AA215"/>
    </row>
    <row r="216" spans="19:27" ht="12.75">
      <c r="S216"/>
      <c r="T216"/>
      <c r="U216"/>
      <c r="V216"/>
      <c r="W216"/>
      <c r="X216"/>
      <c r="Y216"/>
      <c r="Z216"/>
      <c r="AA216"/>
    </row>
    <row r="217" spans="19:27" ht="12.75">
      <c r="S217"/>
      <c r="T217"/>
      <c r="U217"/>
      <c r="V217"/>
      <c r="W217"/>
      <c r="X217"/>
      <c r="Y217"/>
      <c r="Z217"/>
      <c r="AA217"/>
    </row>
    <row r="218" spans="19:27" ht="12.75">
      <c r="S218"/>
      <c r="T218"/>
      <c r="U218"/>
      <c r="V218"/>
      <c r="W218"/>
      <c r="X218"/>
      <c r="Y218"/>
      <c r="Z218"/>
      <c r="AA218"/>
    </row>
    <row r="219" spans="19:27" ht="12.75">
      <c r="S219"/>
      <c r="T219"/>
      <c r="U219"/>
      <c r="V219"/>
      <c r="W219"/>
      <c r="X219"/>
      <c r="Y219"/>
      <c r="Z219"/>
      <c r="AA219"/>
    </row>
    <row r="220" spans="19:27" ht="12.75">
      <c r="S220"/>
      <c r="T220"/>
      <c r="U220"/>
      <c r="V220"/>
      <c r="W220"/>
      <c r="X220"/>
      <c r="Y220"/>
      <c r="Z220"/>
      <c r="AA220"/>
    </row>
    <row r="221" spans="19:27" ht="12.75">
      <c r="S221"/>
      <c r="T221"/>
      <c r="U221"/>
      <c r="V221"/>
      <c r="W221"/>
      <c r="X221"/>
      <c r="Y221"/>
      <c r="Z221"/>
      <c r="AA221"/>
    </row>
    <row r="222" spans="19:27" ht="12.75">
      <c r="S222"/>
      <c r="T222"/>
      <c r="U222"/>
      <c r="V222"/>
      <c r="W222"/>
      <c r="X222"/>
      <c r="Y222"/>
      <c r="Z222"/>
      <c r="AA222"/>
    </row>
    <row r="223" spans="19:27" ht="12.75">
      <c r="S223"/>
      <c r="T223"/>
      <c r="U223"/>
      <c r="V223"/>
      <c r="W223"/>
      <c r="X223"/>
      <c r="Y223"/>
      <c r="Z223"/>
      <c r="AA223"/>
    </row>
    <row r="224" spans="19:27" ht="12.75">
      <c r="S224"/>
      <c r="T224"/>
      <c r="U224"/>
      <c r="V224"/>
      <c r="W224"/>
      <c r="X224"/>
      <c r="Y224"/>
      <c r="Z224"/>
      <c r="AA224"/>
    </row>
    <row r="225" spans="19:27" ht="12.75">
      <c r="S225"/>
      <c r="T225"/>
      <c r="U225"/>
      <c r="V225"/>
      <c r="W225"/>
      <c r="X225"/>
      <c r="Y225"/>
      <c r="Z225"/>
      <c r="AA225"/>
    </row>
    <row r="226" spans="19:27" ht="12.75">
      <c r="S226"/>
      <c r="T226"/>
      <c r="U226"/>
      <c r="V226"/>
      <c r="W226"/>
      <c r="X226"/>
      <c r="Y226"/>
      <c r="Z226"/>
      <c r="AA226"/>
    </row>
    <row r="227" spans="19:27" ht="12.75">
      <c r="S227"/>
      <c r="T227"/>
      <c r="U227"/>
      <c r="V227"/>
      <c r="W227"/>
      <c r="X227"/>
      <c r="Y227"/>
      <c r="Z227"/>
      <c r="AA227"/>
    </row>
    <row r="228" spans="19:27" ht="12.75">
      <c r="S228"/>
      <c r="T228"/>
      <c r="U228"/>
      <c r="V228"/>
      <c r="W228"/>
      <c r="X228"/>
      <c r="Y228"/>
      <c r="Z228"/>
      <c r="AA228"/>
    </row>
    <row r="229" spans="19:27" ht="12.75">
      <c r="S229"/>
      <c r="T229"/>
      <c r="U229"/>
      <c r="V229"/>
      <c r="W229"/>
      <c r="X229"/>
      <c r="Y229"/>
      <c r="Z229"/>
      <c r="AA229"/>
    </row>
    <row r="230" spans="19:27" ht="12.75">
      <c r="S230"/>
      <c r="T230"/>
      <c r="U230"/>
      <c r="V230"/>
      <c r="W230"/>
      <c r="X230"/>
      <c r="Y230"/>
      <c r="Z230"/>
      <c r="AA230"/>
    </row>
    <row r="231" spans="19:27" ht="12.75">
      <c r="S231"/>
      <c r="T231"/>
      <c r="U231"/>
      <c r="V231"/>
      <c r="W231"/>
      <c r="X231"/>
      <c r="Y231"/>
      <c r="Z231"/>
      <c r="AA231"/>
    </row>
    <row r="232" spans="19:27" ht="12.75">
      <c r="S232"/>
      <c r="T232"/>
      <c r="U232"/>
      <c r="V232"/>
      <c r="W232"/>
      <c r="X232"/>
      <c r="Y232"/>
      <c r="Z232"/>
      <c r="AA232"/>
    </row>
    <row r="233" spans="19:27" ht="12.75">
      <c r="S233"/>
      <c r="T233"/>
      <c r="U233"/>
      <c r="V233"/>
      <c r="W233"/>
      <c r="X233"/>
      <c r="Y233"/>
      <c r="Z233"/>
      <c r="AA233"/>
    </row>
    <row r="234" spans="19:27" ht="12.75">
      <c r="S234"/>
      <c r="T234"/>
      <c r="U234"/>
      <c r="V234"/>
      <c r="W234"/>
      <c r="X234"/>
      <c r="Y234"/>
      <c r="Z234"/>
      <c r="AA234"/>
    </row>
    <row r="235" spans="19:27" ht="12.75">
      <c r="S235"/>
      <c r="T235"/>
      <c r="U235"/>
      <c r="V235"/>
      <c r="W235"/>
      <c r="X235"/>
      <c r="Y235"/>
      <c r="Z235"/>
      <c r="AA235"/>
    </row>
    <row r="236" spans="19:27" ht="12.75">
      <c r="S236"/>
      <c r="T236"/>
      <c r="U236"/>
      <c r="V236"/>
      <c r="W236"/>
      <c r="X236"/>
      <c r="Y236"/>
      <c r="Z236"/>
      <c r="AA236"/>
    </row>
    <row r="237" spans="19:27" ht="12.75">
      <c r="S237"/>
      <c r="T237"/>
      <c r="U237"/>
      <c r="V237"/>
      <c r="W237"/>
      <c r="X237"/>
      <c r="Y237"/>
      <c r="Z237"/>
      <c r="AA237"/>
    </row>
    <row r="238" spans="19:27" ht="12.75">
      <c r="S238"/>
      <c r="T238"/>
      <c r="U238"/>
      <c r="V238"/>
      <c r="W238"/>
      <c r="X238"/>
      <c r="Y238"/>
      <c r="Z238"/>
      <c r="AA238"/>
    </row>
    <row r="239" spans="19:27" ht="12.75">
      <c r="S239"/>
      <c r="T239"/>
      <c r="U239"/>
      <c r="V239"/>
      <c r="W239"/>
      <c r="X239"/>
      <c r="Y239"/>
      <c r="Z239"/>
      <c r="AA239"/>
    </row>
    <row r="240" spans="19:27" ht="12.75">
      <c r="S240"/>
      <c r="T240"/>
      <c r="U240"/>
      <c r="V240"/>
      <c r="W240"/>
      <c r="X240"/>
      <c r="Y240"/>
      <c r="Z240"/>
      <c r="AA240"/>
    </row>
    <row r="241" spans="19:27" ht="12.75">
      <c r="S241"/>
      <c r="T241"/>
      <c r="U241"/>
      <c r="V241"/>
      <c r="W241"/>
      <c r="X241"/>
      <c r="Y241"/>
      <c r="Z241"/>
      <c r="AA241"/>
    </row>
    <row r="242" spans="19:27" ht="12.75">
      <c r="S242"/>
      <c r="T242"/>
      <c r="U242"/>
      <c r="V242"/>
      <c r="W242"/>
      <c r="X242"/>
      <c r="Y242"/>
      <c r="Z242"/>
      <c r="AA242"/>
    </row>
    <row r="243" spans="19:27" ht="12.75">
      <c r="S243"/>
      <c r="T243"/>
      <c r="U243"/>
      <c r="V243"/>
      <c r="W243"/>
      <c r="X243"/>
      <c r="Y243"/>
      <c r="Z243"/>
      <c r="AA243"/>
    </row>
    <row r="244" spans="19:27" ht="12.75">
      <c r="S244"/>
      <c r="T244"/>
      <c r="U244"/>
      <c r="V244"/>
      <c r="W244"/>
      <c r="X244"/>
      <c r="Y244"/>
      <c r="Z244"/>
      <c r="AA244"/>
    </row>
    <row r="245" spans="19:27" ht="12.75">
      <c r="S245"/>
      <c r="T245"/>
      <c r="U245"/>
      <c r="V245"/>
      <c r="W245"/>
      <c r="X245"/>
      <c r="Y245"/>
      <c r="Z245"/>
      <c r="AA245"/>
    </row>
    <row r="246" spans="19:27" ht="12.75">
      <c r="S246"/>
      <c r="T246"/>
      <c r="U246"/>
      <c r="V246"/>
      <c r="W246"/>
      <c r="X246"/>
      <c r="Y246"/>
      <c r="Z246"/>
      <c r="AA246"/>
    </row>
    <row r="247" spans="19:27" ht="12.75">
      <c r="S247"/>
      <c r="T247"/>
      <c r="U247"/>
      <c r="V247"/>
      <c r="W247"/>
      <c r="X247"/>
      <c r="Y247"/>
      <c r="Z247"/>
      <c r="AA247"/>
    </row>
    <row r="248" spans="19:27" ht="12.75">
      <c r="S248"/>
      <c r="T248"/>
      <c r="U248"/>
      <c r="V248"/>
      <c r="W248"/>
      <c r="X248"/>
      <c r="Y248"/>
      <c r="Z248"/>
      <c r="AA248"/>
    </row>
    <row r="249" spans="19:27" ht="12.75">
      <c r="S249"/>
      <c r="T249"/>
      <c r="U249"/>
      <c r="V249"/>
      <c r="W249"/>
      <c r="X249"/>
      <c r="Y249"/>
      <c r="Z249"/>
      <c r="AA249"/>
    </row>
    <row r="250" spans="19:27" ht="12.75">
      <c r="S250"/>
      <c r="T250"/>
      <c r="U250"/>
      <c r="V250"/>
      <c r="W250"/>
      <c r="X250"/>
      <c r="Y250"/>
      <c r="Z250"/>
      <c r="AA250"/>
    </row>
    <row r="251" spans="19:27" ht="12.75">
      <c r="S251"/>
      <c r="T251"/>
      <c r="U251"/>
      <c r="V251"/>
      <c r="W251"/>
      <c r="X251"/>
      <c r="Y251"/>
      <c r="Z251"/>
      <c r="AA251"/>
    </row>
    <row r="252" spans="19:27" ht="12.75">
      <c r="S252"/>
      <c r="T252"/>
      <c r="U252"/>
      <c r="V252"/>
      <c r="W252"/>
      <c r="X252"/>
      <c r="Y252"/>
      <c r="Z252"/>
      <c r="AA252"/>
    </row>
    <row r="253" spans="19:27" ht="12.75">
      <c r="S253"/>
      <c r="T253"/>
      <c r="U253"/>
      <c r="V253"/>
      <c r="W253"/>
      <c r="X253"/>
      <c r="Y253"/>
      <c r="Z253"/>
      <c r="AA253"/>
    </row>
    <row r="254" spans="19:27" ht="12.75">
      <c r="S254"/>
      <c r="T254"/>
      <c r="U254"/>
      <c r="V254"/>
      <c r="W254"/>
      <c r="X254"/>
      <c r="Y254"/>
      <c r="Z254"/>
      <c r="AA254"/>
    </row>
    <row r="255" spans="19:27" ht="12.75">
      <c r="S255"/>
      <c r="T255"/>
      <c r="U255"/>
      <c r="V255"/>
      <c r="W255"/>
      <c r="X255"/>
      <c r="Y255"/>
      <c r="Z255"/>
      <c r="AA255"/>
    </row>
    <row r="256" spans="19:27" ht="12.75">
      <c r="S256"/>
      <c r="T256"/>
      <c r="U256"/>
      <c r="V256"/>
      <c r="W256"/>
      <c r="X256"/>
      <c r="Y256"/>
      <c r="Z256"/>
      <c r="AA256"/>
    </row>
    <row r="257" spans="19:27" ht="12.75">
      <c r="S257"/>
      <c r="T257"/>
      <c r="U257"/>
      <c r="V257"/>
      <c r="W257"/>
      <c r="X257"/>
      <c r="Y257"/>
      <c r="Z257"/>
      <c r="AA257"/>
    </row>
    <row r="258" spans="19:27" ht="12.75">
      <c r="S258"/>
      <c r="T258"/>
      <c r="U258"/>
      <c r="V258"/>
      <c r="W258"/>
      <c r="X258"/>
      <c r="Y258"/>
      <c r="Z258"/>
      <c r="AA258"/>
    </row>
    <row r="259" spans="19:27" ht="12.75">
      <c r="S259"/>
      <c r="T259"/>
      <c r="U259"/>
      <c r="V259"/>
      <c r="W259"/>
      <c r="X259"/>
      <c r="Y259"/>
      <c r="Z259"/>
      <c r="AA259"/>
    </row>
    <row r="260" spans="19:27" ht="12.75">
      <c r="S260"/>
      <c r="T260"/>
      <c r="U260"/>
      <c r="V260"/>
      <c r="W260"/>
      <c r="X260"/>
      <c r="Y260"/>
      <c r="Z260"/>
      <c r="AA260"/>
    </row>
    <row r="261" spans="19:27" ht="12.75">
      <c r="S261"/>
      <c r="T261"/>
      <c r="U261"/>
      <c r="V261"/>
      <c r="W261"/>
      <c r="X261"/>
      <c r="Y261"/>
      <c r="Z261"/>
      <c r="AA261"/>
    </row>
    <row r="262" spans="19:27" ht="12.75">
      <c r="S262"/>
      <c r="T262"/>
      <c r="U262"/>
      <c r="V262"/>
      <c r="W262"/>
      <c r="X262"/>
      <c r="Y262"/>
      <c r="Z262"/>
      <c r="AA262"/>
    </row>
    <row r="263" spans="19:27" ht="12.75">
      <c r="S263"/>
      <c r="T263"/>
      <c r="U263"/>
      <c r="V263"/>
      <c r="W263"/>
      <c r="X263"/>
      <c r="Y263"/>
      <c r="Z263"/>
      <c r="AA263"/>
    </row>
    <row r="264" spans="19:27" ht="12.75">
      <c r="S264"/>
      <c r="T264"/>
      <c r="U264"/>
      <c r="V264"/>
      <c r="W264"/>
      <c r="X264"/>
      <c r="Y264"/>
      <c r="Z264"/>
      <c r="AA264"/>
    </row>
    <row r="265" spans="19:27" ht="12.75">
      <c r="S265"/>
      <c r="T265"/>
      <c r="U265"/>
      <c r="V265"/>
      <c r="W265"/>
      <c r="X265"/>
      <c r="Y265"/>
      <c r="Z265"/>
      <c r="AA265"/>
    </row>
    <row r="266" spans="19:27" ht="12.75">
      <c r="S266"/>
      <c r="T266"/>
      <c r="U266"/>
      <c r="V266"/>
      <c r="W266"/>
      <c r="X266"/>
      <c r="Y266"/>
      <c r="Z266"/>
      <c r="AA266"/>
    </row>
    <row r="267" spans="19:27" ht="12.75">
      <c r="S267"/>
      <c r="T267"/>
      <c r="U267"/>
      <c r="V267"/>
      <c r="W267"/>
      <c r="X267"/>
      <c r="Y267"/>
      <c r="Z267"/>
      <c r="AA267"/>
    </row>
    <row r="268" spans="19:27" ht="12.75">
      <c r="S268"/>
      <c r="T268"/>
      <c r="U268"/>
      <c r="V268"/>
      <c r="W268"/>
      <c r="X268"/>
      <c r="Y268"/>
      <c r="Z268"/>
      <c r="AA268"/>
    </row>
    <row r="269" spans="19:27" ht="12.75">
      <c r="S269"/>
      <c r="T269"/>
      <c r="U269"/>
      <c r="V269"/>
      <c r="W269"/>
      <c r="X269"/>
      <c r="Y269"/>
      <c r="Z269"/>
      <c r="AA269"/>
    </row>
    <row r="270" spans="19:27" ht="12.75">
      <c r="S270"/>
      <c r="T270"/>
      <c r="U270"/>
      <c r="V270"/>
      <c r="W270"/>
      <c r="X270"/>
      <c r="Y270"/>
      <c r="Z270"/>
      <c r="AA270"/>
    </row>
    <row r="271" spans="19:27" ht="12.75">
      <c r="S271"/>
      <c r="T271"/>
      <c r="U271"/>
      <c r="V271"/>
      <c r="W271"/>
      <c r="X271"/>
      <c r="Y271"/>
      <c r="Z271"/>
      <c r="AA271"/>
    </row>
    <row r="272" spans="19:27" ht="12.75">
      <c r="S272"/>
      <c r="T272"/>
      <c r="U272"/>
      <c r="V272"/>
      <c r="W272"/>
      <c r="X272"/>
      <c r="Y272"/>
      <c r="Z272"/>
      <c r="AA272"/>
    </row>
    <row r="273" spans="19:27" ht="12.75">
      <c r="S273"/>
      <c r="T273"/>
      <c r="U273"/>
      <c r="V273"/>
      <c r="W273"/>
      <c r="X273"/>
      <c r="Y273"/>
      <c r="Z273"/>
      <c r="AA273"/>
    </row>
    <row r="274" spans="19:27" ht="12.75">
      <c r="S274"/>
      <c r="T274"/>
      <c r="U274"/>
      <c r="V274"/>
      <c r="W274"/>
      <c r="X274"/>
      <c r="Y274"/>
      <c r="Z274"/>
      <c r="AA274"/>
    </row>
    <row r="275" spans="19:27" ht="12.75">
      <c r="S275"/>
      <c r="T275"/>
      <c r="U275"/>
      <c r="V275"/>
      <c r="W275"/>
      <c r="X275"/>
      <c r="Y275"/>
      <c r="Z275"/>
      <c r="AA275"/>
    </row>
    <row r="276" spans="19:27" ht="12.75">
      <c r="S276"/>
      <c r="T276"/>
      <c r="U276"/>
      <c r="V276"/>
      <c r="W276"/>
      <c r="X276"/>
      <c r="Y276"/>
      <c r="Z276"/>
      <c r="AA276"/>
    </row>
    <row r="277" spans="19:27" ht="12.75">
      <c r="S277"/>
      <c r="T277"/>
      <c r="U277"/>
      <c r="V277"/>
      <c r="W277"/>
      <c r="X277"/>
      <c r="Y277"/>
      <c r="Z277"/>
      <c r="AA277"/>
    </row>
    <row r="278" spans="19:27" ht="12.75">
      <c r="S278"/>
      <c r="T278"/>
      <c r="U278"/>
      <c r="V278"/>
      <c r="W278"/>
      <c r="X278"/>
      <c r="Y278"/>
      <c r="Z278"/>
      <c r="AA278"/>
    </row>
    <row r="279" spans="19:27" ht="12.75">
      <c r="S279"/>
      <c r="T279"/>
      <c r="U279"/>
      <c r="V279"/>
      <c r="W279"/>
      <c r="X279"/>
      <c r="Y279"/>
      <c r="Z279"/>
      <c r="AA279"/>
    </row>
    <row r="280" spans="19:27" ht="12.75">
      <c r="S280"/>
      <c r="T280"/>
      <c r="U280"/>
      <c r="V280"/>
      <c r="W280"/>
      <c r="X280"/>
      <c r="Y280"/>
      <c r="Z280"/>
      <c r="AA280"/>
    </row>
    <row r="281" spans="19:27" ht="12.75">
      <c r="S281"/>
      <c r="T281"/>
      <c r="U281"/>
      <c r="V281"/>
      <c r="W281"/>
      <c r="X281"/>
      <c r="Y281"/>
      <c r="Z281"/>
      <c r="AA281"/>
    </row>
    <row r="282" spans="19:27" ht="12.75">
      <c r="S282"/>
      <c r="T282"/>
      <c r="U282"/>
      <c r="V282"/>
      <c r="W282"/>
      <c r="X282"/>
      <c r="Y282"/>
      <c r="Z282"/>
      <c r="AA282"/>
    </row>
    <row r="283" spans="19:27" ht="12.75">
      <c r="S283"/>
      <c r="T283"/>
      <c r="U283"/>
      <c r="V283"/>
      <c r="W283"/>
      <c r="X283"/>
      <c r="Y283"/>
      <c r="Z283"/>
      <c r="AA283"/>
    </row>
    <row r="284" spans="19:27" ht="12.75">
      <c r="S284"/>
      <c r="T284"/>
      <c r="U284"/>
      <c r="V284"/>
      <c r="W284"/>
      <c r="X284"/>
      <c r="Y284"/>
      <c r="Z284"/>
      <c r="AA284"/>
    </row>
    <row r="285" spans="19:27" ht="12.75">
      <c r="S285"/>
      <c r="T285"/>
      <c r="U285"/>
      <c r="V285"/>
      <c r="W285"/>
      <c r="X285"/>
      <c r="Y285"/>
      <c r="Z285"/>
      <c r="AA285"/>
    </row>
    <row r="286" spans="19:27" ht="12.75">
      <c r="S286"/>
      <c r="T286"/>
      <c r="U286"/>
      <c r="V286"/>
      <c r="W286"/>
      <c r="X286"/>
      <c r="Y286"/>
      <c r="Z286"/>
      <c r="AA286"/>
    </row>
    <row r="287" spans="19:27" ht="12.75">
      <c r="S287"/>
      <c r="T287"/>
      <c r="U287"/>
      <c r="V287"/>
      <c r="W287"/>
      <c r="X287"/>
      <c r="Y287"/>
      <c r="Z287"/>
      <c r="AA287"/>
    </row>
    <row r="288" spans="19:27" ht="12.75">
      <c r="S288"/>
      <c r="T288"/>
      <c r="U288"/>
      <c r="V288"/>
      <c r="W288"/>
      <c r="X288"/>
      <c r="Y288"/>
      <c r="Z288"/>
      <c r="AA288"/>
    </row>
    <row r="289" spans="19:27" ht="12.75">
      <c r="S289"/>
      <c r="T289"/>
      <c r="U289"/>
      <c r="V289"/>
      <c r="W289"/>
      <c r="X289"/>
      <c r="Y289"/>
      <c r="Z289"/>
      <c r="AA289"/>
    </row>
    <row r="290" spans="19:27" ht="12.75">
      <c r="S290"/>
      <c r="T290"/>
      <c r="U290"/>
      <c r="V290"/>
      <c r="W290"/>
      <c r="X290"/>
      <c r="Y290"/>
      <c r="Z290"/>
      <c r="AA290"/>
    </row>
    <row r="291" spans="19:27" ht="12.75">
      <c r="S291"/>
      <c r="T291"/>
      <c r="U291"/>
      <c r="V291"/>
      <c r="W291"/>
      <c r="X291"/>
      <c r="Y291"/>
      <c r="Z291"/>
      <c r="AA291"/>
    </row>
    <row r="292" spans="19:27" ht="12.75">
      <c r="S292"/>
      <c r="T292"/>
      <c r="U292"/>
      <c r="V292"/>
      <c r="W292"/>
      <c r="X292"/>
      <c r="Y292"/>
      <c r="Z292"/>
      <c r="AA292"/>
    </row>
    <row r="293" spans="19:27" ht="12.75">
      <c r="S293"/>
      <c r="T293"/>
      <c r="U293"/>
      <c r="V293"/>
      <c r="W293"/>
      <c r="X293"/>
      <c r="Y293"/>
      <c r="Z293"/>
      <c r="AA293"/>
    </row>
    <row r="294" spans="19:27" ht="12.75">
      <c r="S294"/>
      <c r="T294"/>
      <c r="U294"/>
      <c r="V294"/>
      <c r="W294"/>
      <c r="X294"/>
      <c r="Y294"/>
      <c r="Z294"/>
      <c r="AA294"/>
    </row>
    <row r="295" spans="19:27" ht="12.75">
      <c r="S295"/>
      <c r="T295"/>
      <c r="U295"/>
      <c r="V295"/>
      <c r="W295"/>
      <c r="X295"/>
      <c r="Y295"/>
      <c r="Z295"/>
      <c r="AA295"/>
    </row>
    <row r="296" spans="19:27" ht="12.75">
      <c r="S296"/>
      <c r="T296"/>
      <c r="U296"/>
      <c r="V296"/>
      <c r="W296"/>
      <c r="X296"/>
      <c r="Y296"/>
      <c r="Z296"/>
      <c r="AA296"/>
    </row>
    <row r="297" spans="19:27" ht="12.75">
      <c r="S297"/>
      <c r="T297"/>
      <c r="U297"/>
      <c r="V297"/>
      <c r="W297"/>
      <c r="X297"/>
      <c r="Y297"/>
      <c r="Z297"/>
      <c r="AA297"/>
    </row>
    <row r="298" spans="19:27" ht="12.75">
      <c r="S298"/>
      <c r="T298"/>
      <c r="U298"/>
      <c r="V298"/>
      <c r="W298"/>
      <c r="X298"/>
      <c r="Y298"/>
      <c r="Z298"/>
      <c r="AA298"/>
    </row>
    <row r="299" spans="19:27" ht="12.75">
      <c r="S299"/>
      <c r="T299"/>
      <c r="U299"/>
      <c r="V299"/>
      <c r="W299"/>
      <c r="X299"/>
      <c r="Y299"/>
      <c r="Z299"/>
      <c r="AA299"/>
    </row>
    <row r="300" spans="19:27" ht="12.75">
      <c r="S300"/>
      <c r="T300"/>
      <c r="U300"/>
      <c r="V300"/>
      <c r="W300"/>
      <c r="X300"/>
      <c r="Y300"/>
      <c r="Z300"/>
      <c r="AA300"/>
    </row>
    <row r="301" spans="19:27" ht="12.75">
      <c r="S301"/>
      <c r="T301"/>
      <c r="U301"/>
      <c r="V301"/>
      <c r="W301"/>
      <c r="X301"/>
      <c r="Y301"/>
      <c r="Z301"/>
      <c r="AA301"/>
    </row>
    <row r="302" spans="19:27" ht="12.75">
      <c r="S302"/>
      <c r="T302"/>
      <c r="U302"/>
      <c r="V302"/>
      <c r="W302"/>
      <c r="X302"/>
      <c r="Y302"/>
      <c r="Z302"/>
      <c r="AA302"/>
    </row>
    <row r="303" spans="19:27" ht="12.75">
      <c r="S303"/>
      <c r="T303"/>
      <c r="U303"/>
      <c r="V303"/>
      <c r="W303"/>
      <c r="X303"/>
      <c r="Y303"/>
      <c r="Z303"/>
      <c r="AA303"/>
    </row>
    <row r="304" spans="19:27" ht="12.75">
      <c r="S304"/>
      <c r="T304"/>
      <c r="U304"/>
      <c r="V304"/>
      <c r="W304"/>
      <c r="X304"/>
      <c r="Y304"/>
      <c r="Z304"/>
      <c r="AA304"/>
    </row>
    <row r="305" spans="19:27" ht="12.75">
      <c r="S305"/>
      <c r="T305"/>
      <c r="U305"/>
      <c r="V305"/>
      <c r="W305"/>
      <c r="X305"/>
      <c r="Y305"/>
      <c r="Z305"/>
      <c r="AA305"/>
    </row>
    <row r="306" spans="19:27" ht="12.75">
      <c r="S306"/>
      <c r="T306"/>
      <c r="U306"/>
      <c r="V306"/>
      <c r="W306"/>
      <c r="X306"/>
      <c r="Y306"/>
      <c r="Z306"/>
      <c r="AA306"/>
    </row>
    <row r="307" spans="19:27" ht="12.75">
      <c r="S307"/>
      <c r="T307"/>
      <c r="U307"/>
      <c r="V307"/>
      <c r="W307"/>
      <c r="X307"/>
      <c r="Y307"/>
      <c r="Z307"/>
      <c r="AA307"/>
    </row>
    <row r="308" spans="19:27" ht="12.75">
      <c r="S308"/>
      <c r="T308"/>
      <c r="U308"/>
      <c r="V308"/>
      <c r="W308"/>
      <c r="X308"/>
      <c r="Y308"/>
      <c r="Z308"/>
      <c r="AA308"/>
    </row>
    <row r="309" spans="19:27" ht="12.75">
      <c r="S309"/>
      <c r="T309"/>
      <c r="U309"/>
      <c r="V309"/>
      <c r="W309"/>
      <c r="X309"/>
      <c r="Y309"/>
      <c r="Z309"/>
      <c r="AA309"/>
    </row>
    <row r="310" spans="19:27" ht="12.75">
      <c r="S310"/>
      <c r="T310"/>
      <c r="U310"/>
      <c r="V310"/>
      <c r="W310"/>
      <c r="X310"/>
      <c r="Y310"/>
      <c r="Z310"/>
      <c r="AA310"/>
    </row>
    <row r="311" spans="19:27" ht="12.75">
      <c r="S311"/>
      <c r="T311"/>
      <c r="U311"/>
      <c r="V311"/>
      <c r="W311"/>
      <c r="X311"/>
      <c r="Y311"/>
      <c r="Z311"/>
      <c r="AA311"/>
    </row>
    <row r="312" spans="19:27" ht="12.75">
      <c r="S312"/>
      <c r="T312"/>
      <c r="U312"/>
      <c r="V312"/>
      <c r="W312"/>
      <c r="X312"/>
      <c r="Y312"/>
      <c r="Z312"/>
      <c r="AA312"/>
    </row>
    <row r="313" spans="19:27" ht="12.75">
      <c r="S313"/>
      <c r="T313"/>
      <c r="U313"/>
      <c r="V313"/>
      <c r="W313"/>
      <c r="X313"/>
      <c r="Y313"/>
      <c r="Z313"/>
      <c r="AA313"/>
    </row>
    <row r="314" spans="19:27" ht="12.75">
      <c r="S314"/>
      <c r="T314"/>
      <c r="U314"/>
      <c r="V314"/>
      <c r="W314"/>
      <c r="X314"/>
      <c r="Y314"/>
      <c r="Z314"/>
      <c r="AA314"/>
    </row>
    <row r="315" spans="19:27" ht="12.75">
      <c r="S315"/>
      <c r="T315"/>
      <c r="U315"/>
      <c r="V315"/>
      <c r="W315"/>
      <c r="X315"/>
      <c r="Y315"/>
      <c r="Z315"/>
      <c r="AA315"/>
    </row>
    <row r="316" spans="19:27" ht="12.75">
      <c r="S316"/>
      <c r="T316"/>
      <c r="U316"/>
      <c r="V316"/>
      <c r="W316"/>
      <c r="X316"/>
      <c r="Y316"/>
      <c r="Z316"/>
      <c r="AA316"/>
    </row>
    <row r="317" spans="19:27" ht="12.75">
      <c r="S317"/>
      <c r="T317"/>
      <c r="U317"/>
      <c r="V317"/>
      <c r="W317"/>
      <c r="X317"/>
      <c r="Y317"/>
      <c r="Z317"/>
      <c r="AA317"/>
    </row>
    <row r="318" spans="19:27" ht="12.75">
      <c r="S318"/>
      <c r="T318"/>
      <c r="U318"/>
      <c r="V318"/>
      <c r="W318"/>
      <c r="X318"/>
      <c r="Y318"/>
      <c r="Z318"/>
      <c r="AA318"/>
    </row>
    <row r="319" spans="19:27" ht="12.75">
      <c r="S319"/>
      <c r="T319"/>
      <c r="U319"/>
      <c r="V319"/>
      <c r="W319"/>
      <c r="X319"/>
      <c r="Y319"/>
      <c r="Z319"/>
      <c r="AA319"/>
    </row>
    <row r="320" spans="19:27" ht="12.75">
      <c r="S320"/>
      <c r="T320"/>
      <c r="U320"/>
      <c r="V320"/>
      <c r="W320"/>
      <c r="X320"/>
      <c r="Y320"/>
      <c r="Z320"/>
      <c r="AA320"/>
    </row>
    <row r="321" spans="19:27" ht="12.75">
      <c r="S321"/>
      <c r="T321"/>
      <c r="U321"/>
      <c r="V321"/>
      <c r="W321"/>
      <c r="X321"/>
      <c r="Y321"/>
      <c r="Z321"/>
      <c r="AA321"/>
    </row>
    <row r="322" spans="19:27" ht="12.75">
      <c r="S322"/>
      <c r="T322"/>
      <c r="U322"/>
      <c r="V322"/>
      <c r="W322"/>
      <c r="X322"/>
      <c r="Y322"/>
      <c r="Z322"/>
      <c r="AA322"/>
    </row>
    <row r="323" spans="19:27" ht="12.75">
      <c r="S323"/>
      <c r="T323"/>
      <c r="U323"/>
      <c r="V323"/>
      <c r="W323"/>
      <c r="X323"/>
      <c r="Y323"/>
      <c r="Z323"/>
      <c r="AA323"/>
    </row>
    <row r="324" spans="19:27" ht="12.75">
      <c r="S324"/>
      <c r="T324"/>
      <c r="U324"/>
      <c r="V324"/>
      <c r="W324"/>
      <c r="X324"/>
      <c r="Y324"/>
      <c r="Z324"/>
      <c r="AA324"/>
    </row>
    <row r="325" spans="19:27" ht="12.75">
      <c r="S325"/>
      <c r="T325"/>
      <c r="U325"/>
      <c r="V325"/>
      <c r="W325"/>
      <c r="X325"/>
      <c r="Y325"/>
      <c r="Z325"/>
      <c r="AA325"/>
    </row>
    <row r="326" spans="19:27" ht="12.75">
      <c r="S326"/>
      <c r="T326"/>
      <c r="U326"/>
      <c r="V326"/>
      <c r="W326"/>
      <c r="X326"/>
      <c r="Y326"/>
      <c r="Z326"/>
      <c r="AA326"/>
    </row>
    <row r="327" spans="19:27" ht="12.75">
      <c r="S327"/>
      <c r="T327"/>
      <c r="U327"/>
      <c r="V327"/>
      <c r="W327"/>
      <c r="X327"/>
      <c r="Y327"/>
      <c r="Z327"/>
      <c r="AA327"/>
    </row>
    <row r="328" spans="19:27" ht="12.75">
      <c r="S328"/>
      <c r="T328"/>
      <c r="U328"/>
      <c r="V328"/>
      <c r="W328"/>
      <c r="X328"/>
      <c r="Y328"/>
      <c r="Z328"/>
      <c r="AA328"/>
    </row>
    <row r="329" spans="19:27" ht="12.75">
      <c r="S329"/>
      <c r="T329"/>
      <c r="U329"/>
      <c r="V329"/>
      <c r="W329"/>
      <c r="X329"/>
      <c r="Y329"/>
      <c r="Z329"/>
      <c r="AA329"/>
    </row>
    <row r="330" spans="19:27" ht="12.75">
      <c r="S330"/>
      <c r="T330"/>
      <c r="U330"/>
      <c r="V330"/>
      <c r="W330"/>
      <c r="X330"/>
      <c r="Y330"/>
      <c r="Z330"/>
      <c r="AA330"/>
    </row>
    <row r="331" spans="19:27" ht="12.75">
      <c r="S331"/>
      <c r="T331"/>
      <c r="U331"/>
      <c r="V331"/>
      <c r="W331"/>
      <c r="X331"/>
      <c r="Y331"/>
      <c r="Z331"/>
      <c r="AA331"/>
    </row>
    <row r="332" spans="19:27" ht="12.75">
      <c r="S332"/>
      <c r="T332"/>
      <c r="U332"/>
      <c r="V332"/>
      <c r="W332"/>
      <c r="X332"/>
      <c r="Y332"/>
      <c r="Z332"/>
      <c r="AA332"/>
    </row>
    <row r="333" spans="19:27" ht="12.75">
      <c r="S333"/>
      <c r="T333"/>
      <c r="U333"/>
      <c r="V333"/>
      <c r="W333"/>
      <c r="X333"/>
      <c r="Y333"/>
      <c r="Z333"/>
      <c r="AA333"/>
    </row>
    <row r="334" spans="19:27" ht="12.75">
      <c r="S334"/>
      <c r="T334"/>
      <c r="U334"/>
      <c r="V334"/>
      <c r="W334"/>
      <c r="X334"/>
      <c r="Y334"/>
      <c r="Z334"/>
      <c r="AA334"/>
    </row>
    <row r="335" spans="19:27" ht="12.75">
      <c r="S335"/>
      <c r="T335"/>
      <c r="U335"/>
      <c r="V335"/>
      <c r="W335"/>
      <c r="X335"/>
      <c r="Y335"/>
      <c r="Z335"/>
      <c r="AA335"/>
    </row>
    <row r="336" spans="19:27" ht="12.75">
      <c r="S336"/>
      <c r="T336"/>
      <c r="U336"/>
      <c r="V336"/>
      <c r="W336"/>
      <c r="X336"/>
      <c r="Y336"/>
      <c r="Z336"/>
      <c r="AA336"/>
    </row>
    <row r="337" spans="19:27" ht="12.75">
      <c r="S337"/>
      <c r="T337"/>
      <c r="U337"/>
      <c r="V337"/>
      <c r="W337"/>
      <c r="X337"/>
      <c r="Y337"/>
      <c r="Z337"/>
      <c r="AA337"/>
    </row>
    <row r="338" spans="19:27" ht="12.75">
      <c r="S338"/>
      <c r="T338"/>
      <c r="U338"/>
      <c r="V338"/>
      <c r="W338"/>
      <c r="X338"/>
      <c r="Y338"/>
      <c r="Z338"/>
      <c r="AA338"/>
    </row>
    <row r="339" spans="19:27" ht="12.75">
      <c r="S339"/>
      <c r="T339"/>
      <c r="U339"/>
      <c r="V339"/>
      <c r="W339"/>
      <c r="X339"/>
      <c r="Y339"/>
      <c r="Z339"/>
      <c r="AA339"/>
    </row>
    <row r="340" spans="19:27" ht="12.75">
      <c r="S340"/>
      <c r="T340"/>
      <c r="U340"/>
      <c r="V340"/>
      <c r="W340"/>
      <c r="X340"/>
      <c r="Y340"/>
      <c r="Z340"/>
      <c r="AA340"/>
    </row>
    <row r="341" spans="19:27" ht="12.75">
      <c r="S341"/>
      <c r="T341"/>
      <c r="U341"/>
      <c r="V341"/>
      <c r="W341"/>
      <c r="X341"/>
      <c r="Y341"/>
      <c r="Z341"/>
      <c r="AA341"/>
    </row>
    <row r="342" spans="19:27" ht="12.75">
      <c r="S342"/>
      <c r="T342"/>
      <c r="U342"/>
      <c r="V342"/>
      <c r="W342"/>
      <c r="X342"/>
      <c r="Y342"/>
      <c r="Z342"/>
      <c r="AA342"/>
    </row>
    <row r="343" spans="19:27" ht="12.75">
      <c r="S343"/>
      <c r="T343"/>
      <c r="U343"/>
      <c r="V343"/>
      <c r="W343"/>
      <c r="X343"/>
      <c r="Y343"/>
      <c r="Z343"/>
      <c r="AA343"/>
    </row>
    <row r="344" spans="19:27" ht="12.75">
      <c r="S344"/>
      <c r="T344"/>
      <c r="U344"/>
      <c r="V344"/>
      <c r="W344"/>
      <c r="X344"/>
      <c r="Y344"/>
      <c r="Z344"/>
      <c r="AA344"/>
    </row>
    <row r="345" spans="19:27" ht="12.75">
      <c r="S345"/>
      <c r="T345"/>
      <c r="U345"/>
      <c r="V345"/>
      <c r="W345"/>
      <c r="X345"/>
      <c r="Y345"/>
      <c r="Z345"/>
      <c r="AA345"/>
    </row>
    <row r="346" spans="19:27" ht="12.75">
      <c r="S346"/>
      <c r="T346"/>
      <c r="U346"/>
      <c r="V346"/>
      <c r="W346"/>
      <c r="X346"/>
      <c r="Y346"/>
      <c r="Z346"/>
      <c r="AA346"/>
    </row>
    <row r="347" spans="19:27" ht="12.75">
      <c r="S347"/>
      <c r="T347"/>
      <c r="U347"/>
      <c r="V347"/>
      <c r="W347"/>
      <c r="X347"/>
      <c r="Y347"/>
      <c r="Z347"/>
      <c r="AA347"/>
    </row>
    <row r="348" spans="19:27" ht="12.75">
      <c r="S348"/>
      <c r="T348"/>
      <c r="U348"/>
      <c r="V348"/>
      <c r="W348"/>
      <c r="X348"/>
      <c r="Y348"/>
      <c r="Z348"/>
      <c r="AA348"/>
    </row>
    <row r="349" spans="19:27" ht="12.75">
      <c r="S349"/>
      <c r="T349"/>
      <c r="U349"/>
      <c r="V349"/>
      <c r="W349"/>
      <c r="X349"/>
      <c r="Y349"/>
      <c r="Z349"/>
      <c r="AA349"/>
    </row>
    <row r="350" spans="19:27" ht="12.75">
      <c r="S350"/>
      <c r="T350"/>
      <c r="U350"/>
      <c r="V350"/>
      <c r="W350"/>
      <c r="X350"/>
      <c r="Y350"/>
      <c r="Z350"/>
      <c r="AA350"/>
    </row>
    <row r="351" spans="19:27" ht="12.75">
      <c r="S351"/>
      <c r="T351"/>
      <c r="U351"/>
      <c r="V351"/>
      <c r="W351"/>
      <c r="X351"/>
      <c r="Y351"/>
      <c r="Z351"/>
      <c r="AA351"/>
    </row>
    <row r="352" spans="19:27" ht="12.75">
      <c r="S352"/>
      <c r="T352"/>
      <c r="U352"/>
      <c r="V352"/>
      <c r="W352"/>
      <c r="X352"/>
      <c r="Y352"/>
      <c r="Z352"/>
      <c r="AA352"/>
    </row>
    <row r="353" spans="19:27" ht="12.75">
      <c r="S353"/>
      <c r="T353"/>
      <c r="U353"/>
      <c r="V353"/>
      <c r="W353"/>
      <c r="X353"/>
      <c r="Y353"/>
      <c r="Z353"/>
      <c r="AA353"/>
    </row>
    <row r="354" spans="19:27" ht="12.75">
      <c r="S354"/>
      <c r="T354"/>
      <c r="U354"/>
      <c r="V354"/>
      <c r="W354"/>
      <c r="X354"/>
      <c r="Y354"/>
      <c r="Z354"/>
      <c r="AA354"/>
    </row>
    <row r="355" spans="19:27" ht="12.75">
      <c r="S355"/>
      <c r="T355"/>
      <c r="U355"/>
      <c r="V355"/>
      <c r="W355"/>
      <c r="X355"/>
      <c r="Y355"/>
      <c r="Z355"/>
      <c r="AA355"/>
    </row>
    <row r="356" spans="19:27" ht="12.75">
      <c r="S356"/>
      <c r="T356"/>
      <c r="U356"/>
      <c r="V356"/>
      <c r="W356"/>
      <c r="X356"/>
      <c r="Y356"/>
      <c r="Z356"/>
      <c r="AA356"/>
    </row>
    <row r="357" spans="19:27" ht="12.75">
      <c r="S357"/>
      <c r="T357"/>
      <c r="U357"/>
      <c r="V357"/>
      <c r="W357"/>
      <c r="X357"/>
      <c r="Y357"/>
      <c r="Z357"/>
      <c r="AA357"/>
    </row>
    <row r="358" spans="19:27" ht="12.75">
      <c r="S358"/>
      <c r="T358"/>
      <c r="U358"/>
      <c r="V358"/>
      <c r="W358"/>
      <c r="X358"/>
      <c r="Y358"/>
      <c r="Z358"/>
      <c r="AA358"/>
    </row>
    <row r="359" spans="19:27" ht="12.75">
      <c r="S359"/>
      <c r="T359"/>
      <c r="U359"/>
      <c r="V359"/>
      <c r="W359"/>
      <c r="X359"/>
      <c r="Y359"/>
      <c r="Z359"/>
      <c r="AA359"/>
    </row>
    <row r="360" spans="19:27" ht="12.75">
      <c r="S360"/>
      <c r="T360"/>
      <c r="U360"/>
      <c r="V360"/>
      <c r="W360"/>
      <c r="X360"/>
      <c r="Y360"/>
      <c r="Z360"/>
      <c r="AA360"/>
    </row>
    <row r="361" spans="19:27" ht="12.75">
      <c r="S361"/>
      <c r="T361"/>
      <c r="U361"/>
      <c r="V361"/>
      <c r="W361"/>
      <c r="X361"/>
      <c r="Y361"/>
      <c r="Z361"/>
      <c r="AA361"/>
    </row>
    <row r="362" spans="19:27" ht="12.75">
      <c r="S362"/>
      <c r="T362"/>
      <c r="U362"/>
      <c r="V362"/>
      <c r="W362"/>
      <c r="X362"/>
      <c r="Y362"/>
      <c r="Z362"/>
      <c r="AA362"/>
    </row>
    <row r="363" spans="19:27" ht="12.75">
      <c r="S363"/>
      <c r="T363"/>
      <c r="U363"/>
      <c r="V363"/>
      <c r="W363"/>
      <c r="X363"/>
      <c r="Y363"/>
      <c r="Z363"/>
      <c r="AA363"/>
    </row>
    <row r="364" spans="19:27" ht="12.75">
      <c r="S364"/>
      <c r="T364"/>
      <c r="U364"/>
      <c r="V364"/>
      <c r="W364"/>
      <c r="X364"/>
      <c r="Y364"/>
      <c r="Z364"/>
      <c r="AA364"/>
    </row>
    <row r="365" spans="19:27" ht="12.75">
      <c r="S365"/>
      <c r="T365"/>
      <c r="U365"/>
      <c r="V365"/>
      <c r="W365"/>
      <c r="X365"/>
      <c r="Y365"/>
      <c r="Z365"/>
      <c r="AA365"/>
    </row>
    <row r="366" spans="19:27" ht="12.75">
      <c r="S366"/>
      <c r="T366"/>
      <c r="U366"/>
      <c r="V366"/>
      <c r="W366"/>
      <c r="X366"/>
      <c r="Y366"/>
      <c r="Z366"/>
      <c r="AA366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44"/>
  <sheetViews>
    <sheetView workbookViewId="0" topLeftCell="A1">
      <selection activeCell="A2" sqref="A2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4.140625" style="0" customWidth="1"/>
    <col min="9" max="9" width="4.28125" style="0" customWidth="1"/>
    <col min="14" max="14" width="4.421875" style="0" customWidth="1"/>
  </cols>
  <sheetData>
    <row r="1" spans="1:27" s="16" customFormat="1" ht="12.75">
      <c r="A1" s="45" t="s">
        <v>114</v>
      </c>
      <c r="F1" s="4"/>
      <c r="H1" s="4"/>
      <c r="N1" s="18"/>
      <c r="P1" s="3"/>
      <c r="R1" s="3"/>
      <c r="S1"/>
      <c r="T1"/>
      <c r="U1"/>
      <c r="V1"/>
      <c r="W1"/>
      <c r="X1"/>
      <c r="Y1"/>
      <c r="Z1"/>
      <c r="AA1"/>
    </row>
    <row r="2" spans="1:27" s="16" customFormat="1" ht="12.75" customHeight="1">
      <c r="A2" s="16" t="s">
        <v>210</v>
      </c>
      <c r="F2" s="4"/>
      <c r="H2" s="4"/>
      <c r="N2" s="18"/>
      <c r="P2" s="3"/>
      <c r="R2" s="3"/>
      <c r="S2"/>
      <c r="T2"/>
      <c r="U2"/>
      <c r="V2"/>
      <c r="W2"/>
      <c r="X2"/>
      <c r="Y2"/>
      <c r="Z2"/>
      <c r="AA2"/>
    </row>
    <row r="3" spans="1:27" s="2" customFormat="1" ht="12.75">
      <c r="A3" s="2" t="s">
        <v>41</v>
      </c>
      <c r="C3" s="2" t="s">
        <v>42</v>
      </c>
      <c r="E3" s="3"/>
      <c r="F3" s="4"/>
      <c r="G3" s="3"/>
      <c r="H3" s="4"/>
      <c r="N3" s="8"/>
      <c r="S3"/>
      <c r="T3"/>
      <c r="U3"/>
      <c r="V3"/>
      <c r="W3"/>
      <c r="X3"/>
      <c r="Y3"/>
      <c r="Z3"/>
      <c r="AA3"/>
    </row>
    <row r="4" spans="1:27" s="2" customFormat="1" ht="12.75">
      <c r="A4" s="2" t="s">
        <v>43</v>
      </c>
      <c r="C4" s="2" t="s">
        <v>40</v>
      </c>
      <c r="D4" s="8"/>
      <c r="E4" s="8"/>
      <c r="F4" s="4"/>
      <c r="G4" s="6"/>
      <c r="H4" s="4"/>
      <c r="N4" s="8"/>
      <c r="S4"/>
      <c r="T4"/>
      <c r="U4"/>
      <c r="V4"/>
      <c r="W4"/>
      <c r="X4"/>
      <c r="Y4"/>
      <c r="Z4"/>
      <c r="AA4"/>
    </row>
    <row r="5" spans="1:27" s="2" customFormat="1" ht="12.75">
      <c r="A5" s="2" t="s">
        <v>44</v>
      </c>
      <c r="C5" s="2" t="s">
        <v>104</v>
      </c>
      <c r="E5" s="5"/>
      <c r="F5" s="17"/>
      <c r="G5" s="5"/>
      <c r="H5" s="17"/>
      <c r="N5" s="8"/>
      <c r="S5"/>
      <c r="T5"/>
      <c r="U5"/>
      <c r="V5"/>
      <c r="W5"/>
      <c r="X5"/>
      <c r="Y5"/>
      <c r="Z5"/>
      <c r="AA5"/>
    </row>
    <row r="6" spans="6:27" s="2" customFormat="1" ht="12.75">
      <c r="F6" s="4"/>
      <c r="H6" s="4"/>
      <c r="N6" s="8"/>
      <c r="S6"/>
      <c r="T6"/>
      <c r="U6"/>
      <c r="V6"/>
      <c r="W6"/>
      <c r="X6"/>
      <c r="Y6"/>
      <c r="Z6"/>
      <c r="AA6"/>
    </row>
    <row r="7" spans="3:27" s="2" customFormat="1" ht="12.75">
      <c r="C7" s="8" t="s">
        <v>45</v>
      </c>
      <c r="D7" s="8"/>
      <c r="E7" s="10" t="s">
        <v>81</v>
      </c>
      <c r="F7" s="10"/>
      <c r="G7" s="10"/>
      <c r="H7" s="10"/>
      <c r="I7" s="11"/>
      <c r="J7" s="10" t="s">
        <v>82</v>
      </c>
      <c r="K7" s="10"/>
      <c r="L7" s="10"/>
      <c r="M7" s="10"/>
      <c r="N7" s="11"/>
      <c r="O7" s="10" t="s">
        <v>83</v>
      </c>
      <c r="P7" s="10"/>
      <c r="Q7" s="10"/>
      <c r="R7" s="10"/>
      <c r="S7"/>
      <c r="T7"/>
      <c r="U7"/>
      <c r="V7"/>
      <c r="W7"/>
      <c r="X7"/>
      <c r="Y7"/>
      <c r="Z7"/>
      <c r="AA7"/>
    </row>
    <row r="8" spans="3:27" s="2" customFormat="1" ht="12.75">
      <c r="C8" s="8" t="s">
        <v>46</v>
      </c>
      <c r="E8" s="9" t="s">
        <v>47</v>
      </c>
      <c r="F8" s="7" t="s">
        <v>48</v>
      </c>
      <c r="G8" s="9" t="s">
        <v>47</v>
      </c>
      <c r="H8" s="7" t="s">
        <v>48</v>
      </c>
      <c r="I8" s="3"/>
      <c r="J8" s="9" t="s">
        <v>47</v>
      </c>
      <c r="K8" s="9" t="s">
        <v>49</v>
      </c>
      <c r="L8" s="9" t="s">
        <v>47</v>
      </c>
      <c r="M8" s="9" t="s">
        <v>49</v>
      </c>
      <c r="N8" s="9"/>
      <c r="O8" s="9" t="s">
        <v>47</v>
      </c>
      <c r="P8" s="9" t="s">
        <v>49</v>
      </c>
      <c r="Q8" s="9" t="s">
        <v>47</v>
      </c>
      <c r="R8" s="9" t="s">
        <v>49</v>
      </c>
      <c r="S8"/>
      <c r="T8"/>
      <c r="U8"/>
      <c r="V8"/>
      <c r="W8"/>
      <c r="X8"/>
      <c r="Y8"/>
      <c r="Z8"/>
      <c r="AA8"/>
    </row>
    <row r="9" spans="3:27" s="2" customFormat="1" ht="12.75">
      <c r="C9" s="8"/>
      <c r="E9" s="9" t="s">
        <v>208</v>
      </c>
      <c r="F9" s="7" t="s">
        <v>208</v>
      </c>
      <c r="G9" s="9" t="s">
        <v>115</v>
      </c>
      <c r="H9" s="7" t="s">
        <v>115</v>
      </c>
      <c r="I9" s="3"/>
      <c r="J9" s="9" t="s">
        <v>208</v>
      </c>
      <c r="K9" s="7" t="s">
        <v>208</v>
      </c>
      <c r="L9" s="9" t="s">
        <v>115</v>
      </c>
      <c r="M9" s="7" t="s">
        <v>115</v>
      </c>
      <c r="N9" s="9"/>
      <c r="O9" s="9" t="s">
        <v>208</v>
      </c>
      <c r="P9" s="7" t="s">
        <v>208</v>
      </c>
      <c r="Q9" s="9" t="s">
        <v>115</v>
      </c>
      <c r="R9" s="7" t="s">
        <v>115</v>
      </c>
      <c r="S9"/>
      <c r="T9"/>
      <c r="U9"/>
      <c r="V9"/>
      <c r="W9"/>
      <c r="X9"/>
      <c r="Y9"/>
      <c r="Z9"/>
      <c r="AA9"/>
    </row>
    <row r="10" spans="1:27" s="2" customFormat="1" ht="12.75">
      <c r="A10" s="2" t="s">
        <v>50</v>
      </c>
      <c r="E10" s="3"/>
      <c r="F10" s="4"/>
      <c r="G10" s="3"/>
      <c r="H10" s="4"/>
      <c r="I10" s="3"/>
      <c r="J10" s="3"/>
      <c r="K10" s="3"/>
      <c r="L10" s="3"/>
      <c r="M10" s="3"/>
      <c r="N10" s="9"/>
      <c r="O10" s="12"/>
      <c r="P10" s="3"/>
      <c r="Q10" s="3"/>
      <c r="R10" s="3"/>
      <c r="S10"/>
      <c r="T10"/>
      <c r="U10"/>
      <c r="V10"/>
      <c r="W10"/>
      <c r="X10"/>
      <c r="Y10"/>
      <c r="Z10"/>
      <c r="AA10"/>
    </row>
    <row r="11" spans="2:27" s="2" customFormat="1" ht="12.75">
      <c r="B11" s="2" t="s">
        <v>51</v>
      </c>
      <c r="C11" s="8">
        <v>1</v>
      </c>
      <c r="D11" s="8" t="s">
        <v>52</v>
      </c>
      <c r="E11" s="12">
        <v>5.3</v>
      </c>
      <c r="F11" s="16">
        <f aca="true" t="shared" si="0" ref="F11:F35">IF(E11="","",E11*$C11)</f>
        <v>5.3</v>
      </c>
      <c r="G11" s="12">
        <f aca="true" t="shared" si="1" ref="G11:G19">IF(E11=0,"",IF(D11="nd",E11/2,E11))</f>
        <v>2.65</v>
      </c>
      <c r="H11" s="16">
        <f aca="true" t="shared" si="2" ref="H11:H35">IF(G11="","",G11*$C11)</f>
        <v>2.65</v>
      </c>
      <c r="I11" s="4" t="s">
        <v>52</v>
      </c>
      <c r="J11" s="14">
        <v>7.2</v>
      </c>
      <c r="K11" s="12">
        <f aca="true" t="shared" si="3" ref="K11:K35">IF(J11="","",J11*$C11)</f>
        <v>7.2</v>
      </c>
      <c r="L11" s="12">
        <f aca="true" t="shared" si="4" ref="L11:L35">IF(J11=0,"",IF(I11="nd",J11/2,J11))</f>
        <v>3.6</v>
      </c>
      <c r="M11" s="12">
        <f aca="true" t="shared" si="5" ref="M11:M35">IF(L11="","",L11*$C11)</f>
        <v>3.6</v>
      </c>
      <c r="N11" s="7" t="s">
        <v>52</v>
      </c>
      <c r="O11" s="12">
        <v>5.9</v>
      </c>
      <c r="P11" s="4">
        <f aca="true" t="shared" si="6" ref="P11:P35">IF(O11="","",O11*$C11)</f>
        <v>5.9</v>
      </c>
      <c r="Q11" s="12">
        <f aca="true" t="shared" si="7" ref="Q11:Q35">IF(O11=0,"",IF(N11="nd",O11/2,O11))</f>
        <v>2.95</v>
      </c>
      <c r="R11" s="4">
        <f aca="true" t="shared" si="8" ref="R11:R35">IF(Q11="","",Q11*$C11)</f>
        <v>2.95</v>
      </c>
      <c r="S11"/>
      <c r="T11"/>
      <c r="U11"/>
      <c r="V11"/>
      <c r="W11"/>
      <c r="X11"/>
      <c r="Y11"/>
      <c r="Z11"/>
      <c r="AA11"/>
    </row>
    <row r="12" spans="2:27" s="2" customFormat="1" ht="12.75">
      <c r="B12" s="2" t="s">
        <v>53</v>
      </c>
      <c r="C12" s="8">
        <v>0</v>
      </c>
      <c r="D12" s="8" t="s">
        <v>52</v>
      </c>
      <c r="E12" s="12">
        <v>15</v>
      </c>
      <c r="F12" s="16">
        <f t="shared" si="0"/>
        <v>0</v>
      </c>
      <c r="G12" s="12">
        <f t="shared" si="1"/>
        <v>7.5</v>
      </c>
      <c r="H12" s="16">
        <f t="shared" si="2"/>
        <v>0</v>
      </c>
      <c r="I12" s="4"/>
      <c r="J12" s="14">
        <v>98</v>
      </c>
      <c r="K12" s="12">
        <f t="shared" si="3"/>
        <v>0</v>
      </c>
      <c r="L12" s="12">
        <f t="shared" si="4"/>
        <v>98</v>
      </c>
      <c r="M12" s="12">
        <f t="shared" si="5"/>
        <v>0</v>
      </c>
      <c r="N12" s="7"/>
      <c r="O12" s="15">
        <v>29</v>
      </c>
      <c r="P12" s="4">
        <f t="shared" si="6"/>
        <v>0</v>
      </c>
      <c r="Q12" s="12">
        <f t="shared" si="7"/>
        <v>29</v>
      </c>
      <c r="R12" s="4">
        <f t="shared" si="8"/>
        <v>0</v>
      </c>
      <c r="S12"/>
      <c r="T12"/>
      <c r="U12"/>
      <c r="V12"/>
      <c r="W12"/>
      <c r="X12"/>
      <c r="Y12"/>
      <c r="Z12"/>
      <c r="AA12"/>
    </row>
    <row r="13" spans="2:27" s="2" customFormat="1" ht="12.75">
      <c r="B13" s="2" t="s">
        <v>54</v>
      </c>
      <c r="C13" s="8">
        <v>0.5</v>
      </c>
      <c r="D13" s="8" t="s">
        <v>52</v>
      </c>
      <c r="E13" s="12">
        <v>3.4</v>
      </c>
      <c r="F13" s="16">
        <f t="shared" si="0"/>
        <v>1.7</v>
      </c>
      <c r="G13" s="12">
        <f t="shared" si="1"/>
        <v>1.7</v>
      </c>
      <c r="H13" s="16">
        <f t="shared" si="2"/>
        <v>0.85</v>
      </c>
      <c r="I13" s="4" t="s">
        <v>52</v>
      </c>
      <c r="J13" s="14">
        <v>3.1</v>
      </c>
      <c r="K13" s="12">
        <f t="shared" si="3"/>
        <v>1.55</v>
      </c>
      <c r="L13" s="12">
        <f t="shared" si="4"/>
        <v>1.55</v>
      </c>
      <c r="M13" s="12">
        <f t="shared" si="5"/>
        <v>0.775</v>
      </c>
      <c r="N13" s="7" t="s">
        <v>52</v>
      </c>
      <c r="O13" s="15">
        <v>1.7</v>
      </c>
      <c r="P13" s="4">
        <f t="shared" si="6"/>
        <v>0.85</v>
      </c>
      <c r="Q13" s="12">
        <f t="shared" si="7"/>
        <v>0.85</v>
      </c>
      <c r="R13" s="4">
        <f t="shared" si="8"/>
        <v>0.425</v>
      </c>
      <c r="S13"/>
      <c r="T13"/>
      <c r="U13"/>
      <c r="V13"/>
      <c r="W13"/>
      <c r="X13"/>
      <c r="Y13"/>
      <c r="Z13"/>
      <c r="AA13"/>
    </row>
    <row r="14" spans="2:27" s="2" customFormat="1" ht="12.75">
      <c r="B14" s="2" t="s">
        <v>55</v>
      </c>
      <c r="C14" s="8">
        <v>0</v>
      </c>
      <c r="D14" s="8" t="s">
        <v>52</v>
      </c>
      <c r="E14" s="12">
        <v>24</v>
      </c>
      <c r="F14" s="16">
        <f t="shared" si="0"/>
        <v>0</v>
      </c>
      <c r="G14" s="12">
        <f t="shared" si="1"/>
        <v>12</v>
      </c>
      <c r="H14" s="16">
        <f t="shared" si="2"/>
        <v>0</v>
      </c>
      <c r="I14" s="4" t="s">
        <v>52</v>
      </c>
      <c r="J14" s="14">
        <v>49</v>
      </c>
      <c r="K14" s="12">
        <f t="shared" si="3"/>
        <v>0</v>
      </c>
      <c r="L14" s="12">
        <f t="shared" si="4"/>
        <v>24.5</v>
      </c>
      <c r="M14" s="12">
        <f t="shared" si="5"/>
        <v>0</v>
      </c>
      <c r="N14" s="7" t="s">
        <v>52</v>
      </c>
      <c r="O14" s="15">
        <v>25</v>
      </c>
      <c r="P14" s="4">
        <f t="shared" si="6"/>
        <v>0</v>
      </c>
      <c r="Q14" s="12">
        <f t="shared" si="7"/>
        <v>12.5</v>
      </c>
      <c r="R14" s="4">
        <f t="shared" si="8"/>
        <v>0</v>
      </c>
      <c r="S14"/>
      <c r="T14"/>
      <c r="U14"/>
      <c r="V14"/>
      <c r="W14"/>
      <c r="X14"/>
      <c r="Y14"/>
      <c r="Z14"/>
      <c r="AA14"/>
    </row>
    <row r="15" spans="2:27" s="2" customFormat="1" ht="12.75">
      <c r="B15" s="2" t="s">
        <v>56</v>
      </c>
      <c r="C15" s="8">
        <v>0.1</v>
      </c>
      <c r="D15" s="8" t="s">
        <v>52</v>
      </c>
      <c r="E15" s="12">
        <v>3.3</v>
      </c>
      <c r="F15" s="16">
        <f t="shared" si="0"/>
        <v>0.33</v>
      </c>
      <c r="G15" s="12">
        <f t="shared" si="1"/>
        <v>1.65</v>
      </c>
      <c r="H15" s="16">
        <f t="shared" si="2"/>
        <v>0.165</v>
      </c>
      <c r="I15" s="4" t="s">
        <v>52</v>
      </c>
      <c r="J15" s="14">
        <v>3.5</v>
      </c>
      <c r="K15" s="12">
        <f t="shared" si="3"/>
        <v>0.35000000000000003</v>
      </c>
      <c r="L15" s="12">
        <f t="shared" si="4"/>
        <v>1.75</v>
      </c>
      <c r="M15" s="12">
        <f t="shared" si="5"/>
        <v>0.17500000000000002</v>
      </c>
      <c r="N15" s="7" t="s">
        <v>52</v>
      </c>
      <c r="O15" s="15">
        <v>2</v>
      </c>
      <c r="P15" s="4">
        <f t="shared" si="6"/>
        <v>0.2</v>
      </c>
      <c r="Q15" s="12">
        <f t="shared" si="7"/>
        <v>1</v>
      </c>
      <c r="R15" s="4">
        <f t="shared" si="8"/>
        <v>0.1</v>
      </c>
      <c r="S15"/>
      <c r="T15"/>
      <c r="U15"/>
      <c r="V15"/>
      <c r="W15"/>
      <c r="X15"/>
      <c r="Y15"/>
      <c r="Z15"/>
      <c r="AA15"/>
    </row>
    <row r="16" spans="2:27" s="2" customFormat="1" ht="12.75">
      <c r="B16" s="2" t="s">
        <v>57</v>
      </c>
      <c r="C16" s="8">
        <v>0.1</v>
      </c>
      <c r="D16" s="8" t="s">
        <v>52</v>
      </c>
      <c r="E16" s="12">
        <v>6.9</v>
      </c>
      <c r="F16" s="16">
        <f t="shared" si="0"/>
        <v>0.6900000000000001</v>
      </c>
      <c r="G16" s="12">
        <f t="shared" si="1"/>
        <v>3.45</v>
      </c>
      <c r="H16" s="16">
        <f t="shared" si="2"/>
        <v>0.34500000000000003</v>
      </c>
      <c r="I16" s="4" t="s">
        <v>52</v>
      </c>
      <c r="J16" s="14">
        <v>11</v>
      </c>
      <c r="K16" s="12">
        <f t="shared" si="3"/>
        <v>1.1</v>
      </c>
      <c r="L16" s="12">
        <f t="shared" si="4"/>
        <v>5.5</v>
      </c>
      <c r="M16" s="12">
        <f t="shared" si="5"/>
        <v>0.55</v>
      </c>
      <c r="N16" s="7" t="s">
        <v>52</v>
      </c>
      <c r="O16" s="15">
        <v>8.5</v>
      </c>
      <c r="P16" s="4">
        <f t="shared" si="6"/>
        <v>0.8500000000000001</v>
      </c>
      <c r="Q16" s="12">
        <f t="shared" si="7"/>
        <v>4.25</v>
      </c>
      <c r="R16" s="4">
        <f t="shared" si="8"/>
        <v>0.42500000000000004</v>
      </c>
      <c r="S16"/>
      <c r="T16"/>
      <c r="U16"/>
      <c r="V16"/>
      <c r="W16"/>
      <c r="X16"/>
      <c r="Y16"/>
      <c r="Z16"/>
      <c r="AA16"/>
    </row>
    <row r="17" spans="2:27" s="2" customFormat="1" ht="12.75">
      <c r="B17" s="2" t="s">
        <v>58</v>
      </c>
      <c r="C17" s="8">
        <v>0.1</v>
      </c>
      <c r="D17" s="8" t="s">
        <v>52</v>
      </c>
      <c r="E17" s="12">
        <v>7</v>
      </c>
      <c r="F17" s="16">
        <f t="shared" si="0"/>
        <v>0.7000000000000001</v>
      </c>
      <c r="G17" s="12">
        <f t="shared" si="1"/>
        <v>3.5</v>
      </c>
      <c r="H17" s="16">
        <f t="shared" si="2"/>
        <v>0.35000000000000003</v>
      </c>
      <c r="I17" s="4" t="s">
        <v>52</v>
      </c>
      <c r="J17" s="14">
        <v>8.8</v>
      </c>
      <c r="K17" s="12">
        <f t="shared" si="3"/>
        <v>0.8800000000000001</v>
      </c>
      <c r="L17" s="12">
        <f t="shared" si="4"/>
        <v>4.4</v>
      </c>
      <c r="M17" s="12">
        <f t="shared" si="5"/>
        <v>0.44000000000000006</v>
      </c>
      <c r="N17" s="7" t="s">
        <v>52</v>
      </c>
      <c r="O17" s="15">
        <v>5.6</v>
      </c>
      <c r="P17" s="4">
        <f t="shared" si="6"/>
        <v>0.5599999999999999</v>
      </c>
      <c r="Q17" s="12">
        <f t="shared" si="7"/>
        <v>2.8</v>
      </c>
      <c r="R17" s="4">
        <f t="shared" si="8"/>
        <v>0.27999999999999997</v>
      </c>
      <c r="S17"/>
      <c r="T17"/>
      <c r="U17"/>
      <c r="V17"/>
      <c r="W17"/>
      <c r="X17"/>
      <c r="Y17"/>
      <c r="Z17"/>
      <c r="AA17"/>
    </row>
    <row r="18" spans="2:27" s="2" customFormat="1" ht="12.75">
      <c r="B18" s="2" t="s">
        <v>59</v>
      </c>
      <c r="C18" s="8">
        <v>0</v>
      </c>
      <c r="D18" s="8"/>
      <c r="E18" s="12">
        <v>180</v>
      </c>
      <c r="F18" s="16">
        <f t="shared" si="0"/>
        <v>0</v>
      </c>
      <c r="G18" s="12">
        <f t="shared" si="1"/>
        <v>180</v>
      </c>
      <c r="H18" s="16">
        <f t="shared" si="2"/>
        <v>0</v>
      </c>
      <c r="I18" s="4"/>
      <c r="J18" s="14">
        <v>870</v>
      </c>
      <c r="K18" s="12">
        <f t="shared" si="3"/>
        <v>0</v>
      </c>
      <c r="L18" s="12">
        <f t="shared" si="4"/>
        <v>870</v>
      </c>
      <c r="M18" s="12">
        <f t="shared" si="5"/>
        <v>0</v>
      </c>
      <c r="N18" s="7"/>
      <c r="O18" s="15">
        <v>340</v>
      </c>
      <c r="P18" s="4">
        <f t="shared" si="6"/>
        <v>0</v>
      </c>
      <c r="Q18" s="12">
        <f t="shared" si="7"/>
        <v>340</v>
      </c>
      <c r="R18" s="4">
        <f t="shared" si="8"/>
        <v>0</v>
      </c>
      <c r="S18"/>
      <c r="T18"/>
      <c r="U18"/>
      <c r="V18"/>
      <c r="W18"/>
      <c r="X18"/>
      <c r="Y18"/>
      <c r="Z18"/>
      <c r="AA18"/>
    </row>
    <row r="19" spans="2:27" s="2" customFormat="1" ht="12.75">
      <c r="B19" s="2" t="s">
        <v>60</v>
      </c>
      <c r="C19" s="8">
        <v>0.01</v>
      </c>
      <c r="D19" s="8" t="s">
        <v>52</v>
      </c>
      <c r="E19" s="12">
        <v>34</v>
      </c>
      <c r="F19" s="16">
        <f t="shared" si="0"/>
        <v>0.34</v>
      </c>
      <c r="G19" s="12">
        <f t="shared" si="1"/>
        <v>17</v>
      </c>
      <c r="H19" s="16">
        <f t="shared" si="2"/>
        <v>0.17</v>
      </c>
      <c r="I19" s="4"/>
      <c r="J19" s="14">
        <v>170</v>
      </c>
      <c r="K19" s="12">
        <f t="shared" si="3"/>
        <v>1.7</v>
      </c>
      <c r="L19" s="12">
        <f t="shared" si="4"/>
        <v>170</v>
      </c>
      <c r="M19" s="12">
        <f t="shared" si="5"/>
        <v>1.7</v>
      </c>
      <c r="N19" s="7"/>
      <c r="O19" s="15">
        <v>82</v>
      </c>
      <c r="P19" s="4">
        <f t="shared" si="6"/>
        <v>0.8200000000000001</v>
      </c>
      <c r="Q19" s="12">
        <f t="shared" si="7"/>
        <v>82</v>
      </c>
      <c r="R19" s="4">
        <f t="shared" si="8"/>
        <v>0.8200000000000001</v>
      </c>
      <c r="S19"/>
      <c r="T19"/>
      <c r="U19"/>
      <c r="V19"/>
      <c r="W19"/>
      <c r="X19"/>
      <c r="Y19"/>
      <c r="Z19"/>
      <c r="AA19"/>
    </row>
    <row r="20" spans="2:27" s="2" customFormat="1" ht="12.75">
      <c r="B20" s="2" t="s">
        <v>61</v>
      </c>
      <c r="C20" s="8">
        <v>0</v>
      </c>
      <c r="D20" s="8" t="s">
        <v>52</v>
      </c>
      <c r="E20" s="12">
        <v>35</v>
      </c>
      <c r="F20" s="16">
        <f t="shared" si="0"/>
        <v>0</v>
      </c>
      <c r="G20" s="12">
        <v>34</v>
      </c>
      <c r="H20" s="16">
        <f t="shared" si="2"/>
        <v>0</v>
      </c>
      <c r="I20" s="4"/>
      <c r="J20" s="14">
        <v>350</v>
      </c>
      <c r="K20" s="12">
        <f t="shared" si="3"/>
        <v>0</v>
      </c>
      <c r="L20" s="12">
        <f t="shared" si="4"/>
        <v>350</v>
      </c>
      <c r="M20" s="12">
        <f t="shared" si="5"/>
        <v>0</v>
      </c>
      <c r="N20" s="7"/>
      <c r="O20" s="15">
        <v>170</v>
      </c>
      <c r="P20" s="4">
        <f t="shared" si="6"/>
        <v>0</v>
      </c>
      <c r="Q20" s="12">
        <f t="shared" si="7"/>
        <v>170</v>
      </c>
      <c r="R20" s="4">
        <f t="shared" si="8"/>
        <v>0</v>
      </c>
      <c r="S20"/>
      <c r="T20"/>
      <c r="U20"/>
      <c r="V20"/>
      <c r="W20"/>
      <c r="X20"/>
      <c r="Y20"/>
      <c r="Z20"/>
      <c r="AA20"/>
    </row>
    <row r="21" spans="2:27" s="2" customFormat="1" ht="12.75">
      <c r="B21" s="2" t="s">
        <v>62</v>
      </c>
      <c r="C21" s="8">
        <v>0.001</v>
      </c>
      <c r="D21" s="8"/>
      <c r="E21" s="12">
        <v>110</v>
      </c>
      <c r="F21" s="16">
        <f t="shared" si="0"/>
        <v>0.11</v>
      </c>
      <c r="G21" s="12">
        <f aca="true" t="shared" si="9" ref="G21:G35">IF(E21=0,"",IF(D21="nd",E21/2,E21))</f>
        <v>110</v>
      </c>
      <c r="H21" s="16">
        <f t="shared" si="2"/>
        <v>0.11</v>
      </c>
      <c r="I21" s="4"/>
      <c r="J21" s="14">
        <v>680</v>
      </c>
      <c r="K21" s="12">
        <f t="shared" si="3"/>
        <v>0.68</v>
      </c>
      <c r="L21" s="12">
        <f t="shared" si="4"/>
        <v>680</v>
      </c>
      <c r="M21" s="12">
        <f t="shared" si="5"/>
        <v>0.68</v>
      </c>
      <c r="N21" s="7"/>
      <c r="O21" s="15">
        <v>330</v>
      </c>
      <c r="P21" s="4">
        <f t="shared" si="6"/>
        <v>0.33</v>
      </c>
      <c r="Q21" s="12">
        <f t="shared" si="7"/>
        <v>330</v>
      </c>
      <c r="R21" s="4">
        <f t="shared" si="8"/>
        <v>0.33</v>
      </c>
      <c r="S21"/>
      <c r="T21"/>
      <c r="U21"/>
      <c r="V21"/>
      <c r="W21"/>
      <c r="X21"/>
      <c r="Y21"/>
      <c r="Z21"/>
      <c r="AA21"/>
    </row>
    <row r="22" spans="2:27" s="2" customFormat="1" ht="12.75">
      <c r="B22" s="2" t="s">
        <v>63</v>
      </c>
      <c r="C22" s="8">
        <v>0.1</v>
      </c>
      <c r="D22" s="8"/>
      <c r="E22" s="12">
        <v>11</v>
      </c>
      <c r="F22" s="16">
        <f t="shared" si="0"/>
        <v>1.1</v>
      </c>
      <c r="G22" s="12">
        <f t="shared" si="9"/>
        <v>11</v>
      </c>
      <c r="H22" s="16">
        <f t="shared" si="2"/>
        <v>1.1</v>
      </c>
      <c r="I22" s="4"/>
      <c r="J22" s="14">
        <v>11</v>
      </c>
      <c r="K22" s="12">
        <f t="shared" si="3"/>
        <v>1.1</v>
      </c>
      <c r="L22" s="12">
        <f t="shared" si="4"/>
        <v>11</v>
      </c>
      <c r="M22" s="12">
        <f t="shared" si="5"/>
        <v>1.1</v>
      </c>
      <c r="N22" s="7" t="s">
        <v>52</v>
      </c>
      <c r="O22" s="15">
        <v>7.9</v>
      </c>
      <c r="P22" s="4">
        <f t="shared" si="6"/>
        <v>0.79</v>
      </c>
      <c r="Q22" s="12">
        <f t="shared" si="7"/>
        <v>3.95</v>
      </c>
      <c r="R22" s="4">
        <f t="shared" si="8"/>
        <v>0.395</v>
      </c>
      <c r="S22"/>
      <c r="T22"/>
      <c r="U22"/>
      <c r="V22"/>
      <c r="W22"/>
      <c r="X22"/>
      <c r="Y22"/>
      <c r="Z22"/>
      <c r="AA22"/>
    </row>
    <row r="23" spans="2:27" s="2" customFormat="1" ht="12.75">
      <c r="B23" s="2" t="s">
        <v>64</v>
      </c>
      <c r="C23" s="8">
        <v>0</v>
      </c>
      <c r="D23" s="8"/>
      <c r="E23" s="12">
        <v>67</v>
      </c>
      <c r="F23" s="16">
        <f t="shared" si="0"/>
        <v>0</v>
      </c>
      <c r="G23" s="12">
        <f t="shared" si="9"/>
        <v>67</v>
      </c>
      <c r="H23" s="16">
        <f t="shared" si="2"/>
        <v>0</v>
      </c>
      <c r="I23" s="4"/>
      <c r="J23" s="14">
        <v>120</v>
      </c>
      <c r="K23" s="12">
        <f t="shared" si="3"/>
        <v>0</v>
      </c>
      <c r="L23" s="12">
        <f t="shared" si="4"/>
        <v>120</v>
      </c>
      <c r="M23" s="12">
        <f t="shared" si="5"/>
        <v>0</v>
      </c>
      <c r="N23" s="7"/>
      <c r="O23" s="15">
        <v>44</v>
      </c>
      <c r="P23" s="4">
        <f t="shared" si="6"/>
        <v>0</v>
      </c>
      <c r="Q23" s="12">
        <f t="shared" si="7"/>
        <v>44</v>
      </c>
      <c r="R23" s="4">
        <f t="shared" si="8"/>
        <v>0</v>
      </c>
      <c r="S23"/>
      <c r="T23"/>
      <c r="U23"/>
      <c r="V23"/>
      <c r="W23"/>
      <c r="X23"/>
      <c r="Y23"/>
      <c r="Z23"/>
      <c r="AA23"/>
    </row>
    <row r="24" spans="2:27" s="2" customFormat="1" ht="12.75">
      <c r="B24" s="2" t="s">
        <v>65</v>
      </c>
      <c r="C24" s="8">
        <v>0.05</v>
      </c>
      <c r="D24" s="8" t="s">
        <v>52</v>
      </c>
      <c r="E24" s="12">
        <v>4.3</v>
      </c>
      <c r="F24" s="16">
        <f t="shared" si="0"/>
        <v>0.215</v>
      </c>
      <c r="G24" s="12">
        <f t="shared" si="9"/>
        <v>2.15</v>
      </c>
      <c r="H24" s="16">
        <f t="shared" si="2"/>
        <v>0.1075</v>
      </c>
      <c r="I24" s="4" t="s">
        <v>52</v>
      </c>
      <c r="J24" s="14">
        <v>4.3</v>
      </c>
      <c r="K24" s="12">
        <f t="shared" si="3"/>
        <v>0.215</v>
      </c>
      <c r="L24" s="12">
        <f t="shared" si="4"/>
        <v>2.15</v>
      </c>
      <c r="M24" s="12">
        <f t="shared" si="5"/>
        <v>0.1075</v>
      </c>
      <c r="N24" s="7" t="s">
        <v>52</v>
      </c>
      <c r="O24" s="15">
        <v>2.6</v>
      </c>
      <c r="P24" s="4">
        <f t="shared" si="6"/>
        <v>0.13</v>
      </c>
      <c r="Q24" s="12">
        <f t="shared" si="7"/>
        <v>1.3</v>
      </c>
      <c r="R24" s="4">
        <f t="shared" si="8"/>
        <v>0.065</v>
      </c>
      <c r="S24"/>
      <c r="T24"/>
      <c r="U24"/>
      <c r="V24"/>
      <c r="W24"/>
      <c r="X24"/>
      <c r="Y24"/>
      <c r="Z24"/>
      <c r="AA24"/>
    </row>
    <row r="25" spans="2:27" s="2" customFormat="1" ht="12.75">
      <c r="B25" s="2" t="s">
        <v>66</v>
      </c>
      <c r="C25" s="8">
        <v>0.5</v>
      </c>
      <c r="D25" s="8" t="s">
        <v>52</v>
      </c>
      <c r="E25" s="12">
        <v>5.2</v>
      </c>
      <c r="F25" s="16">
        <f t="shared" si="0"/>
        <v>2.6</v>
      </c>
      <c r="G25" s="12">
        <f t="shared" si="9"/>
        <v>2.6</v>
      </c>
      <c r="H25" s="16">
        <f t="shared" si="2"/>
        <v>1.3</v>
      </c>
      <c r="I25" s="4" t="s">
        <v>52</v>
      </c>
      <c r="J25" s="14">
        <v>7.5</v>
      </c>
      <c r="K25" s="12">
        <f t="shared" si="3"/>
        <v>3.75</v>
      </c>
      <c r="L25" s="12">
        <f t="shared" si="4"/>
        <v>3.75</v>
      </c>
      <c r="M25" s="12">
        <f t="shared" si="5"/>
        <v>1.875</v>
      </c>
      <c r="N25" s="7" t="s">
        <v>52</v>
      </c>
      <c r="O25" s="15">
        <v>5.2</v>
      </c>
      <c r="P25" s="4">
        <f t="shared" si="6"/>
        <v>2.6</v>
      </c>
      <c r="Q25" s="12">
        <f t="shared" si="7"/>
        <v>2.6</v>
      </c>
      <c r="R25" s="4">
        <f t="shared" si="8"/>
        <v>1.3</v>
      </c>
      <c r="S25"/>
      <c r="T25"/>
      <c r="U25"/>
      <c r="V25"/>
      <c r="W25"/>
      <c r="X25"/>
      <c r="Y25"/>
      <c r="Z25"/>
      <c r="AA25"/>
    </row>
    <row r="26" spans="2:27" s="2" customFormat="1" ht="12.75">
      <c r="B26" s="2" t="s">
        <v>67</v>
      </c>
      <c r="C26" s="8">
        <v>0</v>
      </c>
      <c r="D26" s="8" t="s">
        <v>52</v>
      </c>
      <c r="E26" s="12">
        <v>14</v>
      </c>
      <c r="F26" s="16">
        <f t="shared" si="0"/>
        <v>0</v>
      </c>
      <c r="G26" s="12">
        <f t="shared" si="9"/>
        <v>7</v>
      </c>
      <c r="H26" s="16">
        <f t="shared" si="2"/>
        <v>0</v>
      </c>
      <c r="I26" s="4" t="s">
        <v>52</v>
      </c>
      <c r="J26" s="14">
        <v>20</v>
      </c>
      <c r="K26" s="12">
        <f t="shared" si="3"/>
        <v>0</v>
      </c>
      <c r="L26" s="12">
        <f t="shared" si="4"/>
        <v>10</v>
      </c>
      <c r="M26" s="12">
        <f t="shared" si="5"/>
        <v>0</v>
      </c>
      <c r="N26" s="7" t="s">
        <v>52</v>
      </c>
      <c r="O26" s="15">
        <v>13</v>
      </c>
      <c r="P26" s="4">
        <f t="shared" si="6"/>
        <v>0</v>
      </c>
      <c r="Q26" s="12">
        <f t="shared" si="7"/>
        <v>6.5</v>
      </c>
      <c r="R26" s="4">
        <f t="shared" si="8"/>
        <v>0</v>
      </c>
      <c r="S26"/>
      <c r="T26"/>
      <c r="U26"/>
      <c r="V26"/>
      <c r="W26"/>
      <c r="X26"/>
      <c r="Y26"/>
      <c r="Z26"/>
      <c r="AA26"/>
    </row>
    <row r="27" spans="2:27" s="2" customFormat="1" ht="12.75">
      <c r="B27" s="2" t="s">
        <v>68</v>
      </c>
      <c r="C27" s="8">
        <v>0.1</v>
      </c>
      <c r="D27" s="8" t="s">
        <v>52</v>
      </c>
      <c r="E27" s="12">
        <v>7</v>
      </c>
      <c r="F27" s="16">
        <f t="shared" si="0"/>
        <v>0.7000000000000001</v>
      </c>
      <c r="G27" s="12">
        <f t="shared" si="9"/>
        <v>3.5</v>
      </c>
      <c r="H27" s="16">
        <f t="shared" si="2"/>
        <v>0.35000000000000003</v>
      </c>
      <c r="I27" s="4" t="s">
        <v>52</v>
      </c>
      <c r="J27" s="14">
        <v>6.6</v>
      </c>
      <c r="K27" s="12">
        <f t="shared" si="3"/>
        <v>0.66</v>
      </c>
      <c r="L27" s="12">
        <f t="shared" si="4"/>
        <v>3.3</v>
      </c>
      <c r="M27" s="12">
        <f t="shared" si="5"/>
        <v>0.33</v>
      </c>
      <c r="N27" s="7" t="s">
        <v>52</v>
      </c>
      <c r="O27" s="15">
        <v>5.3</v>
      </c>
      <c r="P27" s="4">
        <f t="shared" si="6"/>
        <v>0.53</v>
      </c>
      <c r="Q27" s="12">
        <f t="shared" si="7"/>
        <v>2.65</v>
      </c>
      <c r="R27" s="4">
        <f t="shared" si="8"/>
        <v>0.265</v>
      </c>
      <c r="S27"/>
      <c r="T27"/>
      <c r="U27"/>
      <c r="V27"/>
      <c r="W27"/>
      <c r="X27"/>
      <c r="Y27"/>
      <c r="Z27"/>
      <c r="AA27"/>
    </row>
    <row r="28" spans="2:27" s="2" customFormat="1" ht="12.75">
      <c r="B28" s="2" t="s">
        <v>69</v>
      </c>
      <c r="C28" s="8">
        <v>0.1</v>
      </c>
      <c r="D28" s="8" t="s">
        <v>52</v>
      </c>
      <c r="E28" s="12">
        <v>4.4</v>
      </c>
      <c r="F28" s="16">
        <f t="shared" si="0"/>
        <v>0.44000000000000006</v>
      </c>
      <c r="G28" s="12">
        <f t="shared" si="9"/>
        <v>2.2</v>
      </c>
      <c r="H28" s="16">
        <f t="shared" si="2"/>
        <v>0.22000000000000003</v>
      </c>
      <c r="I28" s="4" t="s">
        <v>52</v>
      </c>
      <c r="J28" s="14">
        <v>4.4</v>
      </c>
      <c r="K28" s="12">
        <f t="shared" si="3"/>
        <v>0.44000000000000006</v>
      </c>
      <c r="L28" s="12">
        <f t="shared" si="4"/>
        <v>2.2</v>
      </c>
      <c r="M28" s="12">
        <f t="shared" si="5"/>
        <v>0.22000000000000003</v>
      </c>
      <c r="N28" s="7" t="s">
        <v>52</v>
      </c>
      <c r="O28" s="15">
        <v>3.8</v>
      </c>
      <c r="P28" s="4">
        <f t="shared" si="6"/>
        <v>0.38</v>
      </c>
      <c r="Q28" s="12">
        <f t="shared" si="7"/>
        <v>1.9</v>
      </c>
      <c r="R28" s="4">
        <f t="shared" si="8"/>
        <v>0.19</v>
      </c>
      <c r="S28"/>
      <c r="T28"/>
      <c r="U28"/>
      <c r="V28"/>
      <c r="W28"/>
      <c r="X28"/>
      <c r="Y28"/>
      <c r="Z28"/>
      <c r="AA28"/>
    </row>
    <row r="29" spans="2:27" s="2" customFormat="1" ht="12.75">
      <c r="B29" s="2" t="s">
        <v>70</v>
      </c>
      <c r="C29" s="8">
        <v>0.1</v>
      </c>
      <c r="D29" s="8" t="s">
        <v>52</v>
      </c>
      <c r="E29" s="12">
        <v>6.4</v>
      </c>
      <c r="F29" s="16">
        <f t="shared" si="0"/>
        <v>0.6400000000000001</v>
      </c>
      <c r="G29" s="12">
        <f t="shared" si="9"/>
        <v>3.2</v>
      </c>
      <c r="H29" s="16">
        <f t="shared" si="2"/>
        <v>0.32000000000000006</v>
      </c>
      <c r="I29" s="4" t="s">
        <v>52</v>
      </c>
      <c r="J29" s="14">
        <v>6.4</v>
      </c>
      <c r="K29" s="12">
        <f t="shared" si="3"/>
        <v>0.6400000000000001</v>
      </c>
      <c r="L29" s="12">
        <f t="shared" si="4"/>
        <v>3.2</v>
      </c>
      <c r="M29" s="12">
        <f t="shared" si="5"/>
        <v>0.32000000000000006</v>
      </c>
      <c r="N29" s="7" t="s">
        <v>52</v>
      </c>
      <c r="O29" s="15">
        <v>4.1</v>
      </c>
      <c r="P29" s="4">
        <f t="shared" si="6"/>
        <v>0.41</v>
      </c>
      <c r="Q29" s="12">
        <f t="shared" si="7"/>
        <v>2.05</v>
      </c>
      <c r="R29" s="4">
        <f t="shared" si="8"/>
        <v>0.205</v>
      </c>
      <c r="S29"/>
      <c r="T29"/>
      <c r="U29"/>
      <c r="V29"/>
      <c r="W29"/>
      <c r="X29"/>
      <c r="Y29"/>
      <c r="Z29"/>
      <c r="AA29"/>
    </row>
    <row r="30" spans="2:27" s="2" customFormat="1" ht="12.75">
      <c r="B30" s="2" t="s">
        <v>71</v>
      </c>
      <c r="C30" s="8">
        <v>0.1</v>
      </c>
      <c r="D30" s="8" t="s">
        <v>52</v>
      </c>
      <c r="E30" s="12">
        <v>5.2</v>
      </c>
      <c r="F30" s="16">
        <f t="shared" si="0"/>
        <v>0.52</v>
      </c>
      <c r="G30" s="12">
        <f t="shared" si="9"/>
        <v>2.6</v>
      </c>
      <c r="H30" s="16">
        <f t="shared" si="2"/>
        <v>0.26</v>
      </c>
      <c r="I30" s="4" t="s">
        <v>52</v>
      </c>
      <c r="J30" s="14">
        <v>1.8</v>
      </c>
      <c r="K30" s="12">
        <f t="shared" si="3"/>
        <v>0.18000000000000002</v>
      </c>
      <c r="L30" s="12">
        <f t="shared" si="4"/>
        <v>0.9</v>
      </c>
      <c r="M30" s="12">
        <f t="shared" si="5"/>
        <v>0.09000000000000001</v>
      </c>
      <c r="N30" s="7" t="s">
        <v>52</v>
      </c>
      <c r="O30" s="15">
        <v>0.9</v>
      </c>
      <c r="P30" s="4">
        <f t="shared" si="6"/>
        <v>0.09000000000000001</v>
      </c>
      <c r="Q30" s="12">
        <f t="shared" si="7"/>
        <v>0.45</v>
      </c>
      <c r="R30" s="4">
        <f t="shared" si="8"/>
        <v>0.045000000000000005</v>
      </c>
      <c r="S30"/>
      <c r="T30"/>
      <c r="U30"/>
      <c r="V30"/>
      <c r="W30"/>
      <c r="X30"/>
      <c r="Y30"/>
      <c r="Z30"/>
      <c r="AA30"/>
    </row>
    <row r="31" spans="2:27" s="2" customFormat="1" ht="12.75">
      <c r="B31" s="2" t="s">
        <v>72</v>
      </c>
      <c r="C31" s="8">
        <v>0</v>
      </c>
      <c r="D31" s="8" t="s">
        <v>52</v>
      </c>
      <c r="E31" s="12">
        <v>11</v>
      </c>
      <c r="F31" s="16">
        <f t="shared" si="0"/>
        <v>0</v>
      </c>
      <c r="G31" s="12">
        <f t="shared" si="9"/>
        <v>5.5</v>
      </c>
      <c r="H31" s="16">
        <f t="shared" si="2"/>
        <v>0</v>
      </c>
      <c r="I31" s="4" t="s">
        <v>52</v>
      </c>
      <c r="J31" s="14">
        <v>12</v>
      </c>
      <c r="K31" s="12">
        <f t="shared" si="3"/>
        <v>0</v>
      </c>
      <c r="L31" s="12">
        <f t="shared" si="4"/>
        <v>6</v>
      </c>
      <c r="M31" s="12">
        <f t="shared" si="5"/>
        <v>0</v>
      </c>
      <c r="N31" s="7" t="s">
        <v>52</v>
      </c>
      <c r="O31" s="15">
        <v>7.2</v>
      </c>
      <c r="P31" s="4">
        <f t="shared" si="6"/>
        <v>0</v>
      </c>
      <c r="Q31" s="12">
        <f t="shared" si="7"/>
        <v>3.6</v>
      </c>
      <c r="R31" s="4">
        <f t="shared" si="8"/>
        <v>0</v>
      </c>
      <c r="S31"/>
      <c r="T31"/>
      <c r="U31"/>
      <c r="V31"/>
      <c r="W31"/>
      <c r="X31"/>
      <c r="Y31"/>
      <c r="Z31"/>
      <c r="AA31"/>
    </row>
    <row r="32" spans="2:27" s="2" customFormat="1" ht="12.75">
      <c r="B32" s="2" t="s">
        <v>73</v>
      </c>
      <c r="C32" s="8">
        <v>0.01</v>
      </c>
      <c r="D32" s="8" t="s">
        <v>52</v>
      </c>
      <c r="E32" s="12">
        <v>18</v>
      </c>
      <c r="F32" s="16">
        <f t="shared" si="0"/>
        <v>0.18</v>
      </c>
      <c r="G32" s="12">
        <f t="shared" si="9"/>
        <v>9</v>
      </c>
      <c r="H32" s="16">
        <f t="shared" si="2"/>
        <v>0.09</v>
      </c>
      <c r="I32" s="4" t="s">
        <v>52</v>
      </c>
      <c r="J32" s="14">
        <v>14</v>
      </c>
      <c r="K32" s="12">
        <f t="shared" si="3"/>
        <v>0.14</v>
      </c>
      <c r="L32" s="12">
        <f t="shared" si="4"/>
        <v>7</v>
      </c>
      <c r="M32" s="12">
        <f t="shared" si="5"/>
        <v>0.07</v>
      </c>
      <c r="N32" s="7" t="s">
        <v>52</v>
      </c>
      <c r="O32" s="15">
        <v>9</v>
      </c>
      <c r="P32" s="4">
        <f t="shared" si="6"/>
        <v>0.09</v>
      </c>
      <c r="Q32" s="12">
        <f t="shared" si="7"/>
        <v>4.5</v>
      </c>
      <c r="R32" s="4">
        <f t="shared" si="8"/>
        <v>0.045</v>
      </c>
      <c r="S32"/>
      <c r="T32"/>
      <c r="U32"/>
      <c r="V32"/>
      <c r="W32"/>
      <c r="X32"/>
      <c r="Y32"/>
      <c r="Z32"/>
      <c r="AA32"/>
    </row>
    <row r="33" spans="2:27" s="2" customFormat="1" ht="12.75">
      <c r="B33" s="2" t="s">
        <v>74</v>
      </c>
      <c r="C33" s="8">
        <v>0.01</v>
      </c>
      <c r="D33" s="8" t="s">
        <v>52</v>
      </c>
      <c r="E33" s="12">
        <v>7.5</v>
      </c>
      <c r="F33" s="16">
        <f t="shared" si="0"/>
        <v>0.075</v>
      </c>
      <c r="G33" s="12">
        <f t="shared" si="9"/>
        <v>3.75</v>
      </c>
      <c r="H33" s="16">
        <f t="shared" si="2"/>
        <v>0.0375</v>
      </c>
      <c r="I33" s="4" t="s">
        <v>52</v>
      </c>
      <c r="J33" s="14">
        <v>4.3</v>
      </c>
      <c r="K33" s="12">
        <f t="shared" si="3"/>
        <v>0.043</v>
      </c>
      <c r="L33" s="12">
        <f t="shared" si="4"/>
        <v>2.15</v>
      </c>
      <c r="M33" s="12">
        <f t="shared" si="5"/>
        <v>0.0215</v>
      </c>
      <c r="N33" s="7" t="s">
        <v>52</v>
      </c>
      <c r="O33" s="15">
        <v>3.9</v>
      </c>
      <c r="P33" s="4">
        <f t="shared" si="6"/>
        <v>0.039</v>
      </c>
      <c r="Q33" s="12">
        <f t="shared" si="7"/>
        <v>1.95</v>
      </c>
      <c r="R33" s="4">
        <f t="shared" si="8"/>
        <v>0.0195</v>
      </c>
      <c r="S33"/>
      <c r="T33"/>
      <c r="U33"/>
      <c r="V33"/>
      <c r="W33"/>
      <c r="X33"/>
      <c r="Y33"/>
      <c r="Z33"/>
      <c r="AA33"/>
    </row>
    <row r="34" spans="2:27" s="2" customFormat="1" ht="12.75">
      <c r="B34" s="2" t="s">
        <v>75</v>
      </c>
      <c r="C34" s="8">
        <v>0</v>
      </c>
      <c r="D34" s="8" t="s">
        <v>52</v>
      </c>
      <c r="E34" s="12">
        <v>18</v>
      </c>
      <c r="F34" s="16">
        <f t="shared" si="0"/>
        <v>0</v>
      </c>
      <c r="G34" s="12">
        <f t="shared" si="9"/>
        <v>9</v>
      </c>
      <c r="H34" s="16">
        <f t="shared" si="2"/>
        <v>0</v>
      </c>
      <c r="I34" s="4" t="s">
        <v>52</v>
      </c>
      <c r="J34" s="14">
        <v>14</v>
      </c>
      <c r="K34" s="12">
        <f t="shared" si="3"/>
        <v>0</v>
      </c>
      <c r="L34" s="12">
        <f t="shared" si="4"/>
        <v>7</v>
      </c>
      <c r="M34" s="12">
        <f t="shared" si="5"/>
        <v>0</v>
      </c>
      <c r="N34" s="7" t="s">
        <v>52</v>
      </c>
      <c r="O34" s="15">
        <v>9</v>
      </c>
      <c r="P34" s="4">
        <f t="shared" si="6"/>
        <v>0</v>
      </c>
      <c r="Q34" s="12">
        <f t="shared" si="7"/>
        <v>4.5</v>
      </c>
      <c r="R34" s="4">
        <f t="shared" si="8"/>
        <v>0</v>
      </c>
      <c r="S34"/>
      <c r="T34"/>
      <c r="U34"/>
      <c r="V34"/>
      <c r="W34"/>
      <c r="X34"/>
      <c r="Y34"/>
      <c r="Z34"/>
      <c r="AA34"/>
    </row>
    <row r="35" spans="2:27" s="2" customFormat="1" ht="12.75">
      <c r="B35" s="2" t="s">
        <v>76</v>
      </c>
      <c r="C35" s="8">
        <v>0.001</v>
      </c>
      <c r="D35" s="8" t="s">
        <v>52</v>
      </c>
      <c r="E35" s="12">
        <v>38</v>
      </c>
      <c r="F35" s="16">
        <f t="shared" si="0"/>
        <v>0.038</v>
      </c>
      <c r="G35" s="12">
        <f t="shared" si="9"/>
        <v>19</v>
      </c>
      <c r="H35" s="16">
        <f t="shared" si="2"/>
        <v>0.019</v>
      </c>
      <c r="I35" s="4" t="s">
        <v>52</v>
      </c>
      <c r="J35" s="14">
        <v>21</v>
      </c>
      <c r="K35" s="12">
        <f t="shared" si="3"/>
        <v>0.021</v>
      </c>
      <c r="L35" s="12">
        <f t="shared" si="4"/>
        <v>10.5</v>
      </c>
      <c r="M35" s="12">
        <f t="shared" si="5"/>
        <v>0.0105</v>
      </c>
      <c r="N35" s="7" t="s">
        <v>52</v>
      </c>
      <c r="O35" s="15">
        <v>17</v>
      </c>
      <c r="P35" s="4">
        <f t="shared" si="6"/>
        <v>0.017</v>
      </c>
      <c r="Q35" s="12">
        <f t="shared" si="7"/>
        <v>8.5</v>
      </c>
      <c r="R35" s="4">
        <f t="shared" si="8"/>
        <v>0.0085</v>
      </c>
      <c r="S35"/>
      <c r="T35"/>
      <c r="U35"/>
      <c r="V35"/>
      <c r="W35"/>
      <c r="X35"/>
      <c r="Y35"/>
      <c r="Z35"/>
      <c r="AA35"/>
    </row>
    <row r="36" spans="5:27" s="2" customFormat="1" ht="12.75">
      <c r="E36" s="16"/>
      <c r="F36" s="4"/>
      <c r="G36" s="16"/>
      <c r="H36" s="4"/>
      <c r="I36" s="16"/>
      <c r="J36" s="16"/>
      <c r="K36" s="12"/>
      <c r="L36" s="12"/>
      <c r="M36" s="12"/>
      <c r="N36" s="18"/>
      <c r="O36" s="14"/>
      <c r="P36" s="3"/>
      <c r="Q36" s="16"/>
      <c r="R36" s="3"/>
      <c r="S36"/>
      <c r="T36"/>
      <c r="U36"/>
      <c r="V36"/>
      <c r="W36"/>
      <c r="X36"/>
      <c r="Y36"/>
      <c r="Z36"/>
      <c r="AA36"/>
    </row>
    <row r="37" spans="2:27" s="2" customFormat="1" ht="12.75">
      <c r="B37" s="2" t="s">
        <v>77</v>
      </c>
      <c r="E37" s="16">
        <v>93.4</v>
      </c>
      <c r="F37" s="16">
        <v>93.4</v>
      </c>
      <c r="G37" s="16">
        <v>93.4</v>
      </c>
      <c r="H37" s="16">
        <v>93.4</v>
      </c>
      <c r="I37" s="16"/>
      <c r="J37" s="16">
        <v>80.5</v>
      </c>
      <c r="K37" s="12">
        <v>80.5</v>
      </c>
      <c r="L37" s="12">
        <v>80.5</v>
      </c>
      <c r="M37" s="12">
        <v>80.5</v>
      </c>
      <c r="N37" s="18"/>
      <c r="O37" s="16">
        <v>86</v>
      </c>
      <c r="P37" s="16">
        <v>86</v>
      </c>
      <c r="Q37" s="16">
        <v>86</v>
      </c>
      <c r="R37" s="16">
        <v>86</v>
      </c>
      <c r="S37"/>
      <c r="T37"/>
      <c r="U37"/>
      <c r="V37"/>
      <c r="W37"/>
      <c r="X37"/>
      <c r="Y37"/>
      <c r="Z37"/>
      <c r="AA37"/>
    </row>
    <row r="38" spans="2:27" s="2" customFormat="1" ht="12.75">
      <c r="B38" s="2" t="s">
        <v>78</v>
      </c>
      <c r="E38" s="16">
        <v>8</v>
      </c>
      <c r="F38" s="16">
        <v>8</v>
      </c>
      <c r="G38" s="16">
        <v>8</v>
      </c>
      <c r="H38" s="16">
        <v>8</v>
      </c>
      <c r="I38" s="16"/>
      <c r="J38" s="16">
        <v>7.4</v>
      </c>
      <c r="K38" s="16">
        <v>7.4</v>
      </c>
      <c r="L38" s="16">
        <v>7.4</v>
      </c>
      <c r="M38" s="16">
        <v>7.4</v>
      </c>
      <c r="N38" s="18"/>
      <c r="O38" s="16">
        <v>10.1</v>
      </c>
      <c r="P38" s="16">
        <v>10.1</v>
      </c>
      <c r="Q38" s="16">
        <v>10.1</v>
      </c>
      <c r="R38" s="16">
        <v>10.1</v>
      </c>
      <c r="S38"/>
      <c r="T38"/>
      <c r="U38"/>
      <c r="V38"/>
      <c r="W38"/>
      <c r="X38"/>
      <c r="Y38"/>
      <c r="Z38"/>
      <c r="AA38"/>
    </row>
    <row r="39" spans="5:27" s="2" customFormat="1" ht="12.75">
      <c r="E39" s="16"/>
      <c r="F39" s="14"/>
      <c r="G39" s="16"/>
      <c r="H39" s="14"/>
      <c r="I39" s="14"/>
      <c r="J39" s="16"/>
      <c r="K39" s="15"/>
      <c r="L39" s="12"/>
      <c r="M39" s="15"/>
      <c r="N39" s="18"/>
      <c r="O39" s="16"/>
      <c r="P39" s="16"/>
      <c r="Q39" s="16"/>
      <c r="R39" s="16"/>
      <c r="S39"/>
      <c r="T39"/>
      <c r="U39"/>
      <c r="V39"/>
      <c r="W39"/>
      <c r="X39"/>
      <c r="Y39"/>
      <c r="Z39"/>
      <c r="AA39"/>
    </row>
    <row r="40" spans="2:27" s="2" customFormat="1" ht="12.75">
      <c r="B40" s="2" t="s">
        <v>79</v>
      </c>
      <c r="C40" s="4"/>
      <c r="D40" s="4"/>
      <c r="E40" s="12">
        <f>SUM(E35,E34,E31,E26,E23,E21,E20,E18,E14,E12)</f>
        <v>512</v>
      </c>
      <c r="F40" s="16">
        <f>SUM(F11:F35)</f>
        <v>15.677999999999995</v>
      </c>
      <c r="G40" s="12">
        <f>SUM(G35,G34,G31,G26,G23,G21,G20,G18,G14,G12)</f>
        <v>451</v>
      </c>
      <c r="H40" s="16">
        <f>SUM(H11:H35)</f>
        <v>8.443999999999999</v>
      </c>
      <c r="I40" s="4"/>
      <c r="J40" s="12">
        <f>SUM(J35,J34,J31,J26,J23,J21,J20,J18,J14,J12)</f>
        <v>2234</v>
      </c>
      <c r="K40" s="12">
        <f>SUM(K11:K35)</f>
        <v>20.649</v>
      </c>
      <c r="L40" s="12">
        <f>SUM(L35,L34,L31,L26,L23,L21,L20,L18,L14,L12)</f>
        <v>2176</v>
      </c>
      <c r="M40" s="12">
        <f>SUM(M11:M35)</f>
        <v>12.0645</v>
      </c>
      <c r="N40" s="7"/>
      <c r="O40" s="16">
        <f>SUM(O35,O34,O31,O26,O23,O21,O20,O18,O14,O12)</f>
        <v>984.2</v>
      </c>
      <c r="P40" s="4">
        <f>SUM(P11:P35)</f>
        <v>14.586</v>
      </c>
      <c r="Q40" s="4">
        <f>SUM(Q35,Q34,Q31,Q26,Q23,Q21,Q20,Q18,Q14,Q12)</f>
        <v>948.6</v>
      </c>
      <c r="R40" s="4">
        <f>SUM(R11:R35)</f>
        <v>7.868000000000001</v>
      </c>
      <c r="S40"/>
      <c r="T40"/>
      <c r="U40"/>
      <c r="V40"/>
      <c r="W40"/>
      <c r="X40"/>
      <c r="Y40"/>
      <c r="Z40"/>
      <c r="AA40"/>
    </row>
    <row r="41" spans="2:27" s="2" customFormat="1" ht="12.75">
      <c r="B41" s="2" t="s">
        <v>80</v>
      </c>
      <c r="C41" s="4"/>
      <c r="D41" s="53">
        <f>(F41-H41)*2/F41*100</f>
        <v>92.28217884934303</v>
      </c>
      <c r="E41" s="16">
        <f>(E40/E37/0.0283*(21-7)/(21-E38))/1000</f>
        <v>0.20860337595229128</v>
      </c>
      <c r="F41" s="4">
        <f>(F40/F37/0.0283*(21-7)/(21-F38))/1000</f>
        <v>0.006387663531601605</v>
      </c>
      <c r="G41" s="13">
        <f>G40/G37/0.0283*(21-7)/(21-G38)/1000</f>
        <v>0.18375023936422533</v>
      </c>
      <c r="H41" s="4">
        <f>(H40/H37/0.0283*(21-7)/(21-H38))/1000</f>
        <v>0.003440325989338178</v>
      </c>
      <c r="I41" s="53">
        <f>(K41-M41)*2/K41*100</f>
        <v>83.1468836263257</v>
      </c>
      <c r="J41" s="16">
        <f>J40/J37/0.0283*(21-7)/(21-J38)/1000</f>
        <v>1.0094620118749607</v>
      </c>
      <c r="K41" s="4">
        <f>K40/K37/0.0283*(21-7)/(21-K38)/1000</f>
        <v>0.009330519732858577</v>
      </c>
      <c r="L41" s="12">
        <f>L40/L37/0.0283*(21-7)/(21-L38)/1000</f>
        <v>0.9832539560608391</v>
      </c>
      <c r="M41" s="4">
        <f>M40/M37/0.0283*(21-7)/(21-M38)/1000</f>
        <v>0.005451501540852938</v>
      </c>
      <c r="N41" s="53">
        <f>(P41-R41)*2/P41*100</f>
        <v>92.11572740984504</v>
      </c>
      <c r="O41" s="16">
        <f>O40/O37/0.0283*(21-7)/(21-O38)/1000</f>
        <v>0.5193976874612208</v>
      </c>
      <c r="P41" s="13">
        <f>P40/P37/0.0283*(21-7)/(21-P38)/1000</f>
        <v>0.007697556054978019</v>
      </c>
      <c r="Q41" s="13">
        <f>Q40/Q37/0.0283*(21-7)/(21-Q38)/1000</f>
        <v>0.5006102888901789</v>
      </c>
      <c r="R41" s="13">
        <f>R40/R37/0.0283*(21-7)/(21-R38)/1000</f>
        <v>0.004152226178566232</v>
      </c>
      <c r="S41"/>
      <c r="T41"/>
      <c r="U41"/>
      <c r="V41"/>
      <c r="W41"/>
      <c r="X41"/>
      <c r="Y41"/>
      <c r="Z41"/>
      <c r="AA41"/>
    </row>
    <row r="42" spans="5:27" s="2" customFormat="1" ht="12.75">
      <c r="E42" s="3"/>
      <c r="F42" s="4"/>
      <c r="G42" s="3"/>
      <c r="H42" s="4"/>
      <c r="I42" s="3"/>
      <c r="J42" s="3"/>
      <c r="K42" s="3"/>
      <c r="L42" s="3"/>
      <c r="M42" s="3"/>
      <c r="N42" s="9"/>
      <c r="O42" s="3"/>
      <c r="P42" s="3"/>
      <c r="Q42" s="3"/>
      <c r="R42" s="3"/>
      <c r="S42"/>
      <c r="T42"/>
      <c r="U42"/>
      <c r="V42"/>
      <c r="W42"/>
      <c r="X42"/>
      <c r="Y42"/>
      <c r="Z42"/>
      <c r="AA42"/>
    </row>
    <row r="43" spans="2:27" s="2" customFormat="1" ht="12.75">
      <c r="B43" s="2" t="s">
        <v>127</v>
      </c>
      <c r="C43" s="4">
        <f>AVERAGE(H41,M41,R41)</f>
        <v>0.004348017902919116</v>
      </c>
      <c r="E43" s="3"/>
      <c r="F43" s="4"/>
      <c r="G43" s="3"/>
      <c r="H43" s="4"/>
      <c r="I43" s="3"/>
      <c r="J43" s="3"/>
      <c r="K43" s="3"/>
      <c r="L43" s="3"/>
      <c r="M43" s="3"/>
      <c r="N43" s="9"/>
      <c r="O43" s="3"/>
      <c r="P43" s="3"/>
      <c r="Q43" s="3"/>
      <c r="R43" s="3"/>
      <c r="S43"/>
      <c r="T43"/>
      <c r="U43"/>
      <c r="V43"/>
      <c r="W43"/>
      <c r="X43"/>
      <c r="Y43"/>
      <c r="Z43"/>
      <c r="AA43"/>
    </row>
    <row r="44" spans="2:27" s="2" customFormat="1" ht="12.75">
      <c r="B44" s="2" t="s">
        <v>128</v>
      </c>
      <c r="C44" s="13">
        <f>AVERAGE(G41,L41,Q41)</f>
        <v>0.5558714947717478</v>
      </c>
      <c r="E44" s="3"/>
      <c r="F44" s="4"/>
      <c r="G44" s="3"/>
      <c r="H44" s="4"/>
      <c r="I44" s="3"/>
      <c r="J44" s="3"/>
      <c r="K44" s="3"/>
      <c r="L44" s="3"/>
      <c r="M44" s="3"/>
      <c r="N44" s="9"/>
      <c r="O44" s="3"/>
      <c r="P44" s="3"/>
      <c r="Q44" s="3"/>
      <c r="R44" s="3"/>
      <c r="S44"/>
      <c r="T44"/>
      <c r="U44"/>
      <c r="V44"/>
      <c r="W44"/>
      <c r="X44"/>
      <c r="Y44"/>
      <c r="Z44"/>
      <c r="AA44"/>
    </row>
  </sheetData>
  <printOptions headings="1" horizontalCentered="1"/>
  <pageMargins left="0.25" right="0.25" top="0.5" bottom="0.5" header="0.5" footer="0.25"/>
  <pageSetup horizontalDpi="1200" verticalDpi="1200" orientation="landscape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2004-02-19T17:35:47Z</cp:lastPrinted>
  <dcterms:created xsi:type="dcterms:W3CDTF">2000-11-27T22:01:06Z</dcterms:created>
  <dcterms:modified xsi:type="dcterms:W3CDTF">2004-02-19T17:35:55Z</dcterms:modified>
  <cp:category/>
  <cp:version/>
  <cp:contentType/>
  <cp:contentStatus/>
</cp:coreProperties>
</file>