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605" windowHeight="6600" activeTab="0"/>
  </bookViews>
  <sheets>
    <sheet name="plots" sheetId="1" r:id="rId1"/>
    <sheet name="WellINFO" sheetId="2" r:id="rId2"/>
    <sheet name="DATA" sheetId="3" r:id="rId3"/>
    <sheet name="Ellipse" sheetId="4" r:id="rId4"/>
    <sheet name="nts_uge" sheetId="5" r:id="rId5"/>
  </sheets>
  <definedNames>
    <definedName name="DATABASE">'nts_uge'!$A$4:$W$912</definedName>
    <definedName name="Erad">'plots'!$I$1</definedName>
    <definedName name="HeadDEG">'plots'!$C$1</definedName>
    <definedName name="QCFD">'DATA'!$E$1</definedName>
    <definedName name="rangePICKwells">'WellINFO'!$A$3:$A$9</definedName>
    <definedName name="solver_adj" localSheetId="0" hidden="1">'plots'!$E$4:$E$5,'plots'!$C$2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'plots'!$C$7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maxTmin">'plots'!$C$2</definedName>
  </definedNames>
  <calcPr fullCalcOnLoad="1"/>
</workbook>
</file>

<file path=xl/comments2.xml><?xml version="1.0" encoding="utf-8"?>
<comments xmlns="http://schemas.openxmlformats.org/spreadsheetml/2006/main">
  <authors>
    <author>khalford</author>
  </authors>
  <commentList>
    <comment ref="F7" authorId="0">
      <text>
        <r>
          <rPr>
            <b/>
            <sz val="8"/>
            <rFont val="Tahoma"/>
            <family val="0"/>
          </rPr>
          <t>khalford:</t>
        </r>
        <r>
          <rPr>
            <sz val="8"/>
            <rFont val="Tahoma"/>
            <family val="0"/>
          </rPr>
          <t xml:space="preserve">
FAKE VALUE</t>
        </r>
      </text>
    </comment>
    <comment ref="F9" authorId="0">
      <text>
        <r>
          <rPr>
            <b/>
            <sz val="8"/>
            <rFont val="Tahoma"/>
            <family val="0"/>
          </rPr>
          <t>khalford:</t>
        </r>
        <r>
          <rPr>
            <sz val="8"/>
            <rFont val="Tahoma"/>
            <family val="0"/>
          </rPr>
          <t xml:space="preserve">
FAKE VALUE</t>
        </r>
      </text>
    </comment>
  </commentList>
</comments>
</file>

<file path=xl/sharedStrings.xml><?xml version="1.0" encoding="utf-8"?>
<sst xmlns="http://schemas.openxmlformats.org/spreadsheetml/2006/main" count="8872" uniqueCount="4475">
  <si>
    <t>U-7aq</t>
  </si>
  <si>
    <t>U 7 AQ</t>
  </si>
  <si>
    <t>U - 7aq</t>
  </si>
  <si>
    <t>Santee</t>
  </si>
  <si>
    <t>10/27/62</t>
  </si>
  <si>
    <t>U-10f</t>
  </si>
  <si>
    <t>U10 F</t>
  </si>
  <si>
    <t>U -10f</t>
  </si>
  <si>
    <t>Sapello</t>
  </si>
  <si>
    <t>4/12/74</t>
  </si>
  <si>
    <t>U-3ge</t>
  </si>
  <si>
    <t>U 3 GE</t>
  </si>
  <si>
    <t>U - 3ge</t>
  </si>
  <si>
    <t>Sappho</t>
  </si>
  <si>
    <t>3/23/72</t>
  </si>
  <si>
    <t>U-2dh #2</t>
  </si>
  <si>
    <t>U 2 DH 2</t>
  </si>
  <si>
    <t>U - 2dh 2</t>
  </si>
  <si>
    <t>Sardine</t>
  </si>
  <si>
    <t>U-3ch</t>
  </si>
  <si>
    <t>U 3 CH</t>
  </si>
  <si>
    <t>U - 3ch</t>
  </si>
  <si>
    <t>Satsop</t>
  </si>
  <si>
    <t>8/15/63</t>
  </si>
  <si>
    <t>U-2g</t>
  </si>
  <si>
    <t>U 2 G</t>
  </si>
  <si>
    <t>U - 2g</t>
  </si>
  <si>
    <t>Saturn</t>
  </si>
  <si>
    <t>8/10/57</t>
  </si>
  <si>
    <t>U-12c.02</t>
  </si>
  <si>
    <t>U12 C.02</t>
  </si>
  <si>
    <t>U -12c.02</t>
  </si>
  <si>
    <t>Satz</t>
  </si>
  <si>
    <t>7/7/78</t>
  </si>
  <si>
    <t>U-2dq</t>
  </si>
  <si>
    <t>U 2 DQ</t>
  </si>
  <si>
    <t>U - 2dq</t>
  </si>
  <si>
    <t>Saxon</t>
  </si>
  <si>
    <t>7/28/66</t>
  </si>
  <si>
    <t>U-2cc</t>
  </si>
  <si>
    <t>U 2 CC</t>
  </si>
  <si>
    <t>U - 2cc</t>
  </si>
  <si>
    <t>Sazerac</t>
  </si>
  <si>
    <t>U-3fa</t>
  </si>
  <si>
    <t>U 3 FA</t>
  </si>
  <si>
    <t>U - 3fa</t>
  </si>
  <si>
    <t>Scantling</t>
  </si>
  <si>
    <t>8/19/77</t>
  </si>
  <si>
    <t>U-4h</t>
  </si>
  <si>
    <t>U 4 H</t>
  </si>
  <si>
    <t>U - 4h</t>
  </si>
  <si>
    <t>Scaup</t>
  </si>
  <si>
    <t>U-3daS</t>
  </si>
  <si>
    <t>U 3 DA S</t>
  </si>
  <si>
    <t>U - 3daS</t>
  </si>
  <si>
    <t>Schellbourne</t>
  </si>
  <si>
    <t>5/13/88</t>
  </si>
  <si>
    <t>U-2gf</t>
  </si>
  <si>
    <t>U 2 GF</t>
  </si>
  <si>
    <t>U - 2gf</t>
  </si>
  <si>
    <t>Scissors</t>
  </si>
  <si>
    <t>U-3gh</t>
  </si>
  <si>
    <t>U 3 GH</t>
  </si>
  <si>
    <t>U - 3gh</t>
  </si>
  <si>
    <t>Scotch</t>
  </si>
  <si>
    <t>5/23/67</t>
  </si>
  <si>
    <t>U-19aS</t>
  </si>
  <si>
    <t>U19 A S</t>
  </si>
  <si>
    <t>158 kt</t>
  </si>
  <si>
    <t>U -19aS  (2813 ft)</t>
  </si>
  <si>
    <t>Screamer</t>
  </si>
  <si>
    <t>U-3dg</t>
  </si>
  <si>
    <t>U 3 DG</t>
  </si>
  <si>
    <t>U - 3dg</t>
  </si>
  <si>
    <t>Scree-Acajou</t>
  </si>
  <si>
    <t>10/13/70</t>
  </si>
  <si>
    <t>U-9 ITS X-24</t>
  </si>
  <si>
    <t>U 9IX 24</t>
  </si>
  <si>
    <t>U - 9 ITS X-24</t>
  </si>
  <si>
    <t>Scree-Alhambra</t>
  </si>
  <si>
    <t>U-9 ITS Z-21</t>
  </si>
  <si>
    <t>U 9IZ 21</t>
  </si>
  <si>
    <t>U - 9 ITS Z-21</t>
  </si>
  <si>
    <t>Scree-Chamois</t>
  </si>
  <si>
    <t>U-9 ITS Z-24</t>
  </si>
  <si>
    <t>U 9IZ 24</t>
  </si>
  <si>
    <t>U - 9 ITS Z-24</t>
  </si>
  <si>
    <t>Scroll</t>
  </si>
  <si>
    <t>4/23/68</t>
  </si>
  <si>
    <t>U-19n</t>
  </si>
  <si>
    <t>U19 N</t>
  </si>
  <si>
    <t>DARPA</t>
  </si>
  <si>
    <t>U -19n</t>
  </si>
  <si>
    <t>Scupper</t>
  </si>
  <si>
    <t>U-3hj</t>
  </si>
  <si>
    <t>U 3 HJ</t>
  </si>
  <si>
    <t>U - 3hj</t>
  </si>
  <si>
    <t>Scuttle</t>
  </si>
  <si>
    <t>11/13/69</t>
  </si>
  <si>
    <t>U-2bh</t>
  </si>
  <si>
    <t>U 2 BH</t>
  </si>
  <si>
    <t>U - 2bh</t>
  </si>
  <si>
    <t>Seafoam</t>
  </si>
  <si>
    <t>12/13/73</t>
  </si>
  <si>
    <t>U-2ea</t>
  </si>
  <si>
    <t>U 2 EA</t>
  </si>
  <si>
    <t>U - 2ea</t>
  </si>
  <si>
    <t>Seamount</t>
  </si>
  <si>
    <t>11/17/77</t>
  </si>
  <si>
    <t>U-3kp</t>
  </si>
  <si>
    <t>U 3 KP</t>
  </si>
  <si>
    <t>U - 3kp</t>
  </si>
  <si>
    <t>Seaweed B</t>
  </si>
  <si>
    <t>10/16/69</t>
  </si>
  <si>
    <t>U-3hk-d</t>
  </si>
  <si>
    <t>U 3 HK D</t>
  </si>
  <si>
    <t>U - 3hk-d</t>
  </si>
  <si>
    <t>Seaweed-C</t>
  </si>
  <si>
    <t>10/1/69</t>
  </si>
  <si>
    <t>U-3hk-e</t>
  </si>
  <si>
    <t>U 3 HK E</t>
  </si>
  <si>
    <t>U - 3hk-e</t>
  </si>
  <si>
    <t>Seaweed-D</t>
  </si>
  <si>
    <t>U-3hk-f</t>
  </si>
  <si>
    <t>U 3 HK F</t>
  </si>
  <si>
    <t>U - 3hk-f</t>
  </si>
  <si>
    <t>Seaweed-E</t>
  </si>
  <si>
    <t>U-3hk-c</t>
  </si>
  <si>
    <t>U 3 HK C</t>
  </si>
  <si>
    <t>U - 3hk-c</t>
  </si>
  <si>
    <t>Seco</t>
  </si>
  <si>
    <t>2/25/81</t>
  </si>
  <si>
    <t>U-8L</t>
  </si>
  <si>
    <t>U 8 L</t>
  </si>
  <si>
    <t>U - 8L</t>
  </si>
  <si>
    <t>Seersucker</t>
  </si>
  <si>
    <t>2/19/65</t>
  </si>
  <si>
    <t>U-9bm</t>
  </si>
  <si>
    <t>U 9 BM</t>
  </si>
  <si>
    <t>U - 9bm</t>
  </si>
  <si>
    <t>Sepia</t>
  </si>
  <si>
    <t>11/12/65</t>
  </si>
  <si>
    <t>U-3en</t>
  </si>
  <si>
    <t>U 3 EN</t>
  </si>
  <si>
    <t>U - 3en</t>
  </si>
  <si>
    <t>Serena</t>
  </si>
  <si>
    <t>7/25/85</t>
  </si>
  <si>
    <t>U-20an</t>
  </si>
  <si>
    <t>U20 AN</t>
  </si>
  <si>
    <t>U -20an</t>
  </si>
  <si>
    <t>Serpa</t>
  </si>
  <si>
    <t>12/17/80</t>
  </si>
  <si>
    <t>U-19ai</t>
  </si>
  <si>
    <t>U19 AI</t>
  </si>
  <si>
    <t>U -19ai</t>
  </si>
  <si>
    <t>Sevilla</t>
  </si>
  <si>
    <t>U-3fk</t>
  </si>
  <si>
    <t>U 3 FK</t>
  </si>
  <si>
    <t>U - 3fk</t>
  </si>
  <si>
    <t>Seyval</t>
  </si>
  <si>
    <t>11/12/82</t>
  </si>
  <si>
    <t>U-3Lm</t>
  </si>
  <si>
    <t>U 3 LM</t>
  </si>
  <si>
    <t>U - 3Lm</t>
  </si>
  <si>
    <t>Shallows</t>
  </si>
  <si>
    <t>2/26/76</t>
  </si>
  <si>
    <t>U-3jf</t>
  </si>
  <si>
    <t>U 3 JF</t>
  </si>
  <si>
    <t>U - 3jf</t>
  </si>
  <si>
    <t>Shaper</t>
  </si>
  <si>
    <t>3/23/70</t>
  </si>
  <si>
    <t>U-7r</t>
  </si>
  <si>
    <t>U 7 R</t>
  </si>
  <si>
    <t>U - 7r</t>
  </si>
  <si>
    <t>Shave</t>
  </si>
  <si>
    <t>1/22/69</t>
  </si>
  <si>
    <t>U-3gk</t>
  </si>
  <si>
    <t>U 3 GK</t>
  </si>
  <si>
    <t>U - 3gk</t>
  </si>
  <si>
    <t>Sheepshead</t>
  </si>
  <si>
    <t>9/26/79</t>
  </si>
  <si>
    <t>U-19aa</t>
  </si>
  <si>
    <t>U19 AA</t>
  </si>
  <si>
    <t>U -19aa</t>
  </si>
  <si>
    <t>Shrew</t>
  </si>
  <si>
    <t>9/16/61</t>
  </si>
  <si>
    <t>U-3ac</t>
  </si>
  <si>
    <t>U 3 AC</t>
  </si>
  <si>
    <t>U - 3ac</t>
  </si>
  <si>
    <t>Shuffle</t>
  </si>
  <si>
    <t>4/18/68</t>
  </si>
  <si>
    <t>U-10t</t>
  </si>
  <si>
    <t>U10 T</t>
  </si>
  <si>
    <t>U -10t</t>
  </si>
  <si>
    <t>Sidecar</t>
  </si>
  <si>
    <t>U-3ez</t>
  </si>
  <si>
    <t>U 3 EZ</t>
  </si>
  <si>
    <t>U - 3ez</t>
  </si>
  <si>
    <t>Sienna</t>
  </si>
  <si>
    <t>U-3cj</t>
  </si>
  <si>
    <t>U 3 CJ</t>
  </si>
  <si>
    <t>U - 3cj</t>
  </si>
  <si>
    <t>Silene</t>
  </si>
  <si>
    <t>U-9ck</t>
  </si>
  <si>
    <t>U 9 CK</t>
  </si>
  <si>
    <t>U - 9ck</t>
  </si>
  <si>
    <t>Simms</t>
  </si>
  <si>
    <t>11/5/66</t>
  </si>
  <si>
    <t>U-10w</t>
  </si>
  <si>
    <t>U10 W</t>
  </si>
  <si>
    <t>U -10w</t>
  </si>
  <si>
    <t>Sled</t>
  </si>
  <si>
    <t>8/29/68</t>
  </si>
  <si>
    <t>U-19i</t>
  </si>
  <si>
    <t>U19 I</t>
  </si>
  <si>
    <t>U -19i</t>
  </si>
  <si>
    <t>Snubber</t>
  </si>
  <si>
    <t>U-3ev-2S</t>
  </si>
  <si>
    <t>U 3 EV2S</t>
  </si>
  <si>
    <t>12.8 kt</t>
  </si>
  <si>
    <t>U - 3ev 2S</t>
  </si>
  <si>
    <t>Solano</t>
  </si>
  <si>
    <t>U-3jx</t>
  </si>
  <si>
    <t>U 3 JX</t>
  </si>
  <si>
    <t>U - 3jx</t>
  </si>
  <si>
    <t>Solanum</t>
  </si>
  <si>
    <t>12/14/72</t>
  </si>
  <si>
    <t>U-9W-24.5</t>
  </si>
  <si>
    <t>U 9IW 24.5</t>
  </si>
  <si>
    <t>U - 9W-24.5</t>
  </si>
  <si>
    <t>Solendon</t>
  </si>
  <si>
    <t>2/12/64</t>
  </si>
  <si>
    <t>U-3cz</t>
  </si>
  <si>
    <t>U 3 CZ</t>
  </si>
  <si>
    <t>U - 3cz</t>
  </si>
  <si>
    <t>Spar</t>
  </si>
  <si>
    <t>U-3jr</t>
  </si>
  <si>
    <t>U 3 JR</t>
  </si>
  <si>
    <t>U - 3jr</t>
  </si>
  <si>
    <t>Spider-A</t>
  </si>
  <si>
    <t>8/14/69</t>
  </si>
  <si>
    <t>U-2bp #1</t>
  </si>
  <si>
    <t>U 2 BP 1</t>
  </si>
  <si>
    <t>U - 2bp 1</t>
  </si>
  <si>
    <t>Spider-B</t>
  </si>
  <si>
    <t>U-2bp #2</t>
  </si>
  <si>
    <t>U 2 BP 2</t>
  </si>
  <si>
    <t>U - 2bp 2</t>
  </si>
  <si>
    <t>Spoon</t>
  </si>
  <si>
    <t>9/11/64</t>
  </si>
  <si>
    <t>U-9bd</t>
  </si>
  <si>
    <t>U 9 BD</t>
  </si>
  <si>
    <t>U - 9bd</t>
  </si>
  <si>
    <t>Sprit</t>
  </si>
  <si>
    <t>11/10/76</t>
  </si>
  <si>
    <t>U-3hc</t>
  </si>
  <si>
    <t>U 3 HC</t>
  </si>
  <si>
    <t>U - 3hc</t>
  </si>
  <si>
    <t>Spud</t>
  </si>
  <si>
    <t>7/17/68</t>
  </si>
  <si>
    <t>U-3fy</t>
  </si>
  <si>
    <t>U 3 FY</t>
  </si>
  <si>
    <t>U - 3fy</t>
  </si>
  <si>
    <t>St. Lawrence</t>
  </si>
  <si>
    <t>11/9/62</t>
  </si>
  <si>
    <t>U-2b</t>
  </si>
  <si>
    <t>U 2 B</t>
  </si>
  <si>
    <t>U - 2b</t>
  </si>
  <si>
    <t>Staccato</t>
  </si>
  <si>
    <t>1/19/68</t>
  </si>
  <si>
    <t>U-10ah</t>
  </si>
  <si>
    <t>U10 AH</t>
  </si>
  <si>
    <t>U -10ah</t>
  </si>
  <si>
    <t>Stanley</t>
  </si>
  <si>
    <t>7/27/67</t>
  </si>
  <si>
    <t>U-10q</t>
  </si>
  <si>
    <t>U10 Q</t>
  </si>
  <si>
    <t>U -10q</t>
  </si>
  <si>
    <t>Stanyan</t>
  </si>
  <si>
    <t>9/26/74</t>
  </si>
  <si>
    <t>U-2aw</t>
  </si>
  <si>
    <t>U 2 AW</t>
  </si>
  <si>
    <t>U - 2aw Chamber</t>
  </si>
  <si>
    <t>Starwort</t>
  </si>
  <si>
    <t>U-2bs</t>
  </si>
  <si>
    <t>U 2 BS</t>
  </si>
  <si>
    <t>90 kt</t>
  </si>
  <si>
    <t>U - 2bs</t>
  </si>
  <si>
    <t>Stillwater</t>
  </si>
  <si>
    <t>2/8/62</t>
  </si>
  <si>
    <t>U-9c</t>
  </si>
  <si>
    <t>U 9 C</t>
  </si>
  <si>
    <t>3.07 kt</t>
  </si>
  <si>
    <t>U - 9c</t>
  </si>
  <si>
    <t>Stilt</t>
  </si>
  <si>
    <t>12/15/67</t>
  </si>
  <si>
    <t>U-3fh</t>
  </si>
  <si>
    <t>U 3 FH</t>
  </si>
  <si>
    <t>U - 3fh</t>
  </si>
  <si>
    <t>Stilton</t>
  </si>
  <si>
    <t>U-20p</t>
  </si>
  <si>
    <t>U20 P</t>
  </si>
  <si>
    <t>U -20p</t>
  </si>
  <si>
    <t>Stinger</t>
  </si>
  <si>
    <t>3/22/68</t>
  </si>
  <si>
    <t>U-19L</t>
  </si>
  <si>
    <t>U19 L</t>
  </si>
  <si>
    <t>U -19L</t>
  </si>
  <si>
    <t>Stoat</t>
  </si>
  <si>
    <t>1/9/62</t>
  </si>
  <si>
    <t>U-3ap</t>
  </si>
  <si>
    <t>U 3 AP</t>
  </si>
  <si>
    <t>4.8 kt</t>
  </si>
  <si>
    <t>U - 3ap</t>
  </si>
  <si>
    <t>Stoddard</t>
  </si>
  <si>
    <t>9/17/68</t>
  </si>
  <si>
    <t>U-2cm-S</t>
  </si>
  <si>
    <t>U 2 CM S</t>
  </si>
  <si>
    <t>U - 2cmS</t>
  </si>
  <si>
    <t>Stones</t>
  </si>
  <si>
    <t>5/22/63</t>
  </si>
  <si>
    <t>U-9ae</t>
  </si>
  <si>
    <t>U 9 AE</t>
  </si>
  <si>
    <t>U - 9ae</t>
  </si>
  <si>
    <t>Strait</t>
  </si>
  <si>
    <t>U-4a</t>
  </si>
  <si>
    <t>U 4 A</t>
  </si>
  <si>
    <t>U - 4a</t>
  </si>
  <si>
    <t>Strake</t>
  </si>
  <si>
    <t>8/4/77</t>
  </si>
  <si>
    <t>U-7ae</t>
  </si>
  <si>
    <t>U 7 AE</t>
  </si>
  <si>
    <t>U - 7ae</t>
  </si>
  <si>
    <t>Sturgeon</t>
  </si>
  <si>
    <t>4/15/64</t>
  </si>
  <si>
    <t>U-3bo</t>
  </si>
  <si>
    <t>U 3 BO</t>
  </si>
  <si>
    <t>U - 3bo</t>
  </si>
  <si>
    <t>Stutz</t>
  </si>
  <si>
    <t>4/6/66</t>
  </si>
  <si>
    <t>U-2ca</t>
  </si>
  <si>
    <t>U 2 CA</t>
  </si>
  <si>
    <t>U - 2ca</t>
  </si>
  <si>
    <t>Suede</t>
  </si>
  <si>
    <t>3/20/65</t>
  </si>
  <si>
    <t>U-9bk</t>
  </si>
  <si>
    <t>U 9 BK</t>
  </si>
  <si>
    <t>U - 9bk</t>
  </si>
  <si>
    <t>Sulky</t>
  </si>
  <si>
    <t>12/18/64</t>
  </si>
  <si>
    <t>U-18d</t>
  </si>
  <si>
    <t>U18 D</t>
  </si>
  <si>
    <t>92 tons</t>
  </si>
  <si>
    <t>U -18d</t>
  </si>
  <si>
    <t>Sundown-A</t>
  </si>
  <si>
    <t>9/20/90</t>
  </si>
  <si>
    <t>U-1d</t>
  </si>
  <si>
    <t>U 1 D</t>
  </si>
  <si>
    <t>U - 1d</t>
  </si>
  <si>
    <t>Sundown-B</t>
  </si>
  <si>
    <t>Sutter</t>
  </si>
  <si>
    <t>U-2bw</t>
  </si>
  <si>
    <t>U 2 BW</t>
  </si>
  <si>
    <t>U - 2bw</t>
  </si>
  <si>
    <t>Switch</t>
  </si>
  <si>
    <t>6/22/67</t>
  </si>
  <si>
    <t>U-9bv</t>
  </si>
  <si>
    <t>U 9 BV</t>
  </si>
  <si>
    <t>U - 9bv</t>
  </si>
  <si>
    <t>Tafi</t>
  </si>
  <si>
    <t>7/25/80</t>
  </si>
  <si>
    <t>U-20ae</t>
  </si>
  <si>
    <t>U20 AE</t>
  </si>
  <si>
    <t>U -20ae</t>
  </si>
  <si>
    <t>Tahoka</t>
  </si>
  <si>
    <t>8/13/87</t>
  </si>
  <si>
    <t>U-3mf</t>
  </si>
  <si>
    <t>U 3 MF</t>
  </si>
  <si>
    <t>U - 3mf</t>
  </si>
  <si>
    <t>Tajique</t>
  </si>
  <si>
    <t>U-7aa</t>
  </si>
  <si>
    <t>U 7 AA</t>
  </si>
  <si>
    <t>U - 7aa</t>
  </si>
  <si>
    <t>Tajo</t>
  </si>
  <si>
    <t>6/5/86</t>
  </si>
  <si>
    <t>U-7bL</t>
  </si>
  <si>
    <t>U 7 BL</t>
  </si>
  <si>
    <t>U - 7bl</t>
  </si>
  <si>
    <t>Tamalpais</t>
  </si>
  <si>
    <t>10/8/58</t>
  </si>
  <si>
    <t>U-12b.02</t>
  </si>
  <si>
    <t>U12.B.02</t>
  </si>
  <si>
    <t>72 tons</t>
  </si>
  <si>
    <t>U -12b.02</t>
  </si>
  <si>
    <t>Tan</t>
  </si>
  <si>
    <t>6/3/66</t>
  </si>
  <si>
    <t>U-7k</t>
  </si>
  <si>
    <t>U 7 K</t>
  </si>
  <si>
    <t>U - 7k</t>
  </si>
  <si>
    <t>Tangerine</t>
  </si>
  <si>
    <t>8/12/66</t>
  </si>
  <si>
    <t>U-3eb</t>
  </si>
  <si>
    <t>U 3 EB</t>
  </si>
  <si>
    <t>U - 3eb</t>
  </si>
  <si>
    <t>Tanya</t>
  </si>
  <si>
    <t>7/30/68</t>
  </si>
  <si>
    <t>U-2dt</t>
  </si>
  <si>
    <t>U 2 DT</t>
  </si>
  <si>
    <t>U - 2dt</t>
  </si>
  <si>
    <t>Tapestry</t>
  </si>
  <si>
    <t>5/12/66</t>
  </si>
  <si>
    <t>U-2an</t>
  </si>
  <si>
    <t>U 2 AN</t>
  </si>
  <si>
    <t>U - 2an</t>
  </si>
  <si>
    <t>Tapper</t>
  </si>
  <si>
    <t>6/12/69</t>
  </si>
  <si>
    <t>U-3go</t>
  </si>
  <si>
    <t>U 3 GO</t>
  </si>
  <si>
    <t>U - 3go</t>
  </si>
  <si>
    <t>Tarko</t>
  </si>
  <si>
    <t>2/28/80</t>
  </si>
  <si>
    <t>U-2fd</t>
  </si>
  <si>
    <t>U 2 FD</t>
  </si>
  <si>
    <t>U - 2fd</t>
  </si>
  <si>
    <t>Taunton</t>
  </si>
  <si>
    <t>12/4/62</t>
  </si>
  <si>
    <t>U-9aa</t>
  </si>
  <si>
    <t>U 9 AA</t>
  </si>
  <si>
    <t>U - 9aa</t>
  </si>
  <si>
    <t>Techado</t>
  </si>
  <si>
    <t>9/22/83</t>
  </si>
  <si>
    <t>U-4o</t>
  </si>
  <si>
    <t>U 4 O</t>
  </si>
  <si>
    <t>U - 4o</t>
  </si>
  <si>
    <t>Tee</t>
  </si>
  <si>
    <t>5/7/65</t>
  </si>
  <si>
    <t>U-2ab</t>
  </si>
  <si>
    <t>U 2 AB</t>
  </si>
  <si>
    <t>7 kt</t>
  </si>
  <si>
    <t>U - 2ab</t>
  </si>
  <si>
    <t>Tejon</t>
  </si>
  <si>
    <t>U-3cg</t>
  </si>
  <si>
    <t>U 3 CG</t>
  </si>
  <si>
    <t>U - 3cg</t>
  </si>
  <si>
    <t>Teleme</t>
  </si>
  <si>
    <t>U-9cL</t>
  </si>
  <si>
    <t>U 9 CL</t>
  </si>
  <si>
    <t>U - 9cL</t>
  </si>
  <si>
    <t>Temescal</t>
  </si>
  <si>
    <t>11/2/74</t>
  </si>
  <si>
    <t>U-4ab</t>
  </si>
  <si>
    <t>U 4 AB</t>
  </si>
  <si>
    <t>U - 4ab</t>
  </si>
  <si>
    <t>Templar</t>
  </si>
  <si>
    <t>3/24/66</t>
  </si>
  <si>
    <t>U-9bt</t>
  </si>
  <si>
    <t>U 9 BT</t>
  </si>
  <si>
    <t>U - 9bt</t>
  </si>
  <si>
    <t>Tenabo</t>
  </si>
  <si>
    <t>10/12/90</t>
  </si>
  <si>
    <t>U-20bb</t>
  </si>
  <si>
    <t>U20 BB</t>
  </si>
  <si>
    <t>U -20bb  (2220 ft)</t>
  </si>
  <si>
    <t>Tenaja</t>
  </si>
  <si>
    <t>4/17/82</t>
  </si>
  <si>
    <t>U-3Lh</t>
  </si>
  <si>
    <t>U 3 LH</t>
  </si>
  <si>
    <t>U - 3Lh</t>
  </si>
  <si>
    <t>Tendrac</t>
  </si>
  <si>
    <t>12/7/62</t>
  </si>
  <si>
    <t>U-3ba</t>
  </si>
  <si>
    <t>U 3 BA</t>
  </si>
  <si>
    <t>U - 3ba</t>
  </si>
  <si>
    <t>Tern</t>
  </si>
  <si>
    <t>1/29/65</t>
  </si>
  <si>
    <t>U-3dw</t>
  </si>
  <si>
    <t>U 3 DW</t>
  </si>
  <si>
    <t>U - 3dw</t>
  </si>
  <si>
    <t>Terrine-White</t>
  </si>
  <si>
    <t>12/18/69</t>
  </si>
  <si>
    <t>U-9bi #1</t>
  </si>
  <si>
    <t>U 9 BI 1</t>
  </si>
  <si>
    <t>U - 9bi 1</t>
  </si>
  <si>
    <t>Terrine-Yellow</t>
  </si>
  <si>
    <t>U-9bi #2</t>
  </si>
  <si>
    <t>U 9 BI 2</t>
  </si>
  <si>
    <t>U - 9bi 2</t>
  </si>
  <si>
    <t>Texarkana</t>
  </si>
  <si>
    <t>2/10/89</t>
  </si>
  <si>
    <t>U-7ca</t>
  </si>
  <si>
    <t>U 7 CA</t>
  </si>
  <si>
    <t>U - 7ca</t>
  </si>
  <si>
    <t>Thistle</t>
  </si>
  <si>
    <t>U-7t</t>
  </si>
  <si>
    <t>U 7 T</t>
  </si>
  <si>
    <t>U - 7t</t>
  </si>
  <si>
    <t>Throw</t>
  </si>
  <si>
    <t>U-2bg</t>
  </si>
  <si>
    <t>U 2 BG</t>
  </si>
  <si>
    <t>U - 2bg</t>
  </si>
  <si>
    <t>Ticking</t>
  </si>
  <si>
    <t>8/21/65</t>
  </si>
  <si>
    <t>U-9bj</t>
  </si>
  <si>
    <t>U 9 BJ</t>
  </si>
  <si>
    <t>U - 9bj</t>
  </si>
  <si>
    <t>Tierra</t>
  </si>
  <si>
    <t>12/15/84</t>
  </si>
  <si>
    <t>U-19ac</t>
  </si>
  <si>
    <t>U19 AC</t>
  </si>
  <si>
    <t>U -19ac</t>
  </si>
  <si>
    <t>Tijeras</t>
  </si>
  <si>
    <t>10/14/70</t>
  </si>
  <si>
    <t>U-7y</t>
  </si>
  <si>
    <t>U 7 Y</t>
  </si>
  <si>
    <t>U - 7y</t>
  </si>
  <si>
    <t>Tilci</t>
  </si>
  <si>
    <t>11/11/81</t>
  </si>
  <si>
    <t>U-4ak</t>
  </si>
  <si>
    <t>U 4 AK</t>
  </si>
  <si>
    <t>U - 4ak</t>
  </si>
  <si>
    <t>Tinderbox</t>
  </si>
  <si>
    <t>11/22/68</t>
  </si>
  <si>
    <t>U-9az</t>
  </si>
  <si>
    <t>U 9 AZ</t>
  </si>
  <si>
    <t>U - 9az</t>
  </si>
  <si>
    <t>Tiny Tot</t>
  </si>
  <si>
    <t>6/17/65</t>
  </si>
  <si>
    <t>U-15e</t>
  </si>
  <si>
    <t>U15 E</t>
  </si>
  <si>
    <t>U -15e</t>
  </si>
  <si>
    <t>Tioga</t>
  </si>
  <si>
    <t>10/18/62</t>
  </si>
  <si>
    <t>U-9f</t>
  </si>
  <si>
    <t>U 9 F</t>
  </si>
  <si>
    <t>U - 9f</t>
  </si>
  <si>
    <t>Tomato</t>
  </si>
  <si>
    <t>4/7/66</t>
  </si>
  <si>
    <t>U-3ek</t>
  </si>
  <si>
    <t>U 3 EK</t>
  </si>
  <si>
    <t>U - 3ek</t>
  </si>
  <si>
    <t>Tomme/Midnight Zephyr</t>
  </si>
  <si>
    <t>U-12n.18</t>
  </si>
  <si>
    <t>U12 N.18</t>
  </si>
  <si>
    <t>U -12n.18</t>
  </si>
  <si>
    <t>Topgallant</t>
  </si>
  <si>
    <t>2/28/75</t>
  </si>
  <si>
    <t>U-4e</t>
  </si>
  <si>
    <t>U 4 E</t>
  </si>
  <si>
    <t>U - 4e</t>
  </si>
  <si>
    <t>Topmast</t>
  </si>
  <si>
    <t>U-7ay</t>
  </si>
  <si>
    <t>U 7 AY</t>
  </si>
  <si>
    <t>U - 7ay</t>
  </si>
  <si>
    <t>Torch</t>
  </si>
  <si>
    <t>U-3fj</t>
  </si>
  <si>
    <t>U 3 FJ</t>
  </si>
  <si>
    <t>U - 3fj</t>
  </si>
  <si>
    <t>Tornero</t>
  </si>
  <si>
    <t>2/11/87</t>
  </si>
  <si>
    <t>U-3LL</t>
  </si>
  <si>
    <t>U 3 LL</t>
  </si>
  <si>
    <t>U - 3LL</t>
  </si>
  <si>
    <t>Tornillo</t>
  </si>
  <si>
    <t>U-9aq</t>
  </si>
  <si>
    <t>U 9 AQ</t>
  </si>
  <si>
    <t>U - 9aq</t>
  </si>
  <si>
    <t>Torrido</t>
  </si>
  <si>
    <t>U-7w</t>
  </si>
  <si>
    <t>U 7 W</t>
  </si>
  <si>
    <t>U - 7w</t>
  </si>
  <si>
    <t>Tortugas</t>
  </si>
  <si>
    <t>3/1/84</t>
  </si>
  <si>
    <t>U-3gg</t>
  </si>
  <si>
    <t>U 3 GG</t>
  </si>
  <si>
    <t>U - 3gg</t>
  </si>
  <si>
    <t>Towanda</t>
  </si>
  <si>
    <t>5/2/85</t>
  </si>
  <si>
    <t>U-19ab</t>
  </si>
  <si>
    <t>U19 AB</t>
  </si>
  <si>
    <t>U -19ab</t>
  </si>
  <si>
    <t>Toyah</t>
  </si>
  <si>
    <t>3/15/63</t>
  </si>
  <si>
    <t>U-9ac</t>
  </si>
  <si>
    <t>U 9 AC</t>
  </si>
  <si>
    <t>U - 9ac</t>
  </si>
  <si>
    <t>Transom</t>
  </si>
  <si>
    <t>5/10/78</t>
  </si>
  <si>
    <t>U-4f</t>
  </si>
  <si>
    <t>U 4 F</t>
  </si>
  <si>
    <t>U - 4f</t>
  </si>
  <si>
    <t>Traveler</t>
  </si>
  <si>
    <t>5/4/66</t>
  </si>
  <si>
    <t>U-2cd</t>
  </si>
  <si>
    <t>U 2 CD</t>
  </si>
  <si>
    <t>U - 2cd</t>
  </si>
  <si>
    <t>Trebbiano</t>
  </si>
  <si>
    <t>9/4/81</t>
  </si>
  <si>
    <t>U-3Lj</t>
  </si>
  <si>
    <t>U 3 LJ</t>
  </si>
  <si>
    <t>U - 3Lj</t>
  </si>
  <si>
    <t>Trogon</t>
  </si>
  <si>
    <t>7/24/64</t>
  </si>
  <si>
    <t>U-3dj</t>
  </si>
  <si>
    <t>U 3 DJ</t>
  </si>
  <si>
    <t>U - 3dj</t>
  </si>
  <si>
    <t>Truchas-Chacon</t>
  </si>
  <si>
    <t>10/28/70</t>
  </si>
  <si>
    <t>U-3hn</t>
  </si>
  <si>
    <t>U 3 HN</t>
  </si>
  <si>
    <t>U - 3hn</t>
  </si>
  <si>
    <t>Truchas-Chamisal</t>
  </si>
  <si>
    <t>U-3ho</t>
  </si>
  <si>
    <t>U 3 HO</t>
  </si>
  <si>
    <t>U - 3ho</t>
  </si>
  <si>
    <t>Truchas-Rodarte</t>
  </si>
  <si>
    <t>U-3hm</t>
  </si>
  <si>
    <t>U 3 HM</t>
  </si>
  <si>
    <t>U - 3hm</t>
  </si>
  <si>
    <t>Trumbull</t>
  </si>
  <si>
    <t>U-4aa</t>
  </si>
  <si>
    <t>U 4 AA</t>
  </si>
  <si>
    <t>U - 4aa</t>
  </si>
  <si>
    <t>Tub-A</t>
  </si>
  <si>
    <t>6/6/68</t>
  </si>
  <si>
    <t>U-10aj C</t>
  </si>
  <si>
    <t>U10 AJ C</t>
  </si>
  <si>
    <t>U -10aj C</t>
  </si>
  <si>
    <t>Tub-B</t>
  </si>
  <si>
    <t>U-10aj B</t>
  </si>
  <si>
    <t>U10 AJ B</t>
  </si>
  <si>
    <t>U -10aj B</t>
  </si>
  <si>
    <t>Tub-C</t>
  </si>
  <si>
    <t>U-10aj F</t>
  </si>
  <si>
    <t>U10 AJ F</t>
  </si>
  <si>
    <t>U -10aj F</t>
  </si>
  <si>
    <t>Tub-D</t>
  </si>
  <si>
    <t>U-10aj D</t>
  </si>
  <si>
    <t>U10 AJ D</t>
  </si>
  <si>
    <t>U -10aj D</t>
  </si>
  <si>
    <t>Tub-F</t>
  </si>
  <si>
    <t>U-10aj A</t>
  </si>
  <si>
    <t>U10 AJ A</t>
  </si>
  <si>
    <t>U -10aj A</t>
  </si>
  <si>
    <t>Tulia</t>
  </si>
  <si>
    <t>5/26/89</t>
  </si>
  <si>
    <t>U-4s</t>
  </si>
  <si>
    <t>U 4 S</t>
  </si>
  <si>
    <t>U - 4s</t>
  </si>
  <si>
    <t>Tuloso</t>
  </si>
  <si>
    <t>12/12/72</t>
  </si>
  <si>
    <t>U-3gi</t>
  </si>
  <si>
    <t>U 3 GI</t>
  </si>
  <si>
    <t>U - 3gi</t>
  </si>
  <si>
    <t>Tun-A</t>
  </si>
  <si>
    <t>U-10am #1</t>
  </si>
  <si>
    <t>U10 AM 1</t>
  </si>
  <si>
    <t>U -10am 1</t>
  </si>
  <si>
    <t>Tun-B</t>
  </si>
  <si>
    <t>U-10am #2</t>
  </si>
  <si>
    <t>U10 AM 2</t>
  </si>
  <si>
    <t>U -10am 2</t>
  </si>
  <si>
    <t>Tun-C</t>
  </si>
  <si>
    <t>U-10am #3</t>
  </si>
  <si>
    <t>U10 AM 3</t>
  </si>
  <si>
    <t>U -10am 3</t>
  </si>
  <si>
    <t>Tun-D</t>
  </si>
  <si>
    <t>U-10am #4</t>
  </si>
  <si>
    <t>U10 AM 4</t>
  </si>
  <si>
    <t>U -10am 4</t>
  </si>
  <si>
    <t>Tuna</t>
  </si>
  <si>
    <t>12/20/63</t>
  </si>
  <si>
    <t>U-3de</t>
  </si>
  <si>
    <t>U 3 DE</t>
  </si>
  <si>
    <t>U - 3de</t>
  </si>
  <si>
    <t>Turf</t>
  </si>
  <si>
    <t>4/24/64</t>
  </si>
  <si>
    <t>U-10c</t>
  </si>
  <si>
    <t>U10 C</t>
  </si>
  <si>
    <t>U -10c</t>
  </si>
  <si>
    <t>Turnstone</t>
  </si>
  <si>
    <t>U-3dt</t>
  </si>
  <si>
    <t>U 3 DT</t>
  </si>
  <si>
    <t>U - 3dt</t>
  </si>
  <si>
    <t>Turquoise</t>
  </si>
  <si>
    <t>4/14/83</t>
  </si>
  <si>
    <t>U-7bu</t>
  </si>
  <si>
    <t>U 7 BU</t>
  </si>
  <si>
    <t>U - 7bu</t>
  </si>
  <si>
    <t>Tweed</t>
  </si>
  <si>
    <t>5/21/65</t>
  </si>
  <si>
    <t>U-9bn</t>
  </si>
  <si>
    <t>U 9 BN</t>
  </si>
  <si>
    <t>U - 9bn</t>
  </si>
  <si>
    <t>Tybo</t>
  </si>
  <si>
    <t>5/14/75</t>
  </si>
  <si>
    <t>U-20y</t>
  </si>
  <si>
    <t>U20 Y</t>
  </si>
  <si>
    <t>U -20y  (2602 ft)</t>
  </si>
  <si>
    <t>Tyg-A</t>
  </si>
  <si>
    <t>U-2dc #4</t>
  </si>
  <si>
    <t>U 2 DC 4</t>
  </si>
  <si>
    <t>U - 2dc 4</t>
  </si>
  <si>
    <t>Tyg-B</t>
  </si>
  <si>
    <t>U-2dc #5</t>
  </si>
  <si>
    <t>U 2 DC 5</t>
  </si>
  <si>
    <t>U - 2dc 5</t>
  </si>
  <si>
    <t>Tyg-C</t>
  </si>
  <si>
    <t>U-2dc #3</t>
  </si>
  <si>
    <t>U 2 DC 3</t>
  </si>
  <si>
    <t>U - 2dc 3</t>
  </si>
  <si>
    <t>Tyg-D</t>
  </si>
  <si>
    <t>U-2dc #2</t>
  </si>
  <si>
    <t>U 2 DC 2</t>
  </si>
  <si>
    <t>U - 2dc 2</t>
  </si>
  <si>
    <t>Tyg-E</t>
  </si>
  <si>
    <t>U-2dc #1</t>
  </si>
  <si>
    <t>U 2 DC 1</t>
  </si>
  <si>
    <t>U - 2dc 1</t>
  </si>
  <si>
    <t>Tyg-F</t>
  </si>
  <si>
    <t>U-2dc #6</t>
  </si>
  <si>
    <t>U 2 DC 6</t>
  </si>
  <si>
    <t>U - 2dc 6</t>
  </si>
  <si>
    <t>Umber</t>
  </si>
  <si>
    <t>6/29/67</t>
  </si>
  <si>
    <t>U-3em</t>
  </si>
  <si>
    <t>U 3 EM</t>
  </si>
  <si>
    <t>9.7 kt</t>
  </si>
  <si>
    <t>U - 3em</t>
  </si>
  <si>
    <t>Uranus</t>
  </si>
  <si>
    <t>3/14/58</t>
  </si>
  <si>
    <t>U-12c.01</t>
  </si>
  <si>
    <t>U12 C.01</t>
  </si>
  <si>
    <t>Less than 1 ton</t>
  </si>
  <si>
    <t>U -12c.01</t>
  </si>
  <si>
    <t>Valencia</t>
  </si>
  <si>
    <t>9/26/58</t>
  </si>
  <si>
    <t>U-3r</t>
  </si>
  <si>
    <t>U 3 R</t>
  </si>
  <si>
    <t>4 tons</t>
  </si>
  <si>
    <t>U - 3r</t>
  </si>
  <si>
    <t>Valise</t>
  </si>
  <si>
    <t>U-9by</t>
  </si>
  <si>
    <t>U 9 BY</t>
  </si>
  <si>
    <t>U - 9by</t>
  </si>
  <si>
    <t>Vat</t>
  </si>
  <si>
    <t>10/10/68</t>
  </si>
  <si>
    <t>U-9cf</t>
  </si>
  <si>
    <t>U 9 CF</t>
  </si>
  <si>
    <t>U - 9cf</t>
  </si>
  <si>
    <t>Vaughn</t>
  </si>
  <si>
    <t>3/15/85</t>
  </si>
  <si>
    <t>U-3Lr</t>
  </si>
  <si>
    <t>U 3 LR</t>
  </si>
  <si>
    <t>U - 3Lr</t>
  </si>
  <si>
    <t>Velarde</t>
  </si>
  <si>
    <t>U-3jk</t>
  </si>
  <si>
    <t>U 3 JK</t>
  </si>
  <si>
    <t>U - 3jk</t>
  </si>
  <si>
    <t>Venus</t>
  </si>
  <si>
    <t>2/22/58</t>
  </si>
  <si>
    <t>U-12d.01</t>
  </si>
  <si>
    <t>U12 D.01</t>
  </si>
  <si>
    <t>U -12d.01</t>
  </si>
  <si>
    <t>Verdello</t>
  </si>
  <si>
    <t>7/31/80</t>
  </si>
  <si>
    <t>U-3ku</t>
  </si>
  <si>
    <t>U 3 KU</t>
  </si>
  <si>
    <t>U - 3ku</t>
  </si>
  <si>
    <t>Vermejo</t>
  </si>
  <si>
    <t>10/2/84</t>
  </si>
  <si>
    <t>U-4r</t>
  </si>
  <si>
    <t>U 4 R</t>
  </si>
  <si>
    <t>U - 4r</t>
  </si>
  <si>
    <t>Victoria</t>
  </si>
  <si>
    <t>6/19/92</t>
  </si>
  <si>
    <t>U-3kv</t>
  </si>
  <si>
    <t>U 3 KV</t>
  </si>
  <si>
    <t>U - 3kv</t>
  </si>
  <si>
    <t>Vide</t>
  </si>
  <si>
    <t>4/30/81</t>
  </si>
  <si>
    <t>U-8k</t>
  </si>
  <si>
    <t>U 8 K</t>
  </si>
  <si>
    <t>U - 8k</t>
  </si>
  <si>
    <t>Vigil</t>
  </si>
  <si>
    <t>11/22/66</t>
  </si>
  <si>
    <t>U-10ad</t>
  </si>
  <si>
    <t>U10 AD</t>
  </si>
  <si>
    <t>U -10ad</t>
  </si>
  <si>
    <t>Ville</t>
  </si>
  <si>
    <t>U-4am</t>
  </si>
  <si>
    <t>U 4 AM</t>
  </si>
  <si>
    <t>U - 4am</t>
  </si>
  <si>
    <t>Villita</t>
  </si>
  <si>
    <t>11/10/84</t>
  </si>
  <si>
    <t>U-3Ld</t>
  </si>
  <si>
    <t>U 3 LD</t>
  </si>
  <si>
    <t>U - 3Ld</t>
  </si>
  <si>
    <t>Vise</t>
  </si>
  <si>
    <t>U-3ej</t>
  </si>
  <si>
    <t>U 3 EJ</t>
  </si>
  <si>
    <t>U - 3ej</t>
  </si>
  <si>
    <t>Vito</t>
  </si>
  <si>
    <t>7/14/67</t>
  </si>
  <si>
    <t>U-10ab</t>
  </si>
  <si>
    <t>U10 AB</t>
  </si>
  <si>
    <t>U -10ab</t>
  </si>
  <si>
    <t>Vulcan</t>
  </si>
  <si>
    <t>6/25/66</t>
  </si>
  <si>
    <t>U-2bd</t>
  </si>
  <si>
    <t>U 2 BD</t>
  </si>
  <si>
    <t>U - 2bd</t>
  </si>
  <si>
    <t>Waco</t>
  </si>
  <si>
    <t>12/1/87</t>
  </si>
  <si>
    <t>U-3Lu</t>
  </si>
  <si>
    <t>U 3 LU</t>
  </si>
  <si>
    <t>U - 3Lu</t>
  </si>
  <si>
    <t>Wagtail</t>
  </si>
  <si>
    <t>3/3/65</t>
  </si>
  <si>
    <t>U-3an</t>
  </si>
  <si>
    <t>U 3 AN</t>
  </si>
  <si>
    <t>U - 3an</t>
  </si>
  <si>
    <t>Waller</t>
  </si>
  <si>
    <t>U-2bz</t>
  </si>
  <si>
    <t>U - 2bz</t>
  </si>
  <si>
    <t>Ward</t>
  </si>
  <si>
    <t>2/8/67</t>
  </si>
  <si>
    <t>U-10x</t>
  </si>
  <si>
    <t>U10 X</t>
  </si>
  <si>
    <t>U -10x</t>
  </si>
  <si>
    <t>Washer</t>
  </si>
  <si>
    <t>8/10/67</t>
  </si>
  <si>
    <t>U-10r</t>
  </si>
  <si>
    <t>U10 R</t>
  </si>
  <si>
    <t>U -10r</t>
  </si>
  <si>
    <t>Welder</t>
  </si>
  <si>
    <t>U-3fs</t>
  </si>
  <si>
    <t>U 3 FS</t>
  </si>
  <si>
    <t>U - 3fs</t>
  </si>
  <si>
    <t>Wembley</t>
  </si>
  <si>
    <t>6/5/68</t>
  </si>
  <si>
    <t>U-3ey</t>
  </si>
  <si>
    <t>U 3 EY</t>
  </si>
  <si>
    <t>U - 3ey</t>
  </si>
  <si>
    <t>Wexford</t>
  </si>
  <si>
    <t>U-2cr</t>
  </si>
  <si>
    <t>U 2 CR</t>
  </si>
  <si>
    <t>U - 2cr</t>
  </si>
  <si>
    <t>White</t>
  </si>
  <si>
    <t>5/25/62</t>
  </si>
  <si>
    <t>U-9b</t>
  </si>
  <si>
    <t>U 9 B</t>
  </si>
  <si>
    <t>U - 9b</t>
  </si>
  <si>
    <t>Whiteface-A</t>
  </si>
  <si>
    <t>12/20/89</t>
  </si>
  <si>
    <t>U-3Lp</t>
  </si>
  <si>
    <t>U 3 LP</t>
  </si>
  <si>
    <t>U - 3Lp</t>
  </si>
  <si>
    <t>Whiteface-B</t>
  </si>
  <si>
    <t>Wichita</t>
  </si>
  <si>
    <t>7/27/62</t>
  </si>
  <si>
    <t>U-9y</t>
  </si>
  <si>
    <t>U 9 Y</t>
  </si>
  <si>
    <t>U - 9y</t>
  </si>
  <si>
    <t>Winch</t>
  </si>
  <si>
    <t>U-3gf</t>
  </si>
  <si>
    <t>U 3 GF</t>
  </si>
  <si>
    <t>U - 3gf</t>
  </si>
  <si>
    <t>Wineskin</t>
  </si>
  <si>
    <t>U-12r</t>
  </si>
  <si>
    <t>U12 R</t>
  </si>
  <si>
    <t>U -12r</t>
  </si>
  <si>
    <t>Wishbone</t>
  </si>
  <si>
    <t>2/18/65</t>
  </si>
  <si>
    <t>U-5a</t>
  </si>
  <si>
    <t>U 5 A</t>
  </si>
  <si>
    <t>U - 5a</t>
  </si>
  <si>
    <t>Wolverine</t>
  </si>
  <si>
    <t>U-3av</t>
  </si>
  <si>
    <t>U 3 AV</t>
  </si>
  <si>
    <t>U - 3av</t>
  </si>
  <si>
    <t>Wool</t>
  </si>
  <si>
    <t>1/14/65</t>
  </si>
  <si>
    <t>U-9bh</t>
  </si>
  <si>
    <t>U 9 BH</t>
  </si>
  <si>
    <t>U - 9bh</t>
  </si>
  <si>
    <t>Worth</t>
  </si>
  <si>
    <t>U-10ag</t>
  </si>
  <si>
    <t>U10 AG</t>
  </si>
  <si>
    <t>U -10ag</t>
  </si>
  <si>
    <t>Yannigan-Blue</t>
  </si>
  <si>
    <t>2/26/70</t>
  </si>
  <si>
    <t>U-2ay #3</t>
  </si>
  <si>
    <t>U 2 AY 3</t>
  </si>
  <si>
    <t>U - 2ay 3</t>
  </si>
  <si>
    <t>Yannigan-Red</t>
  </si>
  <si>
    <t>U-2ay #1</t>
  </si>
  <si>
    <t>U 2 AY 1</t>
  </si>
  <si>
    <t>U - 2ay 1</t>
  </si>
  <si>
    <t>Yannigan-White</t>
  </si>
  <si>
    <t>U-2ay #2</t>
  </si>
  <si>
    <t>U 2 AY 2</t>
  </si>
  <si>
    <t>U - 2ay 2</t>
  </si>
  <si>
    <t>Yard</t>
  </si>
  <si>
    <t>9/7/67</t>
  </si>
  <si>
    <t>U-10af</t>
  </si>
  <si>
    <t>U10 AF</t>
  </si>
  <si>
    <t>U -10af</t>
  </si>
  <si>
    <t>Yerba</t>
  </si>
  <si>
    <t>U-1c</t>
  </si>
  <si>
    <t>U 1 C</t>
  </si>
  <si>
    <t>U - 1c</t>
  </si>
  <si>
    <t>York</t>
  </si>
  <si>
    <t>U-9z</t>
  </si>
  <si>
    <t>U 9 Z</t>
  </si>
  <si>
    <t>U - 9z</t>
  </si>
  <si>
    <t>Yuba</t>
  </si>
  <si>
    <t>6/5/63</t>
  </si>
  <si>
    <t>U-12b.10</t>
  </si>
  <si>
    <t>U12 B.10</t>
  </si>
  <si>
    <t>3.3 kt</t>
  </si>
  <si>
    <t>U -12b.10</t>
  </si>
  <si>
    <t>Zaza</t>
  </si>
  <si>
    <t>9/27/67</t>
  </si>
  <si>
    <t>U-4c</t>
  </si>
  <si>
    <t>U 4 C</t>
  </si>
  <si>
    <t>U - 4c</t>
  </si>
  <si>
    <t>Zinnia</t>
  </si>
  <si>
    <t>5/17/72</t>
  </si>
  <si>
    <t>U-2dk</t>
  </si>
  <si>
    <t>U 2 DK</t>
  </si>
  <si>
    <t>U - 2dk</t>
  </si>
  <si>
    <t>Finfoot</t>
  </si>
  <si>
    <t>U-3du</t>
  </si>
  <si>
    <t>U 3 DU</t>
  </si>
  <si>
    <t>U - 3du</t>
  </si>
  <si>
    <t>R2</t>
  </si>
  <si>
    <t>Otype</t>
  </si>
  <si>
    <t>SITE-ID</t>
  </si>
  <si>
    <t>Time</t>
  </si>
  <si>
    <t>Simulated</t>
  </si>
  <si>
    <t>Measured</t>
  </si>
  <si>
    <t>ALLU</t>
  </si>
  <si>
    <t xml:space="preserve"> </t>
  </si>
  <si>
    <t xml:space="preserve">RNM-1       </t>
  </si>
  <si>
    <t>ER-5-4(DEEP)</t>
  </si>
  <si>
    <t>Top of Screen BLS</t>
  </si>
  <si>
    <t>Bottom of Screen BLS</t>
  </si>
  <si>
    <t>Well Diameter</t>
  </si>
  <si>
    <t>SITE</t>
  </si>
  <si>
    <t>XY coordinates</t>
  </si>
  <si>
    <t>Feet</t>
  </si>
  <si>
    <t>Inch</t>
  </si>
  <si>
    <t>UE-5n</t>
  </si>
  <si>
    <t>RNM-2[UE-5e]</t>
  </si>
  <si>
    <t>RNM-2S</t>
  </si>
  <si>
    <t>ER-5-4(deep)</t>
  </si>
  <si>
    <t>ER-5-4(shallow)</t>
  </si>
  <si>
    <t>ER-5-4_2</t>
  </si>
  <si>
    <t>degrees-Math</t>
  </si>
  <si>
    <t>Pump</t>
  </si>
  <si>
    <t>RadRaw</t>
  </si>
  <si>
    <t>RadAdjust</t>
  </si>
  <si>
    <t xml:space="preserve">Tmax/Tmin = </t>
  </si>
  <si>
    <t xml:space="preserve">Heading T-major = </t>
  </si>
  <si>
    <t>d'less</t>
  </si>
  <si>
    <t>DX</t>
  </si>
  <si>
    <t>DY</t>
  </si>
  <si>
    <t>Radians</t>
  </si>
  <si>
    <t>x</t>
  </si>
  <si>
    <t>T =</t>
  </si>
  <si>
    <t>S =</t>
  </si>
  <si>
    <t>ft2/s</t>
  </si>
  <si>
    <t>Adjusted</t>
  </si>
  <si>
    <t>Theta+</t>
  </si>
  <si>
    <t>Eshow</t>
  </si>
  <si>
    <t>ft</t>
  </si>
  <si>
    <t>Req</t>
  </si>
  <si>
    <t xml:space="preserve">Q = </t>
  </si>
  <si>
    <t>gpm</t>
  </si>
  <si>
    <t>Q =</t>
  </si>
  <si>
    <t>ft3/d</t>
  </si>
  <si>
    <t>SS =</t>
  </si>
  <si>
    <t>Resid</t>
  </si>
  <si>
    <t>ss =</t>
  </si>
  <si>
    <t>X</t>
  </si>
  <si>
    <t>Transmissivity Ellipse</t>
  </si>
  <si>
    <t>Y</t>
  </si>
  <si>
    <t>Arrow</t>
  </si>
  <si>
    <t>Rmax</t>
  </si>
  <si>
    <t>Rmin</t>
  </si>
  <si>
    <t>Theta-Max</t>
  </si>
  <si>
    <t>Darrow</t>
  </si>
  <si>
    <t>r+% =</t>
  </si>
  <si>
    <t>NTS_UGE_PX</t>
  </si>
  <si>
    <t>NUMBER_NV2</t>
  </si>
  <si>
    <t>NAME_NV209</t>
  </si>
  <si>
    <t>DATE_NV209</t>
  </si>
  <si>
    <t>NAME_REDBO</t>
  </si>
  <si>
    <t>LAND_ELEVA</t>
  </si>
  <si>
    <t>HOLE_DEPTH</t>
  </si>
  <si>
    <t>CDB_HOLE_N</t>
  </si>
  <si>
    <t>SHARED_FLA</t>
  </si>
  <si>
    <t>EMPLACE_TY</t>
  </si>
  <si>
    <t>PURPOSE</t>
  </si>
  <si>
    <t>YIELD_RANG</t>
  </si>
  <si>
    <t>DEPTH_OF_B</t>
  </si>
  <si>
    <t>SPONSOR</t>
  </si>
  <si>
    <t>USGS_NAME</t>
  </si>
  <si>
    <t>USGS_SITE_</t>
  </si>
  <si>
    <t>WLV_EST</t>
  </si>
  <si>
    <t>DLAT</t>
  </si>
  <si>
    <t>DLONG</t>
  </si>
  <si>
    <t>DIFFERENCE</t>
  </si>
  <si>
    <t>YR</t>
  </si>
  <si>
    <t>X_COORD</t>
  </si>
  <si>
    <t>Y_COORD</t>
  </si>
  <si>
    <t>Aardvark</t>
  </si>
  <si>
    <t>5/12/62</t>
  </si>
  <si>
    <t>U-3amS</t>
  </si>
  <si>
    <t>U 3 AM  S</t>
  </si>
  <si>
    <t>Shaft</t>
  </si>
  <si>
    <t>Weapons Related</t>
  </si>
  <si>
    <t>38.1 kt</t>
  </si>
  <si>
    <t>LANL</t>
  </si>
  <si>
    <t>U - 3amS</t>
  </si>
  <si>
    <t>Abeytas</t>
  </si>
  <si>
    <t>11/5/70</t>
  </si>
  <si>
    <t>U-3gx</t>
  </si>
  <si>
    <t>U 3 GX</t>
  </si>
  <si>
    <t>20 to 200 kt</t>
  </si>
  <si>
    <t>U - 3gx</t>
  </si>
  <si>
    <t>Abilene</t>
  </si>
  <si>
    <t>4/7/88</t>
  </si>
  <si>
    <t>U-3mn</t>
  </si>
  <si>
    <t>U 3 MN</t>
  </si>
  <si>
    <t>Less than 20 kt</t>
  </si>
  <si>
    <t>U - 3mn</t>
  </si>
  <si>
    <t>Abo</t>
  </si>
  <si>
    <t>10/30/85</t>
  </si>
  <si>
    <t>U-3mc</t>
  </si>
  <si>
    <t>U 3 MC</t>
  </si>
  <si>
    <t>U - 3mc</t>
  </si>
  <si>
    <t>Absinthe</t>
  </si>
  <si>
    <t>5/26/67</t>
  </si>
  <si>
    <t>U-3ep</t>
  </si>
  <si>
    <t>U 3 EP</t>
  </si>
  <si>
    <t>Safety Experiment</t>
  </si>
  <si>
    <t>U - 3ep</t>
  </si>
  <si>
    <t>Ace</t>
  </si>
  <si>
    <t>6/11/64</t>
  </si>
  <si>
    <t>U-2n</t>
  </si>
  <si>
    <t>U 2 N</t>
  </si>
  <si>
    <t>Plowshare</t>
  </si>
  <si>
    <t>LLNL</t>
  </si>
  <si>
    <t>U - 2n</t>
  </si>
  <si>
    <t>Acushi</t>
  </si>
  <si>
    <t>2/8/63</t>
  </si>
  <si>
    <t>U-3bg</t>
  </si>
  <si>
    <t>U 3 BG</t>
  </si>
  <si>
    <t>Low</t>
  </si>
  <si>
    <t>U - 3bg</t>
  </si>
  <si>
    <t>Adze</t>
  </si>
  <si>
    <t>5/28/68</t>
  </si>
  <si>
    <t>U-3fw</t>
  </si>
  <si>
    <t>U 3 FW</t>
  </si>
  <si>
    <t>U - 3fw</t>
  </si>
  <si>
    <t>Agile</t>
  </si>
  <si>
    <t>2/23/67</t>
  </si>
  <si>
    <t>U-2v</t>
  </si>
  <si>
    <t>U 2 V</t>
  </si>
  <si>
    <t>U - 2v</t>
  </si>
  <si>
    <t>Agouti</t>
  </si>
  <si>
    <t>1/18/62</t>
  </si>
  <si>
    <t>U-3ao</t>
  </si>
  <si>
    <t>U 3 AO</t>
  </si>
  <si>
    <t>6.0 kt</t>
  </si>
  <si>
    <t>U - 3ao</t>
  </si>
  <si>
    <t>Agrini</t>
  </si>
  <si>
    <t>3/31/84</t>
  </si>
  <si>
    <t>U-2ev</t>
  </si>
  <si>
    <t>U 2 EV</t>
  </si>
  <si>
    <t>U - 2ev</t>
  </si>
  <si>
    <t>Ahtanum</t>
  </si>
  <si>
    <t>9/13/63</t>
  </si>
  <si>
    <t>U-2L</t>
  </si>
  <si>
    <t>U 2 L</t>
  </si>
  <si>
    <t>U - 2L</t>
  </si>
  <si>
    <t>Ajax</t>
  </si>
  <si>
    <t>11/11/66</t>
  </si>
  <si>
    <t>U-9aL</t>
  </si>
  <si>
    <t>U 9 AL</t>
  </si>
  <si>
    <t>U - 9aL</t>
  </si>
  <si>
    <t>Ajo</t>
  </si>
  <si>
    <t>1/30/70</t>
  </si>
  <si>
    <t>U-3gd</t>
  </si>
  <si>
    <t>U 3 GD</t>
  </si>
  <si>
    <t>U - 3gd</t>
  </si>
  <si>
    <t>Akavi</t>
  </si>
  <si>
    <t>12/3/81</t>
  </si>
  <si>
    <t>U-2es</t>
  </si>
  <si>
    <t>U 2 ES</t>
  </si>
  <si>
    <t>20 to 150 kt</t>
  </si>
  <si>
    <t>U - 2es</t>
  </si>
  <si>
    <t>Akbar</t>
  </si>
  <si>
    <t>11/9/72</t>
  </si>
  <si>
    <t>U-10ax</t>
  </si>
  <si>
    <t>U10 AX</t>
  </si>
  <si>
    <t>U -10ax</t>
  </si>
  <si>
    <t>Alamo</t>
  </si>
  <si>
    <t>7/7/88</t>
  </si>
  <si>
    <t>U-19au</t>
  </si>
  <si>
    <t>U19 AU</t>
  </si>
  <si>
    <t>Less than 150 kt</t>
  </si>
  <si>
    <t>U -19au</t>
  </si>
  <si>
    <t>Aleman</t>
  </si>
  <si>
    <t>9/11/86</t>
  </si>
  <si>
    <t>U-3kz</t>
  </si>
  <si>
    <t>U 3 KZ</t>
  </si>
  <si>
    <t>U - 3kz</t>
  </si>
  <si>
    <t>Algodones</t>
  </si>
  <si>
    <t>8/18/71</t>
  </si>
  <si>
    <t>U-3jn</t>
  </si>
  <si>
    <t>U 3 JN</t>
  </si>
  <si>
    <t>U - 3jn</t>
  </si>
  <si>
    <t>Aligote</t>
  </si>
  <si>
    <t>5/29/81</t>
  </si>
  <si>
    <t>U-7bg</t>
  </si>
  <si>
    <t>U 7 BG</t>
  </si>
  <si>
    <t>U - 7bg</t>
  </si>
  <si>
    <t>Aliment</t>
  </si>
  <si>
    <t>5/15/69</t>
  </si>
  <si>
    <t>U-3gj</t>
  </si>
  <si>
    <t>U 3 GJ</t>
  </si>
  <si>
    <t>U - 3gj</t>
  </si>
  <si>
    <t>Allegheny</t>
  </si>
  <si>
    <t>9/29/62</t>
  </si>
  <si>
    <t>U-9x</t>
  </si>
  <si>
    <t>U 9 X</t>
  </si>
  <si>
    <t>U - 9x</t>
  </si>
  <si>
    <t>Almendro</t>
  </si>
  <si>
    <t>6/6/73</t>
  </si>
  <si>
    <t>U-19v</t>
  </si>
  <si>
    <t>U19 V</t>
  </si>
  <si>
    <t>200 to 1000 kt</t>
  </si>
  <si>
    <t>U -19v</t>
  </si>
  <si>
    <t>Alpaca</t>
  </si>
  <si>
    <t>2/12/65</t>
  </si>
  <si>
    <t>U-2a</t>
  </si>
  <si>
    <t>U 2 A</t>
  </si>
  <si>
    <t>325 tons</t>
  </si>
  <si>
    <t>U - 2a</t>
  </si>
  <si>
    <t>Alumroot</t>
  </si>
  <si>
    <t>2/14/73</t>
  </si>
  <si>
    <t>U-9cj</t>
  </si>
  <si>
    <t>U 9 CJ</t>
  </si>
  <si>
    <t>U - 9cj</t>
  </si>
  <si>
    <t>Alva</t>
  </si>
  <si>
    <t>8/19/64</t>
  </si>
  <si>
    <t>U-2j</t>
  </si>
  <si>
    <t>U 2 J</t>
  </si>
  <si>
    <t>4.4 kt</t>
  </si>
  <si>
    <t>U - 2j</t>
  </si>
  <si>
    <t>Alviso</t>
  </si>
  <si>
    <t>6/11/75</t>
  </si>
  <si>
    <t>U-2du</t>
  </si>
  <si>
    <t>U 2 DU</t>
  </si>
  <si>
    <t>U - 2du</t>
  </si>
  <si>
    <t>Amarillo</t>
  </si>
  <si>
    <t>6/27/89</t>
  </si>
  <si>
    <t>U-19ay</t>
  </si>
  <si>
    <t>U19 AY</t>
  </si>
  <si>
    <t>U -19ay</t>
  </si>
  <si>
    <t>Anacostia</t>
  </si>
  <si>
    <t>11/27/62</t>
  </si>
  <si>
    <t>U-9i</t>
  </si>
  <si>
    <t>U 9 I</t>
  </si>
  <si>
    <t>U - 9i</t>
  </si>
  <si>
    <t>Anchovy</t>
  </si>
  <si>
    <t>11/14/63</t>
  </si>
  <si>
    <t>U-3bq</t>
  </si>
  <si>
    <t>U 3 BQ</t>
  </si>
  <si>
    <t>U - 3bq</t>
  </si>
  <si>
    <t>Angus</t>
  </si>
  <si>
    <t>4/25/73</t>
  </si>
  <si>
    <t>U-3jg</t>
  </si>
  <si>
    <t>U 3 JG</t>
  </si>
  <si>
    <t>s</t>
  </si>
  <si>
    <t>U - 3jg</t>
  </si>
  <si>
    <t>Antler</t>
  </si>
  <si>
    <t>9/15/61</t>
  </si>
  <si>
    <t>U-12e.03</t>
  </si>
  <si>
    <t>U12 E.03</t>
  </si>
  <si>
    <t>Tunnel</t>
  </si>
  <si>
    <t>2.6 kt</t>
  </si>
  <si>
    <t>U -12e.03</t>
  </si>
  <si>
    <t>Apodaca</t>
  </si>
  <si>
    <t>7/21/71</t>
  </si>
  <si>
    <t>U-3gs</t>
  </si>
  <si>
    <t>U 3 GS</t>
  </si>
  <si>
    <t>U - 3gs</t>
  </si>
  <si>
    <t>Apshapa</t>
  </si>
  <si>
    <t>6/6/63</t>
  </si>
  <si>
    <t>U-9ai</t>
  </si>
  <si>
    <t>U 9 AI</t>
  </si>
  <si>
    <t>U - 9ai</t>
  </si>
  <si>
    <t>Arabis-Blue</t>
  </si>
  <si>
    <t>3/6/70</t>
  </si>
  <si>
    <t>U-9 ITS Z-26</t>
  </si>
  <si>
    <t>U 9IZ 26</t>
  </si>
  <si>
    <t>U - 9 ITS Z-26</t>
  </si>
  <si>
    <t>Arabis-Green</t>
  </si>
  <si>
    <t>U-9 ITS X-28</t>
  </si>
  <si>
    <t>U 9IX 28</t>
  </si>
  <si>
    <t>U - 9 ITS X-28</t>
  </si>
  <si>
    <t>Arabis-Red</t>
  </si>
  <si>
    <t>U-9 ITS V-26</t>
  </si>
  <si>
    <t>U 9IV 26</t>
  </si>
  <si>
    <t>U - 9 ITS V-26</t>
  </si>
  <si>
    <t>Arikaree</t>
  </si>
  <si>
    <t>5/10/62</t>
  </si>
  <si>
    <t>U-9r</t>
  </si>
  <si>
    <t>U 9 R</t>
  </si>
  <si>
    <t>U - 9r</t>
  </si>
  <si>
    <t>Armada</t>
  </si>
  <si>
    <t>4/22/83</t>
  </si>
  <si>
    <t>U-9cs</t>
  </si>
  <si>
    <t>U 9 CS</t>
  </si>
  <si>
    <t>Joint US-UK</t>
  </si>
  <si>
    <t>LLNL/UK</t>
  </si>
  <si>
    <t>U - 9cs</t>
  </si>
  <si>
    <t>Armadillo</t>
  </si>
  <si>
    <t>2/9/62</t>
  </si>
  <si>
    <t>U-3ar</t>
  </si>
  <si>
    <t>U 3 AR</t>
  </si>
  <si>
    <t>6.6 kt</t>
  </si>
  <si>
    <t>U - 3ar</t>
  </si>
  <si>
    <t>Arnica-Violet</t>
  </si>
  <si>
    <t>6/26/70</t>
  </si>
  <si>
    <t>U-2dd #3</t>
  </si>
  <si>
    <t>U 2 DD 3</t>
  </si>
  <si>
    <t>U - 2dd 3</t>
  </si>
  <si>
    <t>Arnica-Yellow</t>
  </si>
  <si>
    <t>U-2dd #2</t>
  </si>
  <si>
    <t>U 2 DD 2</t>
  </si>
  <si>
    <t>U - 2dd 2</t>
  </si>
  <si>
    <t>Arsenate</t>
  </si>
  <si>
    <t>U-9ci</t>
  </si>
  <si>
    <t>U 9 CI</t>
  </si>
  <si>
    <t>U - 9ci</t>
  </si>
  <si>
    <t>Artesia</t>
  </si>
  <si>
    <t>12/16/70</t>
  </si>
  <si>
    <t>U-7x</t>
  </si>
  <si>
    <t>U 7 X</t>
  </si>
  <si>
    <t>U - 7x</t>
  </si>
  <si>
    <t>Asco</t>
  </si>
  <si>
    <t>4/25/78</t>
  </si>
  <si>
    <t>U-10bc</t>
  </si>
  <si>
    <t>U10 BC</t>
  </si>
  <si>
    <t>U -10bc</t>
  </si>
  <si>
    <t>Asiago</t>
  </si>
  <si>
    <t>12/21/76</t>
  </si>
  <si>
    <t>U-2ar</t>
  </si>
  <si>
    <t>U 2 AR</t>
  </si>
  <si>
    <t>U - 2ar</t>
  </si>
  <si>
    <t>Atarque</t>
  </si>
  <si>
    <t>7/25/72</t>
  </si>
  <si>
    <t>U-3ht</t>
  </si>
  <si>
    <t>U 3 HT</t>
  </si>
  <si>
    <t>U - 3ht</t>
  </si>
  <si>
    <t>Atrisco</t>
  </si>
  <si>
    <t>8/5/82</t>
  </si>
  <si>
    <t>U-7bp</t>
  </si>
  <si>
    <t>U 7 BP</t>
  </si>
  <si>
    <t>135 kt</t>
  </si>
  <si>
    <t>U - 7bp</t>
  </si>
  <si>
    <t>Auger</t>
  </si>
  <si>
    <t>11/15/68</t>
  </si>
  <si>
    <t>U-3fx</t>
  </si>
  <si>
    <t>U 3 FX</t>
  </si>
  <si>
    <t>U - 3fx</t>
  </si>
  <si>
    <t>Auk</t>
  </si>
  <si>
    <t>10/2/64</t>
  </si>
  <si>
    <t>U-7b</t>
  </si>
  <si>
    <t>U 7 B</t>
  </si>
  <si>
    <t>U - 7b</t>
  </si>
  <si>
    <t>Austin</t>
  </si>
  <si>
    <t>6/21/90</t>
  </si>
  <si>
    <t>U-6e</t>
  </si>
  <si>
    <t>U 6 E</t>
  </si>
  <si>
    <t>U - 6e</t>
  </si>
  <si>
    <t>Avens-Alkermes</t>
  </si>
  <si>
    <t>U-9 ITS U-24</t>
  </si>
  <si>
    <t>U 9IU 24</t>
  </si>
  <si>
    <t>U - 9 ITS U-24</t>
  </si>
  <si>
    <t>Avens-Andorre</t>
  </si>
  <si>
    <t>U-9 ITS T-28</t>
  </si>
  <si>
    <t>U 9IT 28</t>
  </si>
  <si>
    <t>U - 9 ITS T-28</t>
  </si>
  <si>
    <t>Avens-Asamlte</t>
  </si>
  <si>
    <t>U-9 ITS W-21</t>
  </si>
  <si>
    <t>U 9IW 21</t>
  </si>
  <si>
    <t>U - 9 ITS W-21</t>
  </si>
  <si>
    <t>Avens-Cream</t>
  </si>
  <si>
    <t>U-9 ITS X-29</t>
  </si>
  <si>
    <t>U 9IX 29</t>
  </si>
  <si>
    <t>U - 9 ITS X-29</t>
  </si>
  <si>
    <t>Azul</t>
  </si>
  <si>
    <t>12/14/79</t>
  </si>
  <si>
    <t>U-2em</t>
  </si>
  <si>
    <t>U 2 EM</t>
  </si>
  <si>
    <t>U - 2em</t>
  </si>
  <si>
    <t>Baccarat</t>
  </si>
  <si>
    <t>1/24/79</t>
  </si>
  <si>
    <t>U-7ax</t>
  </si>
  <si>
    <t>U 7 AX</t>
  </si>
  <si>
    <t>U - 7ax</t>
  </si>
  <si>
    <t>Backbeach</t>
  </si>
  <si>
    <t>4/11/78</t>
  </si>
  <si>
    <t>U-19x</t>
  </si>
  <si>
    <t>U19 X</t>
  </si>
  <si>
    <t>U -19x</t>
  </si>
  <si>
    <t>Backgammon</t>
  </si>
  <si>
    <t>11/29/79</t>
  </si>
  <si>
    <t>U-3jh</t>
  </si>
  <si>
    <t>U 3 JH</t>
  </si>
  <si>
    <t>U - 3jh</t>
  </si>
  <si>
    <t>Backswing</t>
  </si>
  <si>
    <t>5/14/64</t>
  </si>
  <si>
    <t>U-9aw</t>
  </si>
  <si>
    <t>U 9 AW</t>
  </si>
  <si>
    <t>U - 9aw</t>
  </si>
  <si>
    <t>Baltic</t>
  </si>
  <si>
    <t>8/6/71</t>
  </si>
  <si>
    <t>U-9 ITS S-25</t>
  </si>
  <si>
    <t>U 9IS 25</t>
  </si>
  <si>
    <t>U - 9 ITS S-25</t>
  </si>
  <si>
    <t>Bandicoot</t>
  </si>
  <si>
    <t>10/19/62</t>
  </si>
  <si>
    <t>U-3bj</t>
  </si>
  <si>
    <t>U 3 BJ</t>
  </si>
  <si>
    <t>11.0 kt</t>
  </si>
  <si>
    <t>U - 3bj</t>
  </si>
  <si>
    <t>Baneberry</t>
  </si>
  <si>
    <t>12/18/70</t>
  </si>
  <si>
    <t>U-8d</t>
  </si>
  <si>
    <t>U 8 D</t>
  </si>
  <si>
    <t>10 kt</t>
  </si>
  <si>
    <t>U - 8d</t>
  </si>
  <si>
    <t>Banon</t>
  </si>
  <si>
    <t>8/26/76</t>
  </si>
  <si>
    <t>U-2dz</t>
  </si>
  <si>
    <t>U 2 DZ</t>
  </si>
  <si>
    <t>U - 2dz</t>
  </si>
  <si>
    <t>Barbel</t>
  </si>
  <si>
    <t>10/16/64</t>
  </si>
  <si>
    <t>U-3bx</t>
  </si>
  <si>
    <t>U 3 BX</t>
  </si>
  <si>
    <t>U - 3bx</t>
  </si>
  <si>
    <t>Barnwell</t>
  </si>
  <si>
    <t>12/8/89</t>
  </si>
  <si>
    <t>U-20az</t>
  </si>
  <si>
    <t>U20 AZ</t>
  </si>
  <si>
    <t>U -20az</t>
  </si>
  <si>
    <t>Barracuda</t>
  </si>
  <si>
    <t>12/4/63</t>
  </si>
  <si>
    <t>U-3cr</t>
  </si>
  <si>
    <t>U 3 CR</t>
  </si>
  <si>
    <t>U - 3cr</t>
  </si>
  <si>
    <t>Barranca</t>
  </si>
  <si>
    <t>8/4/71</t>
  </si>
  <si>
    <t>U-3he</t>
  </si>
  <si>
    <t>U 3 HE</t>
  </si>
  <si>
    <t>U - 3he</t>
  </si>
  <si>
    <t>Barsac</t>
  </si>
  <si>
    <t>3/20/69</t>
  </si>
  <si>
    <t>U-3gc</t>
  </si>
  <si>
    <t>U 3 GC</t>
  </si>
  <si>
    <t>U - 3gc</t>
  </si>
  <si>
    <t>Baseball</t>
  </si>
  <si>
    <t>1/15/81</t>
  </si>
  <si>
    <t>U-7ba</t>
  </si>
  <si>
    <t>U 7 BA</t>
  </si>
  <si>
    <t>U - 7ba</t>
  </si>
  <si>
    <t>Bay Leaf</t>
  </si>
  <si>
    <t>12/12/68</t>
  </si>
  <si>
    <t>U-3gq</t>
  </si>
  <si>
    <t>U 3 GQ</t>
  </si>
  <si>
    <t>U - 3gq</t>
  </si>
  <si>
    <t>Beebalm</t>
  </si>
  <si>
    <t>5/1/70</t>
  </si>
  <si>
    <t>U-3fn</t>
  </si>
  <si>
    <t>U 3 FN</t>
  </si>
  <si>
    <t>U - 3fn</t>
  </si>
  <si>
    <t>Belen</t>
  </si>
  <si>
    <t>2/4/70</t>
  </si>
  <si>
    <t>U-3br</t>
  </si>
  <si>
    <t>U 3 BR</t>
  </si>
  <si>
    <t>U - 3br</t>
  </si>
  <si>
    <t>Bellow</t>
  </si>
  <si>
    <t>5/16/84</t>
  </si>
  <si>
    <t>U-4ac</t>
  </si>
  <si>
    <t>U 4 AC</t>
  </si>
  <si>
    <t>U - 4ac</t>
  </si>
  <si>
    <t>Belmont</t>
  </si>
  <si>
    <t>10/16/86</t>
  </si>
  <si>
    <t>U-20as</t>
  </si>
  <si>
    <t>U20 AS</t>
  </si>
  <si>
    <t>U -20as</t>
  </si>
  <si>
    <t>Benham</t>
  </si>
  <si>
    <t>12/19/68</t>
  </si>
  <si>
    <t>U-20c</t>
  </si>
  <si>
    <t>U20 C</t>
  </si>
  <si>
    <t>1.15 Mt</t>
  </si>
  <si>
    <t>U -20c</t>
  </si>
  <si>
    <t>Bernal</t>
  </si>
  <si>
    <t>11/28/73</t>
  </si>
  <si>
    <t>U-3jy</t>
  </si>
  <si>
    <t>U 3 JY</t>
  </si>
  <si>
    <t>U - 3jy</t>
  </si>
  <si>
    <t>Bernalillo</t>
  </si>
  <si>
    <t>9/17/58</t>
  </si>
  <si>
    <t>U-3n</t>
  </si>
  <si>
    <t>U 3 N</t>
  </si>
  <si>
    <t>15 tons</t>
  </si>
  <si>
    <t>U - 3n</t>
  </si>
  <si>
    <t>Bevel</t>
  </si>
  <si>
    <t>4/4/68</t>
  </si>
  <si>
    <t>U-3fu</t>
  </si>
  <si>
    <t>U 3 FU</t>
  </si>
  <si>
    <t>U - 3fu</t>
  </si>
  <si>
    <t>Bexar</t>
  </si>
  <si>
    <t>4/4/91</t>
  </si>
  <si>
    <t>U-19ba</t>
  </si>
  <si>
    <t>U19 BA</t>
  </si>
  <si>
    <t>U -19ba</t>
  </si>
  <si>
    <t>Biggin</t>
  </si>
  <si>
    <t>1/30/69</t>
  </si>
  <si>
    <t>U-9bz</t>
  </si>
  <si>
    <t>U 9 BZ</t>
  </si>
  <si>
    <t>U - 9bz</t>
  </si>
  <si>
    <t>Bilby</t>
  </si>
  <si>
    <t>U-3cn</t>
  </si>
  <si>
    <t>U 3 CN</t>
  </si>
  <si>
    <t>240 kt</t>
  </si>
  <si>
    <t>U - 3cn</t>
  </si>
  <si>
    <t>Bilge</t>
  </si>
  <si>
    <t>2/19/75</t>
  </si>
  <si>
    <t>U-3kc</t>
  </si>
  <si>
    <t>U 3 KC</t>
  </si>
  <si>
    <t>U - 3kc</t>
  </si>
  <si>
    <t>Billet</t>
  </si>
  <si>
    <t>7/27/76</t>
  </si>
  <si>
    <t>U-7an</t>
  </si>
  <si>
    <t>U 7 AN</t>
  </si>
  <si>
    <t>U - 7an</t>
  </si>
  <si>
    <t>Bit-A</t>
  </si>
  <si>
    <t>10/31/68</t>
  </si>
  <si>
    <t>U-3gt</t>
  </si>
  <si>
    <t>U 3 GT</t>
  </si>
  <si>
    <t>U - 3gt</t>
  </si>
  <si>
    <t>Bit-B</t>
  </si>
  <si>
    <t>Bitterling</t>
  </si>
  <si>
    <t>6/12/64</t>
  </si>
  <si>
    <t>U-3cu</t>
  </si>
  <si>
    <t>U 3 CU</t>
  </si>
  <si>
    <t>U - 3cu</t>
  </si>
  <si>
    <t>Black</t>
  </si>
  <si>
    <t>4/27/62</t>
  </si>
  <si>
    <t>U-9p</t>
  </si>
  <si>
    <t>U 9 P</t>
  </si>
  <si>
    <t>U - 9p</t>
  </si>
  <si>
    <t>Blanca</t>
  </si>
  <si>
    <t>10/30/58</t>
  </si>
  <si>
    <t>U-12e.05</t>
  </si>
  <si>
    <t>U12 E.05</t>
  </si>
  <si>
    <t>22 kt</t>
  </si>
  <si>
    <t>U -12e.05</t>
  </si>
  <si>
    <t>Blenton</t>
  </si>
  <si>
    <t>4/30/69</t>
  </si>
  <si>
    <t>U-7p</t>
  </si>
  <si>
    <t>U 7 P</t>
  </si>
  <si>
    <t>U - 7p</t>
  </si>
  <si>
    <t>Bobac</t>
  </si>
  <si>
    <t>8/24/62</t>
  </si>
  <si>
    <t>U-3bL</t>
  </si>
  <si>
    <t>U 3 BL</t>
  </si>
  <si>
    <t>U - 3bL</t>
  </si>
  <si>
    <t>Bobstay</t>
  </si>
  <si>
    <t>10/26/77</t>
  </si>
  <si>
    <t>U-3jb</t>
  </si>
  <si>
    <t>U 3 JB</t>
  </si>
  <si>
    <t>U - 3jb</t>
  </si>
  <si>
    <t>Bodie</t>
  </si>
  <si>
    <t>12/13/86</t>
  </si>
  <si>
    <t>U-20ap</t>
  </si>
  <si>
    <t>U20 AP</t>
  </si>
  <si>
    <t>U -20ap</t>
  </si>
  <si>
    <t>Bogey</t>
  </si>
  <si>
    <t>4/17/64</t>
  </si>
  <si>
    <t>U-9au</t>
  </si>
  <si>
    <t>U 9 AU</t>
  </si>
  <si>
    <t>U - 9au</t>
  </si>
  <si>
    <t>Bonarda</t>
  </si>
  <si>
    <t>9/25/80</t>
  </si>
  <si>
    <t>U-3gv</t>
  </si>
  <si>
    <t>U 9 GV</t>
  </si>
  <si>
    <t>U - 3gv</t>
  </si>
  <si>
    <t>Bonefish</t>
  </si>
  <si>
    <t>2/18/64</t>
  </si>
  <si>
    <t>U-3bt</t>
  </si>
  <si>
    <t>U 3 BT</t>
  </si>
  <si>
    <t>U - 3bt</t>
  </si>
  <si>
    <t>Boomer</t>
  </si>
  <si>
    <t>10/1/61</t>
  </si>
  <si>
    <t>U-3aa</t>
  </si>
  <si>
    <t>U 3 AA</t>
  </si>
  <si>
    <t>U - 3aa</t>
  </si>
  <si>
    <t>Borate</t>
  </si>
  <si>
    <t>10/23/87</t>
  </si>
  <si>
    <t>U-2ge</t>
  </si>
  <si>
    <t>U 2 GE</t>
  </si>
  <si>
    <t>U - 2ge</t>
  </si>
  <si>
    <t>Bordeaux</t>
  </si>
  <si>
    <t>8/18/67</t>
  </si>
  <si>
    <t>U-3dr</t>
  </si>
  <si>
    <t>U 3 DR</t>
  </si>
  <si>
    <t>U - 3dr</t>
  </si>
  <si>
    <t>Borrego</t>
  </si>
  <si>
    <t>9/29/82</t>
  </si>
  <si>
    <t>U-7br</t>
  </si>
  <si>
    <t>U 7 BR</t>
  </si>
  <si>
    <t>U - 7br</t>
  </si>
  <si>
    <t>Bourbon</t>
  </si>
  <si>
    <t>1/20/67</t>
  </si>
  <si>
    <t>U-7n</t>
  </si>
  <si>
    <t>U 7 N</t>
  </si>
  <si>
    <t>U - 7n</t>
  </si>
  <si>
    <t>Bouschet</t>
  </si>
  <si>
    <t>5/7/82</t>
  </si>
  <si>
    <t>U-3La</t>
  </si>
  <si>
    <t>U 3 LA</t>
  </si>
  <si>
    <t>U - 3La</t>
  </si>
  <si>
    <t>Bowie</t>
  </si>
  <si>
    <t>4/6/90</t>
  </si>
  <si>
    <t>U-3mk</t>
  </si>
  <si>
    <t>U 3 MK</t>
  </si>
  <si>
    <t>U - 3mk</t>
  </si>
  <si>
    <t>Bowl-1</t>
  </si>
  <si>
    <t>6/26/69</t>
  </si>
  <si>
    <t>U-2bo #1</t>
  </si>
  <si>
    <t>U 2 BO 1</t>
  </si>
  <si>
    <t>U - 2bo 1</t>
  </si>
  <si>
    <t>Bowl-2</t>
  </si>
  <si>
    <t>U-2bo #2</t>
  </si>
  <si>
    <t>U 2 BO 2</t>
  </si>
  <si>
    <t>U - 2bo 2</t>
  </si>
  <si>
    <t>Boxcar</t>
  </si>
  <si>
    <t>4/26/68</t>
  </si>
  <si>
    <t>U-20i</t>
  </si>
  <si>
    <t>U20 I</t>
  </si>
  <si>
    <t>1.3 Mt</t>
  </si>
  <si>
    <t>U -20i</t>
  </si>
  <si>
    <t>Bracken</t>
  </si>
  <si>
    <t>7/9/71</t>
  </si>
  <si>
    <t>U-10aq</t>
  </si>
  <si>
    <t>U10 AQ</t>
  </si>
  <si>
    <t>U -10aq</t>
  </si>
  <si>
    <t>Branco</t>
  </si>
  <si>
    <t>9/21/83</t>
  </si>
  <si>
    <t>U-2ew</t>
  </si>
  <si>
    <t>U 2 EW</t>
  </si>
  <si>
    <t>U - 2ew</t>
  </si>
  <si>
    <t>Branco-Herkimer</t>
  </si>
  <si>
    <t>Brazos</t>
  </si>
  <si>
    <t>3/8/62</t>
  </si>
  <si>
    <t>U-9d</t>
  </si>
  <si>
    <t>U 9 D</t>
  </si>
  <si>
    <t>8.4 kt</t>
  </si>
  <si>
    <t>U - 9d</t>
  </si>
  <si>
    <t>Breton</t>
  </si>
  <si>
    <t>9/13/84</t>
  </si>
  <si>
    <t>U-4ar</t>
  </si>
  <si>
    <t>U 4 AR</t>
  </si>
  <si>
    <t>U - 4ar</t>
  </si>
  <si>
    <t>Brie</t>
  </si>
  <si>
    <t>6/18/87</t>
  </si>
  <si>
    <t>U-10cc</t>
  </si>
  <si>
    <t>U10 CC</t>
  </si>
  <si>
    <t>U -10cc</t>
  </si>
  <si>
    <t>Bristol</t>
  </si>
  <si>
    <t>11/26/91</t>
  </si>
  <si>
    <t>U-4av</t>
  </si>
  <si>
    <t>U 4 AV</t>
  </si>
  <si>
    <t>U - 4av</t>
  </si>
  <si>
    <t>Bronze</t>
  </si>
  <si>
    <t>7/23/65</t>
  </si>
  <si>
    <t>U-7f</t>
  </si>
  <si>
    <t>U 7 F</t>
  </si>
  <si>
    <t>U - 7f</t>
  </si>
  <si>
    <t>Brush</t>
  </si>
  <si>
    <t>1/24/68</t>
  </si>
  <si>
    <t>U-3eq</t>
  </si>
  <si>
    <t>U 3 EQ</t>
  </si>
  <si>
    <t>U - 3eq</t>
  </si>
  <si>
    <t>Buff</t>
  </si>
  <si>
    <t>12/16/65</t>
  </si>
  <si>
    <t>U-3dh</t>
  </si>
  <si>
    <t>U 3 DH</t>
  </si>
  <si>
    <t>U - 3dh</t>
  </si>
  <si>
    <t>Bulkhead</t>
  </si>
  <si>
    <t>4/27/77</t>
  </si>
  <si>
    <t>U-7am</t>
  </si>
  <si>
    <t>U 7 AM</t>
  </si>
  <si>
    <t>U - 7am</t>
  </si>
  <si>
    <t>Bullfrog</t>
  </si>
  <si>
    <t>8/30/88</t>
  </si>
  <si>
    <t>U-4au</t>
  </si>
  <si>
    <t>U 4 AU</t>
  </si>
  <si>
    <t>U - 4au</t>
  </si>
  <si>
    <t>Bullion</t>
  </si>
  <si>
    <t>6/13/90</t>
  </si>
  <si>
    <t>U-20bd</t>
  </si>
  <si>
    <t>U20 BD</t>
  </si>
  <si>
    <t>U -20bd  (2261 ft)</t>
  </si>
  <si>
    <t>Bunker</t>
  </si>
  <si>
    <t>2/13/64</t>
  </si>
  <si>
    <t>U-9bb</t>
  </si>
  <si>
    <t>U 9 BB</t>
  </si>
  <si>
    <t>U - 9bb</t>
  </si>
  <si>
    <t>Burzet</t>
  </si>
  <si>
    <t>8/3/79</t>
  </si>
  <si>
    <t>U-4ai</t>
  </si>
  <si>
    <t>U 4 AI</t>
  </si>
  <si>
    <t>U - 4ai</t>
  </si>
  <si>
    <t>Buteo</t>
  </si>
  <si>
    <t>5/12/65</t>
  </si>
  <si>
    <t>U-20a</t>
  </si>
  <si>
    <t>U 20 A</t>
  </si>
  <si>
    <t>U -20a  (open)</t>
  </si>
  <si>
    <t>Bye</t>
  </si>
  <si>
    <t>7/16/64</t>
  </si>
  <si>
    <t>U-10i</t>
  </si>
  <si>
    <t>U10 I</t>
  </si>
  <si>
    <t>U -10i</t>
  </si>
  <si>
    <t>Caboc</t>
  </si>
  <si>
    <t>12/16/81</t>
  </si>
  <si>
    <t>U-2cp</t>
  </si>
  <si>
    <t>U 2 CP</t>
  </si>
  <si>
    <t>LLNL/LANL</t>
  </si>
  <si>
    <t>U - 2cp</t>
  </si>
  <si>
    <t>Cabra</t>
  </si>
  <si>
    <t>3/26/83</t>
  </si>
  <si>
    <t>U-20aj</t>
  </si>
  <si>
    <t>U20 AJ</t>
  </si>
  <si>
    <t>U -20aj</t>
  </si>
  <si>
    <t>Cabresto</t>
  </si>
  <si>
    <t>5/24/73</t>
  </si>
  <si>
    <t>U-7h</t>
  </si>
  <si>
    <t>U 7 H</t>
  </si>
  <si>
    <t>U - 7h</t>
  </si>
  <si>
    <t>Cabrillo</t>
  </si>
  <si>
    <t>3/7/75</t>
  </si>
  <si>
    <t>U-2dr</t>
  </si>
  <si>
    <t>U 2 DR</t>
  </si>
  <si>
    <t>U - 2dr</t>
  </si>
  <si>
    <t>Calabash</t>
  </si>
  <si>
    <t>10/29/69</t>
  </si>
  <si>
    <t>U-2av</t>
  </si>
  <si>
    <t>U 2 AV</t>
  </si>
  <si>
    <t>110 kt</t>
  </si>
  <si>
    <t>U - 2av</t>
  </si>
  <si>
    <t>Cambric</t>
  </si>
  <si>
    <t>5/14/65</t>
  </si>
  <si>
    <t>U-5e</t>
  </si>
  <si>
    <t>U 5 E</t>
  </si>
  <si>
    <t>750 tons</t>
  </si>
  <si>
    <t>U - 5e</t>
  </si>
  <si>
    <t>Camembert</t>
  </si>
  <si>
    <t>6/26/75</t>
  </si>
  <si>
    <t>U-19q</t>
  </si>
  <si>
    <t>U19 Q</t>
  </si>
  <si>
    <t>U -19q</t>
  </si>
  <si>
    <t>Camphor</t>
  </si>
  <si>
    <t>6/29/71</t>
  </si>
  <si>
    <t>U-12g.10</t>
  </si>
  <si>
    <t>U12 G.10</t>
  </si>
  <si>
    <t>Weapons Effects</t>
  </si>
  <si>
    <t>SAN/DOD</t>
  </si>
  <si>
    <t>U -12g.10</t>
  </si>
  <si>
    <t>Campos</t>
  </si>
  <si>
    <t>2/13/78</t>
  </si>
  <si>
    <t>U-9cp</t>
  </si>
  <si>
    <t>U 9 CP</t>
  </si>
  <si>
    <t>U - 9cp</t>
  </si>
  <si>
    <t>Can-Green</t>
  </si>
  <si>
    <t>4/21/70</t>
  </si>
  <si>
    <t>U-2dd #1</t>
  </si>
  <si>
    <t>U 2 DD 1</t>
  </si>
  <si>
    <t>U - 2dd 1</t>
  </si>
  <si>
    <t>Can-Red</t>
  </si>
  <si>
    <t>U-2dd #4</t>
  </si>
  <si>
    <t>U 2 DD 4</t>
  </si>
  <si>
    <t>U - 2dd 4</t>
  </si>
  <si>
    <t>Canfield</t>
  </si>
  <si>
    <t>5/2/80</t>
  </si>
  <si>
    <t>U-3kx</t>
  </si>
  <si>
    <t>U 3 KX</t>
  </si>
  <si>
    <t>U - 3kx</t>
  </si>
  <si>
    <t>Canjilon</t>
  </si>
  <si>
    <t>U-3fq</t>
  </si>
  <si>
    <t>U 3 FQ</t>
  </si>
  <si>
    <t>U - 3fq</t>
  </si>
  <si>
    <t>Canna-Limoges</t>
  </si>
  <si>
    <t>11/17/72</t>
  </si>
  <si>
    <t>U-9yz-26</t>
  </si>
  <si>
    <t>U 9IYZ26</t>
  </si>
  <si>
    <t>U - 9yz-26</t>
  </si>
  <si>
    <t>Canna-Umbrinus</t>
  </si>
  <si>
    <t>Canvasback</t>
  </si>
  <si>
    <t>8/22/64</t>
  </si>
  <si>
    <t>U-3cp</t>
  </si>
  <si>
    <t>U 3 CP</t>
  </si>
  <si>
    <t>U - 3cp</t>
  </si>
  <si>
    <t>Capitan</t>
  </si>
  <si>
    <t>6/28/72</t>
  </si>
  <si>
    <t>U-3jj</t>
  </si>
  <si>
    <t>U 3 JJ</t>
  </si>
  <si>
    <t>U - 3jj</t>
  </si>
  <si>
    <t>Caprock</t>
  </si>
  <si>
    <t>5/31/84</t>
  </si>
  <si>
    <t>U-4q</t>
  </si>
  <si>
    <t>U 4 Q</t>
  </si>
  <si>
    <t>U - 4q</t>
  </si>
  <si>
    <t>Carmel</t>
  </si>
  <si>
    <t>2/21/63</t>
  </si>
  <si>
    <t>U-2h</t>
  </si>
  <si>
    <t>U 2 H</t>
  </si>
  <si>
    <t>U - 2h</t>
  </si>
  <si>
    <t>Carnelian</t>
  </si>
  <si>
    <t>7/28/77</t>
  </si>
  <si>
    <t>U-4af</t>
  </si>
  <si>
    <t>U 4 AF</t>
  </si>
  <si>
    <t>U - 4af</t>
  </si>
  <si>
    <t>Carp</t>
  </si>
  <si>
    <t>9/27/63</t>
  </si>
  <si>
    <t>U-3cb</t>
  </si>
  <si>
    <t>U 3 CB</t>
  </si>
  <si>
    <t>U - 3cb</t>
  </si>
  <si>
    <t>Carpetbag</t>
  </si>
  <si>
    <t>12/17/70</t>
  </si>
  <si>
    <t>U-2dg</t>
  </si>
  <si>
    <t>U 2 DG</t>
  </si>
  <si>
    <t>220 kt</t>
  </si>
  <si>
    <t>U - 2dg</t>
  </si>
  <si>
    <t>Carrizozo</t>
  </si>
  <si>
    <t>12/3/70</t>
  </si>
  <si>
    <t>U-3hr</t>
  </si>
  <si>
    <t>U 3 HR</t>
  </si>
  <si>
    <t>U - 3hr</t>
  </si>
  <si>
    <t>Cashmere</t>
  </si>
  <si>
    <t>2/4/65</t>
  </si>
  <si>
    <t>U-2ad</t>
  </si>
  <si>
    <t>U 2 AD</t>
  </si>
  <si>
    <t>U - 2ad</t>
  </si>
  <si>
    <t>Casselman</t>
  </si>
  <si>
    <t>U-10g</t>
  </si>
  <si>
    <t>U10 G</t>
  </si>
  <si>
    <t>U -10g</t>
  </si>
  <si>
    <t>Cassowary</t>
  </si>
  <si>
    <t>12/16/64</t>
  </si>
  <si>
    <t>U-3bn</t>
  </si>
  <si>
    <t>U 3 BN</t>
  </si>
  <si>
    <t>U - 3bn</t>
  </si>
  <si>
    <t>Cathay</t>
  </si>
  <si>
    <t>10/8/71</t>
  </si>
  <si>
    <t>U-9ch</t>
  </si>
  <si>
    <t>U 9 CH</t>
  </si>
  <si>
    <t>U - 9ch</t>
  </si>
  <si>
    <t>Cebolla</t>
  </si>
  <si>
    <t>8/9/72</t>
  </si>
  <si>
    <t>U-3jc</t>
  </si>
  <si>
    <t>U 3 JC</t>
  </si>
  <si>
    <t>U - 3jc</t>
  </si>
  <si>
    <t>Cebrero</t>
  </si>
  <si>
    <t>8/14/85</t>
  </si>
  <si>
    <t>U-9cw</t>
  </si>
  <si>
    <t>U 9 CW</t>
  </si>
  <si>
    <t>U - 9cw</t>
  </si>
  <si>
    <t>Centaur</t>
  </si>
  <si>
    <t>8/27/65</t>
  </si>
  <si>
    <t>U-2ak</t>
  </si>
  <si>
    <t>U 2 AK</t>
  </si>
  <si>
    <t>U - 2ak</t>
  </si>
  <si>
    <t>Cerise</t>
  </si>
  <si>
    <t>11/18/66</t>
  </si>
  <si>
    <t>U-3eu</t>
  </si>
  <si>
    <t>U 3 EU</t>
  </si>
  <si>
    <t>U - 3eu</t>
  </si>
  <si>
    <t>Cernada</t>
  </si>
  <si>
    <t>9/24/81</t>
  </si>
  <si>
    <t>U-3kk</t>
  </si>
  <si>
    <t>U 3 KK</t>
  </si>
  <si>
    <t>U - 3kk</t>
  </si>
  <si>
    <t>Cerro</t>
  </si>
  <si>
    <t>9/2/82</t>
  </si>
  <si>
    <t>U-3Lf</t>
  </si>
  <si>
    <t>U 3 LF</t>
  </si>
  <si>
    <t>U - 3Lf</t>
  </si>
  <si>
    <t>Chaenactis</t>
  </si>
  <si>
    <t>12/14/71</t>
  </si>
  <si>
    <t>U-2dL</t>
  </si>
  <si>
    <t>U 2 DL</t>
  </si>
  <si>
    <t>U - 2dL</t>
  </si>
  <si>
    <t>Chamita</t>
  </si>
  <si>
    <t>8/17/85</t>
  </si>
  <si>
    <t>U-3Lz</t>
  </si>
  <si>
    <t>U 3 LZ</t>
  </si>
  <si>
    <t>U - 3Lz</t>
  </si>
  <si>
    <t>Chancellor</t>
  </si>
  <si>
    <t>9/1/83</t>
  </si>
  <si>
    <t>U-19ad</t>
  </si>
  <si>
    <t>U19 AD</t>
  </si>
  <si>
    <t>134 kt</t>
  </si>
  <si>
    <t>U -19ad</t>
  </si>
  <si>
    <t>Chantilly</t>
  </si>
  <si>
    <t>9/29/71</t>
  </si>
  <si>
    <t>U-2di</t>
  </si>
  <si>
    <t>U 2 DI</t>
  </si>
  <si>
    <t>U - 2di</t>
  </si>
  <si>
    <t>Charcoal</t>
  </si>
  <si>
    <t>9/10/65</t>
  </si>
  <si>
    <t>U-7g</t>
  </si>
  <si>
    <t>U 7 G</t>
  </si>
  <si>
    <t>U - 7g</t>
  </si>
  <si>
    <t>Chartreuse</t>
  </si>
  <si>
    <t>5/6/66</t>
  </si>
  <si>
    <t>U-19d</t>
  </si>
  <si>
    <t>U19 D</t>
  </si>
  <si>
    <t>70.5 kt</t>
  </si>
  <si>
    <t>U -19d</t>
  </si>
  <si>
    <t>Chateaugay</t>
  </si>
  <si>
    <t>6/28/68</t>
  </si>
  <si>
    <t>U-20t</t>
  </si>
  <si>
    <t>U20 T</t>
  </si>
  <si>
    <t>U -20t</t>
  </si>
  <si>
    <t>Chatty</t>
  </si>
  <si>
    <t>3/18/69</t>
  </si>
  <si>
    <t>U-2bn</t>
  </si>
  <si>
    <t>U 2 BN</t>
  </si>
  <si>
    <t>U - 2bn</t>
  </si>
  <si>
    <t>Cheedam</t>
  </si>
  <si>
    <t>2/17/83</t>
  </si>
  <si>
    <t>U-2et</t>
  </si>
  <si>
    <t>U 2 ET</t>
  </si>
  <si>
    <t>U - 2et</t>
  </si>
  <si>
    <t>Chena</t>
  </si>
  <si>
    <t>10/10/61</t>
  </si>
  <si>
    <t>U-12b.09</t>
  </si>
  <si>
    <t>U12 B.09</t>
  </si>
  <si>
    <t>U -12b.09</t>
  </si>
  <si>
    <t>Chenille</t>
  </si>
  <si>
    <t>4/22/65</t>
  </si>
  <si>
    <t>U-9bg</t>
  </si>
  <si>
    <t>U 9 BG</t>
  </si>
  <si>
    <t>U - 9bg</t>
  </si>
  <si>
    <t>Cheshire</t>
  </si>
  <si>
    <t>2/14/76</t>
  </si>
  <si>
    <t>U-20n</t>
  </si>
  <si>
    <t>U20 N</t>
  </si>
  <si>
    <t>200 to 500 kt</t>
  </si>
  <si>
    <t>U -20n</t>
  </si>
  <si>
    <t>Chess</t>
  </si>
  <si>
    <t>6/20/79</t>
  </si>
  <si>
    <t>U-7at</t>
  </si>
  <si>
    <t>U 7 AT</t>
  </si>
  <si>
    <t>U - 7at</t>
  </si>
  <si>
    <t>Chevre</t>
  </si>
  <si>
    <t>11/23/76</t>
  </si>
  <si>
    <t>U-10ay</t>
  </si>
  <si>
    <t>U10 AY</t>
  </si>
  <si>
    <t>U -10ay</t>
  </si>
  <si>
    <t>Chiberta</t>
  </si>
  <si>
    <t>12/20/75</t>
  </si>
  <si>
    <t>U-2ek</t>
  </si>
  <si>
    <t>U 2 EK</t>
  </si>
  <si>
    <t>U - 2ek</t>
  </si>
  <si>
    <t>Chinchilla</t>
  </si>
  <si>
    <t>2/19/62</t>
  </si>
  <si>
    <t>U-3ag</t>
  </si>
  <si>
    <t>U 3 AG</t>
  </si>
  <si>
    <t>1.8 kt</t>
  </si>
  <si>
    <t>U - 3ag</t>
  </si>
  <si>
    <t>Chinchilla II</t>
  </si>
  <si>
    <t>3/31/62</t>
  </si>
  <si>
    <t>U-3as</t>
  </si>
  <si>
    <t>U 3 AS</t>
  </si>
  <si>
    <t>U - 3as</t>
  </si>
  <si>
    <t>Chipmunk</t>
  </si>
  <si>
    <t>2/15/63</t>
  </si>
  <si>
    <t>U-3ay</t>
  </si>
  <si>
    <t>U 3 AY</t>
  </si>
  <si>
    <t>U - 3ay</t>
  </si>
  <si>
    <t>Chocolate</t>
  </si>
  <si>
    <t>4/21/67</t>
  </si>
  <si>
    <t>U-3es</t>
  </si>
  <si>
    <t>U 3 ES</t>
  </si>
  <si>
    <t>U - 3es</t>
  </si>
  <si>
    <t>Cimarron</t>
  </si>
  <si>
    <t>2/23/62</t>
  </si>
  <si>
    <t>U-9h</t>
  </si>
  <si>
    <t>U 9 H</t>
  </si>
  <si>
    <t>11.9  kt</t>
  </si>
  <si>
    <t>U - 9h</t>
  </si>
  <si>
    <t>Cinnamon</t>
  </si>
  <si>
    <t>3/7/66</t>
  </si>
  <si>
    <t>U-3dm</t>
  </si>
  <si>
    <t>U 3 DM</t>
  </si>
  <si>
    <t>U - 3dm</t>
  </si>
  <si>
    <t>Clairette</t>
  </si>
  <si>
    <t>2/5/81</t>
  </si>
  <si>
    <t>U-3kr</t>
  </si>
  <si>
    <t>U 3 KR</t>
  </si>
  <si>
    <t>U - 3kr</t>
  </si>
  <si>
    <t>Clarksmobile</t>
  </si>
  <si>
    <t>5/17/68</t>
  </si>
  <si>
    <t>U-2as</t>
  </si>
  <si>
    <t>U 2 AS</t>
  </si>
  <si>
    <t>U - 2as</t>
  </si>
  <si>
    <t>Clearwater</t>
  </si>
  <si>
    <t>10/16/63</t>
  </si>
  <si>
    <t>U-12q</t>
  </si>
  <si>
    <t>U12 Q</t>
  </si>
  <si>
    <t>Intermediate</t>
  </si>
  <si>
    <t>U -12q</t>
  </si>
  <si>
    <t>Club</t>
  </si>
  <si>
    <t>1/30/64</t>
  </si>
  <si>
    <t>U-2aa</t>
  </si>
  <si>
    <t>U 2 AA</t>
  </si>
  <si>
    <t>U - 2aa</t>
  </si>
  <si>
    <t>Clymer</t>
  </si>
  <si>
    <t>3/12/66</t>
  </si>
  <si>
    <t>U-9ce</t>
  </si>
  <si>
    <t>U 9 CE</t>
  </si>
  <si>
    <t>U - 9ce</t>
  </si>
  <si>
    <t>Coalora</t>
  </si>
  <si>
    <t>2/11/83</t>
  </si>
  <si>
    <t>U-3Lo</t>
  </si>
  <si>
    <t>U 3 LO</t>
  </si>
  <si>
    <t>U - 3Lo</t>
  </si>
  <si>
    <t>Cobbler</t>
  </si>
  <si>
    <t>11/8/67</t>
  </si>
  <si>
    <t>U-7u</t>
  </si>
  <si>
    <t>U 7 U</t>
  </si>
  <si>
    <t>U - 7u</t>
  </si>
  <si>
    <t>Codsaw</t>
  </si>
  <si>
    <t>U-9g</t>
  </si>
  <si>
    <t>U 9 G</t>
  </si>
  <si>
    <t>U - 9g</t>
  </si>
  <si>
    <t>Coffer</t>
  </si>
  <si>
    <t>3/21/69</t>
  </si>
  <si>
    <t>U-2de</t>
  </si>
  <si>
    <t>U 2 DE</t>
  </si>
  <si>
    <t>Less than 100 kt</t>
  </si>
  <si>
    <t>U - 2de</t>
  </si>
  <si>
    <t>Cognac</t>
  </si>
  <si>
    <t>10/25/67</t>
  </si>
  <si>
    <t>U-3fm</t>
  </si>
  <si>
    <t>U 3 FM</t>
  </si>
  <si>
    <t>U - 3fm</t>
  </si>
  <si>
    <t>Colby</t>
  </si>
  <si>
    <t>3/14/76</t>
  </si>
  <si>
    <t>U-20aa</t>
  </si>
  <si>
    <t>U20 AA</t>
  </si>
  <si>
    <t>Cavity</t>
  </si>
  <si>
    <t>500 to 1000 kt</t>
  </si>
  <si>
    <t>U -20aa</t>
  </si>
  <si>
    <t>Colfax</t>
  </si>
  <si>
    <t>10/5/58</t>
  </si>
  <si>
    <t>U-3k</t>
  </si>
  <si>
    <t>U 3 K</t>
  </si>
  <si>
    <t>5.5 tons</t>
  </si>
  <si>
    <t>U - 3k</t>
  </si>
  <si>
    <t>Colmor</t>
  </si>
  <si>
    <t>4/26/73</t>
  </si>
  <si>
    <t>U-3hv</t>
  </si>
  <si>
    <t>U 3 HV</t>
  </si>
  <si>
    <t>U - 3hv</t>
  </si>
  <si>
    <t>Colwick</t>
  </si>
  <si>
    <t>4/26/80</t>
  </si>
  <si>
    <t>U-20ac</t>
  </si>
  <si>
    <t>U20 AC</t>
  </si>
  <si>
    <t>U -20ac</t>
  </si>
  <si>
    <t>Commodore</t>
  </si>
  <si>
    <t>5/20/67</t>
  </si>
  <si>
    <t>U-2am</t>
  </si>
  <si>
    <t>U 2 AM</t>
  </si>
  <si>
    <t>250 kt</t>
  </si>
  <si>
    <t>U - 2am</t>
  </si>
  <si>
    <t>Comstock</t>
  </si>
  <si>
    <t>6/2/88</t>
  </si>
  <si>
    <t>U-20ay</t>
  </si>
  <si>
    <t>U20 AY</t>
  </si>
  <si>
    <t>U -20ay</t>
  </si>
  <si>
    <t>Concentration</t>
  </si>
  <si>
    <t>12/1/78</t>
  </si>
  <si>
    <t>U-3kn</t>
  </si>
  <si>
    <t>U 3 KN</t>
  </si>
  <si>
    <t>U - 3kn</t>
  </si>
  <si>
    <t>Contact</t>
  </si>
  <si>
    <t>6/22/89</t>
  </si>
  <si>
    <t>U-20aw</t>
  </si>
  <si>
    <t>U20 AW</t>
  </si>
  <si>
    <t>U -20aw</t>
  </si>
  <si>
    <t>Corazon</t>
  </si>
  <si>
    <t>U-3ha</t>
  </si>
  <si>
    <t>U 3 HA</t>
  </si>
  <si>
    <t>U - 3ha</t>
  </si>
  <si>
    <t>Corduroy</t>
  </si>
  <si>
    <t>12/3/65</t>
  </si>
  <si>
    <t>U-10k</t>
  </si>
  <si>
    <t>U10 K</t>
  </si>
  <si>
    <t>U -10k</t>
  </si>
  <si>
    <t>Cormorant</t>
  </si>
  <si>
    <t>7/17/64</t>
  </si>
  <si>
    <t>U-3df</t>
  </si>
  <si>
    <t>U 3 DF</t>
  </si>
  <si>
    <t>U - 3df</t>
  </si>
  <si>
    <t>Cornice-Green</t>
  </si>
  <si>
    <t>5/15/70</t>
  </si>
  <si>
    <t>U-10ap #3</t>
  </si>
  <si>
    <t>U10 AP 3</t>
  </si>
  <si>
    <t>U -10ap 3</t>
  </si>
  <si>
    <t>Cornice-Yellow</t>
  </si>
  <si>
    <t>U-10ap #1</t>
  </si>
  <si>
    <t>U10 AP 1</t>
  </si>
  <si>
    <t>U -10ap 1</t>
  </si>
  <si>
    <t>Cornucopia</t>
  </si>
  <si>
    <t>7/24/86</t>
  </si>
  <si>
    <t>U-2gaS</t>
  </si>
  <si>
    <t>U 2 GA  S</t>
  </si>
  <si>
    <t>U - 2gaS</t>
  </si>
  <si>
    <t>Correo</t>
  </si>
  <si>
    <t>8/2/84</t>
  </si>
  <si>
    <t>U-3Lw</t>
  </si>
  <si>
    <t>U 3 LW</t>
  </si>
  <si>
    <t>U - 3Lw</t>
  </si>
  <si>
    <t>Coso-Bronze</t>
  </si>
  <si>
    <t>3/8/91</t>
  </si>
  <si>
    <t>U-4an</t>
  </si>
  <si>
    <t>U 4 AN</t>
  </si>
  <si>
    <t>U - 4an</t>
  </si>
  <si>
    <t>Coso-Gray</t>
  </si>
  <si>
    <t>Coso-Silver</t>
  </si>
  <si>
    <t>Cottage</t>
  </si>
  <si>
    <t>3/23/85</t>
  </si>
  <si>
    <t>U-8j</t>
  </si>
  <si>
    <t>U 8 J</t>
  </si>
  <si>
    <t>U - 8j</t>
  </si>
  <si>
    <t>Coulommiers</t>
  </si>
  <si>
    <t>9/27/77</t>
  </si>
  <si>
    <t>U-2ei</t>
  </si>
  <si>
    <t>U 2 EI</t>
  </si>
  <si>
    <t>U - 2ei</t>
  </si>
  <si>
    <t>Courser</t>
  </si>
  <si>
    <t>9/25/64</t>
  </si>
  <si>
    <t>U-3do</t>
  </si>
  <si>
    <t>U 3 DO</t>
  </si>
  <si>
    <t>LANL/UK</t>
  </si>
  <si>
    <t>U - 3do</t>
  </si>
  <si>
    <t>Cove</t>
  </si>
  <si>
    <t>2/16/77</t>
  </si>
  <si>
    <t>U-3ki</t>
  </si>
  <si>
    <t>U 3 KI</t>
  </si>
  <si>
    <t>U - 3ki</t>
  </si>
  <si>
    <t>Cowles</t>
  </si>
  <si>
    <t>2/3/72</t>
  </si>
  <si>
    <t>U-3hx</t>
  </si>
  <si>
    <t>U 3 HX</t>
  </si>
  <si>
    <t>U - 3hx</t>
  </si>
  <si>
    <t>Coypu</t>
  </si>
  <si>
    <t>4/10/63</t>
  </si>
  <si>
    <t>U-3af</t>
  </si>
  <si>
    <t>U 3 AF</t>
  </si>
  <si>
    <t>U - 3af</t>
  </si>
  <si>
    <t>Cremino</t>
  </si>
  <si>
    <t>9/27/78</t>
  </si>
  <si>
    <t>U-8e</t>
  </si>
  <si>
    <t>U 8 E</t>
  </si>
  <si>
    <t>U - 8e</t>
  </si>
  <si>
    <t>Cremino-Caerphilly</t>
  </si>
  <si>
    <t>Crepe</t>
  </si>
  <si>
    <t>12/5/64</t>
  </si>
  <si>
    <t>U-2q</t>
  </si>
  <si>
    <t>U 2 Q</t>
  </si>
  <si>
    <t>U - 2q</t>
  </si>
  <si>
    <t>Crestlake-Briar</t>
  </si>
  <si>
    <t>7/18/74</t>
  </si>
  <si>
    <t>U-2dw</t>
  </si>
  <si>
    <t>U 2 DW</t>
  </si>
  <si>
    <t>U - 2dw</t>
  </si>
  <si>
    <t>Crestlake-Tansan</t>
  </si>
  <si>
    <t>Crew</t>
  </si>
  <si>
    <t>11/4/68</t>
  </si>
  <si>
    <t>U-2db</t>
  </si>
  <si>
    <t>U 2 DB</t>
  </si>
  <si>
    <t>U - 2db</t>
  </si>
  <si>
    <t>Crew-2nd</t>
  </si>
  <si>
    <t>Crew-3rd</t>
  </si>
  <si>
    <t>Crewline</t>
  </si>
  <si>
    <t>5/25/77</t>
  </si>
  <si>
    <t>U-7ap</t>
  </si>
  <si>
    <t>U 7 AP</t>
  </si>
  <si>
    <t>U - 7ap</t>
  </si>
  <si>
    <t>Crock</t>
  </si>
  <si>
    <t>5/8/68</t>
  </si>
  <si>
    <t>U-10ak</t>
  </si>
  <si>
    <t>U10 AK</t>
  </si>
  <si>
    <t>U -10ak</t>
  </si>
  <si>
    <t>Crowdie</t>
  </si>
  <si>
    <t>5/5/83</t>
  </si>
  <si>
    <t>U-2fe</t>
  </si>
  <si>
    <t>U 2 FE</t>
  </si>
  <si>
    <t>U - 2fe</t>
  </si>
  <si>
    <t>Cruet</t>
  </si>
  <si>
    <t>U-2cn</t>
  </si>
  <si>
    <t>U 2 CN</t>
  </si>
  <si>
    <t>11 kt</t>
  </si>
  <si>
    <t>U - 2cn</t>
  </si>
  <si>
    <t>Cuchillo</t>
  </si>
  <si>
    <t>U-3jt</t>
  </si>
  <si>
    <t>U 3 JT</t>
  </si>
  <si>
    <t>U - 3jt</t>
  </si>
  <si>
    <t>Culantro-A</t>
  </si>
  <si>
    <t>12/10/69</t>
  </si>
  <si>
    <t>U-3hi-a</t>
  </si>
  <si>
    <t>U 3 HI A</t>
  </si>
  <si>
    <t>U - 3hi-a</t>
  </si>
  <si>
    <t>Culantro-B</t>
  </si>
  <si>
    <t>U-3hi-b</t>
  </si>
  <si>
    <t>U 3 HI B</t>
  </si>
  <si>
    <t>U - 3hi-b</t>
  </si>
  <si>
    <t>Cumarin</t>
  </si>
  <si>
    <t>2/25/70</t>
  </si>
  <si>
    <t>U-3gz</t>
  </si>
  <si>
    <t>U 3 GZ</t>
  </si>
  <si>
    <t>U - 3gz</t>
  </si>
  <si>
    <t>Cumberland</t>
  </si>
  <si>
    <t>4/11/63</t>
  </si>
  <si>
    <t>U-2e</t>
  </si>
  <si>
    <t>U 2 E</t>
  </si>
  <si>
    <t>U - 2e</t>
  </si>
  <si>
    <t>Cup</t>
  </si>
  <si>
    <t>3/26/65</t>
  </si>
  <si>
    <t>U-9cb</t>
  </si>
  <si>
    <t>U 9 CB</t>
  </si>
  <si>
    <t>U - 9cb</t>
  </si>
  <si>
    <t>Cyathus</t>
  </si>
  <si>
    <t>U-8b</t>
  </si>
  <si>
    <t>U 8 B</t>
  </si>
  <si>
    <t>8.7 kt</t>
  </si>
  <si>
    <t>U - 8b</t>
  </si>
  <si>
    <t>Cybar</t>
  </si>
  <si>
    <t>7/17/86</t>
  </si>
  <si>
    <t>U-19ar</t>
  </si>
  <si>
    <t>U19 AR</t>
  </si>
  <si>
    <t>116 kt</t>
  </si>
  <si>
    <t>U -19ar</t>
  </si>
  <si>
    <t>Cyclamen</t>
  </si>
  <si>
    <t>5/5/66</t>
  </si>
  <si>
    <t>U-3cx</t>
  </si>
  <si>
    <t>U 3 CX</t>
  </si>
  <si>
    <t>U - 3cx</t>
  </si>
  <si>
    <t>Cypress</t>
  </si>
  <si>
    <t>2/12/69</t>
  </si>
  <si>
    <t>U-12g.09</t>
  </si>
  <si>
    <t>U12 G.09</t>
  </si>
  <si>
    <t>SAN</t>
  </si>
  <si>
    <t>U -12g.09</t>
  </si>
  <si>
    <t>Daiquiri</t>
  </si>
  <si>
    <t>9/23/66</t>
  </si>
  <si>
    <t>U-7o</t>
  </si>
  <si>
    <t>U 7 O</t>
  </si>
  <si>
    <t>U - 7o</t>
  </si>
  <si>
    <t>Dalhart</t>
  </si>
  <si>
    <t>10/13/88</t>
  </si>
  <si>
    <t>U-4u</t>
  </si>
  <si>
    <t>U 4 U</t>
  </si>
  <si>
    <t>U - 4u</t>
  </si>
  <si>
    <t>Daman I</t>
  </si>
  <si>
    <t>6/21/62</t>
  </si>
  <si>
    <t>U-3be</t>
  </si>
  <si>
    <t>U 3 BE</t>
  </si>
  <si>
    <t>U - 3be</t>
  </si>
  <si>
    <t>Danablu</t>
  </si>
  <si>
    <t>6/9/83</t>
  </si>
  <si>
    <t>U-2eu</t>
  </si>
  <si>
    <t>U 2 EU</t>
  </si>
  <si>
    <t>U - 2eu</t>
  </si>
  <si>
    <t>Darwin</t>
  </si>
  <si>
    <t>6/25/86</t>
  </si>
  <si>
    <t>U-20aq</t>
  </si>
  <si>
    <t>U20 AQ</t>
  </si>
  <si>
    <t>U -20aq</t>
  </si>
  <si>
    <t>Dauphin</t>
  </si>
  <si>
    <t>11/14/80</t>
  </si>
  <si>
    <t>U-9cq</t>
  </si>
  <si>
    <t>U 9 CQ</t>
  </si>
  <si>
    <t>U - 9cq</t>
  </si>
  <si>
    <t>Dead</t>
  </si>
  <si>
    <t>4/21/62</t>
  </si>
  <si>
    <t>U-9k</t>
  </si>
  <si>
    <t>U 9 K</t>
  </si>
  <si>
    <t>U - 9k</t>
  </si>
  <si>
    <t>Deck</t>
  </si>
  <si>
    <t>11/18/75</t>
  </si>
  <si>
    <t>U-3kd</t>
  </si>
  <si>
    <t>U 3 KD</t>
  </si>
  <si>
    <t>U - 3kd</t>
  </si>
  <si>
    <t>Delamar</t>
  </si>
  <si>
    <t>4/18/87</t>
  </si>
  <si>
    <t>U-20at</t>
  </si>
  <si>
    <t>U20 AT</t>
  </si>
  <si>
    <t>U -20at</t>
  </si>
  <si>
    <t>Delphinium</t>
  </si>
  <si>
    <t>9/26/72</t>
  </si>
  <si>
    <t>U-2dp</t>
  </si>
  <si>
    <t>U 2 DP</t>
  </si>
  <si>
    <t>13.8 kt</t>
  </si>
  <si>
    <t>U - 2dp</t>
  </si>
  <si>
    <t>Derringer</t>
  </si>
  <si>
    <t>9/12/66</t>
  </si>
  <si>
    <t>U-5i</t>
  </si>
  <si>
    <t>U 5 I</t>
  </si>
  <si>
    <t>7.8 kt</t>
  </si>
  <si>
    <t>U - 5i</t>
  </si>
  <si>
    <t>Des Moines</t>
  </si>
  <si>
    <t>6/13/62</t>
  </si>
  <si>
    <t>U-12j.01</t>
  </si>
  <si>
    <t>U12 J.01</t>
  </si>
  <si>
    <t>2.9 kt</t>
  </si>
  <si>
    <t>U -12j.01</t>
  </si>
  <si>
    <t>Dexter</t>
  </si>
  <si>
    <t>6/23/71</t>
  </si>
  <si>
    <t>U-3hs</t>
  </si>
  <si>
    <t>U 3 HS</t>
  </si>
  <si>
    <t>U - 3hs</t>
  </si>
  <si>
    <t>Diablo Hawk</t>
  </si>
  <si>
    <t>9/13/78</t>
  </si>
  <si>
    <t>U-12n.10A</t>
  </si>
  <si>
    <t>U12 N.10A</t>
  </si>
  <si>
    <t>DOD</t>
  </si>
  <si>
    <t>U -12n.10a</t>
  </si>
  <si>
    <t>Diagonal Line</t>
  </si>
  <si>
    <t>1/24/71</t>
  </si>
  <si>
    <t>U-11g</t>
  </si>
  <si>
    <t>U11 G</t>
  </si>
  <si>
    <t>U -11g</t>
  </si>
  <si>
    <t>Diamond Ace</t>
  </si>
  <si>
    <t>9/23/82</t>
  </si>
  <si>
    <t>U-12n.15</t>
  </si>
  <si>
    <t>U12 N.15</t>
  </si>
  <si>
    <t>DOD/LLNL</t>
  </si>
  <si>
    <t>U -12n.15</t>
  </si>
  <si>
    <t>Diamond Beech</t>
  </si>
  <si>
    <t>10/9/85</t>
  </si>
  <si>
    <t>U-12n.19</t>
  </si>
  <si>
    <t>U12.N.19</t>
  </si>
  <si>
    <t>LLNL/DNA</t>
  </si>
  <si>
    <t>U -12n.19</t>
  </si>
  <si>
    <t>Diamond Dust</t>
  </si>
  <si>
    <t>5/12/70</t>
  </si>
  <si>
    <t>U-16a.05</t>
  </si>
  <si>
    <t>U16 A.05</t>
  </si>
  <si>
    <t>Vela Uniform</t>
  </si>
  <si>
    <t>U -16a.05</t>
  </si>
  <si>
    <t>Diamond Fortune</t>
  </si>
  <si>
    <t>4/30/92</t>
  </si>
  <si>
    <t>U-12p.05</t>
  </si>
  <si>
    <t>U12 P.05</t>
  </si>
  <si>
    <t>DNA</t>
  </si>
  <si>
    <t>U -12p.05</t>
  </si>
  <si>
    <t>Diamond Mine</t>
  </si>
  <si>
    <t>7/1/71</t>
  </si>
  <si>
    <t>U-16a.06</t>
  </si>
  <si>
    <t>U16 A.06</t>
  </si>
  <si>
    <t>U -16a.06</t>
  </si>
  <si>
    <t>Diamond Sculls</t>
  </si>
  <si>
    <t>7/20/72</t>
  </si>
  <si>
    <t>U-12t.02</t>
  </si>
  <si>
    <t>U12 T.02</t>
  </si>
  <si>
    <t>U -12t.02</t>
  </si>
  <si>
    <t>Diana Mist</t>
  </si>
  <si>
    <t>2/11/70</t>
  </si>
  <si>
    <t>U-12n.06</t>
  </si>
  <si>
    <t>U12 N.06</t>
  </si>
  <si>
    <t>DOD/LANL</t>
  </si>
  <si>
    <t>U -12n.06</t>
  </si>
  <si>
    <t>Diana Moon</t>
  </si>
  <si>
    <t>8/27/68</t>
  </si>
  <si>
    <t>U-11e</t>
  </si>
  <si>
    <t>U11 E</t>
  </si>
  <si>
    <t>U -11e</t>
  </si>
  <si>
    <t>Dianthus</t>
  </si>
  <si>
    <t>2/17/72</t>
  </si>
  <si>
    <t>U-10at</t>
  </si>
  <si>
    <t>U10 AT</t>
  </si>
  <si>
    <t>U -10at</t>
  </si>
  <si>
    <t>Dido Queen</t>
  </si>
  <si>
    <t>6/5/73</t>
  </si>
  <si>
    <t>U-12e.14</t>
  </si>
  <si>
    <t>U12 E.14</t>
  </si>
  <si>
    <t>U -12e.14</t>
  </si>
  <si>
    <t>Diesel Train</t>
  </si>
  <si>
    <t>12/5/69</t>
  </si>
  <si>
    <t>U-12e.11</t>
  </si>
  <si>
    <t>U12 E.11</t>
  </si>
  <si>
    <t>U -12e.11</t>
  </si>
  <si>
    <t>Diluted Waters</t>
  </si>
  <si>
    <t>6/16/65</t>
  </si>
  <si>
    <t>U-5b</t>
  </si>
  <si>
    <t>U 5 B</t>
  </si>
  <si>
    <t>U - 5b</t>
  </si>
  <si>
    <t>Dining Car</t>
  </si>
  <si>
    <t>4/5/75</t>
  </si>
  <si>
    <t>U-12e.18</t>
  </si>
  <si>
    <t>U12 E.18</t>
  </si>
  <si>
    <t>U -12e.18</t>
  </si>
  <si>
    <t>Discus Thrower</t>
  </si>
  <si>
    <t>5/27/66</t>
  </si>
  <si>
    <t>U-8a</t>
  </si>
  <si>
    <t>U 8 A</t>
  </si>
  <si>
    <t>21.2 kt</t>
  </si>
  <si>
    <t>U - 8a</t>
  </si>
  <si>
    <t>Disko Elm</t>
  </si>
  <si>
    <t>9/14/89</t>
  </si>
  <si>
    <t>U-12p.03</t>
  </si>
  <si>
    <t>U12 P.03</t>
  </si>
  <si>
    <t>U -12p.03</t>
  </si>
  <si>
    <t>Distant Zenith</t>
  </si>
  <si>
    <t>9/19/91</t>
  </si>
  <si>
    <t>U-12p.04</t>
  </si>
  <si>
    <t>U12 P.04</t>
  </si>
  <si>
    <t>U -12p.04</t>
  </si>
  <si>
    <t>Divider</t>
  </si>
  <si>
    <t>9/23/92</t>
  </si>
  <si>
    <t>U-3mL</t>
  </si>
  <si>
    <t>U 3 ML</t>
  </si>
  <si>
    <t>U - 3ml</t>
  </si>
  <si>
    <t>Dofino</t>
  </si>
  <si>
    <t>3/8/77</t>
  </si>
  <si>
    <t>U-10ba</t>
  </si>
  <si>
    <t>U10 BA</t>
  </si>
  <si>
    <t>U -10ba</t>
  </si>
  <si>
    <t>Dofino-Lawton</t>
  </si>
  <si>
    <t>Dolcetto</t>
  </si>
  <si>
    <t>8/30/84</t>
  </si>
  <si>
    <t>U-7bi</t>
  </si>
  <si>
    <t>U 7 BI</t>
  </si>
  <si>
    <t>U - 7bi</t>
  </si>
  <si>
    <t>Door Mist</t>
  </si>
  <si>
    <t>8/31/67</t>
  </si>
  <si>
    <t>U-12g.07</t>
  </si>
  <si>
    <t>U12 G.07</t>
  </si>
  <si>
    <t>U -12g.07</t>
  </si>
  <si>
    <t>Dormouse</t>
  </si>
  <si>
    <t>1/30/62</t>
  </si>
  <si>
    <t>U-3aq</t>
  </si>
  <si>
    <t>U 3 AQ</t>
  </si>
  <si>
    <t>U - 3aq</t>
  </si>
  <si>
    <t>Dormouse Prime</t>
  </si>
  <si>
    <t>4/5/62</t>
  </si>
  <si>
    <t>U-3az</t>
  </si>
  <si>
    <t>U 3 AZ</t>
  </si>
  <si>
    <t>U - 3az</t>
  </si>
  <si>
    <t>Dorsal Fin</t>
  </si>
  <si>
    <t>2/29/68</t>
  </si>
  <si>
    <t>U-12e.10</t>
  </si>
  <si>
    <t>U12 E.10</t>
  </si>
  <si>
    <t>U -12e.10</t>
  </si>
  <si>
    <t>Double Play</t>
  </si>
  <si>
    <t>6/15/66</t>
  </si>
  <si>
    <t>U-16a.03</t>
  </si>
  <si>
    <t>U16 A.03</t>
  </si>
  <si>
    <t>U -16a.03</t>
  </si>
  <si>
    <t>Dovekie</t>
  </si>
  <si>
    <t>1/21/66</t>
  </si>
  <si>
    <t>U-3cd</t>
  </si>
  <si>
    <t>U 3 CD</t>
  </si>
  <si>
    <t>U - 3cd</t>
  </si>
  <si>
    <t>Draughts</t>
  </si>
  <si>
    <t>U-7aL</t>
  </si>
  <si>
    <t>U 7 AL</t>
  </si>
  <si>
    <t>U - 7aL</t>
  </si>
  <si>
    <t>Drill (Source-Lower)</t>
  </si>
  <si>
    <t>U-2ai</t>
  </si>
  <si>
    <t>U 2 AI</t>
  </si>
  <si>
    <t>3.4 kt</t>
  </si>
  <si>
    <t>U - 2ai</t>
  </si>
  <si>
    <t>Drill (Target-Upper)</t>
  </si>
  <si>
    <t>Driver</t>
  </si>
  <si>
    <t>5/7/64</t>
  </si>
  <si>
    <t>U-9ar</t>
  </si>
  <si>
    <t>U 9 AR</t>
  </si>
  <si>
    <t>U - 9ar</t>
  </si>
  <si>
    <t>Dub</t>
  </si>
  <si>
    <t>6/30/64</t>
  </si>
  <si>
    <t>U-10a</t>
  </si>
  <si>
    <t>U 10 A</t>
  </si>
  <si>
    <t>U -10a</t>
  </si>
  <si>
    <t>Duffer</t>
  </si>
  <si>
    <t>6/18/64</t>
  </si>
  <si>
    <t>U-10dS</t>
  </si>
  <si>
    <t>U10 D  S</t>
  </si>
  <si>
    <t>U -10dS</t>
  </si>
  <si>
    <t>Dumont</t>
  </si>
  <si>
    <t>5/19/66</t>
  </si>
  <si>
    <t>U-2t</t>
  </si>
  <si>
    <t>U 2 T</t>
  </si>
  <si>
    <t>U - 2t</t>
  </si>
  <si>
    <t>Duoro</t>
  </si>
  <si>
    <t>6/20/84</t>
  </si>
  <si>
    <t>U-3Lv</t>
  </si>
  <si>
    <t>U 3 LV</t>
  </si>
  <si>
    <t>U - 3Lv</t>
  </si>
  <si>
    <t>Duryea</t>
  </si>
  <si>
    <t>4/14/66</t>
  </si>
  <si>
    <t>U20 A  1</t>
  </si>
  <si>
    <t>70 kt</t>
  </si>
  <si>
    <t>U -20a 1</t>
  </si>
  <si>
    <t>Dutchess</t>
  </si>
  <si>
    <t>10/24/80</t>
  </si>
  <si>
    <t>U-7bm</t>
  </si>
  <si>
    <t>U 7 BM</t>
  </si>
  <si>
    <t>U - 7bm</t>
  </si>
  <si>
    <t>Eagle</t>
  </si>
  <si>
    <t>12/12/63</t>
  </si>
  <si>
    <t>U-9av</t>
  </si>
  <si>
    <t>U 9 AV</t>
  </si>
  <si>
    <t>5.3 kt</t>
  </si>
  <si>
    <t>U - 9av</t>
  </si>
  <si>
    <t>Ebbtide</t>
  </si>
  <si>
    <t>9/15/77</t>
  </si>
  <si>
    <t>U-3kt</t>
  </si>
  <si>
    <t>U 3 KT</t>
  </si>
  <si>
    <t>U - 3kt</t>
  </si>
  <si>
    <t>Edam</t>
  </si>
  <si>
    <t>4/24/75</t>
  </si>
  <si>
    <t>U-2dy</t>
  </si>
  <si>
    <t>U 2 DY</t>
  </si>
  <si>
    <t>U - 2dy</t>
  </si>
  <si>
    <t>Eel</t>
  </si>
  <si>
    <t>5/19/62</t>
  </si>
  <si>
    <t>U-9m</t>
  </si>
  <si>
    <t>U 9 M</t>
  </si>
  <si>
    <t>4.5 kt</t>
  </si>
  <si>
    <t>U - 9m</t>
  </si>
  <si>
    <t>Effendi</t>
  </si>
  <si>
    <t>4/27/67</t>
  </si>
  <si>
    <t>U-2ap</t>
  </si>
  <si>
    <t>U 2 AP</t>
  </si>
  <si>
    <t>U - 2ap</t>
  </si>
  <si>
    <t>Egmont</t>
  </si>
  <si>
    <t>12/9/84</t>
  </si>
  <si>
    <t>U-20aL</t>
  </si>
  <si>
    <t>U20 AL</t>
  </si>
  <si>
    <t>U -20aL</t>
  </si>
  <si>
    <t>Elida</t>
  </si>
  <si>
    <t>12/19/73</t>
  </si>
  <si>
    <t>U-3hy</t>
  </si>
  <si>
    <t>U 3 HY</t>
  </si>
  <si>
    <t>U - 3hy</t>
  </si>
  <si>
    <t>Elkhart</t>
  </si>
  <si>
    <t>9/17/65</t>
  </si>
  <si>
    <t>U-9bs</t>
  </si>
  <si>
    <t>U 9 BS</t>
  </si>
  <si>
    <t>U - 9bs</t>
  </si>
  <si>
    <t>Embudo</t>
  </si>
  <si>
    <t>6/16/71</t>
  </si>
  <si>
    <t>U-3hd</t>
  </si>
  <si>
    <t>U 3 HD</t>
  </si>
  <si>
    <t>U - 3hd</t>
  </si>
  <si>
    <t>Emerson</t>
  </si>
  <si>
    <t>U-2aL</t>
  </si>
  <si>
    <t>U 2 AL</t>
  </si>
  <si>
    <t>U - 2aL</t>
  </si>
  <si>
    <t>Emmenthal</t>
  </si>
  <si>
    <t>11/2/78</t>
  </si>
  <si>
    <t>U-19t</t>
  </si>
  <si>
    <t>U19 T</t>
  </si>
  <si>
    <t>U -19t</t>
  </si>
  <si>
    <t>Ermine</t>
  </si>
  <si>
    <t>3/6/62</t>
  </si>
  <si>
    <t>U-3ab</t>
  </si>
  <si>
    <t>U 3 AB</t>
  </si>
  <si>
    <t>U - 3ab</t>
  </si>
  <si>
    <t>Escabosa</t>
  </si>
  <si>
    <t>7/10/74</t>
  </si>
  <si>
    <t>U-7ac</t>
  </si>
  <si>
    <t>U 7 AC</t>
  </si>
  <si>
    <t>U - 7ac</t>
  </si>
  <si>
    <t>Esrom</t>
  </si>
  <si>
    <t>2/4/76</t>
  </si>
  <si>
    <t>U-7ak</t>
  </si>
  <si>
    <t>U 7 AK</t>
  </si>
  <si>
    <t>U - 7ak</t>
  </si>
  <si>
    <t>Estaca</t>
  </si>
  <si>
    <t>10/17/74</t>
  </si>
  <si>
    <t>U-3ja</t>
  </si>
  <si>
    <t>U 3 JA</t>
  </si>
  <si>
    <t>U - 3ja</t>
  </si>
  <si>
    <t>Estuary</t>
  </si>
  <si>
    <t>3/9/76</t>
  </si>
  <si>
    <t>U-19g</t>
  </si>
  <si>
    <t>U19 G</t>
  </si>
  <si>
    <t>U -19g</t>
  </si>
  <si>
    <t>Evans</t>
  </si>
  <si>
    <t>10/29/58</t>
  </si>
  <si>
    <t>U-12b.04</t>
  </si>
  <si>
    <t>U12 B.04</t>
  </si>
  <si>
    <t>55 tons</t>
  </si>
  <si>
    <t>U -12b.04</t>
  </si>
  <si>
    <t>Fade</t>
  </si>
  <si>
    <t>6/25/64</t>
  </si>
  <si>
    <t>U-9be</t>
  </si>
  <si>
    <t>U 9 BE</t>
  </si>
  <si>
    <t>U - 9be</t>
  </si>
  <si>
    <t>Fahada</t>
  </si>
  <si>
    <t>5/26/83</t>
  </si>
  <si>
    <t>U-7bh</t>
  </si>
  <si>
    <t>U 7 BH</t>
  </si>
  <si>
    <t>U - 7bh</t>
  </si>
  <si>
    <t>Fajy</t>
  </si>
  <si>
    <t>6/28/79</t>
  </si>
  <si>
    <t>U-2fc</t>
  </si>
  <si>
    <t>U 2 FC</t>
  </si>
  <si>
    <t>U - 2fc</t>
  </si>
  <si>
    <t>Fallon</t>
  </si>
  <si>
    <t>5/23/74</t>
  </si>
  <si>
    <t>U-2dv</t>
  </si>
  <si>
    <t>U 2 DV</t>
  </si>
  <si>
    <t>U - 2dv</t>
  </si>
  <si>
    <t>Farallones</t>
  </si>
  <si>
    <t>12/14/77</t>
  </si>
  <si>
    <t>U-2fa</t>
  </si>
  <si>
    <t>U 2 FA</t>
  </si>
  <si>
    <t>U - 2fa</t>
  </si>
  <si>
    <t>Farm</t>
  </si>
  <si>
    <t>12/16/78</t>
  </si>
  <si>
    <t>U-20ab</t>
  </si>
  <si>
    <t>U20 AB</t>
  </si>
  <si>
    <t>U -20ab</t>
  </si>
  <si>
    <t>Fawn</t>
  </si>
  <si>
    <t>4/7/67</t>
  </si>
  <si>
    <t>U-3eo</t>
  </si>
  <si>
    <t>U 3 EO</t>
  </si>
  <si>
    <t>U - 3eo</t>
  </si>
  <si>
    <t>Feather</t>
  </si>
  <si>
    <t>12/22/61</t>
  </si>
  <si>
    <t>U-12b.08</t>
  </si>
  <si>
    <t>U12 B.08</t>
  </si>
  <si>
    <t>177 tons</t>
  </si>
  <si>
    <t>U -12b.08</t>
  </si>
  <si>
    <t>Fenton</t>
  </si>
  <si>
    <t>4/23/66</t>
  </si>
  <si>
    <t>U-2m #1</t>
  </si>
  <si>
    <t>U 2 M  1</t>
  </si>
  <si>
    <t>1.4 kt</t>
  </si>
  <si>
    <t>U - 2m 1</t>
  </si>
  <si>
    <t>Ferret</t>
  </si>
  <si>
    <t>U-3bf</t>
  </si>
  <si>
    <t>U 3 BF</t>
  </si>
  <si>
    <t>U - 3bf</t>
  </si>
  <si>
    <t>Ferret Prime</t>
  </si>
  <si>
    <t>4/5/63</t>
  </si>
  <si>
    <t>U-3by</t>
  </si>
  <si>
    <t>U 3 BY</t>
  </si>
  <si>
    <t>U - 3by</t>
  </si>
  <si>
    <t>File</t>
  </si>
  <si>
    <t>U-3gb</t>
  </si>
  <si>
    <t>U 3 GB</t>
  </si>
  <si>
    <t>U - 3gb</t>
  </si>
  <si>
    <t>Fisher</t>
  </si>
  <si>
    <t>12/3/61</t>
  </si>
  <si>
    <t>U-3ah</t>
  </si>
  <si>
    <t>U 3 AH</t>
  </si>
  <si>
    <t>12.4 kt</t>
  </si>
  <si>
    <t>U - 3ah</t>
  </si>
  <si>
    <t>Fizz</t>
  </si>
  <si>
    <t>3/10/67</t>
  </si>
  <si>
    <t>U-3fr</t>
  </si>
  <si>
    <t>U 3 FR</t>
  </si>
  <si>
    <t>U - 3fr</t>
  </si>
  <si>
    <t>Flask-Green</t>
  </si>
  <si>
    <t>5/26/70</t>
  </si>
  <si>
    <t>U-2az #1</t>
  </si>
  <si>
    <t>U 2 AZ 1</t>
  </si>
  <si>
    <t>105 kt</t>
  </si>
  <si>
    <t>U - 2az 1</t>
  </si>
  <si>
    <t>Flask-Red</t>
  </si>
  <si>
    <t>U-2az #3</t>
  </si>
  <si>
    <t>U 2 AZ 3</t>
  </si>
  <si>
    <t>U - 2az 3</t>
  </si>
  <si>
    <t>Flask-Yellow</t>
  </si>
  <si>
    <t>U-2az #2</t>
  </si>
  <si>
    <t>U 2 AZ 2</t>
  </si>
  <si>
    <t>U - 2az 2</t>
  </si>
  <si>
    <t>Flax-Backup</t>
  </si>
  <si>
    <t>12/21/72</t>
  </si>
  <si>
    <t>U-2dj</t>
  </si>
  <si>
    <t>U 2 DJ</t>
  </si>
  <si>
    <t>U - 2dj</t>
  </si>
  <si>
    <t>Flax-Source</t>
  </si>
  <si>
    <t>Flax-Test</t>
  </si>
  <si>
    <t>Flora</t>
  </si>
  <si>
    <t>5/22/80</t>
  </si>
  <si>
    <t>U-3Lg</t>
  </si>
  <si>
    <t>U 3 LG</t>
  </si>
  <si>
    <t>U - 3Lg</t>
  </si>
  <si>
    <t>Flotost</t>
  </si>
  <si>
    <t>8/16/77</t>
  </si>
  <si>
    <t>U-2ao</t>
  </si>
  <si>
    <t>U 2 AO</t>
  </si>
  <si>
    <t>U - 2ao</t>
  </si>
  <si>
    <t>Floydada</t>
  </si>
  <si>
    <t>8/15/91</t>
  </si>
  <si>
    <t>U-7cb</t>
  </si>
  <si>
    <t>U 7 CB</t>
  </si>
  <si>
    <t>U - 7cb</t>
  </si>
  <si>
    <t>Fob-Blue</t>
  </si>
  <si>
    <t>1/23/70</t>
  </si>
  <si>
    <t>U-9 ITS Y-27</t>
  </si>
  <si>
    <t>U 9IY 27</t>
  </si>
  <si>
    <t>U - 9 ITS Y-27</t>
  </si>
  <si>
    <t>Fob-Green</t>
  </si>
  <si>
    <t>U-9 ITS V-27</t>
  </si>
  <si>
    <t>U 9IV 27</t>
  </si>
  <si>
    <t>U - 9 ITS V-27</t>
  </si>
  <si>
    <t>Fob-Red</t>
  </si>
  <si>
    <t>U-9 ITS V-24</t>
  </si>
  <si>
    <t>U9 IV 24</t>
  </si>
  <si>
    <t>U - 9 ITS V-24</t>
  </si>
  <si>
    <t>Fondutta</t>
  </si>
  <si>
    <t>U-19zS</t>
  </si>
  <si>
    <t>U19 Z  S</t>
  </si>
  <si>
    <t>U -19zS</t>
  </si>
  <si>
    <t>Fontina</t>
  </si>
  <si>
    <t>2/12/76</t>
  </si>
  <si>
    <t>U-20f</t>
  </si>
  <si>
    <t>U20 F</t>
  </si>
  <si>
    <t>U -20f</t>
  </si>
  <si>
    <t>Fore</t>
  </si>
  <si>
    <t>1/16/64</t>
  </si>
  <si>
    <t>U-9ao</t>
  </si>
  <si>
    <t>U 9 AO</t>
  </si>
  <si>
    <t>U - 9ao</t>
  </si>
  <si>
    <t>Forefoot</t>
  </si>
  <si>
    <t>6/2/77</t>
  </si>
  <si>
    <t>U-3kf</t>
  </si>
  <si>
    <t>U 3 KF</t>
  </si>
  <si>
    <t>U - 3kf</t>
  </si>
  <si>
    <t>Forest</t>
  </si>
  <si>
    <t>10/31/64</t>
  </si>
  <si>
    <t>U-7a</t>
  </si>
  <si>
    <t>U 7 A</t>
  </si>
  <si>
    <t>U - 7a</t>
  </si>
  <si>
    <t>Freezeout</t>
  </si>
  <si>
    <t>5/11/79</t>
  </si>
  <si>
    <t>U-3kw</t>
  </si>
  <si>
    <t>U 3 KW</t>
  </si>
  <si>
    <t>U - 3kw</t>
  </si>
  <si>
    <t>Frijoles-Deming</t>
  </si>
  <si>
    <t>9/22/71</t>
  </si>
  <si>
    <t>U-3jw</t>
  </si>
  <si>
    <t>U 3 JW</t>
  </si>
  <si>
    <t>U - 3jw</t>
  </si>
  <si>
    <t>Frijoles-Espuela</t>
  </si>
  <si>
    <t>U-3ju</t>
  </si>
  <si>
    <t>U 3 JU</t>
  </si>
  <si>
    <t>U - 3ju</t>
  </si>
  <si>
    <t>Frijoles-Guaje</t>
  </si>
  <si>
    <t>U-3hf</t>
  </si>
  <si>
    <t>U 3 HF</t>
  </si>
  <si>
    <t>U - 3hf</t>
  </si>
  <si>
    <t>Frijoles-Petaca</t>
  </si>
  <si>
    <t>U-3hz</t>
  </si>
  <si>
    <t>U 3 HZ</t>
  </si>
  <si>
    <t>U - 3hz</t>
  </si>
  <si>
    <t>Frisco</t>
  </si>
  <si>
    <t>U-8m</t>
  </si>
  <si>
    <t>U 8 M</t>
  </si>
  <si>
    <t>U - 8m</t>
  </si>
  <si>
    <t>Funnel</t>
  </si>
  <si>
    <t>6/25/68</t>
  </si>
  <si>
    <t>U-3ga</t>
  </si>
  <si>
    <t>U 3 GA</t>
  </si>
  <si>
    <t>U - 3ga</t>
  </si>
  <si>
    <t>Futtock</t>
  </si>
  <si>
    <t>6/18/75</t>
  </si>
  <si>
    <t>U-3eh</t>
  </si>
  <si>
    <t>U 3 EH</t>
  </si>
  <si>
    <t>U - 3eh</t>
  </si>
  <si>
    <t>Galena-Green</t>
  </si>
  <si>
    <t>6/23/92</t>
  </si>
  <si>
    <t>U-9cv</t>
  </si>
  <si>
    <t>U 9 CV</t>
  </si>
  <si>
    <t>U - 9cv</t>
  </si>
  <si>
    <t>Galena-Orange</t>
  </si>
  <si>
    <t>Galena-Yellow</t>
  </si>
  <si>
    <t>Galveston</t>
  </si>
  <si>
    <t>9/4/86</t>
  </si>
  <si>
    <t>U-19af</t>
  </si>
  <si>
    <t>U19 AF</t>
  </si>
  <si>
    <t>U -19af</t>
  </si>
  <si>
    <t>Garden</t>
  </si>
  <si>
    <t>10/23/64</t>
  </si>
  <si>
    <t>U-9aj</t>
  </si>
  <si>
    <t>U 9 AJ</t>
  </si>
  <si>
    <t>U - 9aj</t>
  </si>
  <si>
    <t>Gascon</t>
  </si>
  <si>
    <t>11/14/86</t>
  </si>
  <si>
    <t>U-4t</t>
  </si>
  <si>
    <t>U 4 T</t>
  </si>
  <si>
    <t>U - 4t</t>
  </si>
  <si>
    <t>Gazook</t>
  </si>
  <si>
    <t>3/23/73</t>
  </si>
  <si>
    <t>U-2do</t>
  </si>
  <si>
    <t>U 2 DO</t>
  </si>
  <si>
    <t>U - 2do</t>
  </si>
  <si>
    <t>Gerbil</t>
  </si>
  <si>
    <t>3/29/63</t>
  </si>
  <si>
    <t>U-3bp</t>
  </si>
  <si>
    <t>U 3 BP</t>
  </si>
  <si>
    <t>U - 3bp</t>
  </si>
  <si>
    <t>Gibne</t>
  </si>
  <si>
    <t>4/25/82</t>
  </si>
  <si>
    <t>U-20ah</t>
  </si>
  <si>
    <t>U20 AH</t>
  </si>
  <si>
    <t>LLNL/AWE</t>
  </si>
  <si>
    <t>U -20ah</t>
  </si>
  <si>
    <t>Gibson</t>
  </si>
  <si>
    <t>8/4/67</t>
  </si>
  <si>
    <t>U-3ew</t>
  </si>
  <si>
    <t>U 3 EW</t>
  </si>
  <si>
    <t>U - 3ew</t>
  </si>
  <si>
    <t>Gilroy</t>
  </si>
  <si>
    <t>9/15/67</t>
  </si>
  <si>
    <t>U-3ex</t>
  </si>
  <si>
    <t>U 3 EX</t>
  </si>
  <si>
    <t>U - 3ex</t>
  </si>
  <si>
    <t>Glencoe</t>
  </si>
  <si>
    <t>3/22/86</t>
  </si>
  <si>
    <t>U-4i</t>
  </si>
  <si>
    <t>U 4 I</t>
  </si>
  <si>
    <t>29 kt</t>
  </si>
  <si>
    <t>U - 4i</t>
  </si>
  <si>
    <t>Goldstone</t>
  </si>
  <si>
    <t>12/28/85</t>
  </si>
  <si>
    <t>U-20ao</t>
  </si>
  <si>
    <t>U20 AO</t>
  </si>
  <si>
    <t>U -20ao</t>
  </si>
  <si>
    <t>Gorbea</t>
  </si>
  <si>
    <t>1/31/84</t>
  </si>
  <si>
    <t>U-2cq</t>
  </si>
  <si>
    <t>U 2 CQ</t>
  </si>
  <si>
    <t>U - 2cq</t>
  </si>
  <si>
    <t>Gouda</t>
  </si>
  <si>
    <t>10/6/76</t>
  </si>
  <si>
    <t>U-2ef</t>
  </si>
  <si>
    <t>U 2 EF</t>
  </si>
  <si>
    <t>U - 2ef</t>
  </si>
  <si>
    <t>Gourd-Amber</t>
  </si>
  <si>
    <t>4/24/69</t>
  </si>
  <si>
    <t>U-2bf</t>
  </si>
  <si>
    <t>U 2 BF</t>
  </si>
  <si>
    <t>U - 2bf</t>
  </si>
  <si>
    <t>Gourd-Brown</t>
  </si>
  <si>
    <t>U-2bL</t>
  </si>
  <si>
    <t>U 2 BL</t>
  </si>
  <si>
    <t>U - 2bl</t>
  </si>
  <si>
    <t>Grape A</t>
  </si>
  <si>
    <t>12/17/69</t>
  </si>
  <si>
    <t>U-7s</t>
  </si>
  <si>
    <t>U 7 S</t>
  </si>
  <si>
    <t>U - 7s</t>
  </si>
  <si>
    <t>Grape B</t>
  </si>
  <si>
    <t>U-7v</t>
  </si>
  <si>
    <t>U 7 V</t>
  </si>
  <si>
    <t>U - 7v</t>
  </si>
  <si>
    <t>Greeley</t>
  </si>
  <si>
    <t>12/20/66</t>
  </si>
  <si>
    <t>U-20g</t>
  </si>
  <si>
    <t>U20 G</t>
  </si>
  <si>
    <t>870 kt</t>
  </si>
  <si>
    <t>U -20g</t>
  </si>
  <si>
    <t>Greys</t>
  </si>
  <si>
    <t>11/22/63</t>
  </si>
  <si>
    <t>U-9ax</t>
  </si>
  <si>
    <t>U 9 AX</t>
  </si>
  <si>
    <t>U - 9ax</t>
  </si>
  <si>
    <t>Grove</t>
  </si>
  <si>
    <t>5/22/74</t>
  </si>
  <si>
    <t>U-2ds</t>
  </si>
  <si>
    <t>U 2 DS</t>
  </si>
  <si>
    <t>U - 2ds</t>
  </si>
  <si>
    <t>Grunion</t>
  </si>
  <si>
    <t>10/11/63</t>
  </si>
  <si>
    <t>U-3bz</t>
  </si>
  <si>
    <t>U 2 BZ</t>
  </si>
  <si>
    <t>U - 3bz</t>
  </si>
  <si>
    <t>Gruyere</t>
  </si>
  <si>
    <t>U-9cg</t>
  </si>
  <si>
    <t>U 9 CG</t>
  </si>
  <si>
    <t>U - 9cg</t>
  </si>
  <si>
    <t>Gruyere-Gradino</t>
  </si>
  <si>
    <t>Guanay</t>
  </si>
  <si>
    <t>9/4/64</t>
  </si>
  <si>
    <t>U-3di</t>
  </si>
  <si>
    <t>U 3 DI</t>
  </si>
  <si>
    <t>U - 3di</t>
  </si>
  <si>
    <t>Gum Drop</t>
  </si>
  <si>
    <t>4/21/65</t>
  </si>
  <si>
    <t>U-16a.02</t>
  </si>
  <si>
    <t>U16 A.02</t>
  </si>
  <si>
    <t>U -16a.02</t>
  </si>
  <si>
    <t>Gundi</t>
  </si>
  <si>
    <t>11/15/62</t>
  </si>
  <si>
    <t>U-3bm</t>
  </si>
  <si>
    <t>U 3 BM</t>
  </si>
  <si>
    <t>U - 3bm</t>
  </si>
  <si>
    <t>Gundi Prime</t>
  </si>
  <si>
    <t>5/9/63</t>
  </si>
  <si>
    <t>U-3db</t>
  </si>
  <si>
    <t>U 3 DB</t>
  </si>
  <si>
    <t>U - 3db</t>
  </si>
  <si>
    <t>Haddock</t>
  </si>
  <si>
    <t>8/28/64</t>
  </si>
  <si>
    <t>U-3dL</t>
  </si>
  <si>
    <t>U 3 DL</t>
  </si>
  <si>
    <t>U - 3dL</t>
  </si>
  <si>
    <t>Halfbeak</t>
  </si>
  <si>
    <t>6/30/66</t>
  </si>
  <si>
    <t>U-19b</t>
  </si>
  <si>
    <t>U19 B</t>
  </si>
  <si>
    <t>350 kt</t>
  </si>
  <si>
    <t>U -19b</t>
  </si>
  <si>
    <t>Handcar</t>
  </si>
  <si>
    <t>11/5/64</t>
  </si>
  <si>
    <t>U-10b</t>
  </si>
  <si>
    <t>U10 B</t>
  </si>
  <si>
    <t>12 kt</t>
  </si>
  <si>
    <t>LLNNL/DPNE</t>
  </si>
  <si>
    <t>U -10b</t>
  </si>
  <si>
    <t>Handicap</t>
  </si>
  <si>
    <t>3/12/64</t>
  </si>
  <si>
    <t>U-9ba</t>
  </si>
  <si>
    <t>U 9 BA</t>
  </si>
  <si>
    <t>U - 9ba</t>
  </si>
  <si>
    <t>Handley</t>
  </si>
  <si>
    <t>3/26/70</t>
  </si>
  <si>
    <t>U-20m</t>
  </si>
  <si>
    <t>U20 M</t>
  </si>
  <si>
    <t>More than 1 Mt</t>
  </si>
  <si>
    <t>U -20m</t>
  </si>
  <si>
    <t>Haplopappus</t>
  </si>
  <si>
    <t>U-9 ITS W-22</t>
  </si>
  <si>
    <t>U 0IW 22</t>
  </si>
  <si>
    <t>U - 9 ITS W-22</t>
  </si>
  <si>
    <t>Hard Hat</t>
  </si>
  <si>
    <t>2/15/62</t>
  </si>
  <si>
    <t>U-15a</t>
  </si>
  <si>
    <t>U15 A</t>
  </si>
  <si>
    <t>5.9 kt</t>
  </si>
  <si>
    <t>U -15a</t>
  </si>
  <si>
    <t>Hardin</t>
  </si>
  <si>
    <t>4/30/87</t>
  </si>
  <si>
    <t>U-20av</t>
  </si>
  <si>
    <t>U20 AV</t>
  </si>
  <si>
    <t>U -20av</t>
  </si>
  <si>
    <t>Harebell</t>
  </si>
  <si>
    <t>6/24/71</t>
  </si>
  <si>
    <t>U-2br</t>
  </si>
  <si>
    <t>U 2 BR</t>
  </si>
  <si>
    <t>U - 2br</t>
  </si>
  <si>
    <t>Harkee</t>
  </si>
  <si>
    <t>5/17/63</t>
  </si>
  <si>
    <t>U-3bv</t>
  </si>
  <si>
    <t>U 3 BV</t>
  </si>
  <si>
    <t>U - 3bv</t>
  </si>
  <si>
    <t>Harlingen-A</t>
  </si>
  <si>
    <t>8/23/88</t>
  </si>
  <si>
    <t>U-6g</t>
  </si>
  <si>
    <t>U 6 G</t>
  </si>
  <si>
    <t>U - 6g</t>
  </si>
  <si>
    <t>Harlingen-B</t>
  </si>
  <si>
    <t>U-6h</t>
  </si>
  <si>
    <t>U 6 H</t>
  </si>
  <si>
    <t>U - 6h</t>
  </si>
  <si>
    <t>Harzer</t>
  </si>
  <si>
    <t>6/6/81</t>
  </si>
  <si>
    <t>U-19aj</t>
  </si>
  <si>
    <t>U19 AJ</t>
  </si>
  <si>
    <t>U -19aj</t>
  </si>
  <si>
    <t>Hatchet</t>
  </si>
  <si>
    <t>5/3/68</t>
  </si>
  <si>
    <t>U-3fz</t>
  </si>
  <si>
    <t>U 3 FZ</t>
  </si>
  <si>
    <t>U - 3fz</t>
  </si>
  <si>
    <t>Hatchie</t>
  </si>
  <si>
    <t>U-9e</t>
  </si>
  <si>
    <t>U 9 E</t>
  </si>
  <si>
    <t>U - 9e</t>
  </si>
  <si>
    <t>Havarti</t>
  </si>
  <si>
    <t>8/5/81</t>
  </si>
  <si>
    <t>U-10bg</t>
  </si>
  <si>
    <t>U10 BG</t>
  </si>
  <si>
    <t>U -10bg</t>
  </si>
  <si>
    <t>Haymaker</t>
  </si>
  <si>
    <t>6/27/62</t>
  </si>
  <si>
    <t>U-3au</t>
  </si>
  <si>
    <t>U 3 AU S</t>
  </si>
  <si>
    <t>63.8 kt</t>
  </si>
  <si>
    <t>U - 3auS</t>
  </si>
  <si>
    <t>Hazebrook-Apricot (Orange)</t>
  </si>
  <si>
    <t>2/3/87</t>
  </si>
  <si>
    <t>U-10bh</t>
  </si>
  <si>
    <t>U10 BH</t>
  </si>
  <si>
    <t>U -10bh</t>
  </si>
  <si>
    <t>Hazebrook-Checkerberry (Red)</t>
  </si>
  <si>
    <t>Hazebrook-Emerald (Green)</t>
  </si>
  <si>
    <t>Hearts</t>
  </si>
  <si>
    <t>9/6/79</t>
  </si>
  <si>
    <t>U-4n</t>
  </si>
  <si>
    <t>U 4 N</t>
  </si>
  <si>
    <t>138 kt</t>
  </si>
  <si>
    <t>U - 4n</t>
  </si>
  <si>
    <t>Heilman</t>
  </si>
  <si>
    <t>4/6/67</t>
  </si>
  <si>
    <t>U-2cg</t>
  </si>
  <si>
    <t>U 2 CG</t>
  </si>
  <si>
    <t>U - 2cg</t>
  </si>
  <si>
    <t>Hermosa</t>
  </si>
  <si>
    <t>4/2/85</t>
  </si>
  <si>
    <t>U-7bs</t>
  </si>
  <si>
    <t>U 7 BS</t>
  </si>
  <si>
    <t>U - 7bs</t>
  </si>
  <si>
    <t>Hod-A (Green)</t>
  </si>
  <si>
    <t>U-9 ITS X-23</t>
  </si>
  <si>
    <t>U 9IX 23</t>
  </si>
  <si>
    <t>U - 9 ITS X-23</t>
  </si>
  <si>
    <t>Hod-B (Red)</t>
  </si>
  <si>
    <t>U-9 ITS X-20</t>
  </si>
  <si>
    <t>U 9IX 20</t>
  </si>
  <si>
    <t>U - 9 ITS X-20</t>
  </si>
  <si>
    <t>Hod-C (Blue)</t>
  </si>
  <si>
    <t>U-9 ITS Z-25</t>
  </si>
  <si>
    <t>U 9IZ 25</t>
  </si>
  <si>
    <t>U - 9 ITS Z-25</t>
  </si>
  <si>
    <t>Hognose</t>
  </si>
  <si>
    <t>3/15/62</t>
  </si>
  <si>
    <t>U-3ai</t>
  </si>
  <si>
    <t>U 3 AI</t>
  </si>
  <si>
    <t>U - 3ai</t>
  </si>
  <si>
    <t>Hook</t>
  </si>
  <si>
    <t>4/14/64</t>
  </si>
  <si>
    <t>U-9bc</t>
  </si>
  <si>
    <t>U 9 BC</t>
  </si>
  <si>
    <t>U - 9bc</t>
  </si>
  <si>
    <t>Hoopoe</t>
  </si>
  <si>
    <t>U-3cf</t>
  </si>
  <si>
    <t>U 3 CF</t>
  </si>
  <si>
    <t>U - 3cf</t>
  </si>
  <si>
    <t>Hoosic</t>
  </si>
  <si>
    <t>3/28/62</t>
  </si>
  <si>
    <t>U-9j</t>
  </si>
  <si>
    <t>U 9 J</t>
  </si>
  <si>
    <t>U - 9j</t>
  </si>
  <si>
    <t>Horehound</t>
  </si>
  <si>
    <t>8/27/69</t>
  </si>
  <si>
    <t>U-3gm</t>
  </si>
  <si>
    <t>U 3 GM</t>
  </si>
  <si>
    <t>U - 3gm</t>
  </si>
  <si>
    <t>Hornitos</t>
  </si>
  <si>
    <t>10/31/89</t>
  </si>
  <si>
    <t>U-20bc</t>
  </si>
  <si>
    <t>U20 BC</t>
  </si>
  <si>
    <t>U -20bc</t>
  </si>
  <si>
    <t>Hospah</t>
  </si>
  <si>
    <t>U-3je</t>
  </si>
  <si>
    <t>U 3 JE</t>
  </si>
  <si>
    <t>U - 3je</t>
  </si>
  <si>
    <t>Hosta</t>
  </si>
  <si>
    <t>2/12/82</t>
  </si>
  <si>
    <t>U-19ak</t>
  </si>
  <si>
    <t>U19 AK</t>
  </si>
  <si>
    <t>U -19ak</t>
  </si>
  <si>
    <t>Houston</t>
  </si>
  <si>
    <t>11/14/90</t>
  </si>
  <si>
    <t>U-19az</t>
  </si>
  <si>
    <t>U19 AZ</t>
  </si>
  <si>
    <t>U -19az</t>
  </si>
  <si>
    <t>Hoya</t>
  </si>
  <si>
    <t>9/14/91</t>
  </si>
  <si>
    <t>U-20be</t>
  </si>
  <si>
    <t>U20 BE</t>
  </si>
  <si>
    <t>20 to 150 Kt</t>
  </si>
  <si>
    <t>U -20be</t>
  </si>
  <si>
    <t>Hudson</t>
  </si>
  <si>
    <t>4/12/62</t>
  </si>
  <si>
    <t>U-9n</t>
  </si>
  <si>
    <t>U 9 N</t>
  </si>
  <si>
    <t>U - 9n</t>
  </si>
  <si>
    <t>Hudson Moon</t>
  </si>
  <si>
    <t>U-12e.12</t>
  </si>
  <si>
    <t>U12 E.12</t>
  </si>
  <si>
    <t>U -12e.12</t>
  </si>
  <si>
    <t>Hudson Seal</t>
  </si>
  <si>
    <t>9/24/68</t>
  </si>
  <si>
    <t>U-12n.04</t>
  </si>
  <si>
    <t>U12 N.04</t>
  </si>
  <si>
    <t>U -12n.04</t>
  </si>
  <si>
    <t>Hula</t>
  </si>
  <si>
    <t>10/29/68</t>
  </si>
  <si>
    <t>U-9bu</t>
  </si>
  <si>
    <t>U 9 BU</t>
  </si>
  <si>
    <t>U - 9bu</t>
  </si>
  <si>
    <t>Hulsea</t>
  </si>
  <si>
    <t>3/14/74</t>
  </si>
  <si>
    <t>U-2bx</t>
  </si>
  <si>
    <t>U 2 BX</t>
  </si>
  <si>
    <t>U - 2bx</t>
  </si>
  <si>
    <t>Hunters Trophy</t>
  </si>
  <si>
    <t>9/18/92</t>
  </si>
  <si>
    <t>U-12n.24</t>
  </si>
  <si>
    <t>U12 N.24</t>
  </si>
  <si>
    <t>U -12n.24</t>
  </si>
  <si>
    <t>Hupmobile</t>
  </si>
  <si>
    <t>1/18/68</t>
  </si>
  <si>
    <t>U-2y</t>
  </si>
  <si>
    <t>U 2 Y</t>
  </si>
  <si>
    <t>7.4 kt</t>
  </si>
  <si>
    <t>U - 2y</t>
  </si>
  <si>
    <t>Huron King</t>
  </si>
  <si>
    <t>6/24/80</t>
  </si>
  <si>
    <t>U-3ky</t>
  </si>
  <si>
    <t>U 3 KY</t>
  </si>
  <si>
    <t>DNA/LANL</t>
  </si>
  <si>
    <t>U - 3ky</t>
  </si>
  <si>
    <t>Huron Landing</t>
  </si>
  <si>
    <t>Husky Ace</t>
  </si>
  <si>
    <t>10/12/73</t>
  </si>
  <si>
    <t>U-12n.07</t>
  </si>
  <si>
    <t>U12 N.07</t>
  </si>
  <si>
    <t>U -12n.07</t>
  </si>
  <si>
    <t>Husky Pup</t>
  </si>
  <si>
    <t>10/24/75</t>
  </si>
  <si>
    <t>U-12t.03</t>
  </si>
  <si>
    <t>U12 T.03</t>
  </si>
  <si>
    <t>U -12t.03</t>
  </si>
  <si>
    <t>Hutch</t>
  </si>
  <si>
    <t>7/16/69</t>
  </si>
  <si>
    <t>U-2df</t>
  </si>
  <si>
    <t>U 2 DF</t>
  </si>
  <si>
    <t>U - 2df</t>
  </si>
  <si>
    <t>Hutia</t>
  </si>
  <si>
    <t>U-3bc</t>
  </si>
  <si>
    <t>U 3 BC</t>
  </si>
  <si>
    <t>U - 3bc</t>
  </si>
  <si>
    <t>Hybla Fair</t>
  </si>
  <si>
    <t>10/28/74</t>
  </si>
  <si>
    <t>U-12n.09</t>
  </si>
  <si>
    <t>U12 N.09</t>
  </si>
  <si>
    <t>U -12n.09</t>
  </si>
  <si>
    <t>Hybla Gold</t>
  </si>
  <si>
    <t>11/1/77</t>
  </si>
  <si>
    <t>U-12e.20</t>
  </si>
  <si>
    <t>U12 E.20</t>
  </si>
  <si>
    <t>U -12e.20</t>
  </si>
  <si>
    <t>Hyrax</t>
  </si>
  <si>
    <t>9/14/62</t>
  </si>
  <si>
    <t>U-3bh</t>
  </si>
  <si>
    <t>U 3 BH</t>
  </si>
  <si>
    <t>U - 3bh</t>
  </si>
  <si>
    <t>Iceberg</t>
  </si>
  <si>
    <t>3/23/78</t>
  </si>
  <si>
    <t>U-4g</t>
  </si>
  <si>
    <t>U 4 G</t>
  </si>
  <si>
    <t>U - 4g</t>
  </si>
  <si>
    <t>Ildrim</t>
  </si>
  <si>
    <t>U-2au</t>
  </si>
  <si>
    <t>U 2 AU</t>
  </si>
  <si>
    <t>U - 2au</t>
  </si>
  <si>
    <t>Imp</t>
  </si>
  <si>
    <t>8/9/68</t>
  </si>
  <si>
    <t>U-2bj</t>
  </si>
  <si>
    <t>U 2 BJ</t>
  </si>
  <si>
    <t>U - 2bj</t>
  </si>
  <si>
    <t>Ingot</t>
  </si>
  <si>
    <t>3/9/89</t>
  </si>
  <si>
    <t>U-2gg</t>
  </si>
  <si>
    <t>U 2 GG</t>
  </si>
  <si>
    <t>U - 2gg</t>
  </si>
  <si>
    <t>Inlet</t>
  </si>
  <si>
    <t>11/20/75</t>
  </si>
  <si>
    <t>U-19f</t>
  </si>
  <si>
    <t>U19 F</t>
  </si>
  <si>
    <t>U -19f</t>
  </si>
  <si>
    <t>Ipecac-A</t>
  </si>
  <si>
    <t>5/27/69</t>
  </si>
  <si>
    <t>U-3hk-a</t>
  </si>
  <si>
    <t>U 3 HK A</t>
  </si>
  <si>
    <t>U - 3hk-a</t>
  </si>
  <si>
    <t>Ipecac-B</t>
  </si>
  <si>
    <t>U-3hk-b</t>
  </si>
  <si>
    <t>U 3 HK B</t>
  </si>
  <si>
    <t>U - 3hk-b</t>
  </si>
  <si>
    <t>Islay</t>
  </si>
  <si>
    <t>8/27/81</t>
  </si>
  <si>
    <t>U-2er</t>
  </si>
  <si>
    <t>U 2 ER</t>
  </si>
  <si>
    <t>U - 2er</t>
  </si>
  <si>
    <t>Izzer</t>
  </si>
  <si>
    <t>7/16/65</t>
  </si>
  <si>
    <t>U-9bp</t>
  </si>
  <si>
    <t>U 9 BP</t>
  </si>
  <si>
    <t>U - 9bp</t>
  </si>
  <si>
    <t>Jackpots</t>
  </si>
  <si>
    <t>6/1/78</t>
  </si>
  <si>
    <t>U-3kj</t>
  </si>
  <si>
    <t>U 3 KJ</t>
  </si>
  <si>
    <t>U - 3kj</t>
  </si>
  <si>
    <t>Jal</t>
  </si>
  <si>
    <t>3/19/70</t>
  </si>
  <si>
    <t>U-3hh</t>
  </si>
  <si>
    <t>U 3 HH</t>
  </si>
  <si>
    <t>U - 3hh</t>
  </si>
  <si>
    <t>Jara</t>
  </si>
  <si>
    <t>6/6/74</t>
  </si>
  <si>
    <t>U-3hp</t>
  </si>
  <si>
    <t>U 3 HP</t>
  </si>
  <si>
    <t>U - 3hp</t>
  </si>
  <si>
    <t>Jarlsberg</t>
  </si>
  <si>
    <t>8/27/83</t>
  </si>
  <si>
    <t>U-10ca</t>
  </si>
  <si>
    <t>U10 CA</t>
  </si>
  <si>
    <t>U -10ca</t>
  </si>
  <si>
    <t>Jefferson</t>
  </si>
  <si>
    <t>4/22/86</t>
  </si>
  <si>
    <t>U-20ai</t>
  </si>
  <si>
    <t>U20 AI</t>
  </si>
  <si>
    <t>U -20ai</t>
  </si>
  <si>
    <t>Jerboa</t>
  </si>
  <si>
    <t>3/1/63</t>
  </si>
  <si>
    <t>U-3at</t>
  </si>
  <si>
    <t>U 3 AT</t>
  </si>
  <si>
    <t>U - 3at</t>
  </si>
  <si>
    <t>Jib</t>
  </si>
  <si>
    <t>5/8/74</t>
  </si>
  <si>
    <t>U-3hb</t>
  </si>
  <si>
    <t>U 3 HB</t>
  </si>
  <si>
    <t>U - 3hb</t>
  </si>
  <si>
    <t>Jicarilla</t>
  </si>
  <si>
    <t>4/19/72</t>
  </si>
  <si>
    <t>U-3jm</t>
  </si>
  <si>
    <t>U 3 JM</t>
  </si>
  <si>
    <t>U - 3jm</t>
  </si>
  <si>
    <t>Jornada</t>
  </si>
  <si>
    <t>1/28/82</t>
  </si>
  <si>
    <t>U-4j</t>
  </si>
  <si>
    <t>U 4 J</t>
  </si>
  <si>
    <t>133.7 kt</t>
  </si>
  <si>
    <t>U - 4j</t>
  </si>
  <si>
    <t>Jorum</t>
  </si>
  <si>
    <t>9/16/69</t>
  </si>
  <si>
    <t>U-20e</t>
  </si>
  <si>
    <t>U20 E</t>
  </si>
  <si>
    <t>Less than 1000 kt</t>
  </si>
  <si>
    <t>U -20e</t>
  </si>
  <si>
    <t>Junction</t>
  </si>
  <si>
    <t>3/26/92</t>
  </si>
  <si>
    <t>U-19bg</t>
  </si>
  <si>
    <t>U19 BG</t>
  </si>
  <si>
    <t>U -19bg</t>
  </si>
  <si>
    <t>Kankakee</t>
  </si>
  <si>
    <t>U-10p</t>
  </si>
  <si>
    <t>U10 P</t>
  </si>
  <si>
    <t>U -10p</t>
  </si>
  <si>
    <t>Kappeli</t>
  </si>
  <si>
    <t>7/25/84</t>
  </si>
  <si>
    <t>U-20am</t>
  </si>
  <si>
    <t>U20 AM</t>
  </si>
  <si>
    <t>U -20am</t>
  </si>
  <si>
    <t>Kara</t>
  </si>
  <si>
    <t>5/11/72</t>
  </si>
  <si>
    <t>U-2dh #3</t>
  </si>
  <si>
    <t>U 2 DH 3</t>
  </si>
  <si>
    <t>U - 2dh 3</t>
  </si>
  <si>
    <t>Karab</t>
  </si>
  <si>
    <t>3/16/78</t>
  </si>
  <si>
    <t>U-4ah</t>
  </si>
  <si>
    <t>U 4 AH</t>
  </si>
  <si>
    <t>U - 4ah</t>
  </si>
  <si>
    <t>Kash</t>
  </si>
  <si>
    <t>6/12/80</t>
  </si>
  <si>
    <t>U-20af</t>
  </si>
  <si>
    <t>U20 AF</t>
  </si>
  <si>
    <t>U -20af</t>
  </si>
  <si>
    <t>Kashan</t>
  </si>
  <si>
    <t>U-10av</t>
  </si>
  <si>
    <t>U10 AV</t>
  </si>
  <si>
    <t>U -10av</t>
  </si>
  <si>
    <t>Kasseri</t>
  </si>
  <si>
    <t>10/28/75</t>
  </si>
  <si>
    <t>U-20z</t>
  </si>
  <si>
    <t>U20 Z</t>
  </si>
  <si>
    <t>U -20z</t>
  </si>
  <si>
    <t>Kaweah</t>
  </si>
  <si>
    <t>U-9ab</t>
  </si>
  <si>
    <t>U 9 AB</t>
  </si>
  <si>
    <t>U - 9ab</t>
  </si>
  <si>
    <t>Kawich A-Blue</t>
  </si>
  <si>
    <t>12/9/88</t>
  </si>
  <si>
    <t>U-8n</t>
  </si>
  <si>
    <t>U 8 N</t>
  </si>
  <si>
    <t>Safety Expeirment</t>
  </si>
  <si>
    <t>U - 8n</t>
  </si>
  <si>
    <t>Kawich A-White</t>
  </si>
  <si>
    <t>Kawich-Black</t>
  </si>
  <si>
    <t>2/24/89</t>
  </si>
  <si>
    <t>U-2cu</t>
  </si>
  <si>
    <t>U 2 CU</t>
  </si>
  <si>
    <t>Kawich-Red</t>
  </si>
  <si>
    <t>U - 2cu</t>
  </si>
  <si>
    <t>Kearsarge</t>
  </si>
  <si>
    <t>8/17/88</t>
  </si>
  <si>
    <t>U-19ax</t>
  </si>
  <si>
    <t>U19 AX</t>
  </si>
  <si>
    <t>LLNL/LANL/USSR</t>
  </si>
  <si>
    <t>U -19ax</t>
  </si>
  <si>
    <t>Keel</t>
  </si>
  <si>
    <t>12/16/74</t>
  </si>
  <si>
    <t>U-3hu</t>
  </si>
  <si>
    <t>U 3 HU</t>
  </si>
  <si>
    <t>U - 3hu</t>
  </si>
  <si>
    <t>Keelson</t>
  </si>
  <si>
    <t>U-7ai</t>
  </si>
  <si>
    <t>U 7 AI</t>
  </si>
  <si>
    <t>U - 7ai</t>
  </si>
  <si>
    <t>Kennebec</t>
  </si>
  <si>
    <t>6/25/63</t>
  </si>
  <si>
    <t>U-2af</t>
  </si>
  <si>
    <t>U 2 AF</t>
  </si>
  <si>
    <t>U - 2af</t>
  </si>
  <si>
    <t>Kermet</t>
  </si>
  <si>
    <t>11/23/65</t>
  </si>
  <si>
    <t>U-2c</t>
  </si>
  <si>
    <t>U 2 C</t>
  </si>
  <si>
    <t>U - 2c</t>
  </si>
  <si>
    <t>Kernville</t>
  </si>
  <si>
    <t>2/15/88</t>
  </si>
  <si>
    <t>U-20ar</t>
  </si>
  <si>
    <t>U20 AR</t>
  </si>
  <si>
    <t>U -20ar</t>
  </si>
  <si>
    <t>Kesti</t>
  </si>
  <si>
    <t>6/16/82</t>
  </si>
  <si>
    <t>U-9cn</t>
  </si>
  <si>
    <t>U 9 CN</t>
  </si>
  <si>
    <t>U - 9cn</t>
  </si>
  <si>
    <t>Kestrel</t>
  </si>
  <si>
    <t>4/5/65</t>
  </si>
  <si>
    <t>U-3dd</t>
  </si>
  <si>
    <t>U 3 DD</t>
  </si>
  <si>
    <t>U - 3dd</t>
  </si>
  <si>
    <t>Khaki</t>
  </si>
  <si>
    <t>10/15/66</t>
  </si>
  <si>
    <t>U-3et</t>
  </si>
  <si>
    <t>U 3 ET</t>
  </si>
  <si>
    <t>U - 3et</t>
  </si>
  <si>
    <t>Kinibito</t>
  </si>
  <si>
    <t>12/5/85</t>
  </si>
  <si>
    <t>U-3me</t>
  </si>
  <si>
    <t>U 3 ME</t>
  </si>
  <si>
    <t>U - 3me</t>
  </si>
  <si>
    <t>Klickitat</t>
  </si>
  <si>
    <t>2/20/64</t>
  </si>
  <si>
    <t>U-10e</t>
  </si>
  <si>
    <t>U10 E</t>
  </si>
  <si>
    <t>U -10e</t>
  </si>
  <si>
    <t>Kloster</t>
  </si>
  <si>
    <t>2/15/79</t>
  </si>
  <si>
    <t>U-2eo</t>
  </si>
  <si>
    <t>U 2 EO</t>
  </si>
  <si>
    <t>U - 2eo</t>
  </si>
  <si>
    <t>Knickerbocker</t>
  </si>
  <si>
    <t>U-20d</t>
  </si>
  <si>
    <t>U20 D</t>
  </si>
  <si>
    <t>76 kt</t>
  </si>
  <si>
    <t>U -20d</t>
  </si>
  <si>
    <t>Knife A</t>
  </si>
  <si>
    <t>9/12/68</t>
  </si>
  <si>
    <t>U-3fb</t>
  </si>
  <si>
    <t>U 3 FB</t>
  </si>
  <si>
    <t>U - 3fb</t>
  </si>
  <si>
    <t>Knife B</t>
  </si>
  <si>
    <t>U-3dz</t>
  </si>
  <si>
    <t>U 3 DZ</t>
  </si>
  <si>
    <t>U - 3dz</t>
  </si>
  <si>
    <t>Knife C</t>
  </si>
  <si>
    <t>10/3/68</t>
  </si>
  <si>
    <t>U-3er</t>
  </si>
  <si>
    <t>U 3 ER</t>
  </si>
  <si>
    <t>U - 3er</t>
  </si>
  <si>
    <t>Knox</t>
  </si>
  <si>
    <t>2/21/68</t>
  </si>
  <si>
    <t>U-2at</t>
  </si>
  <si>
    <t>U 2 AT</t>
  </si>
  <si>
    <t>U - 2at</t>
  </si>
  <si>
    <t>Kohocton</t>
  </si>
  <si>
    <t>8/23/63</t>
  </si>
  <si>
    <t>U-9ak</t>
  </si>
  <si>
    <t>U 9 AK</t>
  </si>
  <si>
    <t>U - 9ak</t>
  </si>
  <si>
    <t>Kootanai</t>
  </si>
  <si>
    <t>4/24/63</t>
  </si>
  <si>
    <t>U-9w</t>
  </si>
  <si>
    <t>U 9 W</t>
  </si>
  <si>
    <t>U - 9w</t>
  </si>
  <si>
    <t>Kryddost</t>
  </si>
  <si>
    <t>5/6/82</t>
  </si>
  <si>
    <t>U-2co</t>
  </si>
  <si>
    <t>U 2 CO</t>
  </si>
  <si>
    <t>U - 2co</t>
  </si>
  <si>
    <t>Kyack-A</t>
  </si>
  <si>
    <t>9/20/69</t>
  </si>
  <si>
    <t>U-2bq #1</t>
  </si>
  <si>
    <t>U 2 BQ 1</t>
  </si>
  <si>
    <t>U - 2bq 1</t>
  </si>
  <si>
    <t>Kyack-B</t>
  </si>
  <si>
    <t>U-2bq #2</t>
  </si>
  <si>
    <t>U 2 BQ 2</t>
  </si>
  <si>
    <t>U - 2bq 2</t>
  </si>
  <si>
    <t>Laban</t>
  </si>
  <si>
    <t>8/3/83</t>
  </si>
  <si>
    <t>U-2ff</t>
  </si>
  <si>
    <t>U 2 FF</t>
  </si>
  <si>
    <t>U - 2ff</t>
  </si>
  <si>
    <t>Labis</t>
  </si>
  <si>
    <t>2/5/70</t>
  </si>
  <si>
    <t>U-10an</t>
  </si>
  <si>
    <t>U10 AN</t>
  </si>
  <si>
    <t>25 kt</t>
  </si>
  <si>
    <t>U -10an</t>
  </si>
  <si>
    <t>Labquark</t>
  </si>
  <si>
    <t>9/30/86</t>
  </si>
  <si>
    <t>U-19an</t>
  </si>
  <si>
    <t>U19 AN</t>
  </si>
  <si>
    <t>U -19an</t>
  </si>
  <si>
    <t>Lagoon</t>
  </si>
  <si>
    <t>10/14/71</t>
  </si>
  <si>
    <t>U-10ar</t>
  </si>
  <si>
    <t>U10 AR</t>
  </si>
  <si>
    <t>U -10ar</t>
  </si>
  <si>
    <t>Laguna</t>
  </si>
  <si>
    <t>U-3fd</t>
  </si>
  <si>
    <t>U 3 FD</t>
  </si>
  <si>
    <t>U - 3fd</t>
  </si>
  <si>
    <t>Lampblack</t>
  </si>
  <si>
    <t>1/18/66</t>
  </si>
  <si>
    <t>U-7i</t>
  </si>
  <si>
    <t>U 7 I</t>
  </si>
  <si>
    <t>U - 7i</t>
  </si>
  <si>
    <t>Lanpher</t>
  </si>
  <si>
    <t>10/18/67</t>
  </si>
  <si>
    <t>U-2x</t>
  </si>
  <si>
    <t>U 2 X</t>
  </si>
  <si>
    <t>U - 2x</t>
  </si>
  <si>
    <t>Laredo</t>
  </si>
  <si>
    <t>5/21/88</t>
  </si>
  <si>
    <t>U-3mh</t>
  </si>
  <si>
    <t>U 3 MH</t>
  </si>
  <si>
    <t>U - 3mh</t>
  </si>
  <si>
    <t>Latir</t>
  </si>
  <si>
    <t>2/27/74</t>
  </si>
  <si>
    <t>U-4d</t>
  </si>
  <si>
    <t>U 4 D</t>
  </si>
  <si>
    <t>U - 4d</t>
  </si>
  <si>
    <t>Ledoux</t>
  </si>
  <si>
    <t>9/27/90</t>
  </si>
  <si>
    <t>U-1a.01</t>
  </si>
  <si>
    <t>U 1 A.01</t>
  </si>
  <si>
    <t>U - 1a.01</t>
  </si>
  <si>
    <t>Lexington</t>
  </si>
  <si>
    <t>8/24/67</t>
  </si>
  <si>
    <t>U-2bm</t>
  </si>
  <si>
    <t>U 2 BM</t>
  </si>
  <si>
    <t>U - 2bm</t>
  </si>
  <si>
    <t>Leyden</t>
  </si>
  <si>
    <t>11/26/75</t>
  </si>
  <si>
    <t>U-9cm</t>
  </si>
  <si>
    <t>U 9 CM</t>
  </si>
  <si>
    <t>U - 9cm</t>
  </si>
  <si>
    <t>Lime</t>
  </si>
  <si>
    <t>4/1/66</t>
  </si>
  <si>
    <t>U-7j</t>
  </si>
  <si>
    <t>U 7 J</t>
  </si>
  <si>
    <t>U - 7j</t>
  </si>
  <si>
    <t>Links</t>
  </si>
  <si>
    <t>7/23/64</t>
  </si>
  <si>
    <t>U-9bf</t>
  </si>
  <si>
    <t>U 9 BF</t>
  </si>
  <si>
    <t>U - 9bf</t>
  </si>
  <si>
    <t>Liptauer</t>
  </si>
  <si>
    <t>4/3/80</t>
  </si>
  <si>
    <t>U-2eh</t>
  </si>
  <si>
    <t>U 2 EH</t>
  </si>
  <si>
    <t>U - 2eh</t>
  </si>
  <si>
    <t>Lockney</t>
  </si>
  <si>
    <t>9/24/87</t>
  </si>
  <si>
    <t>U-19aq</t>
  </si>
  <si>
    <t>U19 AQ</t>
  </si>
  <si>
    <t>U -19aq</t>
  </si>
  <si>
    <t>Logan</t>
  </si>
  <si>
    <t>10/16/58</t>
  </si>
  <si>
    <t>U-12e.02</t>
  </si>
  <si>
    <t>U12 E.02</t>
  </si>
  <si>
    <t>5 kt</t>
  </si>
  <si>
    <t>U -12e.02</t>
  </si>
  <si>
    <t>Longchamps</t>
  </si>
  <si>
    <t>U-2dm</t>
  </si>
  <si>
    <t>U 2 DM</t>
  </si>
  <si>
    <t>U - 2dm</t>
  </si>
  <si>
    <t>Lovage</t>
  </si>
  <si>
    <t>U-3fe</t>
  </si>
  <si>
    <t>U 3 FE</t>
  </si>
  <si>
    <t>U - 3fe</t>
  </si>
  <si>
    <t>Lowball</t>
  </si>
  <si>
    <t>7/12/78</t>
  </si>
  <si>
    <t>U-7av</t>
  </si>
  <si>
    <t>U 7 AV</t>
  </si>
  <si>
    <t>U - 7av</t>
  </si>
  <si>
    <t>Lubbock</t>
  </si>
  <si>
    <t>10/18/91</t>
  </si>
  <si>
    <t>U-3mt</t>
  </si>
  <si>
    <t>U 3 MT</t>
  </si>
  <si>
    <t>U - 3mt</t>
  </si>
  <si>
    <t>Luna</t>
  </si>
  <si>
    <t>9/21/58</t>
  </si>
  <si>
    <t>U-3m</t>
  </si>
  <si>
    <t>U 3 M</t>
  </si>
  <si>
    <t>1.5 tons</t>
  </si>
  <si>
    <t>U - 3m</t>
  </si>
  <si>
    <t>Mackerel</t>
  </si>
  <si>
    <t>U-4b</t>
  </si>
  <si>
    <t>U 4 B</t>
  </si>
  <si>
    <t>U - 4b</t>
  </si>
  <si>
    <t>Mad</t>
  </si>
  <si>
    <t>12/13/61</t>
  </si>
  <si>
    <t>U-9a</t>
  </si>
  <si>
    <t>U 9 A</t>
  </si>
  <si>
    <t>502 tons</t>
  </si>
  <si>
    <t>U - 9a</t>
  </si>
  <si>
    <t>Madison</t>
  </si>
  <si>
    <t>12/12/62</t>
  </si>
  <si>
    <t>U-12g.01</t>
  </si>
  <si>
    <t>U12 G.01</t>
  </si>
  <si>
    <t>U -12g.01</t>
  </si>
  <si>
    <t>Mallet</t>
  </si>
  <si>
    <t>1/31/68</t>
  </si>
  <si>
    <t>U-3fv</t>
  </si>
  <si>
    <t>U 3 FV</t>
  </si>
  <si>
    <t>U - 3fv</t>
  </si>
  <si>
    <t>Manatee</t>
  </si>
  <si>
    <t>12/14/62</t>
  </si>
  <si>
    <t>U-9af</t>
  </si>
  <si>
    <t>U 9 AF</t>
  </si>
  <si>
    <t>U - 9af</t>
  </si>
  <si>
    <t>Manteca</t>
  </si>
  <si>
    <t>12/10/82</t>
  </si>
  <si>
    <t>U-4aL</t>
  </si>
  <si>
    <t>U 4 AL</t>
  </si>
  <si>
    <t>U - 4aL</t>
  </si>
  <si>
    <t>Manzanas</t>
  </si>
  <si>
    <t>5/21/70</t>
  </si>
  <si>
    <t>U-3gr</t>
  </si>
  <si>
    <t>U 3 GR</t>
  </si>
  <si>
    <t>U - 3gr</t>
  </si>
  <si>
    <t>Maribo</t>
  </si>
  <si>
    <t>6/26/85</t>
  </si>
  <si>
    <t>U-2cs</t>
  </si>
  <si>
    <t>U 2 CS</t>
  </si>
  <si>
    <t>U - 2cs</t>
  </si>
  <si>
    <t>Mars</t>
  </si>
  <si>
    <t>9/28/58</t>
  </si>
  <si>
    <t>U-12d</t>
  </si>
  <si>
    <t>U12 D</t>
  </si>
  <si>
    <t>14 tons</t>
  </si>
  <si>
    <t>U -12d</t>
  </si>
  <si>
    <t>Marsh</t>
  </si>
  <si>
    <t>9/6/75</t>
  </si>
  <si>
    <t>U-3kb</t>
  </si>
  <si>
    <t>U 3 KB</t>
  </si>
  <si>
    <t>U - 3kb</t>
  </si>
  <si>
    <t>Marshmallow</t>
  </si>
  <si>
    <t>6/28/62</t>
  </si>
  <si>
    <t>U-16a</t>
  </si>
  <si>
    <t>U16 A</t>
  </si>
  <si>
    <t>U -16a</t>
  </si>
  <si>
    <t>Marsilly</t>
  </si>
  <si>
    <t>4/5/77</t>
  </si>
  <si>
    <t>U-2eL</t>
  </si>
  <si>
    <t>U 2 EL</t>
  </si>
  <si>
    <t>U - 2eL</t>
  </si>
  <si>
    <t>Marvel</t>
  </si>
  <si>
    <t>9/21/67</t>
  </si>
  <si>
    <t>U-10dS #1</t>
  </si>
  <si>
    <t>U10 D S1</t>
  </si>
  <si>
    <t>2.2 kt</t>
  </si>
  <si>
    <t>U -10dS 1</t>
  </si>
  <si>
    <t>Mast</t>
  </si>
  <si>
    <t>6/19/75</t>
  </si>
  <si>
    <t>U-19u</t>
  </si>
  <si>
    <t>U19 U</t>
  </si>
  <si>
    <t>U -19u</t>
  </si>
  <si>
    <t>Mataco</t>
  </si>
  <si>
    <t>6/14/63</t>
  </si>
  <si>
    <t>U-3bk</t>
  </si>
  <si>
    <t>U 3 BK</t>
  </si>
  <si>
    <t>U - 3bk</t>
  </si>
  <si>
    <t>Mauve</t>
  </si>
  <si>
    <t>8/6/65</t>
  </si>
  <si>
    <t>U-3dp</t>
  </si>
  <si>
    <t>U 3 DP</t>
  </si>
  <si>
    <t>U - 3dp</t>
  </si>
  <si>
    <t>Maxwell</t>
  </si>
  <si>
    <t>1/13/66</t>
  </si>
  <si>
    <t>U-9br</t>
  </si>
  <si>
    <t>U 9 BR</t>
  </si>
  <si>
    <t>U - 9br</t>
  </si>
  <si>
    <t>Memory</t>
  </si>
  <si>
    <t>3/14/79</t>
  </si>
  <si>
    <t>U-3kq</t>
  </si>
  <si>
    <t>U 3 HQ</t>
  </si>
  <si>
    <t>U - 3kq</t>
  </si>
  <si>
    <t>Mercury</t>
  </si>
  <si>
    <t>9/23/58</t>
  </si>
  <si>
    <t>U-12f.01</t>
  </si>
  <si>
    <t>U12 F.01</t>
  </si>
  <si>
    <t>Slight</t>
  </si>
  <si>
    <t>U -12f.01</t>
  </si>
  <si>
    <t>Merida</t>
  </si>
  <si>
    <t>6/7/72</t>
  </si>
  <si>
    <t>U-2dn</t>
  </si>
  <si>
    <t>U 2 DN</t>
  </si>
  <si>
    <t>U - 2dn</t>
  </si>
  <si>
    <t>Merlin</t>
  </si>
  <si>
    <t>2/16/65</t>
  </si>
  <si>
    <t>U-3ct</t>
  </si>
  <si>
    <t>U 3 CT</t>
  </si>
  <si>
    <t>9.5 kt</t>
  </si>
  <si>
    <t>U - 3ct</t>
  </si>
  <si>
    <t>Merrimac</t>
  </si>
  <si>
    <t>7/13/62</t>
  </si>
  <si>
    <t>U-3bd</t>
  </si>
  <si>
    <t>U 3 BD</t>
  </si>
  <si>
    <t>U - 3bd</t>
  </si>
  <si>
    <t>Mescalero</t>
  </si>
  <si>
    <t>1/5/72</t>
  </si>
  <si>
    <t>U-3gu</t>
  </si>
  <si>
    <t>U 3 GU</t>
  </si>
  <si>
    <t>U - 3gu</t>
  </si>
  <si>
    <t>Mesita</t>
  </si>
  <si>
    <t>5/9/73</t>
  </si>
  <si>
    <t>U-3jd</t>
  </si>
  <si>
    <t>U 3 JD</t>
  </si>
  <si>
    <t>U - 3jd</t>
  </si>
  <si>
    <t>Metropolis</t>
  </si>
  <si>
    <t>3/10/90</t>
  </si>
  <si>
    <t>U-2gh</t>
  </si>
  <si>
    <t>U 2 GH</t>
  </si>
  <si>
    <t>U - 2gh</t>
  </si>
  <si>
    <t>Mickey</t>
  </si>
  <si>
    <t>5/10/67</t>
  </si>
  <si>
    <t>U-7m</t>
  </si>
  <si>
    <t>U 7 M</t>
  </si>
  <si>
    <t>U - 7m</t>
  </si>
  <si>
    <t>Midas Myth/Milagro</t>
  </si>
  <si>
    <t>2/15/84</t>
  </si>
  <si>
    <t>U-12t.04</t>
  </si>
  <si>
    <t>U12 T.04</t>
  </si>
  <si>
    <t>U -12t.04</t>
  </si>
  <si>
    <t>Middle Note</t>
  </si>
  <si>
    <t>3/18/87</t>
  </si>
  <si>
    <t>U-12n.21</t>
  </si>
  <si>
    <t>U12 N.21</t>
  </si>
  <si>
    <t>U -12n.21</t>
  </si>
  <si>
    <t>Midi Mist</t>
  </si>
  <si>
    <t>6/26/67</t>
  </si>
  <si>
    <t>U-12n.02</t>
  </si>
  <si>
    <t>U12 N.02</t>
  </si>
  <si>
    <t>U -12n.02</t>
  </si>
  <si>
    <t>Midland</t>
  </si>
  <si>
    <t>7/16/87</t>
  </si>
  <si>
    <t>U-7by</t>
  </si>
  <si>
    <t>U 7 BY</t>
  </si>
  <si>
    <t>U - 7by</t>
  </si>
  <si>
    <t>Miera</t>
  </si>
  <si>
    <t>3/8/73</t>
  </si>
  <si>
    <t>U-7ad</t>
  </si>
  <si>
    <t>U 7 AD</t>
  </si>
  <si>
    <t>U - 7ad</t>
  </si>
  <si>
    <t>Mighty Epic</t>
  </si>
  <si>
    <t>5/12/76</t>
  </si>
  <si>
    <t>U-12n.10</t>
  </si>
  <si>
    <t>U12 N.10</t>
  </si>
  <si>
    <t>U -12n.10</t>
  </si>
  <si>
    <t>Mighty Oak</t>
  </si>
  <si>
    <t>4/10/86</t>
  </si>
  <si>
    <t>U-12t.08</t>
  </si>
  <si>
    <t>U12 T.08</t>
  </si>
  <si>
    <t>DNA/LLNL</t>
  </si>
  <si>
    <t>U -12t.08</t>
  </si>
  <si>
    <t>Milk Shake</t>
  </si>
  <si>
    <t>3/25/68</t>
  </si>
  <si>
    <t>U-5k</t>
  </si>
  <si>
    <t>U 5 K</t>
  </si>
  <si>
    <t>U - 5k</t>
  </si>
  <si>
    <t>Mill Yard</t>
  </si>
  <si>
    <t>U-12n.20</t>
  </si>
  <si>
    <t>U12 N.20</t>
  </si>
  <si>
    <t>U -12n.20</t>
  </si>
  <si>
    <t>Mineral Quarry</t>
  </si>
  <si>
    <t>7/25/90</t>
  </si>
  <si>
    <t>U-12n.22</t>
  </si>
  <si>
    <t>U12 N.22</t>
  </si>
  <si>
    <t>U -12n.22</t>
  </si>
  <si>
    <t>Minero</t>
  </si>
  <si>
    <t>12/20/84</t>
  </si>
  <si>
    <t>U-3Lt</t>
  </si>
  <si>
    <t>U 3 LT</t>
  </si>
  <si>
    <t>U - 3Lt</t>
  </si>
  <si>
    <t>Miners Iron</t>
  </si>
  <si>
    <t>10/31/80</t>
  </si>
  <si>
    <t>U-12n.11</t>
  </si>
  <si>
    <t>U12 N.11</t>
  </si>
  <si>
    <t>U -12n.11</t>
  </si>
  <si>
    <t>Ming Blade</t>
  </si>
  <si>
    <t>6/19/74</t>
  </si>
  <si>
    <t>U-12n.08</t>
  </si>
  <si>
    <t>U12 N.08</t>
  </si>
  <si>
    <t>U -12n.08</t>
  </si>
  <si>
    <t>Ming Vase</t>
  </si>
  <si>
    <t>11/20/68</t>
  </si>
  <si>
    <t>U-16a.04</t>
  </si>
  <si>
    <t>U16 A.04</t>
  </si>
  <si>
    <t>U -16a.04</t>
  </si>
  <si>
    <t>Mini Jade</t>
  </si>
  <si>
    <t>U-12n.12</t>
  </si>
  <si>
    <t>U12 N.12</t>
  </si>
  <si>
    <t>LANL/DNA</t>
  </si>
  <si>
    <t>U -12n.12</t>
  </si>
  <si>
    <t>Miniata</t>
  </si>
  <si>
    <t>7/8/71</t>
  </si>
  <si>
    <t>U-2bu</t>
  </si>
  <si>
    <t>U 2 BU</t>
  </si>
  <si>
    <t>83 kt</t>
  </si>
  <si>
    <t>U - 2bu</t>
  </si>
  <si>
    <t>Mink</t>
  </si>
  <si>
    <t>10/29/61</t>
  </si>
  <si>
    <t>U-3ae</t>
  </si>
  <si>
    <t>U 3 AE</t>
  </si>
  <si>
    <t>U - 3ae</t>
  </si>
  <si>
    <t>Minnow</t>
  </si>
  <si>
    <t>5/15/64</t>
  </si>
  <si>
    <t>U-3cv</t>
  </si>
  <si>
    <t>U 3 CV</t>
  </si>
  <si>
    <t>U - 3cv</t>
  </si>
  <si>
    <t>Mint Leaf</t>
  </si>
  <si>
    <t>5/5/70</t>
  </si>
  <si>
    <t>U-12t.01</t>
  </si>
  <si>
    <t>U12 T.01</t>
  </si>
  <si>
    <t>U -12t.01</t>
  </si>
  <si>
    <t>Minute Steak</t>
  </si>
  <si>
    <t>9/12/69</t>
  </si>
  <si>
    <t>U-11f</t>
  </si>
  <si>
    <t>U11 F</t>
  </si>
  <si>
    <t>U -11f</t>
  </si>
  <si>
    <t>Mission Cyber</t>
  </si>
  <si>
    <t>12/2/87</t>
  </si>
  <si>
    <t>U-12p.02</t>
  </si>
  <si>
    <t>U12 P.02</t>
  </si>
  <si>
    <t>U -12p.02</t>
  </si>
  <si>
    <t>Mission Ghost</t>
  </si>
  <si>
    <t>6/20/87</t>
  </si>
  <si>
    <t>U-12t.09</t>
  </si>
  <si>
    <t>U12 T.09</t>
  </si>
  <si>
    <t>U -12t.09</t>
  </si>
  <si>
    <t>Mississippi</t>
  </si>
  <si>
    <t>10/5/62</t>
  </si>
  <si>
    <t>U-9ad</t>
  </si>
  <si>
    <t>U 9 AD</t>
  </si>
  <si>
    <t>115 kt</t>
  </si>
  <si>
    <t>U - 9ad</t>
  </si>
  <si>
    <t>Misty Echo</t>
  </si>
  <si>
    <t>12/10/88</t>
  </si>
  <si>
    <t>U-12n.23</t>
  </si>
  <si>
    <t>U12 N.23</t>
  </si>
  <si>
    <t>U -12n.23</t>
  </si>
  <si>
    <t>Misty North</t>
  </si>
  <si>
    <t>5/2/72</t>
  </si>
  <si>
    <t>U-12n.05</t>
  </si>
  <si>
    <t>U12 N.05</t>
  </si>
  <si>
    <t>U -12n.05</t>
  </si>
  <si>
    <t>Misty Rain</t>
  </si>
  <si>
    <t>4/6/85</t>
  </si>
  <si>
    <t>U-12n.17</t>
  </si>
  <si>
    <t>U12 N.17</t>
  </si>
  <si>
    <t>U -12n.17</t>
  </si>
  <si>
    <t>Mizzen</t>
  </si>
  <si>
    <t>6/3/75</t>
  </si>
  <si>
    <t>U-7ah</t>
  </si>
  <si>
    <t>U 7 AH</t>
  </si>
  <si>
    <t>U - 7ah</t>
  </si>
  <si>
    <t>Moa</t>
  </si>
  <si>
    <t>9/1/65</t>
  </si>
  <si>
    <t>U-3ed</t>
  </si>
  <si>
    <t>U 3 ED</t>
  </si>
  <si>
    <t>U - 3ed</t>
  </si>
  <si>
    <t>Mogollon</t>
  </si>
  <si>
    <t>4/20/86</t>
  </si>
  <si>
    <t>U-3Li</t>
  </si>
  <si>
    <t>U 3 LI</t>
  </si>
  <si>
    <t>U - 3Li</t>
  </si>
  <si>
    <t>Molbo</t>
  </si>
  <si>
    <t>U-20ag</t>
  </si>
  <si>
    <t>U20 AG</t>
  </si>
  <si>
    <t>U -20ag</t>
  </si>
  <si>
    <t>Monahans-A</t>
  </si>
  <si>
    <t>11/9/88</t>
  </si>
  <si>
    <t>U-3Lk</t>
  </si>
  <si>
    <t>U 3 LK</t>
  </si>
  <si>
    <t>U - 3Lk</t>
  </si>
  <si>
    <t>Monahans-B</t>
  </si>
  <si>
    <t>U-6i</t>
  </si>
  <si>
    <t>U 6 I</t>
  </si>
  <si>
    <t>U - 6i</t>
  </si>
  <si>
    <t>Monero</t>
  </si>
  <si>
    <t>5/19/72</t>
  </si>
  <si>
    <t>U-3jq</t>
  </si>
  <si>
    <t>U 3 JQ</t>
  </si>
  <si>
    <t>U - 3jq</t>
  </si>
  <si>
    <t>Montello</t>
  </si>
  <si>
    <t>4/16/91</t>
  </si>
  <si>
    <t>U-20bf</t>
  </si>
  <si>
    <t>U20 BF</t>
  </si>
  <si>
    <t>U -20bf</t>
  </si>
  <si>
    <t>Monterey</t>
  </si>
  <si>
    <t>7/29/82</t>
  </si>
  <si>
    <t>U-4aj</t>
  </si>
  <si>
    <t>U 4 AJ</t>
  </si>
  <si>
    <t>U - 4aj</t>
  </si>
  <si>
    <t>Morrones</t>
  </si>
  <si>
    <t>U-3ei</t>
  </si>
  <si>
    <t>U 3 EI</t>
  </si>
  <si>
    <t>U - 3ei</t>
  </si>
  <si>
    <t>Mudpack</t>
  </si>
  <si>
    <t>U-10n</t>
  </si>
  <si>
    <t>U10 N</t>
  </si>
  <si>
    <t>2.7 kt</t>
  </si>
  <si>
    <t>U -10n</t>
  </si>
  <si>
    <t>Muenster</t>
  </si>
  <si>
    <t>1/3/76</t>
  </si>
  <si>
    <t>U-19e</t>
  </si>
  <si>
    <t>U19 E</t>
  </si>
  <si>
    <t>U -19e</t>
  </si>
  <si>
    <t>Muggins</t>
  </si>
  <si>
    <t>12/9/83</t>
  </si>
  <si>
    <t>U-3Ls</t>
  </si>
  <si>
    <t>U 3 LS</t>
  </si>
  <si>
    <t>U - 3Ls</t>
  </si>
  <si>
    <t>Muleshoe</t>
  </si>
  <si>
    <t>11/15/89</t>
  </si>
  <si>
    <t>U-7bk</t>
  </si>
  <si>
    <t>U 7 BK</t>
  </si>
  <si>
    <t>U - 7bk</t>
  </si>
  <si>
    <t>Mullet</t>
  </si>
  <si>
    <t>10/17/63</t>
  </si>
  <si>
    <t>U-2ag</t>
  </si>
  <si>
    <t>U 2 AG</t>
  </si>
  <si>
    <t>U - 2ag</t>
  </si>
  <si>
    <t>Mundo</t>
  </si>
  <si>
    <t>5/1/84</t>
  </si>
  <si>
    <t>U-7bo</t>
  </si>
  <si>
    <t>U 7 BO</t>
  </si>
  <si>
    <t>U - 7bo</t>
  </si>
  <si>
    <t>Muscovy</t>
  </si>
  <si>
    <t>4/23/65</t>
  </si>
  <si>
    <t>U-3dx</t>
  </si>
  <si>
    <t>U 3 DX</t>
  </si>
  <si>
    <t>U - 3dx</t>
  </si>
  <si>
    <t>Mushroom</t>
  </si>
  <si>
    <t>3/3/67</t>
  </si>
  <si>
    <t>U-3ef</t>
  </si>
  <si>
    <t>U 3 EF</t>
  </si>
  <si>
    <t>U - 3ef</t>
  </si>
  <si>
    <t>Mustang</t>
  </si>
  <si>
    <t>11/15/63</t>
  </si>
  <si>
    <t>U-9at</t>
  </si>
  <si>
    <t>U 9 AT</t>
  </si>
  <si>
    <t>U - 9at</t>
  </si>
  <si>
    <t>Nama-Amarylis</t>
  </si>
  <si>
    <t>8/5/71</t>
  </si>
  <si>
    <t>U-9 ITS XY-31</t>
  </si>
  <si>
    <t>U 9IXY31</t>
  </si>
  <si>
    <t>U - 9 ITS XY-31</t>
  </si>
  <si>
    <t>Nama-Mephisto</t>
  </si>
  <si>
    <t>U-9 ITS Z-27</t>
  </si>
  <si>
    <t>U 9IZ 27</t>
  </si>
  <si>
    <t>U - 9 ITS Z-27</t>
  </si>
  <si>
    <t>Narraguagus</t>
  </si>
  <si>
    <t>U-2f</t>
  </si>
  <si>
    <t>U 2 F</t>
  </si>
  <si>
    <t>U - 2f</t>
  </si>
  <si>
    <t>Nash</t>
  </si>
  <si>
    <t>1/19/67</t>
  </si>
  <si>
    <t>U-2ce</t>
  </si>
  <si>
    <t>U 2 CE</t>
  </si>
  <si>
    <t>39 kt</t>
  </si>
  <si>
    <t>U - 2ce</t>
  </si>
  <si>
    <t>Natches</t>
  </si>
  <si>
    <t>U-9ak #1</t>
  </si>
  <si>
    <t>U 9 AK 1</t>
  </si>
  <si>
    <t>U - 9ak 1</t>
  </si>
  <si>
    <t>Natoma</t>
  </si>
  <si>
    <t>4/5/73</t>
  </si>
  <si>
    <t>U-10aw</t>
  </si>
  <si>
    <t>U10 AW</t>
  </si>
  <si>
    <t>U -10aw</t>
  </si>
  <si>
    <t>Navata</t>
  </si>
  <si>
    <t>9/29/83</t>
  </si>
  <si>
    <t>U-3Lb</t>
  </si>
  <si>
    <t>U 3 LB</t>
  </si>
  <si>
    <t>U - 3Lb</t>
  </si>
  <si>
    <t>Nebbiolo</t>
  </si>
  <si>
    <t>6/24/82</t>
  </si>
  <si>
    <t>U-19ae</t>
  </si>
  <si>
    <t>U19 AE</t>
  </si>
  <si>
    <t>U -19ae</t>
  </si>
  <si>
    <t>Neptune</t>
  </si>
  <si>
    <t>10/14/58</t>
  </si>
  <si>
    <t>U-12c.03</t>
  </si>
  <si>
    <t>U12 C.03</t>
  </si>
  <si>
    <t>115 tons</t>
  </si>
  <si>
    <t>U -12c.03</t>
  </si>
  <si>
    <t>Nessel</t>
  </si>
  <si>
    <t>8/29/79</t>
  </si>
  <si>
    <t>U-2ep</t>
  </si>
  <si>
    <t>U 2 EP</t>
  </si>
  <si>
    <t>U - 2ep</t>
  </si>
  <si>
    <t>New Point</t>
  </si>
  <si>
    <t>12/13/66</t>
  </si>
  <si>
    <t>U-11c</t>
  </si>
  <si>
    <t>U11 C</t>
  </si>
  <si>
    <t>U -11c</t>
  </si>
  <si>
    <t>Newark</t>
  </si>
  <si>
    <t>9/29/66</t>
  </si>
  <si>
    <t>U-10u</t>
  </si>
  <si>
    <t>U10 U</t>
  </si>
  <si>
    <t>U -10u</t>
  </si>
  <si>
    <t>Nightingale</t>
  </si>
  <si>
    <t>6/22/88</t>
  </si>
  <si>
    <t>U-2ey</t>
  </si>
  <si>
    <t>U 2 EY</t>
  </si>
  <si>
    <t>U - 2ey</t>
  </si>
  <si>
    <t>Nipper</t>
  </si>
  <si>
    <t>2/4/69</t>
  </si>
  <si>
    <t>U-3gL</t>
  </si>
  <si>
    <t>U 3 GL</t>
  </si>
  <si>
    <t>U - 3gL</t>
  </si>
  <si>
    <t>Niza</t>
  </si>
  <si>
    <t>7/10/81</t>
  </si>
  <si>
    <t>U-9cr</t>
  </si>
  <si>
    <t>U 9 CR</t>
  </si>
  <si>
    <t>U - 9cr</t>
  </si>
  <si>
    <t>Noggin</t>
  </si>
  <si>
    <t>9/6/68</t>
  </si>
  <si>
    <t>U-9bx</t>
  </si>
  <si>
    <t>U 9 BX</t>
  </si>
  <si>
    <t>U - 9bx</t>
  </si>
  <si>
    <t>Noor</t>
  </si>
  <si>
    <t>4/10/68</t>
  </si>
  <si>
    <t>U-2be</t>
  </si>
  <si>
    <t>U 2 BE</t>
  </si>
  <si>
    <t>U - 2be</t>
  </si>
  <si>
    <t>Norbo</t>
  </si>
  <si>
    <t>3/8/80</t>
  </si>
  <si>
    <t>U-8c</t>
  </si>
  <si>
    <t>U 8 C</t>
  </si>
  <si>
    <t>U - 8c</t>
  </si>
  <si>
    <t>Normanna</t>
  </si>
  <si>
    <t>7/12/84</t>
  </si>
  <si>
    <t>U-10cb</t>
  </si>
  <si>
    <t>U10 CB</t>
  </si>
  <si>
    <t>U -10cb</t>
  </si>
  <si>
    <t>Numbat</t>
  </si>
  <si>
    <t>U-3bu</t>
  </si>
  <si>
    <t>U 3 BU</t>
  </si>
  <si>
    <t>U - 3bu</t>
  </si>
  <si>
    <t>Oakland</t>
  </si>
  <si>
    <t>4/4/67</t>
  </si>
  <si>
    <t>U-2bi</t>
  </si>
  <si>
    <t>U 2 BI</t>
  </si>
  <si>
    <t>U - 2bi</t>
  </si>
  <si>
    <t>Oarlock</t>
  </si>
  <si>
    <t>U-3km</t>
  </si>
  <si>
    <t>U 3 KM</t>
  </si>
  <si>
    <t>U - 3km</t>
  </si>
  <si>
    <t>Obar</t>
  </si>
  <si>
    <t>4/30/75</t>
  </si>
  <si>
    <t>U-7ag</t>
  </si>
  <si>
    <t>U 7 AG</t>
  </si>
  <si>
    <t>U - 7ag</t>
  </si>
  <si>
    <t>Ocate</t>
  </si>
  <si>
    <t>3/30/72</t>
  </si>
  <si>
    <t>U-3jp</t>
  </si>
  <si>
    <t>U 3 JP</t>
  </si>
  <si>
    <t>U - 3jp</t>
  </si>
  <si>
    <t>Ochre</t>
  </si>
  <si>
    <t>4/29/66</t>
  </si>
  <si>
    <t>U-3ec</t>
  </si>
  <si>
    <t>U 3 EC</t>
  </si>
  <si>
    <t>U - 3ec</t>
  </si>
  <si>
    <t>Oconto</t>
  </si>
  <si>
    <t>1/23/64</t>
  </si>
  <si>
    <t>U-9ay</t>
  </si>
  <si>
    <t>U 9 AY</t>
  </si>
  <si>
    <t>10.4 kt</t>
  </si>
  <si>
    <t>U - 9ay</t>
  </si>
  <si>
    <t>Offshore</t>
  </si>
  <si>
    <t>8/8/79</t>
  </si>
  <si>
    <t>U-3ks</t>
  </si>
  <si>
    <t>U 3 KS</t>
  </si>
  <si>
    <t>U - 3ks</t>
  </si>
  <si>
    <t>Onaja</t>
  </si>
  <si>
    <t>U-3js</t>
  </si>
  <si>
    <t>U 3 JS</t>
  </si>
  <si>
    <t>U - 3js</t>
  </si>
  <si>
    <t>Organdy</t>
  </si>
  <si>
    <t>6/11/65</t>
  </si>
  <si>
    <t>U-9bo</t>
  </si>
  <si>
    <t>U 9 BO</t>
  </si>
  <si>
    <t>U - 9bo</t>
  </si>
  <si>
    <t>Orkney</t>
  </si>
  <si>
    <t>5/2/84</t>
  </si>
  <si>
    <t>U-10be</t>
  </si>
  <si>
    <t>U10 BE</t>
  </si>
  <si>
    <t>U -10be</t>
  </si>
  <si>
    <t>Oscuro</t>
  </si>
  <si>
    <t>9/21/72</t>
  </si>
  <si>
    <t>U-7z</t>
  </si>
  <si>
    <t>U 7 Z</t>
  </si>
  <si>
    <t>U - 7z</t>
  </si>
  <si>
    <t>Otero</t>
  </si>
  <si>
    <t>9/12/58</t>
  </si>
  <si>
    <t>U-3q</t>
  </si>
  <si>
    <t>U 3 Q</t>
  </si>
  <si>
    <t>40 tons</t>
  </si>
  <si>
    <t>U - 3q</t>
  </si>
  <si>
    <t>Paca</t>
  </si>
  <si>
    <t>5/7/62</t>
  </si>
  <si>
    <t>U-3ax</t>
  </si>
  <si>
    <t>U 3 AX</t>
  </si>
  <si>
    <t>U - 3ax</t>
  </si>
  <si>
    <t>Packard</t>
  </si>
  <si>
    <t>1/15/69</t>
  </si>
  <si>
    <t>U-2u</t>
  </si>
  <si>
    <t>U 2 U</t>
  </si>
  <si>
    <t>U - 2u</t>
  </si>
  <si>
    <t>Packrat</t>
  </si>
  <si>
    <t>6/6/62</t>
  </si>
  <si>
    <t>U-3aw</t>
  </si>
  <si>
    <t>U 3 AW</t>
  </si>
  <si>
    <t>U - 3aw</t>
  </si>
  <si>
    <t>Paisano</t>
  </si>
  <si>
    <t>U-9w #1</t>
  </si>
  <si>
    <t>U 9 W 1</t>
  </si>
  <si>
    <t>U - 9w 1</t>
  </si>
  <si>
    <t>Pajara</t>
  </si>
  <si>
    <t>12/12/73</t>
  </si>
  <si>
    <t>U-3ji</t>
  </si>
  <si>
    <t>U 3 JI</t>
  </si>
  <si>
    <t>U - 3ji</t>
  </si>
  <si>
    <t>Palisade-1</t>
  </si>
  <si>
    <t>5/15/89</t>
  </si>
  <si>
    <t>U-4at</t>
  </si>
  <si>
    <t>U 4 AT</t>
  </si>
  <si>
    <t>U - 4at</t>
  </si>
  <si>
    <t>Palisade-2</t>
  </si>
  <si>
    <t>Palisade-3</t>
  </si>
  <si>
    <t>Paliza</t>
  </si>
  <si>
    <t>10/1/81</t>
  </si>
  <si>
    <t>U-7bd</t>
  </si>
  <si>
    <t>U 7 BD</t>
  </si>
  <si>
    <t>U - 7bd</t>
  </si>
  <si>
    <t>Pampas</t>
  </si>
  <si>
    <t>3/1/62</t>
  </si>
  <si>
    <t>U-3aL</t>
  </si>
  <si>
    <t>U 3 AL</t>
  </si>
  <si>
    <t>9.2 kt</t>
  </si>
  <si>
    <t>U - 3aL</t>
  </si>
  <si>
    <t>Panamint</t>
  </si>
  <si>
    <t>5/21/86</t>
  </si>
  <si>
    <t>U-2gb</t>
  </si>
  <si>
    <t>U 2 GB</t>
  </si>
  <si>
    <t>U - 2gb</t>
  </si>
  <si>
    <t>Panchuela</t>
  </si>
  <si>
    <t>6/30/87</t>
  </si>
  <si>
    <t>U-3mg</t>
  </si>
  <si>
    <t>U 3 MG</t>
  </si>
  <si>
    <t>U - 3mg</t>
  </si>
  <si>
    <t>Panir</t>
  </si>
  <si>
    <t>8/31/78</t>
  </si>
  <si>
    <t>U-19yS</t>
  </si>
  <si>
    <t>U19 Y S</t>
  </si>
  <si>
    <t>U -19yS</t>
  </si>
  <si>
    <t>Par</t>
  </si>
  <si>
    <t>10/9/64</t>
  </si>
  <si>
    <t>U-2p</t>
  </si>
  <si>
    <t>U 2 P</t>
  </si>
  <si>
    <t>38 kt</t>
  </si>
  <si>
    <t>LLNL/DPNE</t>
  </si>
  <si>
    <t>U - 2p</t>
  </si>
  <si>
    <t>Parnassia</t>
  </si>
  <si>
    <t>11/30/71</t>
  </si>
  <si>
    <t>U-2bc</t>
  </si>
  <si>
    <t>U 2 BC</t>
  </si>
  <si>
    <t>U - 2bc</t>
  </si>
  <si>
    <t>Parrot</t>
  </si>
  <si>
    <t>U-3dk</t>
  </si>
  <si>
    <t>U 3 DK</t>
  </si>
  <si>
    <t>1.2 kt</t>
  </si>
  <si>
    <t>U - 3dk</t>
  </si>
  <si>
    <t>Pascal-A</t>
  </si>
  <si>
    <t>7/26/57</t>
  </si>
  <si>
    <t>U-3j</t>
  </si>
  <si>
    <t>U 3 J</t>
  </si>
  <si>
    <t>U - 3j</t>
  </si>
  <si>
    <t>Pascal-B</t>
  </si>
  <si>
    <t>8/27/57</t>
  </si>
  <si>
    <t>U-3d</t>
  </si>
  <si>
    <t>U 3 D</t>
  </si>
  <si>
    <t>U - 3d</t>
  </si>
  <si>
    <t>Pascal-C</t>
  </si>
  <si>
    <t>12/6/57</t>
  </si>
  <si>
    <t>U-3e</t>
  </si>
  <si>
    <t>U 3 E</t>
  </si>
  <si>
    <t>U - 3e</t>
  </si>
  <si>
    <t>Passaic</t>
  </si>
  <si>
    <t>4/6/62</t>
  </si>
  <si>
    <t>U-9L</t>
  </si>
  <si>
    <t>U 9 L</t>
  </si>
  <si>
    <t>U - 9L</t>
  </si>
  <si>
    <t>Peba</t>
  </si>
  <si>
    <t>9/20/62</t>
  </si>
  <si>
    <t>U-3bb</t>
  </si>
  <si>
    <t>U 3 BB</t>
  </si>
  <si>
    <t>U - 3bb</t>
  </si>
  <si>
    <t>Pedernal</t>
  </si>
  <si>
    <t>U-3hg</t>
  </si>
  <si>
    <t>U 3 HG</t>
  </si>
  <si>
    <t>U - 3hg</t>
  </si>
  <si>
    <t>Pekan</t>
  </si>
  <si>
    <t>8/12/63</t>
  </si>
  <si>
    <t>U-3bw</t>
  </si>
  <si>
    <t>U 3 BW</t>
  </si>
  <si>
    <t>U - 3bw</t>
  </si>
  <si>
    <t>Penasco</t>
  </si>
  <si>
    <t>11/19/70</t>
  </si>
  <si>
    <t>U-3hL</t>
  </si>
  <si>
    <t>U 3 HL</t>
  </si>
  <si>
    <t>U - 3hL</t>
  </si>
  <si>
    <t>Pepato</t>
  </si>
  <si>
    <t>6/11/79</t>
  </si>
  <si>
    <t>U-20ad</t>
  </si>
  <si>
    <t>U20 AD</t>
  </si>
  <si>
    <t>U -20ad</t>
  </si>
  <si>
    <t>Pera</t>
  </si>
  <si>
    <t>9/8/79</t>
  </si>
  <si>
    <t>U-10bd</t>
  </si>
  <si>
    <t>U10 BD</t>
  </si>
  <si>
    <t>U -10bd</t>
  </si>
  <si>
    <t>Persimmon</t>
  </si>
  <si>
    <t>U-3dn</t>
  </si>
  <si>
    <t>U 3 DN</t>
  </si>
  <si>
    <t>U - 3dn</t>
  </si>
  <si>
    <t>Petrel</t>
  </si>
  <si>
    <t>U-3dy</t>
  </si>
  <si>
    <t>U 3 DY</t>
  </si>
  <si>
    <t>U - 3dy</t>
  </si>
  <si>
    <t>Piccalilli</t>
  </si>
  <si>
    <t>11/21/69</t>
  </si>
  <si>
    <t>U-3fc</t>
  </si>
  <si>
    <t>U 3 FC</t>
  </si>
  <si>
    <t>U - 3fc</t>
  </si>
  <si>
    <t>Pike</t>
  </si>
  <si>
    <t>3/13/64</t>
  </si>
  <si>
    <t>U-3cy</t>
  </si>
  <si>
    <t>U 3 CY</t>
  </si>
  <si>
    <t>U - 3cy</t>
  </si>
  <si>
    <t>Pile Driver</t>
  </si>
  <si>
    <t>6/2/66</t>
  </si>
  <si>
    <t>U-15.01</t>
  </si>
  <si>
    <t>U15 A.01</t>
  </si>
  <si>
    <t>61 kt</t>
  </si>
  <si>
    <t>U -15a.01</t>
  </si>
  <si>
    <t>Pin Stripe</t>
  </si>
  <si>
    <t>4/25/66</t>
  </si>
  <si>
    <t>U-11b</t>
  </si>
  <si>
    <t>U11 B</t>
  </si>
  <si>
    <t>U -11b</t>
  </si>
  <si>
    <t>Pineau</t>
  </si>
  <si>
    <t>7/16/81</t>
  </si>
  <si>
    <t>U-7ao</t>
  </si>
  <si>
    <t>U 7 AO</t>
  </si>
  <si>
    <t>U - 7ao</t>
  </si>
  <si>
    <t>Pinedrops-Bayou</t>
  </si>
  <si>
    <t>1/10/74</t>
  </si>
  <si>
    <t>U-10as</t>
  </si>
  <si>
    <t>U10 AS</t>
  </si>
  <si>
    <t>U -10as</t>
  </si>
  <si>
    <t>Pinedrops-Sloat</t>
  </si>
  <si>
    <t>Pinedrops-Tawny</t>
  </si>
  <si>
    <t>Pipefish</t>
  </si>
  <si>
    <t>4/29/64</t>
  </si>
  <si>
    <t>U-3co</t>
  </si>
  <si>
    <t>U 3 CO</t>
  </si>
  <si>
    <t>U - 3co</t>
  </si>
  <si>
    <t>Pipkin</t>
  </si>
  <si>
    <t>10/8/69</t>
  </si>
  <si>
    <t>U-20b</t>
  </si>
  <si>
    <t>U20 B</t>
  </si>
  <si>
    <t>U -20b</t>
  </si>
  <si>
    <t>Piranha</t>
  </si>
  <si>
    <t>5/13/66</t>
  </si>
  <si>
    <t>U-7e</t>
  </si>
  <si>
    <t>U 7 E</t>
  </si>
  <si>
    <t>U - 7e</t>
  </si>
  <si>
    <t>Piton-A</t>
  </si>
  <si>
    <t>5/28/70</t>
  </si>
  <si>
    <t>U-9 ITS Y-30</t>
  </si>
  <si>
    <t>U 9IY 30</t>
  </si>
  <si>
    <t>U - 9 ITS Y-30</t>
  </si>
  <si>
    <t>Piton-B</t>
  </si>
  <si>
    <t>U-9 ITS X-27</t>
  </si>
  <si>
    <t>U 9IX 27</t>
  </si>
  <si>
    <t>U - 9 ITS X-27</t>
  </si>
  <si>
    <t>Piton-C</t>
  </si>
  <si>
    <t>U-9 ITS AA-25</t>
  </si>
  <si>
    <t>U 9IAA25</t>
  </si>
  <si>
    <t>U - 9 ITS AA-25</t>
  </si>
  <si>
    <t>Plaid II</t>
  </si>
  <si>
    <t>2/3/66</t>
  </si>
  <si>
    <t>U-2r</t>
  </si>
  <si>
    <t>U 2 R</t>
  </si>
  <si>
    <t>U - 2r</t>
  </si>
  <si>
    <t>Planer</t>
  </si>
  <si>
    <t>U-3eL</t>
  </si>
  <si>
    <t>U 3 EL</t>
  </si>
  <si>
    <t>U - 3eL</t>
  </si>
  <si>
    <t>Platte</t>
  </si>
  <si>
    <t>4/14/62</t>
  </si>
  <si>
    <t>U-12k.01</t>
  </si>
  <si>
    <t>U12 K.01</t>
  </si>
  <si>
    <t>1.85 kt</t>
  </si>
  <si>
    <t>U -12k.01</t>
  </si>
  <si>
    <t>Platypus</t>
  </si>
  <si>
    <t>2/24/62</t>
  </si>
  <si>
    <t>U-3ad</t>
  </si>
  <si>
    <t>U 3 AD</t>
  </si>
  <si>
    <t>U - 3ad</t>
  </si>
  <si>
    <t>Player</t>
  </si>
  <si>
    <t>8/27/64</t>
  </si>
  <si>
    <t>U-9cc</t>
  </si>
  <si>
    <t>U 9 CC</t>
  </si>
  <si>
    <t>U - 9cc</t>
  </si>
  <si>
    <t>Pleasant</t>
  </si>
  <si>
    <t>5/29/63</t>
  </si>
  <si>
    <t>U-9ah</t>
  </si>
  <si>
    <t>U 9 AH</t>
  </si>
  <si>
    <t>U - 9ah</t>
  </si>
  <si>
    <t>Pliers</t>
  </si>
  <si>
    <t>U-3gn</t>
  </si>
  <si>
    <t>U 3 GN</t>
  </si>
  <si>
    <t>U - 3gn</t>
  </si>
  <si>
    <t>Plomo</t>
  </si>
  <si>
    <t>5/1/74</t>
  </si>
  <si>
    <t>U-3ff</t>
  </si>
  <si>
    <t>U 3 FF</t>
  </si>
  <si>
    <t>U - 3ff</t>
  </si>
  <si>
    <t>Pod-A</t>
  </si>
  <si>
    <t>U-2ck</t>
  </si>
  <si>
    <t>U 2 CK</t>
  </si>
  <si>
    <t>14.6 kt (total)</t>
  </si>
  <si>
    <t>U - 2ck</t>
  </si>
  <si>
    <t>Pod-B</t>
  </si>
  <si>
    <t>U-2ch</t>
  </si>
  <si>
    <t>U 2 CH</t>
  </si>
  <si>
    <t>U - 2ch</t>
  </si>
  <si>
    <t>Pod-C</t>
  </si>
  <si>
    <t>U-2ci</t>
  </si>
  <si>
    <t>U 2 CI</t>
  </si>
  <si>
    <t>U - 2ci</t>
  </si>
  <si>
    <t>Pod-D</t>
  </si>
  <si>
    <t>U-2cj</t>
  </si>
  <si>
    <t>U 2 CJ</t>
  </si>
  <si>
    <t>U - 2cj</t>
  </si>
  <si>
    <t>Polka</t>
  </si>
  <si>
    <t>12/6/67</t>
  </si>
  <si>
    <t>U-10ai</t>
  </si>
  <si>
    <t>U10 AI</t>
  </si>
  <si>
    <t>U -10ai</t>
  </si>
  <si>
    <t>Polygonum</t>
  </si>
  <si>
    <t>10/2/73</t>
  </si>
  <si>
    <t>U-2by</t>
  </si>
  <si>
    <t>U 2 BY</t>
  </si>
  <si>
    <t>U - 2by</t>
  </si>
  <si>
    <t>Pommard</t>
  </si>
  <si>
    <t>3/14/68</t>
  </si>
  <si>
    <t>U-3ee</t>
  </si>
  <si>
    <t>U 3 EE</t>
  </si>
  <si>
    <t>1.3 kt</t>
  </si>
  <si>
    <t>U - 3ee</t>
  </si>
  <si>
    <t>Pongee</t>
  </si>
  <si>
    <t>7/22/65</t>
  </si>
  <si>
    <t>U-2ah</t>
  </si>
  <si>
    <t>U 2 AH</t>
  </si>
  <si>
    <t>U - 2ah</t>
  </si>
  <si>
    <t>Ponil</t>
  </si>
  <si>
    <t>9/27/85</t>
  </si>
  <si>
    <t>U-7bv</t>
  </si>
  <si>
    <t>U 7 BV</t>
  </si>
  <si>
    <t>U - 7bv</t>
  </si>
  <si>
    <t>Pool</t>
  </si>
  <si>
    <t>3/17/76</t>
  </si>
  <si>
    <t>U-19p</t>
  </si>
  <si>
    <t>U19 P</t>
  </si>
  <si>
    <t>U -19p</t>
  </si>
  <si>
    <t>Portmanteau</t>
  </si>
  <si>
    <t>8/30/74</t>
  </si>
  <si>
    <t>U-2ax</t>
  </si>
  <si>
    <t>U 2 AX</t>
  </si>
  <si>
    <t>U - 2ax</t>
  </si>
  <si>
    <t>Portola</t>
  </si>
  <si>
    <t>2/6/75</t>
  </si>
  <si>
    <t>U-10bb</t>
  </si>
  <si>
    <t>U10 BB</t>
  </si>
  <si>
    <t>U -10bb</t>
  </si>
  <si>
    <t>Portola-Larkin</t>
  </si>
  <si>
    <t>Portrero</t>
  </si>
  <si>
    <t>4/23/74</t>
  </si>
  <si>
    <t>U-2eb</t>
  </si>
  <si>
    <t>U 2 EB</t>
  </si>
  <si>
    <t>U - 2eb</t>
  </si>
  <si>
    <t>Portulaca</t>
  </si>
  <si>
    <t>6/28/73</t>
  </si>
  <si>
    <t>U-2bv</t>
  </si>
  <si>
    <t>U 2 BV</t>
  </si>
  <si>
    <t>U - 2bv</t>
  </si>
  <si>
    <t>Potrillo</t>
  </si>
  <si>
    <t>6/21/73</t>
  </si>
  <si>
    <t>U-7af</t>
  </si>
  <si>
    <t>U 7 AF</t>
  </si>
  <si>
    <t>U - 7af</t>
  </si>
  <si>
    <t>Pratt</t>
  </si>
  <si>
    <t>9/25/74</t>
  </si>
  <si>
    <t>U-3hq</t>
  </si>
  <si>
    <t>U - 3hq</t>
  </si>
  <si>
    <t>Presidio</t>
  </si>
  <si>
    <t>4/22/87</t>
  </si>
  <si>
    <t>U-6d</t>
  </si>
  <si>
    <t>U 6 D</t>
  </si>
  <si>
    <t>U - 6d</t>
  </si>
  <si>
    <t>Puce</t>
  </si>
  <si>
    <t>6/10/66</t>
  </si>
  <si>
    <t>U-3bs</t>
  </si>
  <si>
    <t>U 3 BS</t>
  </si>
  <si>
    <t>U - 3bs</t>
  </si>
  <si>
    <t>Puddle</t>
  </si>
  <si>
    <t>11/26/74</t>
  </si>
  <si>
    <t>U-3kg</t>
  </si>
  <si>
    <t>U 3 KG</t>
  </si>
  <si>
    <t>U - 3kg</t>
  </si>
  <si>
    <t>Purple</t>
  </si>
  <si>
    <t>3/18/66</t>
  </si>
  <si>
    <t>U-3ds</t>
  </si>
  <si>
    <t>U 3 DS</t>
  </si>
  <si>
    <t>U - 3ds</t>
  </si>
  <si>
    <t>Purse</t>
  </si>
  <si>
    <t>5/7/69</t>
  </si>
  <si>
    <t>U-20v</t>
  </si>
  <si>
    <t>U20 V</t>
  </si>
  <si>
    <t>U -20v</t>
  </si>
  <si>
    <t>Puye</t>
  </si>
  <si>
    <t>8/14/74</t>
  </si>
  <si>
    <t>U-3jL</t>
  </si>
  <si>
    <t>U 3 JL</t>
  </si>
  <si>
    <t>U - 3jL</t>
  </si>
  <si>
    <t>Pyramid</t>
  </si>
  <si>
    <t>4/16/80</t>
  </si>
  <si>
    <t>U-7be</t>
  </si>
  <si>
    <t>U 7 BE</t>
  </si>
  <si>
    <t>U - 7be</t>
  </si>
  <si>
    <t>Quargel</t>
  </si>
  <si>
    <t>11/18/78</t>
  </si>
  <si>
    <t>U-2fb</t>
  </si>
  <si>
    <t>U 2 FB</t>
  </si>
  <si>
    <t>U - 2fb</t>
  </si>
  <si>
    <t>Queso</t>
  </si>
  <si>
    <t>8/11/82</t>
  </si>
  <si>
    <t>U-10bf</t>
  </si>
  <si>
    <t>U10 BF</t>
  </si>
  <si>
    <t>U -10bf</t>
  </si>
  <si>
    <t>Quinella</t>
  </si>
  <si>
    <t>2/8/79</t>
  </si>
  <si>
    <t>U-4L</t>
  </si>
  <si>
    <t>U 4 L</t>
  </si>
  <si>
    <t>U - 4L</t>
  </si>
  <si>
    <t>Raccoon</t>
  </si>
  <si>
    <t>6/1/62</t>
  </si>
  <si>
    <t>U-3ajS</t>
  </si>
  <si>
    <t>U 3 AJ S</t>
  </si>
  <si>
    <t>U - 3ajS</t>
  </si>
  <si>
    <t>Rack</t>
  </si>
  <si>
    <t>8/15/68</t>
  </si>
  <si>
    <t>U-9ap</t>
  </si>
  <si>
    <t>U 9 AP</t>
  </si>
  <si>
    <t>U - 9ap</t>
  </si>
  <si>
    <t>Rainier</t>
  </si>
  <si>
    <t>9/19/57</t>
  </si>
  <si>
    <t>U-12b</t>
  </si>
  <si>
    <t>U12 B</t>
  </si>
  <si>
    <t>1.7 kt</t>
  </si>
  <si>
    <t>U -12b</t>
  </si>
  <si>
    <t>Randsburg</t>
  </si>
  <si>
    <t>Raritan</t>
  </si>
  <si>
    <t>9/6/62</t>
  </si>
  <si>
    <t>U-9u</t>
  </si>
  <si>
    <t>U 9 U</t>
  </si>
  <si>
    <t>U - 9u</t>
  </si>
  <si>
    <t>Reblochon</t>
  </si>
  <si>
    <t>2/23/78</t>
  </si>
  <si>
    <t>U-2en</t>
  </si>
  <si>
    <t>U 2 EN</t>
  </si>
  <si>
    <t>U - 2en</t>
  </si>
  <si>
    <t>Red Hot</t>
  </si>
  <si>
    <t>3/5/66</t>
  </si>
  <si>
    <t>U-12g.06</t>
  </si>
  <si>
    <t>U12 G.06</t>
  </si>
  <si>
    <t>U -12g.06</t>
  </si>
  <si>
    <t>Redmud</t>
  </si>
  <si>
    <t>12/8/76</t>
  </si>
  <si>
    <t>U-7ab</t>
  </si>
  <si>
    <t>U 7 AB</t>
  </si>
  <si>
    <t>U - 7ab</t>
  </si>
  <si>
    <t>Reo</t>
  </si>
  <si>
    <t>1/22/66</t>
  </si>
  <si>
    <t>U-10m</t>
  </si>
  <si>
    <t>U10 M</t>
  </si>
  <si>
    <t>U -10m</t>
  </si>
  <si>
    <t>Rex</t>
  </si>
  <si>
    <t>2/24/66</t>
  </si>
  <si>
    <t>UE-20h</t>
  </si>
  <si>
    <t>U20 H</t>
  </si>
  <si>
    <t>19 kt</t>
  </si>
  <si>
    <t>Rhyolite</t>
  </si>
  <si>
    <t>Rib</t>
  </si>
  <si>
    <t>U-3jv</t>
  </si>
  <si>
    <t>U 3 JV</t>
  </si>
  <si>
    <t>U - 3jv</t>
  </si>
  <si>
    <t>Rickey</t>
  </si>
  <si>
    <t>6/15/68</t>
  </si>
  <si>
    <t>U-19c</t>
  </si>
  <si>
    <t>U19 C</t>
  </si>
  <si>
    <t>U -19c</t>
  </si>
  <si>
    <t>Ringtail</t>
  </si>
  <si>
    <t>12/17/61</t>
  </si>
  <si>
    <t>U-3ak</t>
  </si>
  <si>
    <t>U 3 AK</t>
  </si>
  <si>
    <t>U - 3ak</t>
  </si>
  <si>
    <t>Riola</t>
  </si>
  <si>
    <t>U-2eq</t>
  </si>
  <si>
    <t>U 2 EQ</t>
  </si>
  <si>
    <t>1.30 kt</t>
  </si>
  <si>
    <t>U - 2eq</t>
  </si>
  <si>
    <t>Rivet I</t>
  </si>
  <si>
    <t>1/18/67</t>
  </si>
  <si>
    <t>U-10aa</t>
  </si>
  <si>
    <t>U10 AA</t>
  </si>
  <si>
    <t>U -10aa</t>
  </si>
  <si>
    <t>Rivet II</t>
  </si>
  <si>
    <t>1/26/67</t>
  </si>
  <si>
    <t>U-10z</t>
  </si>
  <si>
    <t>U10 Z</t>
  </si>
  <si>
    <t>U -10z</t>
  </si>
  <si>
    <t>Rivet III</t>
  </si>
  <si>
    <t>3/2/67</t>
  </si>
  <si>
    <t>U-10y</t>
  </si>
  <si>
    <t>U10 Y</t>
  </si>
  <si>
    <t>U -10y</t>
  </si>
  <si>
    <t>Rivoli</t>
  </si>
  <si>
    <t>5/20/76</t>
  </si>
  <si>
    <t>U-2eg</t>
  </si>
  <si>
    <t>U 2 EG</t>
  </si>
  <si>
    <t>U - 2eg</t>
  </si>
  <si>
    <t>Roanoke</t>
  </si>
  <si>
    <t>10/12/62</t>
  </si>
  <si>
    <t>U-9q</t>
  </si>
  <si>
    <t>U 9 Q</t>
  </si>
  <si>
    <t>U - 9q</t>
  </si>
  <si>
    <t>Romano</t>
  </si>
  <si>
    <t>12/16/83</t>
  </si>
  <si>
    <t>U-2ex</t>
  </si>
  <si>
    <t>U 2 EX</t>
  </si>
  <si>
    <t>U - 2ex</t>
  </si>
  <si>
    <t>Roquefort</t>
  </si>
  <si>
    <t>10/16/85</t>
  </si>
  <si>
    <t>U-4as</t>
  </si>
  <si>
    <t>U 4 AS</t>
  </si>
  <si>
    <t>U - 4as</t>
  </si>
  <si>
    <t>Rousanne</t>
  </si>
  <si>
    <t>11/12/81</t>
  </si>
  <si>
    <t>U-4p</t>
  </si>
  <si>
    <t>U 4 P</t>
  </si>
  <si>
    <t>U - 4p</t>
  </si>
  <si>
    <t>Rovena</t>
  </si>
  <si>
    <t>8/10/66</t>
  </si>
  <si>
    <t>U-10s</t>
  </si>
  <si>
    <t>U10 S</t>
  </si>
  <si>
    <t>U -10s</t>
  </si>
  <si>
    <t>Rudder</t>
  </si>
  <si>
    <t>12/28/76</t>
  </si>
  <si>
    <t>U-7ajS</t>
  </si>
  <si>
    <t>U 7 AJ S</t>
  </si>
  <si>
    <t>U - 7ajS</t>
  </si>
  <si>
    <t>Rummy</t>
  </si>
  <si>
    <t>U-7au</t>
  </si>
  <si>
    <t>U 7 AU</t>
  </si>
  <si>
    <t>U - 7au</t>
  </si>
  <si>
    <t>Russet</t>
  </si>
  <si>
    <t>3/5/68</t>
  </si>
  <si>
    <t>U-6a</t>
  </si>
  <si>
    <t>U 6 A</t>
  </si>
  <si>
    <t>LANL/DOD</t>
  </si>
  <si>
    <t>U - 6a</t>
  </si>
  <si>
    <t>Sabado</t>
  </si>
  <si>
    <t>8/11/83</t>
  </si>
  <si>
    <t>U-3Lc</t>
  </si>
  <si>
    <t>U 3 LC</t>
  </si>
  <si>
    <t>U - 3Lc</t>
  </si>
  <si>
    <t>Sacramento</t>
  </si>
  <si>
    <t>6/30/62</t>
  </si>
  <si>
    <t>U-9v</t>
  </si>
  <si>
    <t>U 9 V</t>
  </si>
  <si>
    <t>U - 9v</t>
  </si>
  <si>
    <t>Salut</t>
  </si>
  <si>
    <t>6/12/85</t>
  </si>
  <si>
    <t>U-20ak</t>
  </si>
  <si>
    <t>U20 AK</t>
  </si>
  <si>
    <t>U -20ak</t>
  </si>
  <si>
    <t>San Juan</t>
  </si>
  <si>
    <t>10/20/58</t>
  </si>
  <si>
    <t>U-3p</t>
  </si>
  <si>
    <t>U 3 P</t>
  </si>
  <si>
    <t>Zero</t>
  </si>
  <si>
    <t>U - 3p</t>
  </si>
  <si>
    <t>Sandreef</t>
  </si>
  <si>
    <t>11/9/77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</si>
</sst>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0000000"/>
    <numFmt numFmtId="166" formatCode="0.00000"/>
    <numFmt numFmtId="167" formatCode="0.0000"/>
    <numFmt numFmtId="168" formatCode="0.000000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right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085"/>
          <c:w val="0.936"/>
          <c:h val="0.938"/>
        </c:manualLayout>
      </c:layout>
      <c:scatterChart>
        <c:scatterStyle val="line"/>
        <c:varyColors val="0"/>
        <c:ser>
          <c:idx val="3"/>
          <c:order val="0"/>
          <c:tx>
            <c:strRef>
              <c:f>DATA!$B$4</c:f>
              <c:strCache>
                <c:ptCount val="1"/>
                <c:pt idx="0">
                  <c:v>RNM-1  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DATA!$C$4:$C$108</c:f>
              <c:numCache>
                <c:ptCount val="105"/>
                <c:pt idx="0">
                  <c:v>9.9999997E-05</c:v>
                </c:pt>
                <c:pt idx="1">
                  <c:v>0.052152999</c:v>
                </c:pt>
                <c:pt idx="2">
                  <c:v>0.093819</c:v>
                </c:pt>
                <c:pt idx="3">
                  <c:v>0.13548601</c:v>
                </c:pt>
                <c:pt idx="4">
                  <c:v>0.26048601</c:v>
                </c:pt>
                <c:pt idx="5">
                  <c:v>0.32298601</c:v>
                </c:pt>
                <c:pt idx="6">
                  <c:v>0.37506899</c:v>
                </c:pt>
                <c:pt idx="7">
                  <c:v>0.41673601</c:v>
                </c:pt>
                <c:pt idx="8">
                  <c:v>0.46881899</c:v>
                </c:pt>
                <c:pt idx="9">
                  <c:v>0.57298601</c:v>
                </c:pt>
                <c:pt idx="10">
                  <c:v>0.66673601</c:v>
                </c:pt>
                <c:pt idx="11">
                  <c:v>0.72924799</c:v>
                </c:pt>
                <c:pt idx="12">
                  <c:v>0.76048601</c:v>
                </c:pt>
                <c:pt idx="13">
                  <c:v>0.81256902</c:v>
                </c:pt>
                <c:pt idx="14">
                  <c:v>0.85423601</c:v>
                </c:pt>
                <c:pt idx="15">
                  <c:v>0.90631902</c:v>
                </c:pt>
                <c:pt idx="16">
                  <c:v>1.000069</c:v>
                </c:pt>
                <c:pt idx="17">
                  <c:v>1.093819</c:v>
                </c:pt>
                <c:pt idx="18">
                  <c:v>1.187569</c:v>
                </c:pt>
                <c:pt idx="19">
                  <c:v>1.281319</c:v>
                </c:pt>
                <c:pt idx="20">
                  <c:v>1.375069</c:v>
                </c:pt>
                <c:pt idx="21">
                  <c:v>1.468819</c:v>
                </c:pt>
                <c:pt idx="22">
                  <c:v>1.541736</c:v>
                </c:pt>
                <c:pt idx="23">
                  <c:v>1.614653</c:v>
                </c:pt>
                <c:pt idx="24">
                  <c:v>1.708414</c:v>
                </c:pt>
                <c:pt idx="25">
                  <c:v>1.791736</c:v>
                </c:pt>
                <c:pt idx="26">
                  <c:v>1.854248</c:v>
                </c:pt>
                <c:pt idx="27">
                  <c:v>1.947986</c:v>
                </c:pt>
                <c:pt idx="28">
                  <c:v>2.0417359</c:v>
                </c:pt>
                <c:pt idx="29">
                  <c:v>2.1354859</c:v>
                </c:pt>
                <c:pt idx="30">
                  <c:v>2.2396531</c:v>
                </c:pt>
                <c:pt idx="31">
                  <c:v>3.0625689</c:v>
                </c:pt>
                <c:pt idx="32">
                  <c:v>3.8646641</c:v>
                </c:pt>
                <c:pt idx="33">
                  <c:v>4.604248</c:v>
                </c:pt>
                <c:pt idx="34">
                  <c:v>5.4063191</c:v>
                </c:pt>
                <c:pt idx="35">
                  <c:v>6.1979861</c:v>
                </c:pt>
                <c:pt idx="36">
                  <c:v>6.9584141</c:v>
                </c:pt>
                <c:pt idx="37">
                  <c:v>7.7084141</c:v>
                </c:pt>
                <c:pt idx="38">
                  <c:v>8.5000687</c:v>
                </c:pt>
                <c:pt idx="39">
                  <c:v>9.2709141</c:v>
                </c:pt>
                <c:pt idx="40">
                  <c:v>10.031319</c:v>
                </c:pt>
                <c:pt idx="41">
                  <c:v>10.822986</c:v>
                </c:pt>
                <c:pt idx="42">
                  <c:v>11.614664</c:v>
                </c:pt>
                <c:pt idx="43">
                  <c:v>12.364653</c:v>
                </c:pt>
                <c:pt idx="44">
                  <c:v>13.177153</c:v>
                </c:pt>
                <c:pt idx="45">
                  <c:v>13.937569</c:v>
                </c:pt>
                <c:pt idx="46">
                  <c:v>14.708414</c:v>
                </c:pt>
                <c:pt idx="47">
                  <c:v>15.479248</c:v>
                </c:pt>
                <c:pt idx="48">
                  <c:v>16.260487</c:v>
                </c:pt>
                <c:pt idx="49">
                  <c:v>17.052153</c:v>
                </c:pt>
                <c:pt idx="50">
                  <c:v>17.785833</c:v>
                </c:pt>
                <c:pt idx="51">
                  <c:v>18.562569</c:v>
                </c:pt>
                <c:pt idx="52">
                  <c:v>19.343819</c:v>
                </c:pt>
                <c:pt idx="53">
                  <c:v>20.104237</c:v>
                </c:pt>
                <c:pt idx="54">
                  <c:v>20.916737</c:v>
                </c:pt>
                <c:pt idx="55">
                  <c:v>21.656319</c:v>
                </c:pt>
                <c:pt idx="56">
                  <c:v>22.427153</c:v>
                </c:pt>
                <c:pt idx="57">
                  <c:v>23.239653</c:v>
                </c:pt>
                <c:pt idx="58">
                  <c:v>24.010487</c:v>
                </c:pt>
                <c:pt idx="59">
                  <c:v>24.781319</c:v>
                </c:pt>
                <c:pt idx="60">
                  <c:v>25.541737</c:v>
                </c:pt>
                <c:pt idx="61">
                  <c:v>26.343819</c:v>
                </c:pt>
                <c:pt idx="62">
                  <c:v>27.114653</c:v>
                </c:pt>
                <c:pt idx="63">
                  <c:v>27.864653</c:v>
                </c:pt>
                <c:pt idx="64">
                  <c:v>28.656319</c:v>
                </c:pt>
                <c:pt idx="65">
                  <c:v>29.406319</c:v>
                </c:pt>
                <c:pt idx="66">
                  <c:v>30.208403</c:v>
                </c:pt>
                <c:pt idx="67">
                  <c:v>30.968819</c:v>
                </c:pt>
                <c:pt idx="68">
                  <c:v>31.760487</c:v>
                </c:pt>
                <c:pt idx="69">
                  <c:v>32.541737</c:v>
                </c:pt>
                <c:pt idx="70">
                  <c:v>33.291737</c:v>
                </c:pt>
                <c:pt idx="71">
                  <c:v>34.062569</c:v>
                </c:pt>
                <c:pt idx="72">
                  <c:v>34.833412</c:v>
                </c:pt>
                <c:pt idx="73">
                  <c:v>35.604237</c:v>
                </c:pt>
                <c:pt idx="74">
                  <c:v>36.395912</c:v>
                </c:pt>
                <c:pt idx="75">
                  <c:v>37.145905</c:v>
                </c:pt>
                <c:pt idx="76">
                  <c:v>37.947987</c:v>
                </c:pt>
                <c:pt idx="77">
                  <c:v>38.718819</c:v>
                </c:pt>
                <c:pt idx="78">
                  <c:v>39.520905</c:v>
                </c:pt>
                <c:pt idx="79">
                  <c:v>40.281319</c:v>
                </c:pt>
                <c:pt idx="80">
                  <c:v>41.041737</c:v>
                </c:pt>
                <c:pt idx="81">
                  <c:v>42.385487</c:v>
                </c:pt>
                <c:pt idx="82">
                  <c:v>43.729237</c:v>
                </c:pt>
                <c:pt idx="83">
                  <c:v>45.052155</c:v>
                </c:pt>
                <c:pt idx="84">
                  <c:v>46.406319</c:v>
                </c:pt>
                <c:pt idx="85">
                  <c:v>47.729248</c:v>
                </c:pt>
                <c:pt idx="86">
                  <c:v>49.104248</c:v>
                </c:pt>
                <c:pt idx="87">
                  <c:v>50.427155</c:v>
                </c:pt>
                <c:pt idx="88">
                  <c:v>51.760487</c:v>
                </c:pt>
                <c:pt idx="89">
                  <c:v>53.104237</c:v>
                </c:pt>
                <c:pt idx="90">
                  <c:v>54.447987</c:v>
                </c:pt>
                <c:pt idx="91">
                  <c:v>55.791737</c:v>
                </c:pt>
                <c:pt idx="92">
                  <c:v>57.114662</c:v>
                </c:pt>
                <c:pt idx="93">
                  <c:v>58.489662</c:v>
                </c:pt>
                <c:pt idx="94">
                  <c:v>59.812569</c:v>
                </c:pt>
                <c:pt idx="95">
                  <c:v>61.135487</c:v>
                </c:pt>
                <c:pt idx="96">
                  <c:v>62.510487</c:v>
                </c:pt>
                <c:pt idx="97">
                  <c:v>63.854248</c:v>
                </c:pt>
                <c:pt idx="98">
                  <c:v>65.177155</c:v>
                </c:pt>
                <c:pt idx="99">
                  <c:v>66.510483</c:v>
                </c:pt>
                <c:pt idx="100">
                  <c:v>67.864655</c:v>
                </c:pt>
                <c:pt idx="101">
                  <c:v>69.218819</c:v>
                </c:pt>
                <c:pt idx="102">
                  <c:v>70.531319</c:v>
                </c:pt>
                <c:pt idx="103">
                  <c:v>71.885483</c:v>
                </c:pt>
                <c:pt idx="104">
                  <c:v>73.239662</c:v>
                </c:pt>
              </c:numCache>
            </c:numRef>
          </c:xVal>
          <c:yVal>
            <c:numRef>
              <c:f>DATA!$E$4:$E$108</c:f>
              <c:numCache>
                <c:ptCount val="105"/>
                <c:pt idx="0">
                  <c:v>0</c:v>
                </c:pt>
                <c:pt idx="1">
                  <c:v>1.4148191305443277E-05</c:v>
                </c:pt>
                <c:pt idx="2">
                  <c:v>0.0011056599448828672</c:v>
                </c:pt>
                <c:pt idx="3">
                  <c:v>0.006564186094683279</c:v>
                </c:pt>
                <c:pt idx="4">
                  <c:v>0.05382897589680662</c:v>
                </c:pt>
                <c:pt idx="5">
                  <c:v>0.08797389742340841</c:v>
                </c:pt>
                <c:pt idx="6">
                  <c:v>0.11864729294068907</c:v>
                </c:pt>
                <c:pt idx="7">
                  <c:v>0.14385662928335916</c:v>
                </c:pt>
                <c:pt idx="8">
                  <c:v>0.17562169480885248</c:v>
                </c:pt>
                <c:pt idx="9">
                  <c:v>0.2384476203913987</c:v>
                </c:pt>
                <c:pt idx="10">
                  <c:v>0.2930111393835696</c:v>
                </c:pt>
                <c:pt idx="11">
                  <c:v>0.3280578532110444</c:v>
                </c:pt>
                <c:pt idx="12">
                  <c:v>0.34514712475344617</c:v>
                </c:pt>
                <c:pt idx="13">
                  <c:v>0.37300563291120115</c:v>
                </c:pt>
                <c:pt idx="14">
                  <c:v>0.3947249312131931</c:v>
                </c:pt>
                <c:pt idx="15">
                  <c:v>0.4211757581118057</c:v>
                </c:pt>
                <c:pt idx="16">
                  <c:v>0.4668978249049831</c:v>
                </c:pt>
                <c:pt idx="17">
                  <c:v>0.5103180905675988</c:v>
                </c:pt>
                <c:pt idx="18">
                  <c:v>0.5515982669818326</c:v>
                </c:pt>
                <c:pt idx="19">
                  <c:v>0.5908996808704797</c:v>
                </c:pt>
                <c:pt idx="20">
                  <c:v>0.6283757761118076</c:v>
                </c:pt>
                <c:pt idx="21">
                  <c:v>0.6641689344478527</c:v>
                </c:pt>
                <c:pt idx="22">
                  <c:v>0.6909285388990367</c:v>
                </c:pt>
                <c:pt idx="23">
                  <c:v>0.7168054931529919</c:v>
                </c:pt>
                <c:pt idx="24">
                  <c:v>0.7488659533931218</c:v>
                </c:pt>
                <c:pt idx="25">
                  <c:v>0.7762865284015713</c:v>
                </c:pt>
                <c:pt idx="26">
                  <c:v>0.7962384399280014</c:v>
                </c:pt>
                <c:pt idx="27">
                  <c:v>0.8252205409979805</c:v>
                </c:pt>
                <c:pt idx="28">
                  <c:v>0.8531519834188798</c:v>
                </c:pt>
                <c:pt idx="29">
                  <c:v>0.880100153730689</c:v>
                </c:pt>
                <c:pt idx="30">
                  <c:v>0.9089677471269837</c:v>
                </c:pt>
                <c:pt idx="31">
                  <c:v>1.1050596257185112</c:v>
                </c:pt>
                <c:pt idx="32">
                  <c:v>1.256958270220792</c:v>
                </c:pt>
                <c:pt idx="33">
                  <c:v>1.3740978958822885</c:v>
                </c:pt>
                <c:pt idx="34">
                  <c:v>1.4833104086150282</c:v>
                </c:pt>
                <c:pt idx="35">
                  <c:v>1.5774107031060371</c:v>
                </c:pt>
                <c:pt idx="36">
                  <c:v>1.6578366256071972</c:v>
                </c:pt>
                <c:pt idx="37">
                  <c:v>1.7294779495465915</c:v>
                </c:pt>
                <c:pt idx="38">
                  <c:v>1.7983008654611103</c:v>
                </c:pt>
                <c:pt idx="39">
                  <c:v>1.8597118961565833</c:v>
                </c:pt>
                <c:pt idx="40">
                  <c:v>1.9157038719795805</c:v>
                </c:pt>
                <c:pt idx="41">
                  <c:v>1.9698446204534141</c:v>
                </c:pt>
                <c:pt idx="42">
                  <c:v>2.0203156308006642</c:v>
                </c:pt>
                <c:pt idx="43">
                  <c:v>2.065166443869741</c:v>
                </c:pt>
                <c:pt idx="44">
                  <c:v>2.110888217885596</c:v>
                </c:pt>
                <c:pt idx="45">
                  <c:v>2.1512762130873164</c:v>
                </c:pt>
                <c:pt idx="46">
                  <c:v>2.1900974626266017</c:v>
                </c:pt>
                <c:pt idx="47">
                  <c:v>2.226993746711785</c:v>
                </c:pt>
                <c:pt idx="48">
                  <c:v>2.2626107117200815</c:v>
                </c:pt>
                <c:pt idx="49">
                  <c:v>2.29704438814876</c:v>
                </c:pt>
                <c:pt idx="50">
                  <c:v>2.3275935764854383</c:v>
                </c:pt>
                <c:pt idx="51">
                  <c:v>2.3586249348225796</c:v>
                </c:pt>
                <c:pt idx="52">
                  <c:v>2.3885838832961426</c:v>
                </c:pt>
                <c:pt idx="53">
                  <c:v>2.4166298325547118</c:v>
                </c:pt>
                <c:pt idx="54">
                  <c:v>2.4454729646085345</c:v>
                </c:pt>
                <c:pt idx="55">
                  <c:v>2.470789851367449</c:v>
                </c:pt>
                <c:pt idx="56">
                  <c:v>2.496290898732678</c:v>
                </c:pt>
                <c:pt idx="57">
                  <c:v>2.522256815258949</c:v>
                </c:pt>
                <c:pt idx="58">
                  <c:v>2.5460809754324196</c:v>
                </c:pt>
                <c:pt idx="59">
                  <c:v>2.569166031921745</c:v>
                </c:pt>
                <c:pt idx="60">
                  <c:v>2.5912584634288796</c:v>
                </c:pt>
                <c:pt idx="61">
                  <c:v>2.613871823234451</c:v>
                </c:pt>
                <c:pt idx="62">
                  <c:v>2.6349752866816876</c:v>
                </c:pt>
                <c:pt idx="63">
                  <c:v>2.6549495140331656</c:v>
                </c:pt>
                <c:pt idx="64">
                  <c:v>2.675467516213781</c:v>
                </c:pt>
                <c:pt idx="65">
                  <c:v>2.6943973205616127</c:v>
                </c:pt>
                <c:pt idx="66">
                  <c:v>2.7141226678323624</c:v>
                </c:pt>
                <c:pt idx="67">
                  <c:v>2.732352514906269</c:v>
                </c:pt>
                <c:pt idx="68">
                  <c:v>2.7508687375428194</c:v>
                </c:pt>
                <c:pt idx="69">
                  <c:v>2.7687004937918727</c:v>
                </c:pt>
                <c:pt idx="70">
                  <c:v>2.7854261435776158</c:v>
                </c:pt>
                <c:pt idx="71">
                  <c:v>2.8022333943490256</c:v>
                </c:pt>
                <c:pt idx="72">
                  <c:v>2.818669653555754</c:v>
                </c:pt>
                <c:pt idx="73">
                  <c:v>2.8347503512483803</c:v>
                </c:pt>
                <c:pt idx="74">
                  <c:v>2.850912075216367</c:v>
                </c:pt>
                <c:pt idx="75">
                  <c:v>2.865905748982989</c:v>
                </c:pt>
                <c:pt idx="76">
                  <c:v>2.8816133652951437</c:v>
                </c:pt>
                <c:pt idx="77">
                  <c:v>2.8964028520475336</c:v>
                </c:pt>
                <c:pt idx="78">
                  <c:v>2.9114861773608496</c:v>
                </c:pt>
                <c:pt idx="79">
                  <c:v>2.925508955407747</c:v>
                </c:pt>
                <c:pt idx="80">
                  <c:v>2.9392724423931282</c:v>
                </c:pt>
                <c:pt idx="81">
                  <c:v>2.962988673122313</c:v>
                </c:pt>
                <c:pt idx="82">
                  <c:v>2.9859723521949872</c:v>
                </c:pt>
                <c:pt idx="83">
                  <c:v>3.000536894706512</c:v>
                </c:pt>
                <c:pt idx="84">
                  <c:v>3.0225736232757585</c:v>
                </c:pt>
                <c:pt idx="85">
                  <c:v>3.043489662958787</c:v>
                </c:pt>
                <c:pt idx="86">
                  <c:v>3.0646233050325895</c:v>
                </c:pt>
                <c:pt idx="87">
                  <c:v>3.0844049696479923</c:v>
                </c:pt>
                <c:pt idx="88">
                  <c:v>3.1038242281019746</c:v>
                </c:pt>
                <c:pt idx="89">
                  <c:v>3.1228955545990584</c:v>
                </c:pt>
                <c:pt idx="90">
                  <c:v>3.1414902792097337</c:v>
                </c:pt>
                <c:pt idx="91">
                  <c:v>3.1596316433337623</c:v>
                </c:pt>
                <c:pt idx="92">
                  <c:v>3.177069962122571</c:v>
                </c:pt>
                <c:pt idx="93">
                  <c:v>3.194771751548925</c:v>
                </c:pt>
                <c:pt idx="94">
                  <c:v>3.211414404340597</c:v>
                </c:pt>
                <c:pt idx="95">
                  <c:v>3.2276930932332166</c:v>
                </c:pt>
                <c:pt idx="96">
                  <c:v>3.2442435007278916</c:v>
                </c:pt>
                <c:pt idx="97">
                  <c:v>3.2600698440357445</c:v>
                </c:pt>
                <c:pt idx="98">
                  <c:v>3.2753285316686767</c:v>
                </c:pt>
                <c:pt idx="99">
                  <c:v>3.2903972009816873</c:v>
                </c:pt>
                <c:pt idx="100">
                  <c:v>3.305395350497594</c:v>
                </c:pt>
                <c:pt idx="101">
                  <c:v>3.320097077669816</c:v>
                </c:pt>
                <c:pt idx="102">
                  <c:v>3.3340745263359928</c:v>
                </c:pt>
                <c:pt idx="103">
                  <c:v>3.348225658701879</c:v>
                </c:pt>
                <c:pt idx="104">
                  <c:v>3.3621128392835073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DATA!$B$4</c:f>
              <c:strCache>
                <c:ptCount val="1"/>
                <c:pt idx="0">
                  <c:v>RNM-1     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DATA!$C$4:$C$108</c:f>
              <c:numCache>
                <c:ptCount val="105"/>
                <c:pt idx="0">
                  <c:v>9.9999997E-05</c:v>
                </c:pt>
                <c:pt idx="1">
                  <c:v>0.052152999</c:v>
                </c:pt>
                <c:pt idx="2">
                  <c:v>0.093819</c:v>
                </c:pt>
                <c:pt idx="3">
                  <c:v>0.13548601</c:v>
                </c:pt>
                <c:pt idx="4">
                  <c:v>0.26048601</c:v>
                </c:pt>
                <c:pt idx="5">
                  <c:v>0.32298601</c:v>
                </c:pt>
                <c:pt idx="6">
                  <c:v>0.37506899</c:v>
                </c:pt>
                <c:pt idx="7">
                  <c:v>0.41673601</c:v>
                </c:pt>
                <c:pt idx="8">
                  <c:v>0.46881899</c:v>
                </c:pt>
                <c:pt idx="9">
                  <c:v>0.57298601</c:v>
                </c:pt>
                <c:pt idx="10">
                  <c:v>0.66673601</c:v>
                </c:pt>
                <c:pt idx="11">
                  <c:v>0.72924799</c:v>
                </c:pt>
                <c:pt idx="12">
                  <c:v>0.76048601</c:v>
                </c:pt>
                <c:pt idx="13">
                  <c:v>0.81256902</c:v>
                </c:pt>
                <c:pt idx="14">
                  <c:v>0.85423601</c:v>
                </c:pt>
                <c:pt idx="15">
                  <c:v>0.90631902</c:v>
                </c:pt>
                <c:pt idx="16">
                  <c:v>1.000069</c:v>
                </c:pt>
                <c:pt idx="17">
                  <c:v>1.093819</c:v>
                </c:pt>
                <c:pt idx="18">
                  <c:v>1.187569</c:v>
                </c:pt>
                <c:pt idx="19">
                  <c:v>1.281319</c:v>
                </c:pt>
                <c:pt idx="20">
                  <c:v>1.375069</c:v>
                </c:pt>
                <c:pt idx="21">
                  <c:v>1.468819</c:v>
                </c:pt>
                <c:pt idx="22">
                  <c:v>1.541736</c:v>
                </c:pt>
                <c:pt idx="23">
                  <c:v>1.614653</c:v>
                </c:pt>
                <c:pt idx="24">
                  <c:v>1.708414</c:v>
                </c:pt>
                <c:pt idx="25">
                  <c:v>1.791736</c:v>
                </c:pt>
                <c:pt idx="26">
                  <c:v>1.854248</c:v>
                </c:pt>
                <c:pt idx="27">
                  <c:v>1.947986</c:v>
                </c:pt>
                <c:pt idx="28">
                  <c:v>2.0417359</c:v>
                </c:pt>
                <c:pt idx="29">
                  <c:v>2.1354859</c:v>
                </c:pt>
                <c:pt idx="30">
                  <c:v>2.2396531</c:v>
                </c:pt>
                <c:pt idx="31">
                  <c:v>3.0625689</c:v>
                </c:pt>
                <c:pt idx="32">
                  <c:v>3.8646641</c:v>
                </c:pt>
                <c:pt idx="33">
                  <c:v>4.604248</c:v>
                </c:pt>
                <c:pt idx="34">
                  <c:v>5.4063191</c:v>
                </c:pt>
                <c:pt idx="35">
                  <c:v>6.1979861</c:v>
                </c:pt>
                <c:pt idx="36">
                  <c:v>6.9584141</c:v>
                </c:pt>
                <c:pt idx="37">
                  <c:v>7.7084141</c:v>
                </c:pt>
                <c:pt idx="38">
                  <c:v>8.5000687</c:v>
                </c:pt>
                <c:pt idx="39">
                  <c:v>9.2709141</c:v>
                </c:pt>
                <c:pt idx="40">
                  <c:v>10.031319</c:v>
                </c:pt>
                <c:pt idx="41">
                  <c:v>10.822986</c:v>
                </c:pt>
                <c:pt idx="42">
                  <c:v>11.614664</c:v>
                </c:pt>
                <c:pt idx="43">
                  <c:v>12.364653</c:v>
                </c:pt>
                <c:pt idx="44">
                  <c:v>13.177153</c:v>
                </c:pt>
                <c:pt idx="45">
                  <c:v>13.937569</c:v>
                </c:pt>
                <c:pt idx="46">
                  <c:v>14.708414</c:v>
                </c:pt>
                <c:pt idx="47">
                  <c:v>15.479248</c:v>
                </c:pt>
                <c:pt idx="48">
                  <c:v>16.260487</c:v>
                </c:pt>
                <c:pt idx="49">
                  <c:v>17.052153</c:v>
                </c:pt>
                <c:pt idx="50">
                  <c:v>17.785833</c:v>
                </c:pt>
                <c:pt idx="51">
                  <c:v>18.562569</c:v>
                </c:pt>
                <c:pt idx="52">
                  <c:v>19.343819</c:v>
                </c:pt>
                <c:pt idx="53">
                  <c:v>20.104237</c:v>
                </c:pt>
                <c:pt idx="54">
                  <c:v>20.916737</c:v>
                </c:pt>
                <c:pt idx="55">
                  <c:v>21.656319</c:v>
                </c:pt>
                <c:pt idx="56">
                  <c:v>22.427153</c:v>
                </c:pt>
                <c:pt idx="57">
                  <c:v>23.239653</c:v>
                </c:pt>
                <c:pt idx="58">
                  <c:v>24.010487</c:v>
                </c:pt>
                <c:pt idx="59">
                  <c:v>24.781319</c:v>
                </c:pt>
                <c:pt idx="60">
                  <c:v>25.541737</c:v>
                </c:pt>
                <c:pt idx="61">
                  <c:v>26.343819</c:v>
                </c:pt>
                <c:pt idx="62">
                  <c:v>27.114653</c:v>
                </c:pt>
                <c:pt idx="63">
                  <c:v>27.864653</c:v>
                </c:pt>
                <c:pt idx="64">
                  <c:v>28.656319</c:v>
                </c:pt>
                <c:pt idx="65">
                  <c:v>29.406319</c:v>
                </c:pt>
                <c:pt idx="66">
                  <c:v>30.208403</c:v>
                </c:pt>
                <c:pt idx="67">
                  <c:v>30.968819</c:v>
                </c:pt>
                <c:pt idx="68">
                  <c:v>31.760487</c:v>
                </c:pt>
                <c:pt idx="69">
                  <c:v>32.541737</c:v>
                </c:pt>
                <c:pt idx="70">
                  <c:v>33.291737</c:v>
                </c:pt>
                <c:pt idx="71">
                  <c:v>34.062569</c:v>
                </c:pt>
                <c:pt idx="72">
                  <c:v>34.833412</c:v>
                </c:pt>
                <c:pt idx="73">
                  <c:v>35.604237</c:v>
                </c:pt>
                <c:pt idx="74">
                  <c:v>36.395912</c:v>
                </c:pt>
                <c:pt idx="75">
                  <c:v>37.145905</c:v>
                </c:pt>
                <c:pt idx="76">
                  <c:v>37.947987</c:v>
                </c:pt>
                <c:pt idx="77">
                  <c:v>38.718819</c:v>
                </c:pt>
                <c:pt idx="78">
                  <c:v>39.520905</c:v>
                </c:pt>
                <c:pt idx="79">
                  <c:v>40.281319</c:v>
                </c:pt>
                <c:pt idx="80">
                  <c:v>41.041737</c:v>
                </c:pt>
                <c:pt idx="81">
                  <c:v>42.385487</c:v>
                </c:pt>
                <c:pt idx="82">
                  <c:v>43.729237</c:v>
                </c:pt>
                <c:pt idx="83">
                  <c:v>45.052155</c:v>
                </c:pt>
                <c:pt idx="84">
                  <c:v>46.406319</c:v>
                </c:pt>
                <c:pt idx="85">
                  <c:v>47.729248</c:v>
                </c:pt>
                <c:pt idx="86">
                  <c:v>49.104248</c:v>
                </c:pt>
                <c:pt idx="87">
                  <c:v>50.427155</c:v>
                </c:pt>
                <c:pt idx="88">
                  <c:v>51.760487</c:v>
                </c:pt>
                <c:pt idx="89">
                  <c:v>53.104237</c:v>
                </c:pt>
                <c:pt idx="90">
                  <c:v>54.447987</c:v>
                </c:pt>
                <c:pt idx="91">
                  <c:v>55.791737</c:v>
                </c:pt>
                <c:pt idx="92">
                  <c:v>57.114662</c:v>
                </c:pt>
                <c:pt idx="93">
                  <c:v>58.489662</c:v>
                </c:pt>
                <c:pt idx="94">
                  <c:v>59.812569</c:v>
                </c:pt>
                <c:pt idx="95">
                  <c:v>61.135487</c:v>
                </c:pt>
                <c:pt idx="96">
                  <c:v>62.510487</c:v>
                </c:pt>
                <c:pt idx="97">
                  <c:v>63.854248</c:v>
                </c:pt>
                <c:pt idx="98">
                  <c:v>65.177155</c:v>
                </c:pt>
                <c:pt idx="99">
                  <c:v>66.510483</c:v>
                </c:pt>
                <c:pt idx="100">
                  <c:v>67.864655</c:v>
                </c:pt>
                <c:pt idx="101">
                  <c:v>69.218819</c:v>
                </c:pt>
                <c:pt idx="102">
                  <c:v>70.531319</c:v>
                </c:pt>
                <c:pt idx="103">
                  <c:v>71.885483</c:v>
                </c:pt>
                <c:pt idx="104">
                  <c:v>73.239662</c:v>
                </c:pt>
              </c:numCache>
            </c:numRef>
          </c:xVal>
          <c:yVal>
            <c:numRef>
              <c:f>DATA!$D$4:$D$108</c:f>
              <c:numCache>
                <c:ptCount val="105"/>
                <c:pt idx="0">
                  <c:v>0</c:v>
                </c:pt>
                <c:pt idx="1">
                  <c:v>0.28999999</c:v>
                </c:pt>
                <c:pt idx="2">
                  <c:v>0.38999999</c:v>
                </c:pt>
                <c:pt idx="3">
                  <c:v>0.43000001</c:v>
                </c:pt>
                <c:pt idx="4">
                  <c:v>0.5</c:v>
                </c:pt>
                <c:pt idx="5">
                  <c:v>0.52999997</c:v>
                </c:pt>
                <c:pt idx="6">
                  <c:v>0.56999999</c:v>
                </c:pt>
                <c:pt idx="7">
                  <c:v>0.58999997</c:v>
                </c:pt>
                <c:pt idx="8">
                  <c:v>0.61000001</c:v>
                </c:pt>
                <c:pt idx="9">
                  <c:v>0.63999999</c:v>
                </c:pt>
                <c:pt idx="10">
                  <c:v>0.68000001</c:v>
                </c:pt>
                <c:pt idx="11">
                  <c:v>0.69999999</c:v>
                </c:pt>
                <c:pt idx="12">
                  <c:v>0.72000003</c:v>
                </c:pt>
                <c:pt idx="13">
                  <c:v>0.74000001</c:v>
                </c:pt>
                <c:pt idx="14">
                  <c:v>0.76999998</c:v>
                </c:pt>
                <c:pt idx="15">
                  <c:v>0.77999997</c:v>
                </c:pt>
                <c:pt idx="16">
                  <c:v>0.79000002</c:v>
                </c:pt>
                <c:pt idx="17">
                  <c:v>0.81</c:v>
                </c:pt>
                <c:pt idx="18">
                  <c:v>0.83999997</c:v>
                </c:pt>
                <c:pt idx="19">
                  <c:v>0.85000002</c:v>
                </c:pt>
                <c:pt idx="20">
                  <c:v>0.85000002</c:v>
                </c:pt>
                <c:pt idx="21">
                  <c:v>0.86000001</c:v>
                </c:pt>
                <c:pt idx="22">
                  <c:v>0.87</c:v>
                </c:pt>
                <c:pt idx="23">
                  <c:v>0.93000001</c:v>
                </c:pt>
                <c:pt idx="24">
                  <c:v>0.98000002</c:v>
                </c:pt>
                <c:pt idx="25">
                  <c:v>0.98000002</c:v>
                </c:pt>
                <c:pt idx="26">
                  <c:v>1</c:v>
                </c:pt>
                <c:pt idx="27">
                  <c:v>1</c:v>
                </c:pt>
                <c:pt idx="28">
                  <c:v>1.01</c:v>
                </c:pt>
                <c:pt idx="29">
                  <c:v>1.03</c:v>
                </c:pt>
                <c:pt idx="30">
                  <c:v>1.05</c:v>
                </c:pt>
                <c:pt idx="31">
                  <c:v>1.05</c:v>
                </c:pt>
                <c:pt idx="32">
                  <c:v>1.33</c:v>
                </c:pt>
                <c:pt idx="33">
                  <c:v>1.38</c:v>
                </c:pt>
                <c:pt idx="34">
                  <c:v>1.46</c:v>
                </c:pt>
                <c:pt idx="35">
                  <c:v>1.46</c:v>
                </c:pt>
                <c:pt idx="36">
                  <c:v>1.5700001</c:v>
                </c:pt>
                <c:pt idx="37">
                  <c:v>1.65</c:v>
                </c:pt>
                <c:pt idx="38">
                  <c:v>1.75</c:v>
                </c:pt>
                <c:pt idx="39">
                  <c:v>1.72</c:v>
                </c:pt>
                <c:pt idx="40">
                  <c:v>1.8099999</c:v>
                </c:pt>
                <c:pt idx="41">
                  <c:v>1.87</c:v>
                </c:pt>
                <c:pt idx="42">
                  <c:v>1.99</c:v>
                </c:pt>
                <c:pt idx="43">
                  <c:v>2.01</c:v>
                </c:pt>
                <c:pt idx="44">
                  <c:v>2.0899999</c:v>
                </c:pt>
                <c:pt idx="45">
                  <c:v>2.1500001</c:v>
                </c:pt>
                <c:pt idx="46">
                  <c:v>2.1199999</c:v>
                </c:pt>
                <c:pt idx="47">
                  <c:v>2.0999999</c:v>
                </c:pt>
                <c:pt idx="48">
                  <c:v>2.1300001</c:v>
                </c:pt>
                <c:pt idx="49">
                  <c:v>2.1400001</c:v>
                </c:pt>
                <c:pt idx="50">
                  <c:v>2.2</c:v>
                </c:pt>
                <c:pt idx="51">
                  <c:v>2.1800001</c:v>
                </c:pt>
                <c:pt idx="52">
                  <c:v>2.3299999</c:v>
                </c:pt>
                <c:pt idx="53">
                  <c:v>2.3299999</c:v>
                </c:pt>
                <c:pt idx="54">
                  <c:v>2.3299999</c:v>
                </c:pt>
                <c:pt idx="55">
                  <c:v>2.3800001</c:v>
                </c:pt>
                <c:pt idx="56">
                  <c:v>2.49</c:v>
                </c:pt>
                <c:pt idx="57">
                  <c:v>2.4300001</c:v>
                </c:pt>
                <c:pt idx="58">
                  <c:v>2.4400001</c:v>
                </c:pt>
                <c:pt idx="59">
                  <c:v>2.45</c:v>
                </c:pt>
                <c:pt idx="60">
                  <c:v>2.47</c:v>
                </c:pt>
                <c:pt idx="61">
                  <c:v>2.46</c:v>
                </c:pt>
                <c:pt idx="62">
                  <c:v>2.52</c:v>
                </c:pt>
                <c:pt idx="63">
                  <c:v>2.5599999</c:v>
                </c:pt>
                <c:pt idx="64">
                  <c:v>2.6099999</c:v>
                </c:pt>
                <c:pt idx="65">
                  <c:v>2.6600001</c:v>
                </c:pt>
                <c:pt idx="66">
                  <c:v>2.72</c:v>
                </c:pt>
                <c:pt idx="67">
                  <c:v>2.74</c:v>
                </c:pt>
                <c:pt idx="68">
                  <c:v>2.71</c:v>
                </c:pt>
                <c:pt idx="69">
                  <c:v>2.6800001</c:v>
                </c:pt>
                <c:pt idx="70">
                  <c:v>2.7</c:v>
                </c:pt>
                <c:pt idx="71">
                  <c:v>2.76</c:v>
                </c:pt>
                <c:pt idx="72">
                  <c:v>2.8199999</c:v>
                </c:pt>
                <c:pt idx="73">
                  <c:v>2.8099999</c:v>
                </c:pt>
                <c:pt idx="74">
                  <c:v>2.8599999</c:v>
                </c:pt>
                <c:pt idx="75">
                  <c:v>2.8399999</c:v>
                </c:pt>
                <c:pt idx="76">
                  <c:v>2.9100001</c:v>
                </c:pt>
                <c:pt idx="77">
                  <c:v>2.9200001</c:v>
                </c:pt>
                <c:pt idx="78">
                  <c:v>2.97</c:v>
                </c:pt>
                <c:pt idx="79">
                  <c:v>2.96</c:v>
                </c:pt>
                <c:pt idx="80">
                  <c:v>3.02</c:v>
                </c:pt>
                <c:pt idx="81">
                  <c:v>2.96</c:v>
                </c:pt>
                <c:pt idx="82">
                  <c:v>3.0599999</c:v>
                </c:pt>
                <c:pt idx="83">
                  <c:v>3.1300001</c:v>
                </c:pt>
                <c:pt idx="84">
                  <c:v>3.1099999</c:v>
                </c:pt>
                <c:pt idx="85">
                  <c:v>3.1700001</c:v>
                </c:pt>
                <c:pt idx="86">
                  <c:v>3.1800001</c:v>
                </c:pt>
                <c:pt idx="87">
                  <c:v>3.1900001</c:v>
                </c:pt>
                <c:pt idx="88">
                  <c:v>3.1900001</c:v>
                </c:pt>
                <c:pt idx="89">
                  <c:v>3.2</c:v>
                </c:pt>
                <c:pt idx="90">
                  <c:v>3.29</c:v>
                </c:pt>
                <c:pt idx="91">
                  <c:v>3.3900001</c:v>
                </c:pt>
                <c:pt idx="92">
                  <c:v>3.4100001</c:v>
                </c:pt>
                <c:pt idx="93">
                  <c:v>3.4300001</c:v>
                </c:pt>
                <c:pt idx="94">
                  <c:v>3.53</c:v>
                </c:pt>
                <c:pt idx="95">
                  <c:v>3.3900001</c:v>
                </c:pt>
                <c:pt idx="96">
                  <c:v>3.3099999</c:v>
                </c:pt>
                <c:pt idx="97">
                  <c:v>3.4000001</c:v>
                </c:pt>
                <c:pt idx="98">
                  <c:v>3.4400001</c:v>
                </c:pt>
                <c:pt idx="99">
                  <c:v>3.45</c:v>
                </c:pt>
                <c:pt idx="100">
                  <c:v>3.5</c:v>
                </c:pt>
                <c:pt idx="101">
                  <c:v>3.46</c:v>
                </c:pt>
                <c:pt idx="102">
                  <c:v>3.52</c:v>
                </c:pt>
                <c:pt idx="103">
                  <c:v>3.5899999</c:v>
                </c:pt>
                <c:pt idx="104">
                  <c:v>3.6099999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DATA!$B$110</c:f>
              <c:strCache>
                <c:ptCount val="1"/>
                <c:pt idx="0">
                  <c:v>ER-5-4(DEEP)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DATA!$C$110:$C$235</c:f>
              <c:numCache>
                <c:ptCount val="126"/>
                <c:pt idx="0">
                  <c:v>0.052234001</c:v>
                </c:pt>
                <c:pt idx="1">
                  <c:v>0.093900003</c:v>
                </c:pt>
                <c:pt idx="2">
                  <c:v>0.13556699</c:v>
                </c:pt>
                <c:pt idx="3">
                  <c:v>0.18765</c:v>
                </c:pt>
                <c:pt idx="4">
                  <c:v>0.22931699</c:v>
                </c:pt>
                <c:pt idx="5">
                  <c:v>0.27098399</c:v>
                </c:pt>
                <c:pt idx="6">
                  <c:v>0.32306701</c:v>
                </c:pt>
                <c:pt idx="7">
                  <c:v>0.36473399</c:v>
                </c:pt>
                <c:pt idx="8">
                  <c:v>0.4064</c:v>
                </c:pt>
                <c:pt idx="9">
                  <c:v>0.44806701</c:v>
                </c:pt>
                <c:pt idx="10">
                  <c:v>0.50015002</c:v>
                </c:pt>
                <c:pt idx="11">
                  <c:v>0.54181701</c:v>
                </c:pt>
                <c:pt idx="12">
                  <c:v>0.58348399</c:v>
                </c:pt>
                <c:pt idx="13">
                  <c:v>0.63556701</c:v>
                </c:pt>
                <c:pt idx="14">
                  <c:v>0.67723399</c:v>
                </c:pt>
                <c:pt idx="15">
                  <c:v>0.71890002</c:v>
                </c:pt>
                <c:pt idx="16">
                  <c:v>0.76056701</c:v>
                </c:pt>
                <c:pt idx="17">
                  <c:v>0.81265002</c:v>
                </c:pt>
                <c:pt idx="18">
                  <c:v>0.85431701</c:v>
                </c:pt>
                <c:pt idx="19">
                  <c:v>0.89598399</c:v>
                </c:pt>
                <c:pt idx="20">
                  <c:v>0.94112301</c:v>
                </c:pt>
                <c:pt idx="21">
                  <c:v>0.98973399</c:v>
                </c:pt>
                <c:pt idx="22">
                  <c:v>1.0314</c:v>
                </c:pt>
                <c:pt idx="23">
                  <c:v>1.0730669</c:v>
                </c:pt>
                <c:pt idx="24">
                  <c:v>1.12515</c:v>
                </c:pt>
                <c:pt idx="25">
                  <c:v>1.1668169</c:v>
                </c:pt>
                <c:pt idx="26">
                  <c:v>1.2084841</c:v>
                </c:pt>
                <c:pt idx="27">
                  <c:v>1.2605669</c:v>
                </c:pt>
                <c:pt idx="28">
                  <c:v>1.3022341</c:v>
                </c:pt>
                <c:pt idx="29">
                  <c:v>1.3439</c:v>
                </c:pt>
                <c:pt idx="30">
                  <c:v>1.3959841</c:v>
                </c:pt>
                <c:pt idx="31">
                  <c:v>1.43765</c:v>
                </c:pt>
                <c:pt idx="32">
                  <c:v>1.4793169</c:v>
                </c:pt>
                <c:pt idx="33">
                  <c:v>1.5209841</c:v>
                </c:pt>
                <c:pt idx="34">
                  <c:v>1.5730669</c:v>
                </c:pt>
                <c:pt idx="35">
                  <c:v>1.6147341</c:v>
                </c:pt>
                <c:pt idx="36">
                  <c:v>1.6564</c:v>
                </c:pt>
                <c:pt idx="37">
                  <c:v>1.7084841</c:v>
                </c:pt>
                <c:pt idx="38">
                  <c:v>1.75015</c:v>
                </c:pt>
                <c:pt idx="39">
                  <c:v>1.7918169</c:v>
                </c:pt>
                <c:pt idx="40">
                  <c:v>1.8334841</c:v>
                </c:pt>
                <c:pt idx="41">
                  <c:v>1.8855669</c:v>
                </c:pt>
                <c:pt idx="42">
                  <c:v>1.9272341</c:v>
                </c:pt>
                <c:pt idx="43">
                  <c:v>1.9689</c:v>
                </c:pt>
                <c:pt idx="44">
                  <c:v>2.0209839</c:v>
                </c:pt>
                <c:pt idx="45">
                  <c:v>2.06265</c:v>
                </c:pt>
                <c:pt idx="46">
                  <c:v>2.1043169</c:v>
                </c:pt>
                <c:pt idx="47">
                  <c:v>2.1459839</c:v>
                </c:pt>
                <c:pt idx="48">
                  <c:v>2.1980669</c:v>
                </c:pt>
                <c:pt idx="49">
                  <c:v>2.2397339</c:v>
                </c:pt>
                <c:pt idx="50">
                  <c:v>2.2814</c:v>
                </c:pt>
                <c:pt idx="51">
                  <c:v>3.06265</c:v>
                </c:pt>
                <c:pt idx="52">
                  <c:v>3.8334839</c:v>
                </c:pt>
                <c:pt idx="53">
                  <c:v>4.6043172</c:v>
                </c:pt>
                <c:pt idx="54">
                  <c:v>5.3855672</c:v>
                </c:pt>
                <c:pt idx="55">
                  <c:v>6.1564002</c:v>
                </c:pt>
                <c:pt idx="56">
                  <c:v>6.9376502</c:v>
                </c:pt>
                <c:pt idx="57">
                  <c:v>7.7084842</c:v>
                </c:pt>
                <c:pt idx="58">
                  <c:v>8.4793167</c:v>
                </c:pt>
                <c:pt idx="59">
                  <c:v>9.2605667</c:v>
                </c:pt>
                <c:pt idx="60">
                  <c:v>10.0314</c:v>
                </c:pt>
                <c:pt idx="61">
                  <c:v>10.81265</c:v>
                </c:pt>
                <c:pt idx="62">
                  <c:v>11.583484</c:v>
                </c:pt>
                <c:pt idx="63">
                  <c:v>12.354317</c:v>
                </c:pt>
                <c:pt idx="64">
                  <c:v>13.135567</c:v>
                </c:pt>
                <c:pt idx="65">
                  <c:v>13.9064</c:v>
                </c:pt>
                <c:pt idx="66">
                  <c:v>14.677234</c:v>
                </c:pt>
                <c:pt idx="67">
                  <c:v>15.458484</c:v>
                </c:pt>
                <c:pt idx="68">
                  <c:v>16.229317</c:v>
                </c:pt>
                <c:pt idx="69">
                  <c:v>17.010567</c:v>
                </c:pt>
                <c:pt idx="70">
                  <c:v>17.781401</c:v>
                </c:pt>
                <c:pt idx="71">
                  <c:v>18.552235</c:v>
                </c:pt>
                <c:pt idx="72">
                  <c:v>19.333485</c:v>
                </c:pt>
                <c:pt idx="73">
                  <c:v>20.104317</c:v>
                </c:pt>
                <c:pt idx="74">
                  <c:v>20.875151</c:v>
                </c:pt>
                <c:pt idx="75">
                  <c:v>21.656401</c:v>
                </c:pt>
                <c:pt idx="76">
                  <c:v>22.427235</c:v>
                </c:pt>
                <c:pt idx="77">
                  <c:v>23.208485</c:v>
                </c:pt>
                <c:pt idx="78">
                  <c:v>23.979317</c:v>
                </c:pt>
                <c:pt idx="79">
                  <c:v>24.750151</c:v>
                </c:pt>
                <c:pt idx="80">
                  <c:v>25.531401</c:v>
                </c:pt>
                <c:pt idx="81">
                  <c:v>26.302235</c:v>
                </c:pt>
                <c:pt idx="82">
                  <c:v>27.083485</c:v>
                </c:pt>
                <c:pt idx="83">
                  <c:v>27.854317</c:v>
                </c:pt>
                <c:pt idx="84">
                  <c:v>28.625151</c:v>
                </c:pt>
                <c:pt idx="85">
                  <c:v>29.406401</c:v>
                </c:pt>
                <c:pt idx="86">
                  <c:v>30.177235</c:v>
                </c:pt>
                <c:pt idx="87">
                  <c:v>30.948067</c:v>
                </c:pt>
                <c:pt idx="88">
                  <c:v>31.729317</c:v>
                </c:pt>
                <c:pt idx="89">
                  <c:v>32.500149</c:v>
                </c:pt>
                <c:pt idx="90">
                  <c:v>33.281399</c:v>
                </c:pt>
                <c:pt idx="91">
                  <c:v>34.052235</c:v>
                </c:pt>
                <c:pt idx="92">
                  <c:v>34.823067</c:v>
                </c:pt>
                <c:pt idx="93">
                  <c:v>35.604317</c:v>
                </c:pt>
                <c:pt idx="94">
                  <c:v>36.375149</c:v>
                </c:pt>
                <c:pt idx="95">
                  <c:v>37.145985</c:v>
                </c:pt>
                <c:pt idx="96">
                  <c:v>37.927235</c:v>
                </c:pt>
                <c:pt idx="97">
                  <c:v>38.698067</c:v>
                </c:pt>
                <c:pt idx="98">
                  <c:v>39.479317</c:v>
                </c:pt>
                <c:pt idx="99">
                  <c:v>40.250149</c:v>
                </c:pt>
                <c:pt idx="100">
                  <c:v>41.020985</c:v>
                </c:pt>
                <c:pt idx="101">
                  <c:v>42.364735</c:v>
                </c:pt>
                <c:pt idx="102">
                  <c:v>43.718899</c:v>
                </c:pt>
                <c:pt idx="103">
                  <c:v>45.052235</c:v>
                </c:pt>
                <c:pt idx="104">
                  <c:v>46.385567</c:v>
                </c:pt>
                <c:pt idx="105">
                  <c:v>47.729317</c:v>
                </c:pt>
                <c:pt idx="106">
                  <c:v>49.073067</c:v>
                </c:pt>
                <c:pt idx="107">
                  <c:v>50.416817</c:v>
                </c:pt>
                <c:pt idx="108">
                  <c:v>51.760567</c:v>
                </c:pt>
                <c:pt idx="109">
                  <c:v>53.093899</c:v>
                </c:pt>
                <c:pt idx="110">
                  <c:v>54.437649</c:v>
                </c:pt>
                <c:pt idx="111">
                  <c:v>55.770985</c:v>
                </c:pt>
                <c:pt idx="112">
                  <c:v>57.114735</c:v>
                </c:pt>
                <c:pt idx="113">
                  <c:v>58.458485</c:v>
                </c:pt>
                <c:pt idx="114">
                  <c:v>59.802235</c:v>
                </c:pt>
                <c:pt idx="115">
                  <c:v>61.135567</c:v>
                </c:pt>
                <c:pt idx="116">
                  <c:v>62.479317</c:v>
                </c:pt>
                <c:pt idx="117">
                  <c:v>63.823067</c:v>
                </c:pt>
                <c:pt idx="118">
                  <c:v>65.166817</c:v>
                </c:pt>
                <c:pt idx="119">
                  <c:v>66.500153</c:v>
                </c:pt>
                <c:pt idx="120">
                  <c:v>67.843903</c:v>
                </c:pt>
                <c:pt idx="121">
                  <c:v>69.187653</c:v>
                </c:pt>
                <c:pt idx="122">
                  <c:v>70.531403</c:v>
                </c:pt>
                <c:pt idx="123">
                  <c:v>71.864731</c:v>
                </c:pt>
                <c:pt idx="124">
                  <c:v>73.208481</c:v>
                </c:pt>
              </c:numCache>
            </c:numRef>
          </c:xVal>
          <c:yVal>
            <c:numRef>
              <c:f>DATA!$E$110:$E$235</c:f>
              <c:numCache>
                <c:ptCount val="126"/>
                <c:pt idx="0">
                  <c:v>0.0023161620060170827</c:v>
                </c:pt>
                <c:pt idx="1">
                  <c:v>0.023722187664736234</c:v>
                </c:pt>
                <c:pt idx="2">
                  <c:v>0.06393488756740799</c:v>
                </c:pt>
                <c:pt idx="3">
                  <c:v>0.12600212722991988</c:v>
                </c:pt>
                <c:pt idx="4">
                  <c:v>0.1783452542955279</c:v>
                </c:pt>
                <c:pt idx="5">
                  <c:v>0.23029236502863132</c:v>
                </c:pt>
                <c:pt idx="6">
                  <c:v>0.2930346945529038</c:v>
                </c:pt>
                <c:pt idx="7">
                  <c:v>0.34095452814124083</c:v>
                </c:pt>
                <c:pt idx="8">
                  <c:v>0.38672065393288046</c:v>
                </c:pt>
                <c:pt idx="9">
                  <c:v>0.4303609667817908</c:v>
                </c:pt>
                <c:pt idx="10">
                  <c:v>0.4820578848059803</c:v>
                </c:pt>
                <c:pt idx="11">
                  <c:v>0.5212774153938219</c:v>
                </c:pt>
                <c:pt idx="12">
                  <c:v>0.5587319993596458</c:v>
                </c:pt>
                <c:pt idx="13">
                  <c:v>0.6032554655922321</c:v>
                </c:pt>
                <c:pt idx="14">
                  <c:v>0.6371812871488346</c:v>
                </c:pt>
                <c:pt idx="15">
                  <c:v>0.6697179039132666</c:v>
                </c:pt>
                <c:pt idx="16">
                  <c:v>0.7009655470827805</c:v>
                </c:pt>
                <c:pt idx="17">
                  <c:v>0.7383478328398436</c:v>
                </c:pt>
                <c:pt idx="18">
                  <c:v>0.7670121021647347</c:v>
                </c:pt>
                <c:pt idx="19">
                  <c:v>0.794652477828493</c:v>
                </c:pt>
                <c:pt idx="20">
                  <c:v>0.8235182339434935</c:v>
                </c:pt>
                <c:pt idx="21">
                  <c:v>0.8534369364714178</c:v>
                </c:pt>
                <c:pt idx="22">
                  <c:v>0.8781824067477899</c:v>
                </c:pt>
                <c:pt idx="23">
                  <c:v>0.9021516498294232</c:v>
                </c:pt>
                <c:pt idx="24">
                  <c:v>0.9310899586308108</c:v>
                </c:pt>
                <c:pt idx="25">
                  <c:v>0.9534731511976855</c:v>
                </c:pt>
                <c:pt idx="26">
                  <c:v>0.9752153140580241</c:v>
                </c:pt>
                <c:pt idx="27">
                  <c:v>1.0015435989853192</c:v>
                </c:pt>
                <c:pt idx="28">
                  <c:v>1.0219665056409488</c:v>
                </c:pt>
                <c:pt idx="29">
                  <c:v>1.0418514959145169</c:v>
                </c:pt>
                <c:pt idx="30">
                  <c:v>1.065993989339468</c:v>
                </c:pt>
                <c:pt idx="31">
                  <c:v>1.0847660184321246</c:v>
                </c:pt>
                <c:pt idx="32">
                  <c:v>1.103082245215103</c:v>
                </c:pt>
                <c:pt idx="33">
                  <c:v>1.1209636769104394</c:v>
                </c:pt>
                <c:pt idx="34">
                  <c:v>1.1427335437643085</c:v>
                </c:pt>
                <c:pt idx="35">
                  <c:v>1.1597071671828783</c:v>
                </c:pt>
                <c:pt idx="36">
                  <c:v>1.176305391010462</c:v>
                </c:pt>
                <c:pt idx="37">
                  <c:v>1.1965509879299212</c:v>
                </c:pt>
                <c:pt idx="38">
                  <c:v>1.2123628192331422</c:v>
                </c:pt>
                <c:pt idx="39">
                  <c:v>1.227848708820179</c:v>
                </c:pt>
                <c:pt idx="40">
                  <c:v>1.2430214544360563</c:v>
                </c:pt>
                <c:pt idx="41">
                  <c:v>1.2615651354435338</c:v>
                </c:pt>
                <c:pt idx="42">
                  <c:v>1.276077007865666</c:v>
                </c:pt>
                <c:pt idx="43">
                  <c:v>1.2903126992855278</c:v>
                </c:pt>
                <c:pt idx="44">
                  <c:v>1.307735574114042</c:v>
                </c:pt>
                <c:pt idx="45">
                  <c:v>1.3213874168672128</c:v>
                </c:pt>
                <c:pt idx="46">
                  <c:v>1.3347949962418513</c:v>
                </c:pt>
                <c:pt idx="47">
                  <c:v>1.3479666284300333</c:v>
                </c:pt>
                <c:pt idx="48">
                  <c:v>1.3641114111833814</c:v>
                </c:pt>
                <c:pt idx="49">
                  <c:v>1.3767811331497315</c:v>
                </c:pt>
                <c:pt idx="50">
                  <c:v>1.389239520156791</c:v>
                </c:pt>
                <c:pt idx="51">
                  <c:v>1.5910231342598224</c:v>
                </c:pt>
                <c:pt idx="52">
                  <c:v>1.7477857017123442</c:v>
                </c:pt>
                <c:pt idx="53">
                  <c:v>1.8772400657107808</c:v>
                </c:pt>
                <c:pt idx="54">
                  <c:v>1.9888783427945478</c:v>
                </c:pt>
                <c:pt idx="55">
                  <c:v>2.0847284126116863</c:v>
                </c:pt>
                <c:pt idx="56">
                  <c:v>2.17071883814819</c:v>
                </c:pt>
                <c:pt idx="57">
                  <c:v>2.2468207068826924</c:v>
                </c:pt>
                <c:pt idx="58">
                  <c:v>2.315859042850628</c:v>
                </c:pt>
                <c:pt idx="59">
                  <c:v>2.3798522568870175</c:v>
                </c:pt>
                <c:pt idx="60">
                  <c:v>2.438020814064989</c:v>
                </c:pt>
                <c:pt idx="61">
                  <c:v>2.492673935228241</c:v>
                </c:pt>
                <c:pt idx="62">
                  <c:v>2.5429304482873</c:v>
                </c:pt>
                <c:pt idx="63">
                  <c:v>2.590006845006796</c:v>
                </c:pt>
                <c:pt idx="64">
                  <c:v>2.6348623936433766</c:v>
                </c:pt>
                <c:pt idx="65">
                  <c:v>2.6766188407194007</c:v>
                </c:pt>
                <c:pt idx="66">
                  <c:v>2.7161563815945065</c:v>
                </c:pt>
                <c:pt idx="67">
                  <c:v>2.7541934682608202</c:v>
                </c:pt>
                <c:pt idx="68">
                  <c:v>2.789909449100107</c:v>
                </c:pt>
                <c:pt idx="69">
                  <c:v>2.824439532651356</c:v>
                </c:pt>
                <c:pt idx="70">
                  <c:v>2.857007728724849</c:v>
                </c:pt>
                <c:pt idx="71">
                  <c:v>2.8882101545588283</c:v>
                </c:pt>
                <c:pt idx="72">
                  <c:v>2.9185532741515976</c:v>
                </c:pt>
                <c:pt idx="73">
                  <c:v>2.947326118697471</c:v>
                </c:pt>
                <c:pt idx="74">
                  <c:v>2.9750278190397306</c:v>
                </c:pt>
                <c:pt idx="75">
                  <c:v>3.002089607078328</c:v>
                </c:pt>
                <c:pt idx="76">
                  <c:v>3.0206663765608783</c:v>
                </c:pt>
                <c:pt idx="77">
                  <c:v>3.0461461536831114</c:v>
                </c:pt>
                <c:pt idx="78">
                  <c:v>3.070459049613611</c:v>
                </c:pt>
                <c:pt idx="79">
                  <c:v>3.0940026832132386</c:v>
                </c:pt>
                <c:pt idx="80">
                  <c:v>3.117127823595472</c:v>
                </c:pt>
                <c:pt idx="81">
                  <c:v>3.1392612818669576</c:v>
                </c:pt>
                <c:pt idx="82">
                  <c:v>3.1610415890644146</c:v>
                </c:pt>
                <c:pt idx="83">
                  <c:v>3.181924211076815</c:v>
                </c:pt>
                <c:pt idx="84">
                  <c:v>3.202236801057087</c:v>
                </c:pt>
                <c:pt idx="85">
                  <c:v>3.222273222301863</c:v>
                </c:pt>
                <c:pt idx="86">
                  <c:v>3.2415274525404585</c:v>
                </c:pt>
                <c:pt idx="87">
                  <c:v>3.260295963178783</c:v>
                </c:pt>
                <c:pt idx="88">
                  <c:v>3.2788470659555724</c:v>
                </c:pt>
                <c:pt idx="89">
                  <c:v>3.296708418623891</c:v>
                </c:pt>
                <c:pt idx="90">
                  <c:v>3.3143840294595757</c:v>
                </c:pt>
                <c:pt idx="91">
                  <c:v>3.331421965296209</c:v>
                </c:pt>
                <c:pt idx="92">
                  <c:v>3.348078414415931</c:v>
                </c:pt>
                <c:pt idx="93">
                  <c:v>3.364587931045155</c:v>
                </c:pt>
                <c:pt idx="94">
                  <c:v>3.3805260031721587</c:v>
                </c:pt>
                <c:pt idx="95">
                  <c:v>3.3961299253614525</c:v>
                </c:pt>
                <c:pt idx="96">
                  <c:v>3.411617689794025</c:v>
                </c:pt>
                <c:pt idx="97">
                  <c:v>3.4265893601638493</c:v>
                </c:pt>
                <c:pt idx="98">
                  <c:v>3.441462115170337</c:v>
                </c:pt>
                <c:pt idx="99">
                  <c:v>3.455850845788202</c:v>
                </c:pt>
                <c:pt idx="100">
                  <c:v>3.4699666869512074</c:v>
                </c:pt>
                <c:pt idx="101">
                  <c:v>3.4939512859610895</c:v>
                </c:pt>
                <c:pt idx="102">
                  <c:v>3.5173641513679765</c:v>
                </c:pt>
                <c:pt idx="103">
                  <c:v>3.5397188371130417</c:v>
                </c:pt>
                <c:pt idx="104">
                  <c:v>3.5614214177456742</c:v>
                </c:pt>
                <c:pt idx="105">
                  <c:v>3.5826713597603215</c:v>
                </c:pt>
                <c:pt idx="106">
                  <c:v>3.6033312681501553</c:v>
                </c:pt>
                <c:pt idx="107">
                  <c:v>3.623433025812476</c:v>
                </c:pt>
                <c:pt idx="108">
                  <c:v>3.6430059992595356</c:v>
                </c:pt>
                <c:pt idx="109">
                  <c:v>3.6619313025892435</c:v>
                </c:pt>
                <c:pt idx="110">
                  <c:v>3.6805296029370824</c:v>
                </c:pt>
                <c:pt idx="111">
                  <c:v>3.698535437098511</c:v>
                </c:pt>
                <c:pt idx="112">
                  <c:v>3.7162515342678675</c:v>
                </c:pt>
                <c:pt idx="113">
                  <c:v>3.7335556298192882</c:v>
                </c:pt>
                <c:pt idx="114">
                  <c:v>3.7504664518765436</c:v>
                </c:pt>
                <c:pt idx="115">
                  <c:v>3.7668746880279773</c:v>
                </c:pt>
                <c:pt idx="116">
                  <c:v>3.7830529881851</c:v>
                </c:pt>
                <c:pt idx="117">
                  <c:v>3.798887015358029</c:v>
                </c:pt>
                <c:pt idx="118">
                  <c:v>3.814391116970068</c:v>
                </c:pt>
                <c:pt idx="119">
                  <c:v>3.8294622422335376</c:v>
                </c:pt>
                <c:pt idx="120">
                  <c:v>3.8443483985394855</c:v>
                </c:pt>
                <c:pt idx="121">
                  <c:v>3.8589425846102143</c:v>
                </c:pt>
                <c:pt idx="122">
                  <c:v>3.8732560336168937</c:v>
                </c:pt>
                <c:pt idx="123">
                  <c:v>3.8871914376052765</c:v>
                </c:pt>
                <c:pt idx="124">
                  <c:v>3.900976595375383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DATA!$B$110</c:f>
              <c:strCache>
                <c:ptCount val="1"/>
                <c:pt idx="0">
                  <c:v>ER-5-4(DEEP)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DATA!$C$110:$C$235</c:f>
              <c:numCache>
                <c:ptCount val="126"/>
                <c:pt idx="0">
                  <c:v>0.052234001</c:v>
                </c:pt>
                <c:pt idx="1">
                  <c:v>0.093900003</c:v>
                </c:pt>
                <c:pt idx="2">
                  <c:v>0.13556699</c:v>
                </c:pt>
                <c:pt idx="3">
                  <c:v>0.18765</c:v>
                </c:pt>
                <c:pt idx="4">
                  <c:v>0.22931699</c:v>
                </c:pt>
                <c:pt idx="5">
                  <c:v>0.27098399</c:v>
                </c:pt>
                <c:pt idx="6">
                  <c:v>0.32306701</c:v>
                </c:pt>
                <c:pt idx="7">
                  <c:v>0.36473399</c:v>
                </c:pt>
                <c:pt idx="8">
                  <c:v>0.4064</c:v>
                </c:pt>
                <c:pt idx="9">
                  <c:v>0.44806701</c:v>
                </c:pt>
                <c:pt idx="10">
                  <c:v>0.50015002</c:v>
                </c:pt>
                <c:pt idx="11">
                  <c:v>0.54181701</c:v>
                </c:pt>
                <c:pt idx="12">
                  <c:v>0.58348399</c:v>
                </c:pt>
                <c:pt idx="13">
                  <c:v>0.63556701</c:v>
                </c:pt>
                <c:pt idx="14">
                  <c:v>0.67723399</c:v>
                </c:pt>
                <c:pt idx="15">
                  <c:v>0.71890002</c:v>
                </c:pt>
                <c:pt idx="16">
                  <c:v>0.76056701</c:v>
                </c:pt>
                <c:pt idx="17">
                  <c:v>0.81265002</c:v>
                </c:pt>
                <c:pt idx="18">
                  <c:v>0.85431701</c:v>
                </c:pt>
                <c:pt idx="19">
                  <c:v>0.89598399</c:v>
                </c:pt>
                <c:pt idx="20">
                  <c:v>0.94112301</c:v>
                </c:pt>
                <c:pt idx="21">
                  <c:v>0.98973399</c:v>
                </c:pt>
                <c:pt idx="22">
                  <c:v>1.0314</c:v>
                </c:pt>
                <c:pt idx="23">
                  <c:v>1.0730669</c:v>
                </c:pt>
                <c:pt idx="24">
                  <c:v>1.12515</c:v>
                </c:pt>
                <c:pt idx="25">
                  <c:v>1.1668169</c:v>
                </c:pt>
                <c:pt idx="26">
                  <c:v>1.2084841</c:v>
                </c:pt>
                <c:pt idx="27">
                  <c:v>1.2605669</c:v>
                </c:pt>
                <c:pt idx="28">
                  <c:v>1.3022341</c:v>
                </c:pt>
                <c:pt idx="29">
                  <c:v>1.3439</c:v>
                </c:pt>
                <c:pt idx="30">
                  <c:v>1.3959841</c:v>
                </c:pt>
                <c:pt idx="31">
                  <c:v>1.43765</c:v>
                </c:pt>
                <c:pt idx="32">
                  <c:v>1.4793169</c:v>
                </c:pt>
                <c:pt idx="33">
                  <c:v>1.5209841</c:v>
                </c:pt>
                <c:pt idx="34">
                  <c:v>1.5730669</c:v>
                </c:pt>
                <c:pt idx="35">
                  <c:v>1.6147341</c:v>
                </c:pt>
                <c:pt idx="36">
                  <c:v>1.6564</c:v>
                </c:pt>
                <c:pt idx="37">
                  <c:v>1.7084841</c:v>
                </c:pt>
                <c:pt idx="38">
                  <c:v>1.75015</c:v>
                </c:pt>
                <c:pt idx="39">
                  <c:v>1.7918169</c:v>
                </c:pt>
                <c:pt idx="40">
                  <c:v>1.8334841</c:v>
                </c:pt>
                <c:pt idx="41">
                  <c:v>1.8855669</c:v>
                </c:pt>
                <c:pt idx="42">
                  <c:v>1.9272341</c:v>
                </c:pt>
                <c:pt idx="43">
                  <c:v>1.9689</c:v>
                </c:pt>
                <c:pt idx="44">
                  <c:v>2.0209839</c:v>
                </c:pt>
                <c:pt idx="45">
                  <c:v>2.06265</c:v>
                </c:pt>
                <c:pt idx="46">
                  <c:v>2.1043169</c:v>
                </c:pt>
                <c:pt idx="47">
                  <c:v>2.1459839</c:v>
                </c:pt>
                <c:pt idx="48">
                  <c:v>2.1980669</c:v>
                </c:pt>
                <c:pt idx="49">
                  <c:v>2.2397339</c:v>
                </c:pt>
                <c:pt idx="50">
                  <c:v>2.2814</c:v>
                </c:pt>
                <c:pt idx="51">
                  <c:v>3.06265</c:v>
                </c:pt>
                <c:pt idx="52">
                  <c:v>3.8334839</c:v>
                </c:pt>
                <c:pt idx="53">
                  <c:v>4.6043172</c:v>
                </c:pt>
                <c:pt idx="54">
                  <c:v>5.3855672</c:v>
                </c:pt>
                <c:pt idx="55">
                  <c:v>6.1564002</c:v>
                </c:pt>
                <c:pt idx="56">
                  <c:v>6.9376502</c:v>
                </c:pt>
                <c:pt idx="57">
                  <c:v>7.7084842</c:v>
                </c:pt>
                <c:pt idx="58">
                  <c:v>8.4793167</c:v>
                </c:pt>
                <c:pt idx="59">
                  <c:v>9.2605667</c:v>
                </c:pt>
                <c:pt idx="60">
                  <c:v>10.0314</c:v>
                </c:pt>
                <c:pt idx="61">
                  <c:v>10.81265</c:v>
                </c:pt>
                <c:pt idx="62">
                  <c:v>11.583484</c:v>
                </c:pt>
                <c:pt idx="63">
                  <c:v>12.354317</c:v>
                </c:pt>
                <c:pt idx="64">
                  <c:v>13.135567</c:v>
                </c:pt>
                <c:pt idx="65">
                  <c:v>13.9064</c:v>
                </c:pt>
                <c:pt idx="66">
                  <c:v>14.677234</c:v>
                </c:pt>
                <c:pt idx="67">
                  <c:v>15.458484</c:v>
                </c:pt>
                <c:pt idx="68">
                  <c:v>16.229317</c:v>
                </c:pt>
                <c:pt idx="69">
                  <c:v>17.010567</c:v>
                </c:pt>
                <c:pt idx="70">
                  <c:v>17.781401</c:v>
                </c:pt>
                <c:pt idx="71">
                  <c:v>18.552235</c:v>
                </c:pt>
                <c:pt idx="72">
                  <c:v>19.333485</c:v>
                </c:pt>
                <c:pt idx="73">
                  <c:v>20.104317</c:v>
                </c:pt>
                <c:pt idx="74">
                  <c:v>20.875151</c:v>
                </c:pt>
                <c:pt idx="75">
                  <c:v>21.656401</c:v>
                </c:pt>
                <c:pt idx="76">
                  <c:v>22.427235</c:v>
                </c:pt>
                <c:pt idx="77">
                  <c:v>23.208485</c:v>
                </c:pt>
                <c:pt idx="78">
                  <c:v>23.979317</c:v>
                </c:pt>
                <c:pt idx="79">
                  <c:v>24.750151</c:v>
                </c:pt>
                <c:pt idx="80">
                  <c:v>25.531401</c:v>
                </c:pt>
                <c:pt idx="81">
                  <c:v>26.302235</c:v>
                </c:pt>
                <c:pt idx="82">
                  <c:v>27.083485</c:v>
                </c:pt>
                <c:pt idx="83">
                  <c:v>27.854317</c:v>
                </c:pt>
                <c:pt idx="84">
                  <c:v>28.625151</c:v>
                </c:pt>
                <c:pt idx="85">
                  <c:v>29.406401</c:v>
                </c:pt>
                <c:pt idx="86">
                  <c:v>30.177235</c:v>
                </c:pt>
                <c:pt idx="87">
                  <c:v>30.948067</c:v>
                </c:pt>
                <c:pt idx="88">
                  <c:v>31.729317</c:v>
                </c:pt>
                <c:pt idx="89">
                  <c:v>32.500149</c:v>
                </c:pt>
                <c:pt idx="90">
                  <c:v>33.281399</c:v>
                </c:pt>
                <c:pt idx="91">
                  <c:v>34.052235</c:v>
                </c:pt>
                <c:pt idx="92">
                  <c:v>34.823067</c:v>
                </c:pt>
                <c:pt idx="93">
                  <c:v>35.604317</c:v>
                </c:pt>
                <c:pt idx="94">
                  <c:v>36.375149</c:v>
                </c:pt>
                <c:pt idx="95">
                  <c:v>37.145985</c:v>
                </c:pt>
                <c:pt idx="96">
                  <c:v>37.927235</c:v>
                </c:pt>
                <c:pt idx="97">
                  <c:v>38.698067</c:v>
                </c:pt>
                <c:pt idx="98">
                  <c:v>39.479317</c:v>
                </c:pt>
                <c:pt idx="99">
                  <c:v>40.250149</c:v>
                </c:pt>
                <c:pt idx="100">
                  <c:v>41.020985</c:v>
                </c:pt>
                <c:pt idx="101">
                  <c:v>42.364735</c:v>
                </c:pt>
                <c:pt idx="102">
                  <c:v>43.718899</c:v>
                </c:pt>
                <c:pt idx="103">
                  <c:v>45.052235</c:v>
                </c:pt>
                <c:pt idx="104">
                  <c:v>46.385567</c:v>
                </c:pt>
                <c:pt idx="105">
                  <c:v>47.729317</c:v>
                </c:pt>
                <c:pt idx="106">
                  <c:v>49.073067</c:v>
                </c:pt>
                <c:pt idx="107">
                  <c:v>50.416817</c:v>
                </c:pt>
                <c:pt idx="108">
                  <c:v>51.760567</c:v>
                </c:pt>
                <c:pt idx="109">
                  <c:v>53.093899</c:v>
                </c:pt>
                <c:pt idx="110">
                  <c:v>54.437649</c:v>
                </c:pt>
                <c:pt idx="111">
                  <c:v>55.770985</c:v>
                </c:pt>
                <c:pt idx="112">
                  <c:v>57.114735</c:v>
                </c:pt>
                <c:pt idx="113">
                  <c:v>58.458485</c:v>
                </c:pt>
                <c:pt idx="114">
                  <c:v>59.802235</c:v>
                </c:pt>
                <c:pt idx="115">
                  <c:v>61.135567</c:v>
                </c:pt>
                <c:pt idx="116">
                  <c:v>62.479317</c:v>
                </c:pt>
                <c:pt idx="117">
                  <c:v>63.823067</c:v>
                </c:pt>
                <c:pt idx="118">
                  <c:v>65.166817</c:v>
                </c:pt>
                <c:pt idx="119">
                  <c:v>66.500153</c:v>
                </c:pt>
                <c:pt idx="120">
                  <c:v>67.843903</c:v>
                </c:pt>
                <c:pt idx="121">
                  <c:v>69.187653</c:v>
                </c:pt>
                <c:pt idx="122">
                  <c:v>70.531403</c:v>
                </c:pt>
                <c:pt idx="123">
                  <c:v>71.864731</c:v>
                </c:pt>
                <c:pt idx="124">
                  <c:v>73.208481</c:v>
                </c:pt>
              </c:numCache>
            </c:numRef>
          </c:xVal>
          <c:yVal>
            <c:numRef>
              <c:f>DATA!$D$110:$D$235</c:f>
              <c:numCache>
                <c:ptCount val="1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0.050000001</c:v>
                </c:pt>
                <c:pt idx="5">
                  <c:v>0.11</c:v>
                </c:pt>
                <c:pt idx="6">
                  <c:v>0.2</c:v>
                </c:pt>
                <c:pt idx="7">
                  <c:v>0.27000001</c:v>
                </c:pt>
                <c:pt idx="8">
                  <c:v>0.33000001</c:v>
                </c:pt>
                <c:pt idx="9">
                  <c:v>0.37</c:v>
                </c:pt>
                <c:pt idx="10">
                  <c:v>0.41999999</c:v>
                </c:pt>
                <c:pt idx="11">
                  <c:v>0.46000001</c:v>
                </c:pt>
                <c:pt idx="12">
                  <c:v>0.5</c:v>
                </c:pt>
                <c:pt idx="13">
                  <c:v>0.56</c:v>
                </c:pt>
                <c:pt idx="14">
                  <c:v>0.61000001</c:v>
                </c:pt>
                <c:pt idx="15">
                  <c:v>0.66000003</c:v>
                </c:pt>
                <c:pt idx="16">
                  <c:v>0.72000003</c:v>
                </c:pt>
                <c:pt idx="17">
                  <c:v>0.79000002</c:v>
                </c:pt>
                <c:pt idx="18">
                  <c:v>0.83999997</c:v>
                </c:pt>
                <c:pt idx="19">
                  <c:v>0.88</c:v>
                </c:pt>
                <c:pt idx="20">
                  <c:v>0.89999998</c:v>
                </c:pt>
                <c:pt idx="21">
                  <c:v>0.94</c:v>
                </c:pt>
                <c:pt idx="22">
                  <c:v>0.94999999</c:v>
                </c:pt>
                <c:pt idx="23">
                  <c:v>0.98000002</c:v>
                </c:pt>
                <c:pt idx="24">
                  <c:v>1.01</c:v>
                </c:pt>
                <c:pt idx="25">
                  <c:v>1.03</c:v>
                </c:pt>
                <c:pt idx="26">
                  <c:v>1.0599999</c:v>
                </c:pt>
                <c:pt idx="27">
                  <c:v>1.11</c:v>
                </c:pt>
                <c:pt idx="28">
                  <c:v>1.16</c:v>
                </c:pt>
                <c:pt idx="29">
                  <c:v>1.2</c:v>
                </c:pt>
                <c:pt idx="30">
                  <c:v>1.26</c:v>
                </c:pt>
                <c:pt idx="31">
                  <c:v>1.3</c:v>
                </c:pt>
                <c:pt idx="32">
                  <c:v>1.3099999</c:v>
                </c:pt>
                <c:pt idx="33">
                  <c:v>1.3200001</c:v>
                </c:pt>
                <c:pt idx="34">
                  <c:v>1.34</c:v>
                </c:pt>
                <c:pt idx="35">
                  <c:v>1.35</c:v>
                </c:pt>
                <c:pt idx="36">
                  <c:v>1.36</c:v>
                </c:pt>
                <c:pt idx="37">
                  <c:v>1.37</c:v>
                </c:pt>
                <c:pt idx="38">
                  <c:v>1.39</c:v>
                </c:pt>
                <c:pt idx="39">
                  <c:v>1.4299999</c:v>
                </c:pt>
                <c:pt idx="40">
                  <c:v>1.46</c:v>
                </c:pt>
                <c:pt idx="41">
                  <c:v>1.5</c:v>
                </c:pt>
                <c:pt idx="42">
                  <c:v>1.52</c:v>
                </c:pt>
                <c:pt idx="43">
                  <c:v>1.52</c:v>
                </c:pt>
                <c:pt idx="44">
                  <c:v>1.53</c:v>
                </c:pt>
                <c:pt idx="45">
                  <c:v>1.53</c:v>
                </c:pt>
                <c:pt idx="46">
                  <c:v>1.55</c:v>
                </c:pt>
                <c:pt idx="47">
                  <c:v>1.54</c:v>
                </c:pt>
                <c:pt idx="48">
                  <c:v>1.55</c:v>
                </c:pt>
                <c:pt idx="49">
                  <c:v>1.5700001</c:v>
                </c:pt>
                <c:pt idx="50">
                  <c:v>1.6</c:v>
                </c:pt>
                <c:pt idx="51">
                  <c:v>1.87</c:v>
                </c:pt>
                <c:pt idx="52">
                  <c:v>1.97</c:v>
                </c:pt>
                <c:pt idx="53">
                  <c:v>2.0999999</c:v>
                </c:pt>
                <c:pt idx="54">
                  <c:v>2.22</c:v>
                </c:pt>
                <c:pt idx="55">
                  <c:v>2.3099999</c:v>
                </c:pt>
                <c:pt idx="56">
                  <c:v>2.3800001</c:v>
                </c:pt>
                <c:pt idx="57">
                  <c:v>2.3699999</c:v>
                </c:pt>
                <c:pt idx="58">
                  <c:v>2.49</c:v>
                </c:pt>
                <c:pt idx="59">
                  <c:v>2.55</c:v>
                </c:pt>
                <c:pt idx="60">
                  <c:v>2.5699999</c:v>
                </c:pt>
                <c:pt idx="61">
                  <c:v>2.5999999</c:v>
                </c:pt>
                <c:pt idx="62">
                  <c:v>2.6199999</c:v>
                </c:pt>
                <c:pt idx="63">
                  <c:v>2.79</c:v>
                </c:pt>
                <c:pt idx="64">
                  <c:v>2.74</c:v>
                </c:pt>
                <c:pt idx="65">
                  <c:v>2.76</c:v>
                </c:pt>
                <c:pt idx="66">
                  <c:v>2.78</c:v>
                </c:pt>
                <c:pt idx="67">
                  <c:v>2.8699999</c:v>
                </c:pt>
                <c:pt idx="68">
                  <c:v>2.8199999</c:v>
                </c:pt>
                <c:pt idx="69">
                  <c:v>2.8900001</c:v>
                </c:pt>
                <c:pt idx="70">
                  <c:v>2.8199999</c:v>
                </c:pt>
                <c:pt idx="71">
                  <c:v>2.8599999</c:v>
                </c:pt>
                <c:pt idx="72">
                  <c:v>2.8800001</c:v>
                </c:pt>
                <c:pt idx="73">
                  <c:v>2.98</c:v>
                </c:pt>
                <c:pt idx="74">
                  <c:v>2.96</c:v>
                </c:pt>
                <c:pt idx="75">
                  <c:v>2.9400001</c:v>
                </c:pt>
                <c:pt idx="76">
                  <c:v>3.01</c:v>
                </c:pt>
                <c:pt idx="77">
                  <c:v>3.05</c:v>
                </c:pt>
                <c:pt idx="78">
                  <c:v>3.02</c:v>
                </c:pt>
                <c:pt idx="79">
                  <c:v>3.03</c:v>
                </c:pt>
                <c:pt idx="80">
                  <c:v>3.05</c:v>
                </c:pt>
                <c:pt idx="81">
                  <c:v>3.1199999</c:v>
                </c:pt>
                <c:pt idx="82">
                  <c:v>3.05</c:v>
                </c:pt>
                <c:pt idx="83">
                  <c:v>3.1199999</c:v>
                </c:pt>
                <c:pt idx="84">
                  <c:v>3.1099999</c:v>
                </c:pt>
                <c:pt idx="85">
                  <c:v>3.1900001</c:v>
                </c:pt>
                <c:pt idx="86">
                  <c:v>3.1400001</c:v>
                </c:pt>
                <c:pt idx="87">
                  <c:v>3.21</c:v>
                </c:pt>
                <c:pt idx="88">
                  <c:v>3.2</c:v>
                </c:pt>
                <c:pt idx="89">
                  <c:v>3.24</c:v>
                </c:pt>
                <c:pt idx="90">
                  <c:v>3.22</c:v>
                </c:pt>
                <c:pt idx="91">
                  <c:v>3.3</c:v>
                </c:pt>
                <c:pt idx="92">
                  <c:v>3.25</c:v>
                </c:pt>
                <c:pt idx="93">
                  <c:v>3.26</c:v>
                </c:pt>
                <c:pt idx="94">
                  <c:v>3.3199999</c:v>
                </c:pt>
                <c:pt idx="95">
                  <c:v>3.3599999</c:v>
                </c:pt>
                <c:pt idx="96">
                  <c:v>3.3099999</c:v>
                </c:pt>
                <c:pt idx="97">
                  <c:v>3.3499999</c:v>
                </c:pt>
                <c:pt idx="98">
                  <c:v>3.4200001</c:v>
                </c:pt>
                <c:pt idx="99">
                  <c:v>3.4300001</c:v>
                </c:pt>
                <c:pt idx="100">
                  <c:v>3.4000001</c:v>
                </c:pt>
                <c:pt idx="101">
                  <c:v>3.4300001</c:v>
                </c:pt>
                <c:pt idx="102">
                  <c:v>3.45</c:v>
                </c:pt>
                <c:pt idx="103">
                  <c:v>3.47</c:v>
                </c:pt>
                <c:pt idx="104">
                  <c:v>3.54</c:v>
                </c:pt>
                <c:pt idx="105">
                  <c:v>3.52</c:v>
                </c:pt>
                <c:pt idx="106">
                  <c:v>3.6199999</c:v>
                </c:pt>
                <c:pt idx="107">
                  <c:v>3.5999999</c:v>
                </c:pt>
                <c:pt idx="108">
                  <c:v>3.5599999</c:v>
                </c:pt>
                <c:pt idx="109">
                  <c:v>3.6300001</c:v>
                </c:pt>
                <c:pt idx="110">
                  <c:v>3.6700001</c:v>
                </c:pt>
                <c:pt idx="111">
                  <c:v>3.7</c:v>
                </c:pt>
                <c:pt idx="112">
                  <c:v>3.6900001</c:v>
                </c:pt>
                <c:pt idx="113">
                  <c:v>3.8099999</c:v>
                </c:pt>
                <c:pt idx="114">
                  <c:v>3.79</c:v>
                </c:pt>
                <c:pt idx="115">
                  <c:v>3.77</c:v>
                </c:pt>
                <c:pt idx="116">
                  <c:v>3.77</c:v>
                </c:pt>
                <c:pt idx="117">
                  <c:v>3.75</c:v>
                </c:pt>
                <c:pt idx="118">
                  <c:v>3.78</c:v>
                </c:pt>
                <c:pt idx="119">
                  <c:v>3.8</c:v>
                </c:pt>
                <c:pt idx="120">
                  <c:v>3.76</c:v>
                </c:pt>
                <c:pt idx="121">
                  <c:v>3.8599999</c:v>
                </c:pt>
                <c:pt idx="122">
                  <c:v>3.8299999</c:v>
                </c:pt>
                <c:pt idx="123">
                  <c:v>3.8800001</c:v>
                </c:pt>
                <c:pt idx="124">
                  <c:v>3.8599999</c:v>
                </c:pt>
              </c:numCache>
            </c:numRef>
          </c:yVal>
          <c:smooth val="0"/>
        </c:ser>
        <c:axId val="5106549"/>
        <c:axId val="45958942"/>
      </c:scatterChart>
      <c:valAx>
        <c:axId val="5106549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TIME, IN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58942"/>
        <c:crosses val="autoZero"/>
        <c:crossBetween val="midCat"/>
        <c:dispUnits/>
      </c:valAx>
      <c:valAx>
        <c:axId val="45958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DRAWDOWN, IN FEET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6549"/>
        <c:crossesAt val="1E-67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25"/>
          <c:y val="0.081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485"/>
          <c:h val="0.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WellINFO!$I$2</c:f>
              <c:strCache>
                <c:ptCount val="1"/>
                <c:pt idx="0">
                  <c:v>DY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WellINFO!$A$3</c:f>
                  <c:strCache>
                    <c:ptCount val="1"/>
                    <c:pt idx="0">
                      <c:v>UE-5n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WellINFO!$A$4</c:f>
                  <c:strCache>
                    <c:ptCount val="1"/>
                    <c:pt idx="0">
                      <c:v>RNM-1       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WellINFO!$A$5</c:f>
                  <c:strCache>
                    <c:ptCount val="1"/>
                    <c:pt idx="0">
                      <c:v>RNM-2[UE-5e]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WellINFO!$A$6</c:f>
                  <c:strCache>
                    <c:ptCount val="1"/>
                    <c:pt idx="0">
                      <c:v>RNM-2S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WellINFO!$A$7</c:f>
                  <c:strCache>
                    <c:ptCount val="1"/>
                    <c:pt idx="0">
                      <c:v>ER-5-4(deep)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WellINFO!$A$8</c:f>
                  <c:strCache>
                    <c:ptCount val="1"/>
                    <c:pt idx="0">
                      <c:v>ER-5-4(shallow)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WellINFO!$A$9</c:f>
                  <c:strCache>
                    <c:ptCount val="1"/>
                    <c:pt idx="0">
                      <c:v>ER-5-4_2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WellINFO!$A$10</c:f>
                  <c:strCache>
                    <c:ptCount val="1"/>
                    <c:pt idx="0">
                      <c:v>U-5e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WellINFO!$H$3:$H$11</c:f>
              <c:numCache>
                <c:ptCount val="9"/>
                <c:pt idx="0">
                  <c:v>1608.5916008767672</c:v>
                </c:pt>
                <c:pt idx="1">
                  <c:v>20.091474754270166</c:v>
                </c:pt>
                <c:pt idx="2">
                  <c:v>278.94078841246665</c:v>
                </c:pt>
                <c:pt idx="3">
                  <c:v>0</c:v>
                </c:pt>
                <c:pt idx="4">
                  <c:v>1010.2286282358691</c:v>
                </c:pt>
                <c:pt idx="5">
                  <c:v>1010.2286282358691</c:v>
                </c:pt>
                <c:pt idx="6">
                  <c:v>1026.8135182110127</c:v>
                </c:pt>
                <c:pt idx="7">
                  <c:v>21.391019457951188</c:v>
                </c:pt>
              </c:numCache>
            </c:numRef>
          </c:xVal>
          <c:yVal>
            <c:numRef>
              <c:f>WellINFO!$I$3:$I$11</c:f>
              <c:numCache>
                <c:ptCount val="9"/>
                <c:pt idx="0">
                  <c:v>-733.8129001222551</c:v>
                </c:pt>
                <c:pt idx="1">
                  <c:v>623.0514860190451</c:v>
                </c:pt>
                <c:pt idx="2">
                  <c:v>64.69289623014629</c:v>
                </c:pt>
                <c:pt idx="3">
                  <c:v>0</c:v>
                </c:pt>
                <c:pt idx="4">
                  <c:v>544.7950971294194</c:v>
                </c:pt>
                <c:pt idx="5">
                  <c:v>544.7950971294194</c:v>
                </c:pt>
                <c:pt idx="6">
                  <c:v>514.6420789286494</c:v>
                </c:pt>
                <c:pt idx="7">
                  <c:v>218.75954748131335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WellINFO!$O$2</c:f>
              <c:strCache>
                <c:ptCount val="1"/>
                <c:pt idx="0">
                  <c:v>Adjusted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WellINFO!$N$3:$N$9</c:f>
              <c:numCache>
                <c:ptCount val="7"/>
                <c:pt idx="0">
                  <c:v>2218.6570706395264</c:v>
                </c:pt>
                <c:pt idx="1">
                  <c:v>31.067203644569105</c:v>
                </c:pt>
                <c:pt idx="2">
                  <c:v>191.05648046672442</c:v>
                </c:pt>
                <c:pt idx="4">
                  <c:v>590.5581892064981</c:v>
                </c:pt>
                <c:pt idx="5">
                  <c:v>590.5581892064981</c:v>
                </c:pt>
                <c:pt idx="6">
                  <c:v>596.6768357087185</c:v>
                </c:pt>
              </c:numCache>
            </c:numRef>
          </c:xVal>
          <c:yVal>
            <c:numRef>
              <c:f>WellINFO!$O$3:$O$9</c:f>
              <c:numCache>
                <c:ptCount val="7"/>
                <c:pt idx="0">
                  <c:v>-1012.1146837365984</c:v>
                </c:pt>
                <c:pt idx="1">
                  <c:v>963.4169534066245</c:v>
                </c:pt>
                <c:pt idx="2">
                  <c:v>44.31046866711434</c:v>
                </c:pt>
                <c:pt idx="4">
                  <c:v>318.4756371546914</c:v>
                </c:pt>
                <c:pt idx="5">
                  <c:v>318.4756371546914</c:v>
                </c:pt>
                <c:pt idx="6">
                  <c:v>299.0562567901433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Ellipse!$F$1</c:f>
              <c:strCache>
                <c:ptCount val="1"/>
                <c:pt idx="0">
                  <c:v>Transmissivity Ellipse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Ellipse!$E$2:$E$102</c:f>
              <c:numCache>
                <c:ptCount val="101"/>
                <c:pt idx="0">
                  <c:v>808.9146416692504</c:v>
                </c:pt>
                <c:pt idx="1">
                  <c:v>798.9609067392521</c:v>
                </c:pt>
                <c:pt idx="2">
                  <c:v>785.854038120872</c:v>
                </c:pt>
                <c:pt idx="3">
                  <c:v>769.6457626365882</c:v>
                </c:pt>
                <c:pt idx="4">
                  <c:v>750.4000469448802</c:v>
                </c:pt>
                <c:pt idx="5">
                  <c:v>728.1928450930521</c:v>
                </c:pt>
                <c:pt idx="6">
                  <c:v>703.111798761308</c:v>
                </c:pt>
                <c:pt idx="7">
                  <c:v>675.2558913810782</c:v>
                </c:pt>
                <c:pt idx="8">
                  <c:v>644.7350574926397</c:v>
                </c:pt>
                <c:pt idx="9">
                  <c:v>611.6697488837079</c:v>
                </c:pt>
                <c:pt idx="10">
                  <c:v>576.1904592212586</c:v>
                </c:pt>
                <c:pt idx="11">
                  <c:v>538.4372090526449</c:v>
                </c:pt>
                <c:pt idx="12">
                  <c:v>498.5589932084619</c:v>
                </c:pt>
                <c:pt idx="13">
                  <c:v>456.7131927880234</c:v>
                </c:pt>
                <c:pt idx="14">
                  <c:v>413.0649540480611</c:v>
                </c:pt>
                <c:pt idx="15">
                  <c:v>367.78653664589837</c:v>
                </c:pt>
                <c:pt idx="16">
                  <c:v>321.0566338092794</c:v>
                </c:pt>
                <c:pt idx="17">
                  <c:v>273.0596671158393</c:v>
                </c:pt>
                <c:pt idx="18">
                  <c:v>223.98505866538864</c:v>
                </c:pt>
                <c:pt idx="19">
                  <c:v>174.0264835174254</c:v>
                </c:pt>
                <c:pt idx="20">
                  <c:v>123.3811053441564</c:v>
                </c:pt>
                <c:pt idx="21">
                  <c:v>72.24879831555937</c:v>
                </c:pt>
                <c:pt idx="22">
                  <c:v>20.83135828734684</c:v>
                </c:pt>
                <c:pt idx="23">
                  <c:v>-30.66829359508324</c:v>
                </c:pt>
                <c:pt idx="24">
                  <c:v>-82.04691173370448</c:v>
                </c:pt>
                <c:pt idx="25">
                  <c:v>-133.10172819538076</c:v>
                </c:pt>
                <c:pt idx="26">
                  <c:v>-183.63125294426536</c:v>
                </c:pt>
                <c:pt idx="27">
                  <c:v>-233.43606903091862</c:v>
                </c:pt>
                <c:pt idx="28">
                  <c:v>-282.31961959990235</c:v>
                </c:pt>
                <c:pt idx="29">
                  <c:v>-330.0889836098907</c:v>
                </c:pt>
                <c:pt idx="30">
                  <c:v>-376.55563720488277</c:v>
                </c:pt>
                <c:pt idx="31">
                  <c:v>-421.536197731734</c:v>
                </c:pt>
                <c:pt idx="32">
                  <c:v>-464.85314746770786</c:v>
                </c:pt>
                <c:pt idx="33">
                  <c:v>-506.33553420182886</c:v>
                </c:pt>
                <c:pt idx="34">
                  <c:v>-545.8196459051571</c:v>
                </c:pt>
                <c:pt idx="35">
                  <c:v>-583.1496568273743</c:v>
                </c:pt>
                <c:pt idx="36">
                  <c:v>-618.1782424698301</c:v>
                </c:pt>
                <c:pt idx="37">
                  <c:v>-650.7671610080323</c:v>
                </c:pt>
                <c:pt idx="38">
                  <c:v>-680.7877988689715</c:v>
                </c:pt>
                <c:pt idx="39">
                  <c:v>-708.1216783101352</c:v>
                </c:pt>
                <c:pt idx="40">
                  <c:v>-732.6609249970307</c:v>
                </c:pt>
                <c:pt idx="41">
                  <c:v>-754.308693733901</c:v>
                </c:pt>
                <c:pt idx="42">
                  <c:v>-772.9795506674651</c:v>
                </c:pt>
                <c:pt idx="43">
                  <c:v>-788.5998104553105</c:v>
                </c:pt>
                <c:pt idx="44">
                  <c:v>-801.1078270682722</c:v>
                </c:pt>
                <c:pt idx="45">
                  <c:v>-810.4542370791477</c:v>
                </c:pt>
                <c:pt idx="46">
                  <c:v>-816.6021544775926</c:v>
                </c:pt>
                <c:pt idx="47">
                  <c:v>-819.5273162423528</c:v>
                </c:pt>
                <c:pt idx="48">
                  <c:v>-819.2181780963199</c:v>
                </c:pt>
                <c:pt idx="49">
                  <c:v>-815.6759600665266</c:v>
                </c:pt>
                <c:pt idx="50">
                  <c:v>-808.9146416692504</c:v>
                </c:pt>
                <c:pt idx="51">
                  <c:v>-798.9609067392518</c:v>
                </c:pt>
                <c:pt idx="52">
                  <c:v>-785.854038120871</c:v>
                </c:pt>
                <c:pt idx="53">
                  <c:v>-769.645762636587</c:v>
                </c:pt>
                <c:pt idx="54">
                  <c:v>-750.4000469448795</c:v>
                </c:pt>
                <c:pt idx="55">
                  <c:v>-728.1928450930508</c:v>
                </c:pt>
                <c:pt idx="56">
                  <c:v>-703.1117987613063</c:v>
                </c:pt>
                <c:pt idx="57">
                  <c:v>-675.2558913810769</c:v>
                </c:pt>
                <c:pt idx="58">
                  <c:v>-644.7350574926385</c:v>
                </c:pt>
                <c:pt idx="59">
                  <c:v>-611.669748883706</c:v>
                </c:pt>
                <c:pt idx="60">
                  <c:v>-576.1904592212567</c:v>
                </c:pt>
                <c:pt idx="61">
                  <c:v>-538.4372090526426</c:v>
                </c:pt>
                <c:pt idx="62">
                  <c:v>-498.5589932084592</c:v>
                </c:pt>
                <c:pt idx="63">
                  <c:v>-456.71319278802105</c:v>
                </c:pt>
                <c:pt idx="64">
                  <c:v>-413.0649540480584</c:v>
                </c:pt>
                <c:pt idx="65">
                  <c:v>-367.78653664589547</c:v>
                </c:pt>
                <c:pt idx="66">
                  <c:v>-321.0566338092775</c:v>
                </c:pt>
                <c:pt idx="67">
                  <c:v>-273.0596671158374</c:v>
                </c:pt>
                <c:pt idx="68">
                  <c:v>-223.98505866538656</c:v>
                </c:pt>
                <c:pt idx="69">
                  <c:v>-174.026483517424</c:v>
                </c:pt>
                <c:pt idx="70">
                  <c:v>-123.38110534415553</c:v>
                </c:pt>
                <c:pt idx="71">
                  <c:v>-72.24879831555867</c:v>
                </c:pt>
                <c:pt idx="72">
                  <c:v>-20.831358287346564</c:v>
                </c:pt>
                <c:pt idx="73">
                  <c:v>30.668293595083487</c:v>
                </c:pt>
                <c:pt idx="74">
                  <c:v>82.04691173370394</c:v>
                </c:pt>
                <c:pt idx="75">
                  <c:v>133.10172819538022</c:v>
                </c:pt>
                <c:pt idx="76">
                  <c:v>183.63125294426465</c:v>
                </c:pt>
                <c:pt idx="77">
                  <c:v>233.4360690309176</c:v>
                </c:pt>
                <c:pt idx="78">
                  <c:v>282.3196195999009</c:v>
                </c:pt>
                <c:pt idx="79">
                  <c:v>330.08898360988894</c:v>
                </c:pt>
                <c:pt idx="80">
                  <c:v>376.5556372048807</c:v>
                </c:pt>
                <c:pt idx="81">
                  <c:v>421.53619773173153</c:v>
                </c:pt>
                <c:pt idx="82">
                  <c:v>464.8531474677054</c:v>
                </c:pt>
                <c:pt idx="83">
                  <c:v>506.3355342018263</c:v>
                </c:pt>
                <c:pt idx="84">
                  <c:v>545.8196459051543</c:v>
                </c:pt>
                <c:pt idx="85">
                  <c:v>583.1496568273715</c:v>
                </c:pt>
                <c:pt idx="86">
                  <c:v>618.1782424698272</c:v>
                </c:pt>
                <c:pt idx="87">
                  <c:v>650.7671610080295</c:v>
                </c:pt>
                <c:pt idx="88">
                  <c:v>680.7877988689687</c:v>
                </c:pt>
                <c:pt idx="89">
                  <c:v>708.1216783101324</c:v>
                </c:pt>
                <c:pt idx="90">
                  <c:v>732.6609249970282</c:v>
                </c:pt>
                <c:pt idx="91">
                  <c:v>754.3086937338983</c:v>
                </c:pt>
                <c:pt idx="92">
                  <c:v>772.9795506674631</c:v>
                </c:pt>
                <c:pt idx="93">
                  <c:v>788.5998104553087</c:v>
                </c:pt>
                <c:pt idx="94">
                  <c:v>801.1078270682704</c:v>
                </c:pt>
                <c:pt idx="95">
                  <c:v>810.4542370791463</c:v>
                </c:pt>
                <c:pt idx="96">
                  <c:v>816.602154477592</c:v>
                </c:pt>
                <c:pt idx="97">
                  <c:v>819.5273162423521</c:v>
                </c:pt>
                <c:pt idx="98">
                  <c:v>819.2181780963206</c:v>
                </c:pt>
                <c:pt idx="99">
                  <c:v>815.6759600665278</c:v>
                </c:pt>
                <c:pt idx="100">
                  <c:v>808.9146416692513</c:v>
                </c:pt>
              </c:numCache>
            </c:numRef>
          </c:xVal>
          <c:yVal>
            <c:numRef>
              <c:f>Ellipse!$F$2:$F$102</c:f>
              <c:numCache>
                <c:ptCount val="101"/>
                <c:pt idx="0">
                  <c:v>394.5340321101696</c:v>
                </c:pt>
                <c:pt idx="1">
                  <c:v>410.8909783450841</c:v>
                </c:pt>
                <c:pt idx="2">
                  <c:v>425.6263256067032</c:v>
                </c:pt>
                <c:pt idx="3">
                  <c:v>438.68192021132364</c:v>
                </c:pt>
                <c:pt idx="4">
                  <c:v>450.0062376915759</c:v>
                </c:pt>
                <c:pt idx="5">
                  <c:v>459.5545861399537</c:v>
                </c:pt>
                <c:pt idx="6">
                  <c:v>467.28928258735664</c:v>
                </c:pt>
                <c:pt idx="7">
                  <c:v>473.1798017205539</c:v>
                </c:pt>
                <c:pt idx="8">
                  <c:v>477.20289635164846</c:v>
                </c:pt>
                <c:pt idx="9">
                  <c:v>479.3426891641085</c:v>
                </c:pt>
                <c:pt idx="10">
                  <c:v>479.59073537328163</c:v>
                </c:pt>
                <c:pt idx="11">
                  <c:v>477.9460560541021</c:v>
                </c:pt>
                <c:pt idx="12">
                  <c:v>474.41514200445994</c:v>
                </c:pt>
                <c:pt idx="13">
                  <c:v>469.011928128988</c:v>
                </c:pt>
                <c:pt idx="14">
                  <c:v>461.75773844435906</c:v>
                </c:pt>
                <c:pt idx="15">
                  <c:v>452.68120192313415</c:v>
                </c:pt>
                <c:pt idx="16">
                  <c:v>441.81813950828814</c:v>
                </c:pt>
                <c:pt idx="17">
                  <c:v>429.21142274431054</c:v>
                </c:pt>
                <c:pt idx="18">
                  <c:v>414.91080458280805</c:v>
                </c:pt>
                <c:pt idx="19">
                  <c:v>398.972723030333</c:v>
                </c:pt>
                <c:pt idx="20">
                  <c:v>381.4600784133564</c:v>
                </c:pt>
                <c:pt idx="21">
                  <c:v>362.441985139415</c:v>
                </c:pt>
                <c:pt idx="22">
                  <c:v>341.9934989341208</c:v>
                </c:pt>
                <c:pt idx="23">
                  <c:v>320.1953206305012</c:v>
                </c:pt>
                <c:pt idx="24">
                  <c:v>297.13347767968037</c:v>
                </c:pt>
                <c:pt idx="25">
                  <c:v>272.8989846398313</c:v>
                </c:pt>
                <c:pt idx="26">
                  <c:v>247.58748398329578</c:v>
                </c:pt>
                <c:pt idx="27">
                  <c:v>221.29886863943997</c:v>
                </c:pt>
                <c:pt idx="28">
                  <c:v>194.1368877629005</c:v>
                </c:pt>
                <c:pt idx="29">
                  <c:v>166.2087372830683</c:v>
                </c:pt>
                <c:pt idx="30">
                  <c:v>137.6246368507289</c:v>
                </c:pt>
                <c:pt idx="31">
                  <c:v>108.49739485145581</c:v>
                </c:pt>
                <c:pt idx="32">
                  <c:v>78.94196320244816</c:v>
                </c:pt>
                <c:pt idx="33">
                  <c:v>49.074983689833566</c:v>
                </c:pt>
                <c:pt idx="34">
                  <c:v>19.014327636821772</c:v>
                </c:pt>
                <c:pt idx="35">
                  <c:v>-11.12136928055151</c:v>
                </c:pt>
                <c:pt idx="36">
                  <c:v>-41.21317523424552</c:v>
                </c:pt>
                <c:pt idx="37">
                  <c:v>-71.14233161379907</c:v>
                </c:pt>
                <c:pt idx="38">
                  <c:v>-100.79072171231161</c:v>
                </c:pt>
                <c:pt idx="39">
                  <c:v>-130.04133687912773</c:v>
                </c:pt>
                <c:pt idx="40">
                  <c:v>-158.77873829951656</c:v>
                </c:pt>
                <c:pt idx="41">
                  <c:v>-186.88951257894155</c:v>
                </c:pt>
                <c:pt idx="42">
                  <c:v>-214.26271933391587</c:v>
                </c:pt>
                <c:pt idx="43">
                  <c:v>-240.79032902300423</c:v>
                </c:pt>
                <c:pt idx="44">
                  <c:v>-266.3676492900757</c:v>
                </c:pt>
                <c:pt idx="45">
                  <c:v>-290.89373813720266</c:v>
                </c:pt>
                <c:pt idx="46">
                  <c:v>-314.2718022966109</c:v>
                </c:pt>
                <c:pt idx="47">
                  <c:v>-336.40957922948184</c:v>
                </c:pt>
                <c:pt idx="48">
                  <c:v>-357.21970124405334</c:v>
                </c:pt>
                <c:pt idx="49">
                  <c:v>-376.6200402959711</c:v>
                </c:pt>
                <c:pt idx="50">
                  <c:v>-394.5340321101695</c:v>
                </c:pt>
                <c:pt idx="51">
                  <c:v>-410.89097834508465</c:v>
                </c:pt>
                <c:pt idx="52">
                  <c:v>-425.62632560670426</c:v>
                </c:pt>
                <c:pt idx="53">
                  <c:v>-438.6819202113247</c:v>
                </c:pt>
                <c:pt idx="54">
                  <c:v>-450.00623769157613</c:v>
                </c:pt>
                <c:pt idx="55">
                  <c:v>-459.55458613995455</c:v>
                </c:pt>
                <c:pt idx="56">
                  <c:v>-467.2892825873572</c:v>
                </c:pt>
                <c:pt idx="57">
                  <c:v>-473.1798017205538</c:v>
                </c:pt>
                <c:pt idx="58">
                  <c:v>-477.20289635164823</c:v>
                </c:pt>
                <c:pt idx="59">
                  <c:v>-479.34268916410855</c:v>
                </c:pt>
                <c:pt idx="60">
                  <c:v>-479.59073537328163</c:v>
                </c:pt>
                <c:pt idx="61">
                  <c:v>-477.9460560541017</c:v>
                </c:pt>
                <c:pt idx="62">
                  <c:v>-474.4151420044598</c:v>
                </c:pt>
                <c:pt idx="63">
                  <c:v>-469.0119281289872</c:v>
                </c:pt>
                <c:pt idx="64">
                  <c:v>-461.7577384443584</c:v>
                </c:pt>
                <c:pt idx="65">
                  <c:v>-452.6812019231337</c:v>
                </c:pt>
                <c:pt idx="66">
                  <c:v>-441.81813950828706</c:v>
                </c:pt>
                <c:pt idx="67">
                  <c:v>-429.21142274430986</c:v>
                </c:pt>
                <c:pt idx="68">
                  <c:v>-414.91080458280766</c:v>
                </c:pt>
                <c:pt idx="69">
                  <c:v>-398.9727230303326</c:v>
                </c:pt>
                <c:pt idx="70">
                  <c:v>-381.4600784133559</c:v>
                </c:pt>
                <c:pt idx="71">
                  <c:v>-362.4419851394146</c:v>
                </c:pt>
                <c:pt idx="72">
                  <c:v>-341.99349893412057</c:v>
                </c:pt>
                <c:pt idx="73">
                  <c:v>-320.19532063050116</c:v>
                </c:pt>
                <c:pt idx="74">
                  <c:v>-297.1334776796806</c:v>
                </c:pt>
                <c:pt idx="75">
                  <c:v>-272.8989846398316</c:v>
                </c:pt>
                <c:pt idx="76">
                  <c:v>-247.5874839832961</c:v>
                </c:pt>
                <c:pt idx="77">
                  <c:v>-221.2988686394405</c:v>
                </c:pt>
                <c:pt idx="78">
                  <c:v>-194.13688776290127</c:v>
                </c:pt>
                <c:pt idx="79">
                  <c:v>-166.20873728306918</c:v>
                </c:pt>
                <c:pt idx="80">
                  <c:v>-137.62463685072998</c:v>
                </c:pt>
                <c:pt idx="81">
                  <c:v>-108.49739485145714</c:v>
                </c:pt>
                <c:pt idx="82">
                  <c:v>-78.94196320244981</c:v>
                </c:pt>
                <c:pt idx="83">
                  <c:v>-49.07498368983507</c:v>
                </c:pt>
                <c:pt idx="84">
                  <c:v>-19.014327636824035</c:v>
                </c:pt>
                <c:pt idx="85">
                  <c:v>11.121369280549455</c:v>
                </c:pt>
                <c:pt idx="86">
                  <c:v>41.21317523424319</c:v>
                </c:pt>
                <c:pt idx="87">
                  <c:v>71.1423316137959</c:v>
                </c:pt>
                <c:pt idx="88">
                  <c:v>100.7907217123088</c:v>
                </c:pt>
                <c:pt idx="89">
                  <c:v>130.0413368791241</c:v>
                </c:pt>
                <c:pt idx="90">
                  <c:v>158.7787382995127</c:v>
                </c:pt>
                <c:pt idx="91">
                  <c:v>186.88951257893885</c:v>
                </c:pt>
                <c:pt idx="92">
                  <c:v>214.26271933391243</c:v>
                </c:pt>
                <c:pt idx="93">
                  <c:v>240.79032902300068</c:v>
                </c:pt>
                <c:pt idx="94">
                  <c:v>266.36764929007205</c:v>
                </c:pt>
                <c:pt idx="95">
                  <c:v>290.8937381371999</c:v>
                </c:pt>
                <c:pt idx="96">
                  <c:v>314.27180229660735</c:v>
                </c:pt>
                <c:pt idx="97">
                  <c:v>336.4095792294791</c:v>
                </c:pt>
                <c:pt idx="98">
                  <c:v>357.2197012440495</c:v>
                </c:pt>
                <c:pt idx="99">
                  <c:v>376.62004029596727</c:v>
                </c:pt>
                <c:pt idx="100">
                  <c:v>394.53403211016746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Ellipse!$S$1</c:f>
              <c:strCache>
                <c:ptCount val="1"/>
                <c:pt idx="0">
                  <c:v>Arrow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Ellipse!$R$2:$R$6</c:f>
              <c:numCache>
                <c:ptCount val="5"/>
                <c:pt idx="0">
                  <c:v>0</c:v>
                </c:pt>
                <c:pt idx="1">
                  <c:v>930.2518379196379</c:v>
                </c:pt>
                <c:pt idx="2">
                  <c:v>795.5806911345616</c:v>
                </c:pt>
                <c:pt idx="3">
                  <c:v>930.2518379196379</c:v>
                </c:pt>
                <c:pt idx="4">
                  <c:v>854.760795951087</c:v>
                </c:pt>
              </c:numCache>
            </c:numRef>
          </c:xVal>
          <c:yVal>
            <c:numRef>
              <c:f>Ellipse!$S$2:$S$6</c:f>
              <c:numCache>
                <c:ptCount val="5"/>
                <c:pt idx="0">
                  <c:v>0</c:v>
                </c:pt>
                <c:pt idx="1">
                  <c:v>453.71413692669506</c:v>
                </c:pt>
                <c:pt idx="2">
                  <c:v>463.13126088215193</c:v>
                </c:pt>
                <c:pt idx="3">
                  <c:v>453.71413692669506</c:v>
                </c:pt>
                <c:pt idx="4">
                  <c:v>341.79406463176446</c:v>
                </c:pt>
              </c:numCache>
            </c:numRef>
          </c:yVal>
          <c:smooth val="0"/>
        </c:ser>
        <c:axId val="10977295"/>
        <c:axId val="31686792"/>
      </c:scatterChart>
      <c:valAx>
        <c:axId val="10977295"/>
        <c:scaling>
          <c:orientation val="minMax"/>
          <c:max val="1500"/>
          <c:min val="-1500"/>
        </c:scaling>
        <c:axPos val="b"/>
        <c:delete val="0"/>
        <c:numFmt formatCode="General" sourceLinked="1"/>
        <c:majorTickMark val="cross"/>
        <c:minorTickMark val="cross"/>
        <c:tickLblPos val="low"/>
        <c:crossAx val="31686792"/>
        <c:crosses val="autoZero"/>
        <c:crossBetween val="midCat"/>
        <c:dispUnits/>
        <c:majorUnit val="500"/>
      </c:valAx>
      <c:valAx>
        <c:axId val="31686792"/>
        <c:scaling>
          <c:orientation val="minMax"/>
          <c:max val="1500"/>
          <c:min val="-1500"/>
        </c:scaling>
        <c:axPos val="l"/>
        <c:delete val="0"/>
        <c:numFmt formatCode="General" sourceLinked="1"/>
        <c:majorTickMark val="cross"/>
        <c:minorTickMark val="cross"/>
        <c:tickLblPos val="low"/>
        <c:crossAx val="10977295"/>
        <c:crosses val="autoZero"/>
        <c:crossBetween val="midCat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75"/>
          <c:y val="0.6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28575</xdr:rowOff>
    </xdr:from>
    <xdr:to>
      <xdr:col>7</xdr:col>
      <xdr:colOff>447675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0" y="1171575"/>
        <a:ext cx="4714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419100</xdr:colOff>
      <xdr:row>8</xdr:row>
      <xdr:rowOff>0</xdr:rowOff>
    </xdr:from>
    <xdr:to>
      <xdr:col>15</xdr:col>
      <xdr:colOff>257175</xdr:colOff>
      <xdr:row>32</xdr:row>
      <xdr:rowOff>9525</xdr:rowOff>
    </xdr:to>
    <xdr:graphicFrame>
      <xdr:nvGraphicFramePr>
        <xdr:cNvPr id="2" name="Chart 3"/>
        <xdr:cNvGraphicFramePr/>
      </xdr:nvGraphicFramePr>
      <xdr:xfrm>
        <a:off x="4686300" y="1304925"/>
        <a:ext cx="47148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314325</xdr:colOff>
      <xdr:row>0</xdr:row>
      <xdr:rowOff>38100</xdr:rowOff>
    </xdr:from>
    <xdr:to>
      <xdr:col>6</xdr:col>
      <xdr:colOff>333375</xdr:colOff>
      <xdr:row>1</xdr:row>
      <xdr:rowOff>47625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38100"/>
          <a:ext cx="628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7"/>
  <sheetViews>
    <sheetView tabSelected="1" workbookViewId="0" topLeftCell="A1">
      <selection activeCell="A1" sqref="A1"/>
    </sheetView>
  </sheetViews>
  <sheetFormatPr defaultColWidth="9.140625" defaultRowHeight="12.75"/>
  <sheetData>
    <row r="1" spans="2:10" ht="12.75">
      <c r="B1" s="11" t="s">
        <v>963</v>
      </c>
      <c r="C1">
        <v>26</v>
      </c>
      <c r="D1" t="s">
        <v>958</v>
      </c>
      <c r="H1" t="s">
        <v>974</v>
      </c>
      <c r="I1">
        <v>900</v>
      </c>
      <c r="J1" t="s">
        <v>975</v>
      </c>
    </row>
    <row r="2" spans="2:9" ht="13.5" thickBot="1">
      <c r="B2" s="11" t="s">
        <v>962</v>
      </c>
      <c r="C2">
        <v>8.786209473439982</v>
      </c>
      <c r="D2" t="s">
        <v>964</v>
      </c>
      <c r="H2" s="12" t="s">
        <v>959</v>
      </c>
      <c r="I2" s="6" t="s">
        <v>954</v>
      </c>
    </row>
    <row r="3" spans="2:4" ht="12.75">
      <c r="B3" s="11" t="s">
        <v>977</v>
      </c>
      <c r="C3">
        <v>594</v>
      </c>
      <c r="D3" t="s">
        <v>978</v>
      </c>
    </row>
    <row r="4" spans="2:5" ht="12.75">
      <c r="B4" s="11" t="s">
        <v>969</v>
      </c>
      <c r="C4" s="14">
        <f>10^E4</f>
        <v>12228.388857057273</v>
      </c>
      <c r="D4" t="s">
        <v>971</v>
      </c>
      <c r="E4">
        <v>4.087369240635427</v>
      </c>
    </row>
    <row r="5" spans="2:12" ht="12.75">
      <c r="B5" s="11" t="s">
        <v>970</v>
      </c>
      <c r="C5" s="17">
        <f>10^E5</f>
        <v>0.02361266425955516</v>
      </c>
      <c r="D5" t="s">
        <v>964</v>
      </c>
      <c r="E5">
        <v>-1.6268550079257889</v>
      </c>
      <c r="J5" t="s">
        <v>1973</v>
      </c>
      <c r="K5">
        <v>60</v>
      </c>
      <c r="L5" t="s">
        <v>975</v>
      </c>
    </row>
    <row r="7" spans="2:3" ht="12.75">
      <c r="B7" s="11" t="s">
        <v>983</v>
      </c>
      <c r="C7">
        <f>DATA!F2</f>
        <v>1.7365464378637157</v>
      </c>
    </row>
  </sheetData>
  <dataValidations count="1">
    <dataValidation type="list" allowBlank="1" showInputMessage="1" showErrorMessage="1" sqref="I2">
      <formula1>rangePICKwells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0"/>
  <sheetViews>
    <sheetView workbookViewId="0" topLeftCell="A1">
      <selection activeCell="A5" sqref="A5"/>
    </sheetView>
  </sheetViews>
  <sheetFormatPr defaultColWidth="9.140625" defaultRowHeight="12.75"/>
  <cols>
    <col min="1" max="1" width="14.140625" style="0" bestFit="1" customWidth="1"/>
    <col min="2" max="2" width="12.28125" style="0" customWidth="1"/>
    <col min="3" max="3" width="11.57421875" style="0" customWidth="1"/>
    <col min="8" max="8" width="8.57421875" style="0" bestFit="1" customWidth="1"/>
    <col min="9" max="9" width="10.140625" style="0" bestFit="1" customWidth="1"/>
    <col min="11" max="11" width="8.57421875" style="0" bestFit="1" customWidth="1"/>
    <col min="12" max="12" width="10.140625" style="0" bestFit="1" customWidth="1"/>
  </cols>
  <sheetData>
    <row r="1" spans="1:12" ht="51">
      <c r="A1" s="1"/>
      <c r="B1" s="1"/>
      <c r="C1" s="2"/>
      <c r="D1" s="3" t="s">
        <v>945</v>
      </c>
      <c r="E1" s="3" t="s">
        <v>946</v>
      </c>
      <c r="F1" s="3" t="s">
        <v>947</v>
      </c>
      <c r="L1">
        <f>TmaxTmin^0.25</f>
        <v>1.7216718882250648</v>
      </c>
    </row>
    <row r="2" spans="1:15" ht="39" thickBot="1">
      <c r="A2" s="4" t="s">
        <v>948</v>
      </c>
      <c r="B2" s="5" t="s">
        <v>949</v>
      </c>
      <c r="C2" s="6" t="s">
        <v>950</v>
      </c>
      <c r="D2" s="7" t="s">
        <v>950</v>
      </c>
      <c r="E2" s="7" t="s">
        <v>950</v>
      </c>
      <c r="F2" s="7" t="s">
        <v>951</v>
      </c>
      <c r="H2" s="13" t="s">
        <v>965</v>
      </c>
      <c r="I2" s="13" t="s">
        <v>966</v>
      </c>
      <c r="J2" s="13" t="s">
        <v>967</v>
      </c>
      <c r="K2" s="12" t="s">
        <v>960</v>
      </c>
      <c r="L2" s="12" t="s">
        <v>961</v>
      </c>
      <c r="N2" t="s">
        <v>968</v>
      </c>
      <c r="O2" t="s">
        <v>972</v>
      </c>
    </row>
    <row r="3" spans="1:15" ht="12.75">
      <c r="A3" s="8" t="s">
        <v>952</v>
      </c>
      <c r="B3" s="9">
        <v>1944312.758324201</v>
      </c>
      <c r="C3" s="9">
        <v>13370357.302880479</v>
      </c>
      <c r="D3" s="10">
        <v>720</v>
      </c>
      <c r="E3" s="10">
        <v>730</v>
      </c>
      <c r="F3" s="10">
        <v>9.85</v>
      </c>
      <c r="H3" s="14">
        <f>(B3-VLOOKUP(plots!$I$2,$A$3:$C$12,2,0))</f>
        <v>1608.5916008767672</v>
      </c>
      <c r="I3" s="14">
        <f>(C3-VLOOKUP(plots!$I$2,$A$3:$C$12,3,0))</f>
        <v>-733.8129001222551</v>
      </c>
      <c r="J3">
        <f>fang(H3,I3)</f>
        <v>5.855201117755454</v>
      </c>
      <c r="K3" s="14">
        <f>SUMSQ(H3:I3)^0.5</f>
        <v>1768.0634351733863</v>
      </c>
      <c r="L3" s="14">
        <f aca="true" t="shared" si="0" ref="L3:L9">K3*SUMSQ(COS(J3-HeadDEG*PI()/180)/$L$1,SIN(J3-HeadDEG*PI()/180)*$L$1)^0.5</f>
        <v>2438.609302478361</v>
      </c>
      <c r="N3">
        <f>$L3*H3/$K3</f>
        <v>2218.6570706395264</v>
      </c>
      <c r="O3">
        <f aca="true" t="shared" si="1" ref="O3:O9">$L3*I3/$K3</f>
        <v>-1012.1146837365984</v>
      </c>
    </row>
    <row r="4" spans="1:15" ht="12.75">
      <c r="A4" t="s">
        <v>943</v>
      </c>
      <c r="B4" s="9">
        <v>1942724.2581980785</v>
      </c>
      <c r="C4" s="9">
        <v>13371714.16726662</v>
      </c>
      <c r="D4" s="10">
        <v>919</v>
      </c>
      <c r="E4" s="10">
        <v>1075</v>
      </c>
      <c r="F4" s="10">
        <v>5.5</v>
      </c>
      <c r="H4" s="14">
        <f>(B4-VLOOKUP(plots!$I$2,$A$3:$C$12,2,0))</f>
        <v>20.091474754270166</v>
      </c>
      <c r="I4" s="14">
        <f>(C4-VLOOKUP(plots!$I$2,$A$3:$C$12,3,0))</f>
        <v>623.0514860190451</v>
      </c>
      <c r="J4">
        <f aca="true" t="shared" si="2" ref="J4:J9">fang(H4,I4)</f>
        <v>1.538560604024685</v>
      </c>
      <c r="K4" s="14">
        <f aca="true" t="shared" si="3" ref="K4:K9">SUMSQ(H4:I4)^0.5</f>
        <v>623.3753456693181</v>
      </c>
      <c r="L4" s="14">
        <f t="shared" si="0"/>
        <v>963.9177336544833</v>
      </c>
      <c r="N4">
        <f>$L4*H4/$K4</f>
        <v>31.067203644569105</v>
      </c>
      <c r="O4">
        <f t="shared" si="1"/>
        <v>963.4169534066245</v>
      </c>
    </row>
    <row r="5" spans="1:15" ht="12.75">
      <c r="A5" s="8" t="s">
        <v>953</v>
      </c>
      <c r="B5" s="9">
        <v>1942983.1075117367</v>
      </c>
      <c r="C5" s="9">
        <v>13371155.808676831</v>
      </c>
      <c r="D5" s="10">
        <v>720</v>
      </c>
      <c r="E5" s="10">
        <v>820</v>
      </c>
      <c r="F5" s="10">
        <v>2.875</v>
      </c>
      <c r="H5" s="14">
        <f>(B5-VLOOKUP(plots!$I$2,$A$3:$C$12,2,0))</f>
        <v>278.94078841246665</v>
      </c>
      <c r="I5" s="14">
        <f>(C5-VLOOKUP(plots!$I$2,$A$3:$C$12,3,0))</f>
        <v>64.69289623014629</v>
      </c>
      <c r="J5">
        <f t="shared" si="2"/>
        <v>0.22789438355846856</v>
      </c>
      <c r="K5" s="14">
        <f t="shared" si="3"/>
        <v>286.34443291744464</v>
      </c>
      <c r="L5" s="14">
        <f t="shared" si="0"/>
        <v>196.1275002691646</v>
      </c>
      <c r="N5">
        <f>$L5*H5/$K5</f>
        <v>191.05648046672442</v>
      </c>
      <c r="O5">
        <f t="shared" si="1"/>
        <v>44.31046866711434</v>
      </c>
    </row>
    <row r="6" spans="1:14" ht="12.75">
      <c r="A6" s="8" t="s">
        <v>954</v>
      </c>
      <c r="B6" s="9">
        <v>1942704.1667233242</v>
      </c>
      <c r="C6" s="9">
        <v>13371091.115780601</v>
      </c>
      <c r="D6" s="10">
        <v>1038</v>
      </c>
      <c r="E6" s="10">
        <v>1119</v>
      </c>
      <c r="F6" s="10">
        <v>9</v>
      </c>
      <c r="H6" s="14">
        <f>(B6-VLOOKUP(plots!$I$2,$A$3:$C$12,2,0))</f>
        <v>0</v>
      </c>
      <c r="I6" s="14">
        <f>(C6-VLOOKUP(plots!$I$2,$A$3:$C$12,3,0))</f>
        <v>0</v>
      </c>
      <c r="J6">
        <f t="shared" si="2"/>
        <v>1.5707963267948966</v>
      </c>
      <c r="K6" s="14">
        <f t="shared" si="3"/>
        <v>0</v>
      </c>
      <c r="L6" s="14">
        <f t="shared" si="0"/>
        <v>0</v>
      </c>
    </row>
    <row r="7" spans="1:15" ht="12.75">
      <c r="A7" s="8" t="s">
        <v>955</v>
      </c>
      <c r="B7" s="9">
        <v>1943714.39535156</v>
      </c>
      <c r="C7" s="9">
        <v>13371635.91087773</v>
      </c>
      <c r="D7" s="10">
        <v>1769</v>
      </c>
      <c r="E7" s="10">
        <v>2113</v>
      </c>
      <c r="F7" s="10">
        <v>6</v>
      </c>
      <c r="H7" s="14">
        <f>(B7-VLOOKUP(plots!$I$2,$A$3:$C$12,2,0))</f>
        <v>1010.2286282358691</v>
      </c>
      <c r="I7" s="14">
        <f>(C7-VLOOKUP(plots!$I$2,$A$3:$C$12,3,0))</f>
        <v>544.7950971294194</v>
      </c>
      <c r="J7">
        <f t="shared" si="2"/>
        <v>0.4945748826019671</v>
      </c>
      <c r="K7" s="14">
        <f t="shared" si="3"/>
        <v>1147.7646009367859</v>
      </c>
      <c r="L7" s="14">
        <f t="shared" si="0"/>
        <v>670.9587962758553</v>
      </c>
      <c r="N7">
        <f>$L7*H7/$K7</f>
        <v>590.5581892064981</v>
      </c>
      <c r="O7">
        <f t="shared" si="1"/>
        <v>318.4756371546914</v>
      </c>
    </row>
    <row r="8" spans="1:15" ht="12.75">
      <c r="A8" s="8" t="s">
        <v>956</v>
      </c>
      <c r="B8" s="9">
        <v>1943714.39535156</v>
      </c>
      <c r="C8" s="9">
        <v>13371635.91087773</v>
      </c>
      <c r="D8" s="10">
        <v>723</v>
      </c>
      <c r="E8" s="10">
        <v>813</v>
      </c>
      <c r="F8" s="10">
        <v>2.875</v>
      </c>
      <c r="H8" s="14">
        <f>(B8-VLOOKUP(plots!$I$2,$A$3:$C$12,2,0))</f>
        <v>1010.2286282358691</v>
      </c>
      <c r="I8" s="14">
        <f>(C8-VLOOKUP(plots!$I$2,$A$3:$C$12,3,0))</f>
        <v>544.7950971294194</v>
      </c>
      <c r="J8">
        <f t="shared" si="2"/>
        <v>0.4945748826019671</v>
      </c>
      <c r="K8" s="14">
        <f t="shared" si="3"/>
        <v>1147.7646009367859</v>
      </c>
      <c r="L8" s="14">
        <f t="shared" si="0"/>
        <v>670.9587962758553</v>
      </c>
      <c r="N8">
        <f>$L8*H8/$K8</f>
        <v>590.5581892064981</v>
      </c>
      <c r="O8">
        <f t="shared" si="1"/>
        <v>318.4756371546914</v>
      </c>
    </row>
    <row r="9" spans="1:15" ht="12.75">
      <c r="A9" s="8" t="s">
        <v>957</v>
      </c>
      <c r="B9" s="9">
        <v>1943730.9802415352</v>
      </c>
      <c r="C9" s="9">
        <v>13371605.75785953</v>
      </c>
      <c r="D9" s="10">
        <v>6486</v>
      </c>
      <c r="E9" s="10">
        <v>6658</v>
      </c>
      <c r="F9" s="10">
        <v>5</v>
      </c>
      <c r="H9" s="14">
        <f>(B9-VLOOKUP(plots!$I$2,$A$3:$C$12,2,0))</f>
        <v>1026.8135182110127</v>
      </c>
      <c r="I9" s="14">
        <f>(C9-VLOOKUP(plots!$I$2,$A$3:$C$12,3,0))</f>
        <v>514.6420789286494</v>
      </c>
      <c r="J9">
        <f t="shared" si="2"/>
        <v>0.4646095949817125</v>
      </c>
      <c r="K9" s="14">
        <f t="shared" si="3"/>
        <v>1148.565396738418</v>
      </c>
      <c r="L9" s="14">
        <f t="shared" si="0"/>
        <v>667.4263187773622</v>
      </c>
      <c r="N9">
        <f>$L9*H9/$K9</f>
        <v>596.6768357087185</v>
      </c>
      <c r="O9">
        <f t="shared" si="1"/>
        <v>299.0562567901433</v>
      </c>
    </row>
    <row r="10" spans="1:12" ht="12.75">
      <c r="A10" t="s">
        <v>1673</v>
      </c>
      <c r="B10" s="9">
        <v>1942725.5577427822</v>
      </c>
      <c r="C10" s="9">
        <v>13371309.875328083</v>
      </c>
      <c r="H10" s="14">
        <f>(B10-VLOOKUP(plots!$I$2,$A$3:$C$12,2,0))</f>
        <v>21.391019457951188</v>
      </c>
      <c r="I10" s="14">
        <f>(C10-VLOOKUP(plots!$I$2,$A$3:$C$12,3,0))</f>
        <v>218.75954748131335</v>
      </c>
      <c r="J10">
        <f>fang(H10,I10)</f>
        <v>1.473322954865333</v>
      </c>
      <c r="K10" s="14">
        <f>SUMSQ(H10:I10)^0.5</f>
        <v>219.80290109022545</v>
      </c>
      <c r="L10" s="14">
        <f>K10*SUMSQ(COS(J10-HeadDEG*PI()/180)/$L$1,SIN(J10-HeadDEG*PI()/180)*$L$1)^0.5</f>
        <v>329.2322343303638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34"/>
  <sheetViews>
    <sheetView workbookViewId="0" topLeftCell="E1">
      <selection activeCell="E37" sqref="E37"/>
    </sheetView>
  </sheetViews>
  <sheetFormatPr defaultColWidth="9.140625" defaultRowHeight="12.75"/>
  <cols>
    <col min="1" max="1" width="6.00390625" style="0" bestFit="1" customWidth="1"/>
    <col min="2" max="2" width="13.8515625" style="0" bestFit="1" customWidth="1"/>
  </cols>
  <sheetData>
    <row r="1" spans="4:6" ht="12.75">
      <c r="D1" t="s">
        <v>979</v>
      </c>
      <c r="E1">
        <f>plots!C3*192.5</f>
        <v>114345</v>
      </c>
      <c r="F1" t="s">
        <v>980</v>
      </c>
    </row>
    <row r="2" spans="5:6" ht="12.75">
      <c r="E2" t="s">
        <v>981</v>
      </c>
      <c r="F2">
        <f>SUMSQ(F5:F680)</f>
        <v>1.7365464378637157</v>
      </c>
    </row>
    <row r="3" spans="1:6" ht="12.75">
      <c r="A3" t="s">
        <v>936</v>
      </c>
      <c r="B3" t="s">
        <v>937</v>
      </c>
      <c r="C3" t="s">
        <v>938</v>
      </c>
      <c r="D3" t="s">
        <v>940</v>
      </c>
      <c r="E3" t="s">
        <v>939</v>
      </c>
      <c r="F3" t="s">
        <v>982</v>
      </c>
    </row>
    <row r="4" spans="1:5" ht="12.75">
      <c r="A4" t="s">
        <v>941</v>
      </c>
      <c r="B4" t="s">
        <v>943</v>
      </c>
      <c r="C4">
        <v>9.9999997E-05</v>
      </c>
      <c r="D4">
        <v>0</v>
      </c>
      <c r="E4">
        <f>stheis(QCFD,plots!$C$4,plots!$C$5,VLOOKUP(B4,WellINFO!$A$3:$L$9,12,0),C4)</f>
        <v>0</v>
      </c>
    </row>
    <row r="5" spans="1:5" ht="12.75">
      <c r="A5" t="s">
        <v>941</v>
      </c>
      <c r="B5" t="s">
        <v>943</v>
      </c>
      <c r="C5">
        <v>0.052152999</v>
      </c>
      <c r="D5">
        <v>0.28999999</v>
      </c>
      <c r="E5">
        <f>stheis(QCFD,plots!$C$4,plots!$C$5,VLOOKUP(B5,WellINFO!$A$3:$L$9,12,0),C5)</f>
        <v>1.4148191305443277E-05</v>
      </c>
    </row>
    <row r="6" spans="1:5" ht="12.75">
      <c r="A6" t="s">
        <v>941</v>
      </c>
      <c r="B6" t="s">
        <v>943</v>
      </c>
      <c r="C6">
        <v>0.093819</v>
      </c>
      <c r="D6">
        <v>0.38999999</v>
      </c>
      <c r="E6">
        <f>stheis(QCFD,plots!$C$4,plots!$C$5,VLOOKUP(B6,WellINFO!$A$3:$L$9,12,0),C6)</f>
        <v>0.0011056599448828672</v>
      </c>
    </row>
    <row r="7" spans="1:5" ht="12.75">
      <c r="A7" t="s">
        <v>941</v>
      </c>
      <c r="B7" t="s">
        <v>943</v>
      </c>
      <c r="C7">
        <v>0.13548601</v>
      </c>
      <c r="D7">
        <v>0.43000001</v>
      </c>
      <c r="E7">
        <f>stheis(QCFD,plots!$C$4,plots!$C$5,VLOOKUP(B7,WellINFO!$A$3:$L$9,12,0),C7)</f>
        <v>0.006564186094683279</v>
      </c>
    </row>
    <row r="8" spans="1:5" ht="12.75">
      <c r="A8" t="s">
        <v>941</v>
      </c>
      <c r="B8" t="s">
        <v>943</v>
      </c>
      <c r="C8">
        <v>0.26048601</v>
      </c>
      <c r="D8">
        <v>0.5</v>
      </c>
      <c r="E8">
        <f>stheis(QCFD,plots!$C$4,plots!$C$5,VLOOKUP(B8,WellINFO!$A$3:$L$9,12,0),C8)</f>
        <v>0.05382897589680662</v>
      </c>
    </row>
    <row r="9" spans="1:5" ht="12.75">
      <c r="A9" t="s">
        <v>941</v>
      </c>
      <c r="B9" t="s">
        <v>943</v>
      </c>
      <c r="C9">
        <v>0.32298601</v>
      </c>
      <c r="D9">
        <v>0.52999997</v>
      </c>
      <c r="E9">
        <f>stheis(QCFD,plots!$C$4,plots!$C$5,VLOOKUP(B9,WellINFO!$A$3:$L$9,12,0),C9)</f>
        <v>0.08797389742340841</v>
      </c>
    </row>
    <row r="10" spans="1:5" ht="12.75">
      <c r="A10" t="s">
        <v>941</v>
      </c>
      <c r="B10" t="s">
        <v>943</v>
      </c>
      <c r="C10">
        <v>0.37506899</v>
      </c>
      <c r="D10">
        <v>0.56999999</v>
      </c>
      <c r="E10">
        <f>stheis(QCFD,plots!$C$4,plots!$C$5,VLOOKUP(B10,WellINFO!$A$3:$L$9,12,0),C10)</f>
        <v>0.11864729294068907</v>
      </c>
    </row>
    <row r="11" spans="1:5" ht="12.75">
      <c r="A11" t="s">
        <v>941</v>
      </c>
      <c r="B11" t="s">
        <v>943</v>
      </c>
      <c r="C11">
        <v>0.41673601</v>
      </c>
      <c r="D11">
        <v>0.58999997</v>
      </c>
      <c r="E11">
        <f>stheis(QCFD,plots!$C$4,plots!$C$5,VLOOKUP(B11,WellINFO!$A$3:$L$9,12,0),C11)</f>
        <v>0.14385662928335916</v>
      </c>
    </row>
    <row r="12" spans="1:5" ht="12.75">
      <c r="A12" t="s">
        <v>941</v>
      </c>
      <c r="B12" t="s">
        <v>943</v>
      </c>
      <c r="C12">
        <v>0.46881899</v>
      </c>
      <c r="D12">
        <v>0.61000001</v>
      </c>
      <c r="E12">
        <f>stheis(QCFD,plots!$C$4,plots!$C$5,VLOOKUP(B12,WellINFO!$A$3:$L$9,12,0),C12)</f>
        <v>0.17562169480885248</v>
      </c>
    </row>
    <row r="13" spans="1:5" ht="12.75">
      <c r="A13" t="s">
        <v>941</v>
      </c>
      <c r="B13" t="s">
        <v>943</v>
      </c>
      <c r="C13">
        <v>0.57298601</v>
      </c>
      <c r="D13">
        <v>0.63999999</v>
      </c>
      <c r="E13">
        <f>stheis(QCFD,plots!$C$4,plots!$C$5,VLOOKUP(B13,WellINFO!$A$3:$L$9,12,0),C13)</f>
        <v>0.2384476203913987</v>
      </c>
    </row>
    <row r="14" spans="1:5" ht="12.75">
      <c r="A14" t="s">
        <v>941</v>
      </c>
      <c r="B14" t="s">
        <v>943</v>
      </c>
      <c r="C14">
        <v>0.66673601</v>
      </c>
      <c r="D14">
        <v>0.68000001</v>
      </c>
      <c r="E14">
        <f>stheis(QCFD,plots!$C$4,plots!$C$5,VLOOKUP(B14,WellINFO!$A$3:$L$9,12,0),C14)</f>
        <v>0.2930111393835696</v>
      </c>
    </row>
    <row r="15" spans="1:5" ht="12.75">
      <c r="A15" t="s">
        <v>941</v>
      </c>
      <c r="B15" t="s">
        <v>943</v>
      </c>
      <c r="C15">
        <v>0.72924799</v>
      </c>
      <c r="D15">
        <v>0.69999999</v>
      </c>
      <c r="E15">
        <f>stheis(QCFD,plots!$C$4,plots!$C$5,VLOOKUP(B15,WellINFO!$A$3:$L$9,12,0),C15)</f>
        <v>0.3280578532110444</v>
      </c>
    </row>
    <row r="16" spans="1:5" ht="12.75">
      <c r="A16" t="s">
        <v>941</v>
      </c>
      <c r="B16" t="s">
        <v>943</v>
      </c>
      <c r="C16">
        <v>0.76048601</v>
      </c>
      <c r="D16">
        <v>0.72000003</v>
      </c>
      <c r="E16">
        <f>stheis(QCFD,plots!$C$4,plots!$C$5,VLOOKUP(B16,WellINFO!$A$3:$L$9,12,0),C16)</f>
        <v>0.34514712475344617</v>
      </c>
    </row>
    <row r="17" spans="1:5" ht="12.75">
      <c r="A17" t="s">
        <v>941</v>
      </c>
      <c r="B17" t="s">
        <v>943</v>
      </c>
      <c r="C17">
        <v>0.81256902</v>
      </c>
      <c r="D17">
        <v>0.74000001</v>
      </c>
      <c r="E17">
        <f>stheis(QCFD,plots!$C$4,plots!$C$5,VLOOKUP(B17,WellINFO!$A$3:$L$9,12,0),C17)</f>
        <v>0.37300563291120115</v>
      </c>
    </row>
    <row r="18" spans="1:5" ht="12.75">
      <c r="A18" t="s">
        <v>941</v>
      </c>
      <c r="B18" t="s">
        <v>943</v>
      </c>
      <c r="C18">
        <v>0.85423601</v>
      </c>
      <c r="D18">
        <v>0.76999998</v>
      </c>
      <c r="E18">
        <f>stheis(QCFD,plots!$C$4,plots!$C$5,VLOOKUP(B18,WellINFO!$A$3:$L$9,12,0),C18)</f>
        <v>0.3947249312131931</v>
      </c>
    </row>
    <row r="19" spans="1:5" ht="12.75">
      <c r="A19" t="s">
        <v>941</v>
      </c>
      <c r="B19" t="s">
        <v>943</v>
      </c>
      <c r="C19">
        <v>0.90631902</v>
      </c>
      <c r="D19">
        <v>0.77999997</v>
      </c>
      <c r="E19">
        <f>stheis(QCFD,plots!$C$4,plots!$C$5,VLOOKUP(B19,WellINFO!$A$3:$L$9,12,0),C19)</f>
        <v>0.4211757581118057</v>
      </c>
    </row>
    <row r="20" spans="1:5" ht="12.75">
      <c r="A20" t="s">
        <v>941</v>
      </c>
      <c r="B20" t="s">
        <v>943</v>
      </c>
      <c r="C20">
        <v>1.000069</v>
      </c>
      <c r="D20">
        <v>0.79000002</v>
      </c>
      <c r="E20">
        <f>stheis(QCFD,plots!$C$4,plots!$C$5,VLOOKUP(B20,WellINFO!$A$3:$L$9,12,0),C20)</f>
        <v>0.4668978249049831</v>
      </c>
    </row>
    <row r="21" spans="1:5" ht="12.75">
      <c r="A21" t="s">
        <v>941</v>
      </c>
      <c r="B21" t="s">
        <v>943</v>
      </c>
      <c r="C21">
        <v>1.093819</v>
      </c>
      <c r="D21">
        <v>0.81</v>
      </c>
      <c r="E21">
        <f>stheis(QCFD,plots!$C$4,plots!$C$5,VLOOKUP(B21,WellINFO!$A$3:$L$9,12,0),C21)</f>
        <v>0.5103180905675988</v>
      </c>
    </row>
    <row r="22" spans="1:5" ht="12.75">
      <c r="A22" t="s">
        <v>941</v>
      </c>
      <c r="B22" t="s">
        <v>943</v>
      </c>
      <c r="C22">
        <v>1.187569</v>
      </c>
      <c r="D22">
        <v>0.83999997</v>
      </c>
      <c r="E22">
        <f>stheis(QCFD,plots!$C$4,plots!$C$5,VLOOKUP(B22,WellINFO!$A$3:$L$9,12,0),C22)</f>
        <v>0.5515982669818326</v>
      </c>
    </row>
    <row r="23" spans="1:5" ht="12.75">
      <c r="A23" t="s">
        <v>941</v>
      </c>
      <c r="B23" t="s">
        <v>943</v>
      </c>
      <c r="C23">
        <v>1.281319</v>
      </c>
      <c r="D23">
        <v>0.85000002</v>
      </c>
      <c r="E23">
        <f>stheis(QCFD,plots!$C$4,plots!$C$5,VLOOKUP(B23,WellINFO!$A$3:$L$9,12,0),C23)</f>
        <v>0.5908996808704797</v>
      </c>
    </row>
    <row r="24" spans="1:5" ht="12.75">
      <c r="A24" t="s">
        <v>941</v>
      </c>
      <c r="B24" t="s">
        <v>943</v>
      </c>
      <c r="C24">
        <v>1.375069</v>
      </c>
      <c r="D24">
        <v>0.85000002</v>
      </c>
      <c r="E24">
        <f>stheis(QCFD,plots!$C$4,plots!$C$5,VLOOKUP(B24,WellINFO!$A$3:$L$9,12,0),C24)</f>
        <v>0.6283757761118076</v>
      </c>
    </row>
    <row r="25" spans="1:5" ht="12.75">
      <c r="A25" t="s">
        <v>941</v>
      </c>
      <c r="B25" t="s">
        <v>943</v>
      </c>
      <c r="C25">
        <v>1.468819</v>
      </c>
      <c r="D25">
        <v>0.86000001</v>
      </c>
      <c r="E25">
        <f>stheis(QCFD,plots!$C$4,plots!$C$5,VLOOKUP(B25,WellINFO!$A$3:$L$9,12,0),C25)</f>
        <v>0.6641689344478527</v>
      </c>
    </row>
    <row r="26" spans="1:5" ht="12.75">
      <c r="A26" t="s">
        <v>941</v>
      </c>
      <c r="B26" t="s">
        <v>943</v>
      </c>
      <c r="C26">
        <v>1.541736</v>
      </c>
      <c r="D26">
        <v>0.87</v>
      </c>
      <c r="E26">
        <f>stheis(QCFD,plots!$C$4,plots!$C$5,VLOOKUP(B26,WellINFO!$A$3:$L$9,12,0),C26)</f>
        <v>0.6909285388990367</v>
      </c>
    </row>
    <row r="27" spans="1:5" ht="12.75">
      <c r="A27" t="s">
        <v>941</v>
      </c>
      <c r="B27" t="s">
        <v>943</v>
      </c>
      <c r="C27">
        <v>1.614653</v>
      </c>
      <c r="D27">
        <v>0.93000001</v>
      </c>
      <c r="E27">
        <f>stheis(QCFD,plots!$C$4,plots!$C$5,VLOOKUP(B27,WellINFO!$A$3:$L$9,12,0),C27)</f>
        <v>0.7168054931529919</v>
      </c>
    </row>
    <row r="28" spans="1:5" ht="12.75">
      <c r="A28" t="s">
        <v>941</v>
      </c>
      <c r="B28" t="s">
        <v>943</v>
      </c>
      <c r="C28">
        <v>1.708414</v>
      </c>
      <c r="D28">
        <v>0.98000002</v>
      </c>
      <c r="E28">
        <f>stheis(QCFD,plots!$C$4,plots!$C$5,VLOOKUP(B28,WellINFO!$A$3:$L$9,12,0),C28)</f>
        <v>0.7488659533931218</v>
      </c>
    </row>
    <row r="29" spans="1:5" ht="12.75">
      <c r="A29" t="s">
        <v>941</v>
      </c>
      <c r="B29" t="s">
        <v>943</v>
      </c>
      <c r="C29">
        <v>1.791736</v>
      </c>
      <c r="D29">
        <v>0.98000002</v>
      </c>
      <c r="E29">
        <f>stheis(QCFD,plots!$C$4,plots!$C$5,VLOOKUP(B29,WellINFO!$A$3:$L$9,12,0),C29)</f>
        <v>0.7762865284015713</v>
      </c>
    </row>
    <row r="30" spans="1:5" ht="12.75">
      <c r="A30" t="s">
        <v>941</v>
      </c>
      <c r="B30" t="s">
        <v>943</v>
      </c>
      <c r="C30">
        <v>1.854248</v>
      </c>
      <c r="D30">
        <v>1</v>
      </c>
      <c r="E30">
        <f>stheis(QCFD,plots!$C$4,plots!$C$5,VLOOKUP(B30,WellINFO!$A$3:$L$9,12,0),C30)</f>
        <v>0.7962384399280014</v>
      </c>
    </row>
    <row r="31" spans="1:5" ht="12.75">
      <c r="A31" t="s">
        <v>941</v>
      </c>
      <c r="B31" t="s">
        <v>943</v>
      </c>
      <c r="C31">
        <v>1.947986</v>
      </c>
      <c r="D31">
        <v>1</v>
      </c>
      <c r="E31">
        <f>stheis(QCFD,plots!$C$4,plots!$C$5,VLOOKUP(B31,WellINFO!$A$3:$L$9,12,0),C31)</f>
        <v>0.8252205409979805</v>
      </c>
    </row>
    <row r="32" spans="1:5" ht="12.75">
      <c r="A32" t="s">
        <v>941</v>
      </c>
      <c r="B32" t="s">
        <v>943</v>
      </c>
      <c r="C32">
        <v>2.0417359</v>
      </c>
      <c r="D32">
        <v>1.01</v>
      </c>
      <c r="E32">
        <f>stheis(QCFD,plots!$C$4,plots!$C$5,VLOOKUP(B32,WellINFO!$A$3:$L$9,12,0),C32)</f>
        <v>0.8531519834188798</v>
      </c>
    </row>
    <row r="33" spans="1:5" ht="12.75">
      <c r="A33" t="s">
        <v>941</v>
      </c>
      <c r="B33" t="s">
        <v>943</v>
      </c>
      <c r="C33">
        <v>2.1354859</v>
      </c>
      <c r="D33">
        <v>1.03</v>
      </c>
      <c r="E33">
        <f>stheis(QCFD,plots!$C$4,plots!$C$5,VLOOKUP(B33,WellINFO!$A$3:$L$9,12,0),C33)</f>
        <v>0.880100153730689</v>
      </c>
    </row>
    <row r="34" spans="1:5" ht="12.75">
      <c r="A34" t="s">
        <v>941</v>
      </c>
      <c r="B34" t="s">
        <v>943</v>
      </c>
      <c r="C34">
        <v>2.2396531</v>
      </c>
      <c r="D34">
        <v>1.05</v>
      </c>
      <c r="E34">
        <f>stheis(QCFD,plots!$C$4,plots!$C$5,VLOOKUP(B34,WellINFO!$A$3:$L$9,12,0),C34)</f>
        <v>0.9089677471269837</v>
      </c>
    </row>
    <row r="35" spans="1:6" ht="12.75">
      <c r="A35" t="s">
        <v>941</v>
      </c>
      <c r="B35" t="s">
        <v>943</v>
      </c>
      <c r="C35">
        <v>3.0625689</v>
      </c>
      <c r="D35">
        <v>1.05</v>
      </c>
      <c r="E35">
        <f>stheis(QCFD,plots!$C$4,plots!$C$5,VLOOKUP(B35,WellINFO!$A$3:$L$9,12,0),C35)</f>
        <v>1.1050596257185112</v>
      </c>
      <c r="F35">
        <f>E35-D35</f>
        <v>0.055059625718511196</v>
      </c>
    </row>
    <row r="36" spans="1:6" ht="12.75">
      <c r="A36" t="s">
        <v>941</v>
      </c>
      <c r="B36" t="s">
        <v>943</v>
      </c>
      <c r="C36">
        <v>3.8646641</v>
      </c>
      <c r="D36">
        <v>1.33</v>
      </c>
      <c r="E36">
        <f>stheis(QCFD,plots!$C$4,plots!$C$5,VLOOKUP(B36,WellINFO!$A$3:$L$9,12,0),C36)</f>
        <v>1.256958270220792</v>
      </c>
      <c r="F36">
        <f aca="true" t="shared" si="0" ref="F36:F99">E36-D36</f>
        <v>-0.07304172977920809</v>
      </c>
    </row>
    <row r="37" spans="1:6" ht="12.75">
      <c r="A37" t="s">
        <v>941</v>
      </c>
      <c r="B37" t="s">
        <v>943</v>
      </c>
      <c r="C37">
        <v>4.604248</v>
      </c>
      <c r="D37">
        <v>1.38</v>
      </c>
      <c r="E37">
        <f>stheis(QCFD,plots!$C$4,plots!$C$5,VLOOKUP(B37,WellINFO!$A$3:$L$9,12,0),C37)</f>
        <v>1.3740978958822885</v>
      </c>
      <c r="F37">
        <f t="shared" si="0"/>
        <v>-0.005902104117711415</v>
      </c>
    </row>
    <row r="38" spans="1:6" ht="12.75">
      <c r="A38" t="s">
        <v>941</v>
      </c>
      <c r="B38" t="s">
        <v>943</v>
      </c>
      <c r="C38">
        <v>5.4063191</v>
      </c>
      <c r="D38">
        <v>1.46</v>
      </c>
      <c r="E38">
        <f>stheis(QCFD,plots!$C$4,plots!$C$5,VLOOKUP(B38,WellINFO!$A$3:$L$9,12,0),C38)</f>
        <v>1.4833104086150282</v>
      </c>
      <c r="F38">
        <f t="shared" si="0"/>
        <v>0.0233104086150282</v>
      </c>
    </row>
    <row r="39" spans="1:6" ht="12.75">
      <c r="A39" t="s">
        <v>941</v>
      </c>
      <c r="B39" t="s">
        <v>943</v>
      </c>
      <c r="C39">
        <v>6.1979861</v>
      </c>
      <c r="D39">
        <v>1.46</v>
      </c>
      <c r="E39">
        <f>stheis(QCFD,plots!$C$4,plots!$C$5,VLOOKUP(B39,WellINFO!$A$3:$L$9,12,0),C39)</f>
        <v>1.5774107031060371</v>
      </c>
      <c r="F39">
        <f t="shared" si="0"/>
        <v>0.11741070310603718</v>
      </c>
    </row>
    <row r="40" spans="1:6" ht="12.75">
      <c r="A40" t="s">
        <v>941</v>
      </c>
      <c r="B40" t="s">
        <v>943</v>
      </c>
      <c r="C40">
        <v>6.9584141</v>
      </c>
      <c r="D40">
        <v>1.5700001</v>
      </c>
      <c r="E40">
        <f>stheis(QCFD,plots!$C$4,plots!$C$5,VLOOKUP(B40,WellINFO!$A$3:$L$9,12,0),C40)</f>
        <v>1.6578366256071972</v>
      </c>
      <c r="F40">
        <f t="shared" si="0"/>
        <v>0.08783652560719735</v>
      </c>
    </row>
    <row r="41" spans="1:6" ht="12.75">
      <c r="A41" t="s">
        <v>941</v>
      </c>
      <c r="B41" t="s">
        <v>943</v>
      </c>
      <c r="C41">
        <v>7.7084141</v>
      </c>
      <c r="D41">
        <v>1.65</v>
      </c>
      <c r="E41">
        <f>stheis(QCFD,plots!$C$4,plots!$C$5,VLOOKUP(B41,WellINFO!$A$3:$L$9,12,0),C41)</f>
        <v>1.7294779495465915</v>
      </c>
      <c r="F41">
        <f t="shared" si="0"/>
        <v>0.0794779495465916</v>
      </c>
    </row>
    <row r="42" spans="1:6" ht="12.75">
      <c r="A42" t="s">
        <v>941</v>
      </c>
      <c r="B42" t="s">
        <v>943</v>
      </c>
      <c r="C42">
        <v>8.5000687</v>
      </c>
      <c r="D42">
        <v>1.75</v>
      </c>
      <c r="E42">
        <f>stheis(QCFD,plots!$C$4,plots!$C$5,VLOOKUP(B42,WellINFO!$A$3:$L$9,12,0),C42)</f>
        <v>1.7983008654611103</v>
      </c>
      <c r="F42">
        <f t="shared" si="0"/>
        <v>0.04830086546111034</v>
      </c>
    </row>
    <row r="43" spans="1:6" ht="12.75">
      <c r="A43" t="s">
        <v>941</v>
      </c>
      <c r="B43" t="s">
        <v>943</v>
      </c>
      <c r="C43">
        <v>9.2709141</v>
      </c>
      <c r="D43">
        <v>1.72</v>
      </c>
      <c r="E43">
        <f>stheis(QCFD,plots!$C$4,plots!$C$5,VLOOKUP(B43,WellINFO!$A$3:$L$9,12,0),C43)</f>
        <v>1.8597118961565833</v>
      </c>
      <c r="F43">
        <f t="shared" si="0"/>
        <v>0.1397118961565833</v>
      </c>
    </row>
    <row r="44" spans="1:6" ht="12.75">
      <c r="A44" t="s">
        <v>941</v>
      </c>
      <c r="B44" t="s">
        <v>943</v>
      </c>
      <c r="C44">
        <v>10.031319</v>
      </c>
      <c r="D44">
        <v>1.8099999</v>
      </c>
      <c r="E44">
        <f>stheis(QCFD,plots!$C$4,plots!$C$5,VLOOKUP(B44,WellINFO!$A$3:$L$9,12,0),C44)</f>
        <v>1.9157038719795805</v>
      </c>
      <c r="F44">
        <f t="shared" si="0"/>
        <v>0.10570397197958048</v>
      </c>
    </row>
    <row r="45" spans="1:6" ht="12.75">
      <c r="A45" t="s">
        <v>941</v>
      </c>
      <c r="B45" t="s">
        <v>943</v>
      </c>
      <c r="C45">
        <v>10.822986</v>
      </c>
      <c r="D45">
        <v>1.87</v>
      </c>
      <c r="E45">
        <f>stheis(QCFD,plots!$C$4,plots!$C$5,VLOOKUP(B45,WellINFO!$A$3:$L$9,12,0),C45)</f>
        <v>1.9698446204534141</v>
      </c>
      <c r="F45">
        <f t="shared" si="0"/>
        <v>0.09984462045341402</v>
      </c>
    </row>
    <row r="46" spans="1:6" ht="12.75">
      <c r="A46" t="s">
        <v>941</v>
      </c>
      <c r="B46" t="s">
        <v>943</v>
      </c>
      <c r="C46">
        <v>11.614664</v>
      </c>
      <c r="D46">
        <v>1.99</v>
      </c>
      <c r="E46">
        <f>stheis(QCFD,plots!$C$4,plots!$C$5,VLOOKUP(B46,WellINFO!$A$3:$L$9,12,0),C46)</f>
        <v>2.0203156308006642</v>
      </c>
      <c r="F46">
        <f t="shared" si="0"/>
        <v>0.03031563080066424</v>
      </c>
    </row>
    <row r="47" spans="1:6" ht="12.75">
      <c r="A47" t="s">
        <v>941</v>
      </c>
      <c r="B47" t="s">
        <v>943</v>
      </c>
      <c r="C47">
        <v>12.364653</v>
      </c>
      <c r="D47">
        <v>2.01</v>
      </c>
      <c r="E47">
        <f>stheis(QCFD,plots!$C$4,plots!$C$5,VLOOKUP(B47,WellINFO!$A$3:$L$9,12,0),C47)</f>
        <v>2.065166443869741</v>
      </c>
      <c r="F47">
        <f t="shared" si="0"/>
        <v>0.05516644386974123</v>
      </c>
    </row>
    <row r="48" spans="1:6" ht="12.75">
      <c r="A48" t="s">
        <v>941</v>
      </c>
      <c r="B48" t="s">
        <v>943</v>
      </c>
      <c r="C48">
        <v>13.177153</v>
      </c>
      <c r="D48">
        <v>2.0899999</v>
      </c>
      <c r="E48">
        <f>stheis(QCFD,plots!$C$4,plots!$C$5,VLOOKUP(B48,WellINFO!$A$3:$L$9,12,0),C48)</f>
        <v>2.110888217885596</v>
      </c>
      <c r="F48">
        <f t="shared" si="0"/>
        <v>0.020888317885595864</v>
      </c>
    </row>
    <row r="49" spans="1:6" ht="12.75">
      <c r="A49" t="s">
        <v>941</v>
      </c>
      <c r="B49" t="s">
        <v>943</v>
      </c>
      <c r="C49">
        <v>13.937569</v>
      </c>
      <c r="D49">
        <v>2.1500001</v>
      </c>
      <c r="E49">
        <f>stheis(QCFD,plots!$C$4,plots!$C$5,VLOOKUP(B49,WellINFO!$A$3:$L$9,12,0),C49)</f>
        <v>2.1512762130873164</v>
      </c>
      <c r="F49">
        <f t="shared" si="0"/>
        <v>0.001276113087316233</v>
      </c>
    </row>
    <row r="50" spans="1:6" ht="12.75">
      <c r="A50" t="s">
        <v>941</v>
      </c>
      <c r="B50" t="s">
        <v>943</v>
      </c>
      <c r="C50">
        <v>14.708414</v>
      </c>
      <c r="D50">
        <v>2.1199999</v>
      </c>
      <c r="E50">
        <f>stheis(QCFD,plots!$C$4,plots!$C$5,VLOOKUP(B50,WellINFO!$A$3:$L$9,12,0),C50)</f>
        <v>2.1900974626266017</v>
      </c>
      <c r="F50">
        <f t="shared" si="0"/>
        <v>0.07009756262660183</v>
      </c>
    </row>
    <row r="51" spans="1:6" ht="12.75">
      <c r="A51" t="s">
        <v>941</v>
      </c>
      <c r="B51" t="s">
        <v>943</v>
      </c>
      <c r="C51">
        <v>15.479248</v>
      </c>
      <c r="D51">
        <v>2.0999999</v>
      </c>
      <c r="E51">
        <f>stheis(QCFD,plots!$C$4,plots!$C$5,VLOOKUP(B51,WellINFO!$A$3:$L$9,12,0),C51)</f>
        <v>2.226993746711785</v>
      </c>
      <c r="F51">
        <f t="shared" si="0"/>
        <v>0.12699384671178526</v>
      </c>
    </row>
    <row r="52" spans="1:6" ht="12.75">
      <c r="A52" t="s">
        <v>941</v>
      </c>
      <c r="B52" t="s">
        <v>943</v>
      </c>
      <c r="C52">
        <v>16.260487</v>
      </c>
      <c r="D52">
        <v>2.1300001</v>
      </c>
      <c r="E52">
        <f>stheis(QCFD,plots!$C$4,plots!$C$5,VLOOKUP(B52,WellINFO!$A$3:$L$9,12,0),C52)</f>
        <v>2.2626107117200815</v>
      </c>
      <c r="F52">
        <f t="shared" si="0"/>
        <v>0.13261061172008137</v>
      </c>
    </row>
    <row r="53" spans="1:6" ht="12.75">
      <c r="A53" t="s">
        <v>941</v>
      </c>
      <c r="B53" t="s">
        <v>943</v>
      </c>
      <c r="C53">
        <v>17.052153</v>
      </c>
      <c r="D53">
        <v>2.1400001</v>
      </c>
      <c r="E53">
        <f>stheis(QCFD,plots!$C$4,plots!$C$5,VLOOKUP(B53,WellINFO!$A$3:$L$9,12,0),C53)</f>
        <v>2.29704438814876</v>
      </c>
      <c r="F53">
        <f t="shared" si="0"/>
        <v>0.15704428814875993</v>
      </c>
    </row>
    <row r="54" spans="1:6" ht="12.75">
      <c r="A54" t="s">
        <v>941</v>
      </c>
      <c r="B54" t="s">
        <v>943</v>
      </c>
      <c r="C54">
        <v>17.785833</v>
      </c>
      <c r="D54">
        <v>2.2</v>
      </c>
      <c r="E54">
        <f>stheis(QCFD,plots!$C$4,plots!$C$5,VLOOKUP(B54,WellINFO!$A$3:$L$9,12,0),C54)</f>
        <v>2.3275935764854383</v>
      </c>
      <c r="F54">
        <f t="shared" si="0"/>
        <v>0.12759357648543812</v>
      </c>
    </row>
    <row r="55" spans="1:6" ht="12.75">
      <c r="A55" t="s">
        <v>941</v>
      </c>
      <c r="B55" t="s">
        <v>943</v>
      </c>
      <c r="C55">
        <v>18.562569</v>
      </c>
      <c r="D55">
        <v>2.1800001</v>
      </c>
      <c r="E55">
        <f>stheis(QCFD,plots!$C$4,plots!$C$5,VLOOKUP(B55,WellINFO!$A$3:$L$9,12,0),C55)</f>
        <v>2.3586249348225796</v>
      </c>
      <c r="F55">
        <f t="shared" si="0"/>
        <v>0.17862483482257963</v>
      </c>
    </row>
    <row r="56" spans="1:6" ht="12.75">
      <c r="A56" t="s">
        <v>941</v>
      </c>
      <c r="B56" t="s">
        <v>943</v>
      </c>
      <c r="C56">
        <v>19.343819</v>
      </c>
      <c r="D56">
        <v>2.3299999</v>
      </c>
      <c r="E56">
        <f>stheis(QCFD,plots!$C$4,plots!$C$5,VLOOKUP(B56,WellINFO!$A$3:$L$9,12,0),C56)</f>
        <v>2.3885838832961426</v>
      </c>
      <c r="F56">
        <f t="shared" si="0"/>
        <v>0.05858398329614278</v>
      </c>
    </row>
    <row r="57" spans="1:6" ht="12.75">
      <c r="A57" t="s">
        <v>941</v>
      </c>
      <c r="B57" t="s">
        <v>943</v>
      </c>
      <c r="C57">
        <v>20.104237</v>
      </c>
      <c r="D57">
        <v>2.3299999</v>
      </c>
      <c r="E57">
        <f>stheis(QCFD,plots!$C$4,plots!$C$5,VLOOKUP(B57,WellINFO!$A$3:$L$9,12,0),C57)</f>
        <v>2.4166298325547118</v>
      </c>
      <c r="F57">
        <f t="shared" si="0"/>
        <v>0.08662993255471196</v>
      </c>
    </row>
    <row r="58" spans="1:6" ht="12.75">
      <c r="A58" t="s">
        <v>941</v>
      </c>
      <c r="B58" t="s">
        <v>943</v>
      </c>
      <c r="C58">
        <v>20.916737</v>
      </c>
      <c r="D58">
        <v>2.3299999</v>
      </c>
      <c r="E58">
        <f>stheis(QCFD,plots!$C$4,plots!$C$5,VLOOKUP(B58,WellINFO!$A$3:$L$9,12,0),C58)</f>
        <v>2.4454729646085345</v>
      </c>
      <c r="F58">
        <f t="shared" si="0"/>
        <v>0.11547306460853468</v>
      </c>
    </row>
    <row r="59" spans="1:6" ht="12.75">
      <c r="A59" t="s">
        <v>941</v>
      </c>
      <c r="B59" t="s">
        <v>943</v>
      </c>
      <c r="C59">
        <v>21.656319</v>
      </c>
      <c r="D59">
        <v>2.3800001</v>
      </c>
      <c r="E59">
        <f>stheis(QCFD,plots!$C$4,plots!$C$5,VLOOKUP(B59,WellINFO!$A$3:$L$9,12,0),C59)</f>
        <v>2.470789851367449</v>
      </c>
      <c r="F59">
        <f t="shared" si="0"/>
        <v>0.09078975136744871</v>
      </c>
    </row>
    <row r="60" spans="1:6" ht="12.75">
      <c r="A60" t="s">
        <v>941</v>
      </c>
      <c r="B60" t="s">
        <v>943</v>
      </c>
      <c r="C60">
        <v>22.427153</v>
      </c>
      <c r="D60">
        <v>2.49</v>
      </c>
      <c r="E60">
        <f>stheis(QCFD,plots!$C$4,plots!$C$5,VLOOKUP(B60,WellINFO!$A$3:$L$9,12,0),C60)</f>
        <v>2.496290898732678</v>
      </c>
      <c r="F60">
        <f t="shared" si="0"/>
        <v>0.006290898732677963</v>
      </c>
    </row>
    <row r="61" spans="1:6" ht="12.75">
      <c r="A61" t="s">
        <v>941</v>
      </c>
      <c r="B61" t="s">
        <v>943</v>
      </c>
      <c r="C61">
        <v>23.239653</v>
      </c>
      <c r="D61">
        <v>2.4300001</v>
      </c>
      <c r="E61">
        <f>stheis(QCFD,plots!$C$4,plots!$C$5,VLOOKUP(B61,WellINFO!$A$3:$L$9,12,0),C61)</f>
        <v>2.522256815258949</v>
      </c>
      <c r="F61">
        <f t="shared" si="0"/>
        <v>0.09225671525894885</v>
      </c>
    </row>
    <row r="62" spans="1:6" ht="12.75">
      <c r="A62" t="s">
        <v>941</v>
      </c>
      <c r="B62" t="s">
        <v>943</v>
      </c>
      <c r="C62">
        <v>24.010487</v>
      </c>
      <c r="D62">
        <v>2.4400001</v>
      </c>
      <c r="E62">
        <f>stheis(QCFD,plots!$C$4,plots!$C$5,VLOOKUP(B62,WellINFO!$A$3:$L$9,12,0),C62)</f>
        <v>2.5460809754324196</v>
      </c>
      <c r="F62">
        <f t="shared" si="0"/>
        <v>0.10608087543241984</v>
      </c>
    </row>
    <row r="63" spans="1:6" ht="12.75">
      <c r="A63" t="s">
        <v>941</v>
      </c>
      <c r="B63" t="s">
        <v>943</v>
      </c>
      <c r="C63">
        <v>24.781319</v>
      </c>
      <c r="D63">
        <v>2.45</v>
      </c>
      <c r="E63">
        <f>stheis(QCFD,plots!$C$4,plots!$C$5,VLOOKUP(B63,WellINFO!$A$3:$L$9,12,0),C63)</f>
        <v>2.569166031921745</v>
      </c>
      <c r="F63">
        <f t="shared" si="0"/>
        <v>0.11916603192174469</v>
      </c>
    </row>
    <row r="64" spans="1:6" ht="12.75">
      <c r="A64" t="s">
        <v>941</v>
      </c>
      <c r="B64" t="s">
        <v>943</v>
      </c>
      <c r="C64">
        <v>25.541737</v>
      </c>
      <c r="D64">
        <v>2.47</v>
      </c>
      <c r="E64">
        <f>stheis(QCFD,plots!$C$4,plots!$C$5,VLOOKUP(B64,WellINFO!$A$3:$L$9,12,0),C64)</f>
        <v>2.5912584634288796</v>
      </c>
      <c r="F64">
        <f t="shared" si="0"/>
        <v>0.12125846342887936</v>
      </c>
    </row>
    <row r="65" spans="1:6" ht="12.75">
      <c r="A65" t="s">
        <v>941</v>
      </c>
      <c r="B65" t="s">
        <v>943</v>
      </c>
      <c r="C65">
        <v>26.343819</v>
      </c>
      <c r="D65">
        <v>2.46</v>
      </c>
      <c r="E65">
        <f>stheis(QCFD,plots!$C$4,plots!$C$5,VLOOKUP(B65,WellINFO!$A$3:$L$9,12,0),C65)</f>
        <v>2.613871823234451</v>
      </c>
      <c r="F65">
        <f t="shared" si="0"/>
        <v>0.15387182323445092</v>
      </c>
    </row>
    <row r="66" spans="1:6" ht="12.75">
      <c r="A66" t="s">
        <v>941</v>
      </c>
      <c r="B66" t="s">
        <v>943</v>
      </c>
      <c r="C66">
        <v>27.114653</v>
      </c>
      <c r="D66">
        <v>2.52</v>
      </c>
      <c r="E66">
        <f>stheis(QCFD,plots!$C$4,plots!$C$5,VLOOKUP(B66,WellINFO!$A$3:$L$9,12,0),C66)</f>
        <v>2.6349752866816876</v>
      </c>
      <c r="F66">
        <f t="shared" si="0"/>
        <v>0.11497528668168755</v>
      </c>
    </row>
    <row r="67" spans="1:6" ht="12.75">
      <c r="A67" t="s">
        <v>941</v>
      </c>
      <c r="B67" t="s">
        <v>943</v>
      </c>
      <c r="C67">
        <v>27.864653</v>
      </c>
      <c r="D67">
        <v>2.5599999</v>
      </c>
      <c r="E67">
        <f>stheis(QCFD,plots!$C$4,plots!$C$5,VLOOKUP(B67,WellINFO!$A$3:$L$9,12,0),C67)</f>
        <v>2.6549495140331656</v>
      </c>
      <c r="F67">
        <f t="shared" si="0"/>
        <v>0.09494961403316537</v>
      </c>
    </row>
    <row r="68" spans="1:6" ht="12.75">
      <c r="A68" t="s">
        <v>941</v>
      </c>
      <c r="B68" t="s">
        <v>943</v>
      </c>
      <c r="C68">
        <v>28.656319</v>
      </c>
      <c r="D68">
        <v>2.6099999</v>
      </c>
      <c r="E68">
        <f>stheis(QCFD,plots!$C$4,plots!$C$5,VLOOKUP(B68,WellINFO!$A$3:$L$9,12,0),C68)</f>
        <v>2.675467516213781</v>
      </c>
      <c r="F68">
        <f t="shared" si="0"/>
        <v>0.06546761621378083</v>
      </c>
    </row>
    <row r="69" spans="1:6" ht="12.75">
      <c r="A69" t="s">
        <v>941</v>
      </c>
      <c r="B69" t="s">
        <v>943</v>
      </c>
      <c r="C69">
        <v>29.406319</v>
      </c>
      <c r="D69">
        <v>2.6600001</v>
      </c>
      <c r="E69">
        <f>stheis(QCFD,plots!$C$4,plots!$C$5,VLOOKUP(B69,WellINFO!$A$3:$L$9,12,0),C69)</f>
        <v>2.6943973205616127</v>
      </c>
      <c r="F69">
        <f t="shared" si="0"/>
        <v>0.03439722056161276</v>
      </c>
    </row>
    <row r="70" spans="1:6" ht="12.75">
      <c r="A70" t="s">
        <v>941</v>
      </c>
      <c r="B70" t="s">
        <v>943</v>
      </c>
      <c r="C70">
        <v>30.208403</v>
      </c>
      <c r="D70">
        <v>2.72</v>
      </c>
      <c r="E70">
        <f>stheis(QCFD,plots!$C$4,plots!$C$5,VLOOKUP(B70,WellINFO!$A$3:$L$9,12,0),C70)</f>
        <v>2.7141226678323624</v>
      </c>
      <c r="F70">
        <f t="shared" si="0"/>
        <v>-0.00587733216763775</v>
      </c>
    </row>
    <row r="71" spans="1:6" ht="12.75">
      <c r="A71" t="s">
        <v>941</v>
      </c>
      <c r="B71" t="s">
        <v>943</v>
      </c>
      <c r="C71">
        <v>30.968819</v>
      </c>
      <c r="D71">
        <v>2.74</v>
      </c>
      <c r="E71">
        <f>stheis(QCFD,plots!$C$4,plots!$C$5,VLOOKUP(B71,WellINFO!$A$3:$L$9,12,0),C71)</f>
        <v>2.732352514906269</v>
      </c>
      <c r="F71">
        <f t="shared" si="0"/>
        <v>-0.007647485093731365</v>
      </c>
    </row>
    <row r="72" spans="1:6" ht="12.75">
      <c r="A72" t="s">
        <v>941</v>
      </c>
      <c r="B72" t="s">
        <v>943</v>
      </c>
      <c r="C72">
        <v>31.760487</v>
      </c>
      <c r="D72">
        <v>2.71</v>
      </c>
      <c r="E72">
        <f>stheis(QCFD,plots!$C$4,plots!$C$5,VLOOKUP(B72,WellINFO!$A$3:$L$9,12,0),C72)</f>
        <v>2.7508687375428194</v>
      </c>
      <c r="F72">
        <f t="shared" si="0"/>
        <v>0.04086873754281939</v>
      </c>
    </row>
    <row r="73" spans="1:6" ht="12.75">
      <c r="A73" t="s">
        <v>941</v>
      </c>
      <c r="B73" t="s">
        <v>943</v>
      </c>
      <c r="C73">
        <v>32.541737</v>
      </c>
      <c r="D73">
        <v>2.6800001</v>
      </c>
      <c r="E73">
        <f>stheis(QCFD,plots!$C$4,plots!$C$5,VLOOKUP(B73,WellINFO!$A$3:$L$9,12,0),C73)</f>
        <v>2.7687004937918727</v>
      </c>
      <c r="F73">
        <f t="shared" si="0"/>
        <v>0.08870039379187267</v>
      </c>
    </row>
    <row r="74" spans="1:6" ht="12.75">
      <c r="A74" t="s">
        <v>941</v>
      </c>
      <c r="B74" t="s">
        <v>943</v>
      </c>
      <c r="C74">
        <v>33.291737</v>
      </c>
      <c r="D74">
        <v>2.7</v>
      </c>
      <c r="E74">
        <f>stheis(QCFD,plots!$C$4,plots!$C$5,VLOOKUP(B74,WellINFO!$A$3:$L$9,12,0),C74)</f>
        <v>2.7854261435776158</v>
      </c>
      <c r="F74">
        <f t="shared" si="0"/>
        <v>0.08542614357761558</v>
      </c>
    </row>
    <row r="75" spans="1:6" ht="12.75">
      <c r="A75" t="s">
        <v>941</v>
      </c>
      <c r="B75" t="s">
        <v>943</v>
      </c>
      <c r="C75">
        <v>34.062569</v>
      </c>
      <c r="D75">
        <v>2.76</v>
      </c>
      <c r="E75">
        <f>stheis(QCFD,plots!$C$4,plots!$C$5,VLOOKUP(B75,WellINFO!$A$3:$L$9,12,0),C75)</f>
        <v>2.8022333943490256</v>
      </c>
      <c r="F75">
        <f t="shared" si="0"/>
        <v>0.04223339434902584</v>
      </c>
    </row>
    <row r="76" spans="1:6" ht="12.75">
      <c r="A76" t="s">
        <v>941</v>
      </c>
      <c r="B76" t="s">
        <v>943</v>
      </c>
      <c r="C76">
        <v>34.833412</v>
      </c>
      <c r="D76">
        <v>2.8199999</v>
      </c>
      <c r="E76">
        <f>stheis(QCFD,plots!$C$4,plots!$C$5,VLOOKUP(B76,WellINFO!$A$3:$L$9,12,0),C76)</f>
        <v>2.818669653555754</v>
      </c>
      <c r="F76">
        <f t="shared" si="0"/>
        <v>-0.0013302464442461748</v>
      </c>
    </row>
    <row r="77" spans="1:6" ht="12.75">
      <c r="A77" t="s">
        <v>941</v>
      </c>
      <c r="B77" t="s">
        <v>943</v>
      </c>
      <c r="C77">
        <v>35.604237</v>
      </c>
      <c r="D77">
        <v>2.8099999</v>
      </c>
      <c r="E77">
        <f>stheis(QCFD,plots!$C$4,plots!$C$5,VLOOKUP(B77,WellINFO!$A$3:$L$9,12,0),C77)</f>
        <v>2.8347503512483803</v>
      </c>
      <c r="F77">
        <f t="shared" si="0"/>
        <v>0.024750451248380045</v>
      </c>
    </row>
    <row r="78" spans="1:6" ht="12.75">
      <c r="A78" t="s">
        <v>941</v>
      </c>
      <c r="B78" t="s">
        <v>943</v>
      </c>
      <c r="C78">
        <v>36.395912</v>
      </c>
      <c r="D78">
        <v>2.8599999</v>
      </c>
      <c r="E78">
        <f>stheis(QCFD,plots!$C$4,plots!$C$5,VLOOKUP(B78,WellINFO!$A$3:$L$9,12,0),C78)</f>
        <v>2.850912075216367</v>
      </c>
      <c r="F78">
        <f t="shared" si="0"/>
        <v>-0.009087824783633014</v>
      </c>
    </row>
    <row r="79" spans="1:6" ht="12.75">
      <c r="A79" t="s">
        <v>941</v>
      </c>
      <c r="B79" t="s">
        <v>943</v>
      </c>
      <c r="C79">
        <v>37.145905</v>
      </c>
      <c r="D79">
        <v>2.8399999</v>
      </c>
      <c r="E79">
        <f>stheis(QCFD,plots!$C$4,plots!$C$5,VLOOKUP(B79,WellINFO!$A$3:$L$9,12,0),C79)</f>
        <v>2.865905748982989</v>
      </c>
      <c r="F79">
        <f t="shared" si="0"/>
        <v>0.025905848982989088</v>
      </c>
    </row>
    <row r="80" spans="1:6" ht="12.75">
      <c r="A80" t="s">
        <v>941</v>
      </c>
      <c r="B80" t="s">
        <v>943</v>
      </c>
      <c r="C80">
        <v>37.947987</v>
      </c>
      <c r="D80">
        <v>2.9100001</v>
      </c>
      <c r="E80">
        <f>stheis(QCFD,plots!$C$4,plots!$C$5,VLOOKUP(B80,WellINFO!$A$3:$L$9,12,0),C80)</f>
        <v>2.8816133652951437</v>
      </c>
      <c r="F80">
        <f t="shared" si="0"/>
        <v>-0.02838673470485631</v>
      </c>
    </row>
    <row r="81" spans="1:6" ht="12.75">
      <c r="A81" t="s">
        <v>941</v>
      </c>
      <c r="B81" t="s">
        <v>943</v>
      </c>
      <c r="C81">
        <v>38.718819</v>
      </c>
      <c r="D81">
        <v>2.9200001</v>
      </c>
      <c r="E81">
        <f>stheis(QCFD,plots!$C$4,plots!$C$5,VLOOKUP(B81,WellINFO!$A$3:$L$9,12,0),C81)</f>
        <v>2.8964028520475336</v>
      </c>
      <c r="F81">
        <f t="shared" si="0"/>
        <v>-0.02359724795246665</v>
      </c>
    </row>
    <row r="82" spans="1:6" ht="12.75">
      <c r="A82" t="s">
        <v>941</v>
      </c>
      <c r="B82" t="s">
        <v>943</v>
      </c>
      <c r="C82">
        <v>39.520905</v>
      </c>
      <c r="D82">
        <v>2.97</v>
      </c>
      <c r="E82">
        <f>stheis(QCFD,plots!$C$4,plots!$C$5,VLOOKUP(B82,WellINFO!$A$3:$L$9,12,0),C82)</f>
        <v>2.9114861773608496</v>
      </c>
      <c r="F82">
        <f t="shared" si="0"/>
        <v>-0.058513822639150614</v>
      </c>
    </row>
    <row r="83" spans="1:6" ht="12.75">
      <c r="A83" t="s">
        <v>941</v>
      </c>
      <c r="B83" t="s">
        <v>943</v>
      </c>
      <c r="C83">
        <v>40.281319</v>
      </c>
      <c r="D83">
        <v>2.96</v>
      </c>
      <c r="E83">
        <f>stheis(QCFD,plots!$C$4,plots!$C$5,VLOOKUP(B83,WellINFO!$A$3:$L$9,12,0),C83)</f>
        <v>2.925508955407747</v>
      </c>
      <c r="F83">
        <f t="shared" si="0"/>
        <v>-0.03449104459225305</v>
      </c>
    </row>
    <row r="84" spans="1:6" ht="12.75">
      <c r="A84" t="s">
        <v>941</v>
      </c>
      <c r="B84" t="s">
        <v>943</v>
      </c>
      <c r="C84">
        <v>41.041737</v>
      </c>
      <c r="D84">
        <v>3.02</v>
      </c>
      <c r="E84">
        <f>stheis(QCFD,plots!$C$4,plots!$C$5,VLOOKUP(B84,WellINFO!$A$3:$L$9,12,0),C84)</f>
        <v>2.9392724423931282</v>
      </c>
      <c r="F84">
        <f t="shared" si="0"/>
        <v>-0.08072755760687178</v>
      </c>
    </row>
    <row r="85" spans="1:6" ht="12.75">
      <c r="A85" t="s">
        <v>941</v>
      </c>
      <c r="B85" t="s">
        <v>943</v>
      </c>
      <c r="C85">
        <v>42.385487</v>
      </c>
      <c r="D85">
        <v>2.96</v>
      </c>
      <c r="E85">
        <f>stheis(QCFD,plots!$C$4,plots!$C$5,VLOOKUP(B85,WellINFO!$A$3:$L$9,12,0),C85)</f>
        <v>2.962988673122313</v>
      </c>
      <c r="F85">
        <f t="shared" si="0"/>
        <v>0.0029886731223132124</v>
      </c>
    </row>
    <row r="86" spans="1:6" ht="12.75">
      <c r="A86" t="s">
        <v>941</v>
      </c>
      <c r="B86" t="s">
        <v>943</v>
      </c>
      <c r="C86">
        <v>43.729237</v>
      </c>
      <c r="D86">
        <v>3.0599999</v>
      </c>
      <c r="E86">
        <f>stheis(QCFD,plots!$C$4,plots!$C$5,VLOOKUP(B86,WellINFO!$A$3:$L$9,12,0),C86)</f>
        <v>2.9859723521949872</v>
      </c>
      <c r="F86">
        <f t="shared" si="0"/>
        <v>-0.07402754780501297</v>
      </c>
    </row>
    <row r="87" spans="1:6" ht="12.75">
      <c r="A87" t="s">
        <v>941</v>
      </c>
      <c r="B87" t="s">
        <v>943</v>
      </c>
      <c r="C87">
        <v>45.052155</v>
      </c>
      <c r="D87">
        <v>3.1300001</v>
      </c>
      <c r="E87">
        <f>stheis(QCFD,plots!$C$4,plots!$C$5,VLOOKUP(B87,WellINFO!$A$3:$L$9,12,0),C87)</f>
        <v>3.000536894706512</v>
      </c>
      <c r="F87">
        <f t="shared" si="0"/>
        <v>-0.12946320529348831</v>
      </c>
    </row>
    <row r="88" spans="1:6" ht="12.75">
      <c r="A88" t="s">
        <v>941</v>
      </c>
      <c r="B88" t="s">
        <v>943</v>
      </c>
      <c r="C88">
        <v>46.406319</v>
      </c>
      <c r="D88">
        <v>3.1099999</v>
      </c>
      <c r="E88">
        <f>stheis(QCFD,plots!$C$4,plots!$C$5,VLOOKUP(B88,WellINFO!$A$3:$L$9,12,0),C88)</f>
        <v>3.0225736232757585</v>
      </c>
      <c r="F88">
        <f t="shared" si="0"/>
        <v>-0.08742627672424153</v>
      </c>
    </row>
    <row r="89" spans="1:6" ht="12.75">
      <c r="A89" t="s">
        <v>941</v>
      </c>
      <c r="B89" t="s">
        <v>943</v>
      </c>
      <c r="C89">
        <v>47.729248</v>
      </c>
      <c r="D89">
        <v>3.1700001</v>
      </c>
      <c r="E89">
        <f>stheis(QCFD,plots!$C$4,plots!$C$5,VLOOKUP(B89,WellINFO!$A$3:$L$9,12,0),C89)</f>
        <v>3.043489662958787</v>
      </c>
      <c r="F89">
        <f t="shared" si="0"/>
        <v>-0.12651043704121312</v>
      </c>
    </row>
    <row r="90" spans="1:6" ht="12.75">
      <c r="A90" t="s">
        <v>941</v>
      </c>
      <c r="B90" t="s">
        <v>943</v>
      </c>
      <c r="C90">
        <v>49.104248</v>
      </c>
      <c r="D90">
        <v>3.1800001</v>
      </c>
      <c r="E90">
        <f>stheis(QCFD,plots!$C$4,plots!$C$5,VLOOKUP(B90,WellINFO!$A$3:$L$9,12,0),C90)</f>
        <v>3.0646233050325895</v>
      </c>
      <c r="F90">
        <f t="shared" si="0"/>
        <v>-0.11537679496741049</v>
      </c>
    </row>
    <row r="91" spans="1:6" ht="12.75">
      <c r="A91" t="s">
        <v>941</v>
      </c>
      <c r="B91" t="s">
        <v>943</v>
      </c>
      <c r="C91">
        <v>50.427155</v>
      </c>
      <c r="D91">
        <v>3.1900001</v>
      </c>
      <c r="E91">
        <f>stheis(QCFD,plots!$C$4,plots!$C$5,VLOOKUP(B91,WellINFO!$A$3:$L$9,12,0),C91)</f>
        <v>3.0844049696479923</v>
      </c>
      <c r="F91">
        <f t="shared" si="0"/>
        <v>-0.10559513035200752</v>
      </c>
    </row>
    <row r="92" spans="1:6" ht="12.75">
      <c r="A92" t="s">
        <v>941</v>
      </c>
      <c r="B92" t="s">
        <v>943</v>
      </c>
      <c r="C92">
        <v>51.760487</v>
      </c>
      <c r="D92">
        <v>3.1900001</v>
      </c>
      <c r="E92">
        <f>stheis(QCFD,plots!$C$4,plots!$C$5,VLOOKUP(B92,WellINFO!$A$3:$L$9,12,0),C92)</f>
        <v>3.1038242281019746</v>
      </c>
      <c r="F92">
        <f t="shared" si="0"/>
        <v>-0.08617587189802522</v>
      </c>
    </row>
    <row r="93" spans="1:6" ht="12.75">
      <c r="A93" t="s">
        <v>941</v>
      </c>
      <c r="B93" t="s">
        <v>943</v>
      </c>
      <c r="C93">
        <v>53.104237</v>
      </c>
      <c r="D93">
        <v>3.2</v>
      </c>
      <c r="E93">
        <f>stheis(QCFD,plots!$C$4,plots!$C$5,VLOOKUP(B93,WellINFO!$A$3:$L$9,12,0),C93)</f>
        <v>3.1228955545990584</v>
      </c>
      <c r="F93">
        <f t="shared" si="0"/>
        <v>-0.07710444540094175</v>
      </c>
    </row>
    <row r="94" spans="1:6" ht="12.75">
      <c r="A94" t="s">
        <v>941</v>
      </c>
      <c r="B94" t="s">
        <v>943</v>
      </c>
      <c r="C94">
        <v>54.447987</v>
      </c>
      <c r="D94">
        <v>3.29</v>
      </c>
      <c r="E94">
        <f>stheis(QCFD,plots!$C$4,plots!$C$5,VLOOKUP(B94,WellINFO!$A$3:$L$9,12,0),C94)</f>
        <v>3.1414902792097337</v>
      </c>
      <c r="F94">
        <f t="shared" si="0"/>
        <v>-0.14850972079026636</v>
      </c>
    </row>
    <row r="95" spans="1:6" ht="12.75">
      <c r="A95" t="s">
        <v>941</v>
      </c>
      <c r="B95" t="s">
        <v>943</v>
      </c>
      <c r="C95">
        <v>55.791737</v>
      </c>
      <c r="D95">
        <v>3.3900001</v>
      </c>
      <c r="E95">
        <f>stheis(QCFD,plots!$C$4,plots!$C$5,VLOOKUP(B95,WellINFO!$A$3:$L$9,12,0),C95)</f>
        <v>3.1596316433337623</v>
      </c>
      <c r="F95">
        <f t="shared" si="0"/>
        <v>-0.23036845666623762</v>
      </c>
    </row>
    <row r="96" spans="1:6" ht="12.75">
      <c r="A96" t="s">
        <v>941</v>
      </c>
      <c r="B96" t="s">
        <v>943</v>
      </c>
      <c r="C96">
        <v>57.114662</v>
      </c>
      <c r="D96">
        <v>3.4100001</v>
      </c>
      <c r="E96">
        <f>stheis(QCFD,plots!$C$4,plots!$C$5,VLOOKUP(B96,WellINFO!$A$3:$L$9,12,0),C96)</f>
        <v>3.177069962122571</v>
      </c>
      <c r="F96">
        <f t="shared" si="0"/>
        <v>-0.2329301378774291</v>
      </c>
    </row>
    <row r="97" spans="1:6" ht="12.75">
      <c r="A97" t="s">
        <v>941</v>
      </c>
      <c r="B97" t="s">
        <v>943</v>
      </c>
      <c r="C97">
        <v>58.489662</v>
      </c>
      <c r="D97">
        <v>3.4300001</v>
      </c>
      <c r="E97">
        <f>stheis(QCFD,plots!$C$4,plots!$C$5,VLOOKUP(B97,WellINFO!$A$3:$L$9,12,0),C97)</f>
        <v>3.194771751548925</v>
      </c>
      <c r="F97">
        <f t="shared" si="0"/>
        <v>-0.23522834845107488</v>
      </c>
    </row>
    <row r="98" spans="1:6" ht="12.75">
      <c r="A98" t="s">
        <v>941</v>
      </c>
      <c r="B98" t="s">
        <v>943</v>
      </c>
      <c r="C98">
        <v>59.812569</v>
      </c>
      <c r="D98">
        <v>3.53</v>
      </c>
      <c r="E98">
        <f>stheis(QCFD,plots!$C$4,plots!$C$5,VLOOKUP(B98,WellINFO!$A$3:$L$9,12,0),C98)</f>
        <v>3.211414404340597</v>
      </c>
      <c r="F98">
        <f t="shared" si="0"/>
        <v>-0.3185855956594028</v>
      </c>
    </row>
    <row r="99" spans="1:6" ht="12.75">
      <c r="A99" t="s">
        <v>941</v>
      </c>
      <c r="B99" t="s">
        <v>943</v>
      </c>
      <c r="C99">
        <v>61.135487</v>
      </c>
      <c r="D99">
        <v>3.3900001</v>
      </c>
      <c r="E99">
        <f>stheis(QCFD,plots!$C$4,plots!$C$5,VLOOKUP(B99,WellINFO!$A$3:$L$9,12,0),C99)</f>
        <v>3.2276930932332166</v>
      </c>
      <c r="F99">
        <f t="shared" si="0"/>
        <v>-0.16230700676678333</v>
      </c>
    </row>
    <row r="100" spans="1:6" ht="12.75">
      <c r="A100" t="s">
        <v>941</v>
      </c>
      <c r="B100" t="s">
        <v>943</v>
      </c>
      <c r="C100">
        <v>62.510487</v>
      </c>
      <c r="D100">
        <v>3.3099999</v>
      </c>
      <c r="E100">
        <f>stheis(QCFD,plots!$C$4,plots!$C$5,VLOOKUP(B100,WellINFO!$A$3:$L$9,12,0),C100)</f>
        <v>3.2442435007278916</v>
      </c>
      <c r="F100">
        <f aca="true" t="shared" si="1" ref="F100:F108">E100-D100</f>
        <v>-0.06575639927210863</v>
      </c>
    </row>
    <row r="101" spans="1:6" ht="12.75">
      <c r="A101" t="s">
        <v>941</v>
      </c>
      <c r="B101" t="s">
        <v>943</v>
      </c>
      <c r="C101">
        <v>63.854248</v>
      </c>
      <c r="D101">
        <v>3.4000001</v>
      </c>
      <c r="E101">
        <f>stheis(QCFD,plots!$C$4,plots!$C$5,VLOOKUP(B101,WellINFO!$A$3:$L$9,12,0),C101)</f>
        <v>3.2600698440357445</v>
      </c>
      <c r="F101">
        <f t="shared" si="1"/>
        <v>-0.13993025596425568</v>
      </c>
    </row>
    <row r="102" spans="1:6" ht="12.75">
      <c r="A102" t="s">
        <v>941</v>
      </c>
      <c r="B102" t="s">
        <v>943</v>
      </c>
      <c r="C102">
        <v>65.177155</v>
      </c>
      <c r="D102">
        <v>3.4400001</v>
      </c>
      <c r="E102">
        <f>stheis(QCFD,plots!$C$4,plots!$C$5,VLOOKUP(B102,WellINFO!$A$3:$L$9,12,0),C102)</f>
        <v>3.2753285316686767</v>
      </c>
      <c r="F102">
        <f t="shared" si="1"/>
        <v>-0.16467156833132313</v>
      </c>
    </row>
    <row r="103" spans="1:6" ht="12.75">
      <c r="A103" t="s">
        <v>941</v>
      </c>
      <c r="B103" t="s">
        <v>943</v>
      </c>
      <c r="C103">
        <v>66.510483</v>
      </c>
      <c r="D103">
        <v>3.45</v>
      </c>
      <c r="E103">
        <f>stheis(QCFD,plots!$C$4,plots!$C$5,VLOOKUP(B103,WellINFO!$A$3:$L$9,12,0),C103)</f>
        <v>3.2903972009816873</v>
      </c>
      <c r="F103">
        <f t="shared" si="1"/>
        <v>-0.15960279901831287</v>
      </c>
    </row>
    <row r="104" spans="1:6" ht="12.75">
      <c r="A104" t="s">
        <v>941</v>
      </c>
      <c r="B104" t="s">
        <v>943</v>
      </c>
      <c r="C104">
        <v>67.864655</v>
      </c>
      <c r="D104">
        <v>3.5</v>
      </c>
      <c r="E104">
        <f>stheis(QCFD,plots!$C$4,plots!$C$5,VLOOKUP(B104,WellINFO!$A$3:$L$9,12,0),C104)</f>
        <v>3.305395350497594</v>
      </c>
      <c r="F104">
        <f t="shared" si="1"/>
        <v>-0.19460464950240608</v>
      </c>
    </row>
    <row r="105" spans="1:6" ht="12.75">
      <c r="A105" t="s">
        <v>941</v>
      </c>
      <c r="B105" t="s">
        <v>943</v>
      </c>
      <c r="C105">
        <v>69.218819</v>
      </c>
      <c r="D105">
        <v>3.46</v>
      </c>
      <c r="E105">
        <f>stheis(QCFD,plots!$C$4,plots!$C$5,VLOOKUP(B105,WellINFO!$A$3:$L$9,12,0),C105)</f>
        <v>3.320097077669816</v>
      </c>
      <c r="F105">
        <f t="shared" si="1"/>
        <v>-0.13990292233018398</v>
      </c>
    </row>
    <row r="106" spans="1:6" ht="12.75">
      <c r="A106" t="s">
        <v>941</v>
      </c>
      <c r="B106" t="s">
        <v>943</v>
      </c>
      <c r="C106">
        <v>70.531319</v>
      </c>
      <c r="D106">
        <v>3.52</v>
      </c>
      <c r="E106">
        <f>stheis(QCFD,plots!$C$4,plots!$C$5,VLOOKUP(B106,WellINFO!$A$3:$L$9,12,0),C106)</f>
        <v>3.3340745263359928</v>
      </c>
      <c r="F106">
        <f t="shared" si="1"/>
        <v>-0.18592547366400725</v>
      </c>
    </row>
    <row r="107" spans="1:6" ht="12.75">
      <c r="A107" t="s">
        <v>941</v>
      </c>
      <c r="B107" t="s">
        <v>943</v>
      </c>
      <c r="C107">
        <v>71.885483</v>
      </c>
      <c r="D107">
        <v>3.5899999</v>
      </c>
      <c r="E107">
        <f>stheis(QCFD,plots!$C$4,plots!$C$5,VLOOKUP(B107,WellINFO!$A$3:$L$9,12,0),C107)</f>
        <v>3.348225658701879</v>
      </c>
      <c r="F107">
        <f t="shared" si="1"/>
        <v>-0.24177424129812097</v>
      </c>
    </row>
    <row r="108" spans="1:6" ht="12.75">
      <c r="A108" t="s">
        <v>941</v>
      </c>
      <c r="B108" t="s">
        <v>943</v>
      </c>
      <c r="C108">
        <v>73.239662</v>
      </c>
      <c r="D108">
        <v>3.6099999</v>
      </c>
      <c r="E108">
        <f>stheis(QCFD,plots!$C$4,plots!$C$5,VLOOKUP(B108,WellINFO!$A$3:$L$9,12,0),C108)</f>
        <v>3.3621128392835073</v>
      </c>
      <c r="F108">
        <f t="shared" si="1"/>
        <v>-0.2478870607164927</v>
      </c>
    </row>
    <row r="109" ht="12.75">
      <c r="A109" t="s">
        <v>942</v>
      </c>
    </row>
    <row r="110" spans="1:5" ht="12.75">
      <c r="A110" t="s">
        <v>941</v>
      </c>
      <c r="B110" t="s">
        <v>944</v>
      </c>
      <c r="C110">
        <v>0.052234001</v>
      </c>
      <c r="D110">
        <v>0</v>
      </c>
      <c r="E110">
        <f>stheis(QCFD,plots!$C$4,plots!$C$5,VLOOKUP(B110,WellINFO!$A$3:$L$9,12,0),C110)</f>
        <v>0.0023161620060170827</v>
      </c>
    </row>
    <row r="111" spans="1:5" ht="12.75">
      <c r="A111" t="s">
        <v>941</v>
      </c>
      <c r="B111" t="s">
        <v>944</v>
      </c>
      <c r="C111">
        <v>0.093900003</v>
      </c>
      <c r="D111">
        <v>0</v>
      </c>
      <c r="E111">
        <f>stheis(QCFD,plots!$C$4,plots!$C$5,VLOOKUP(B111,WellINFO!$A$3:$L$9,12,0),C111)</f>
        <v>0.023722187664736234</v>
      </c>
    </row>
    <row r="112" spans="1:5" ht="12.75">
      <c r="A112" t="s">
        <v>941</v>
      </c>
      <c r="B112" t="s">
        <v>944</v>
      </c>
      <c r="C112">
        <v>0.13556699</v>
      </c>
      <c r="D112">
        <v>0</v>
      </c>
      <c r="E112">
        <f>stheis(QCFD,plots!$C$4,plots!$C$5,VLOOKUP(B112,WellINFO!$A$3:$L$9,12,0),C112)</f>
        <v>0.06393488756740799</v>
      </c>
    </row>
    <row r="113" spans="1:5" ht="12.75">
      <c r="A113" t="s">
        <v>941</v>
      </c>
      <c r="B113" t="s">
        <v>944</v>
      </c>
      <c r="C113">
        <v>0.18765</v>
      </c>
      <c r="D113">
        <v>0.02</v>
      </c>
      <c r="E113">
        <f>stheis(QCFD,plots!$C$4,plots!$C$5,VLOOKUP(B113,WellINFO!$A$3:$L$9,12,0),C113)</f>
        <v>0.12600212722991988</v>
      </c>
    </row>
    <row r="114" spans="1:5" ht="12.75">
      <c r="A114" t="s">
        <v>941</v>
      </c>
      <c r="B114" t="s">
        <v>944</v>
      </c>
      <c r="C114">
        <v>0.22931699</v>
      </c>
      <c r="D114">
        <v>0.050000001</v>
      </c>
      <c r="E114">
        <f>stheis(QCFD,plots!$C$4,plots!$C$5,VLOOKUP(B114,WellINFO!$A$3:$L$9,12,0),C114)</f>
        <v>0.1783452542955279</v>
      </c>
    </row>
    <row r="115" spans="1:5" ht="12.75">
      <c r="A115" t="s">
        <v>941</v>
      </c>
      <c r="B115" t="s">
        <v>944</v>
      </c>
      <c r="C115">
        <v>0.27098399</v>
      </c>
      <c r="D115">
        <v>0.11</v>
      </c>
      <c r="E115">
        <f>stheis(QCFD,plots!$C$4,plots!$C$5,VLOOKUP(B115,WellINFO!$A$3:$L$9,12,0),C115)</f>
        <v>0.23029236502863132</v>
      </c>
    </row>
    <row r="116" spans="1:5" ht="12.75">
      <c r="A116" t="s">
        <v>941</v>
      </c>
      <c r="B116" t="s">
        <v>944</v>
      </c>
      <c r="C116">
        <v>0.32306701</v>
      </c>
      <c r="D116">
        <v>0.2</v>
      </c>
      <c r="E116">
        <f>stheis(QCFD,plots!$C$4,plots!$C$5,VLOOKUP(B116,WellINFO!$A$3:$L$9,12,0),C116)</f>
        <v>0.2930346945529038</v>
      </c>
    </row>
    <row r="117" spans="1:5" ht="12.75">
      <c r="A117" t="s">
        <v>941</v>
      </c>
      <c r="B117" t="s">
        <v>944</v>
      </c>
      <c r="C117">
        <v>0.36473399</v>
      </c>
      <c r="D117">
        <v>0.27000001</v>
      </c>
      <c r="E117">
        <f>stheis(QCFD,plots!$C$4,plots!$C$5,VLOOKUP(B117,WellINFO!$A$3:$L$9,12,0),C117)</f>
        <v>0.34095452814124083</v>
      </c>
    </row>
    <row r="118" spans="1:5" ht="12.75">
      <c r="A118" t="s">
        <v>941</v>
      </c>
      <c r="B118" t="s">
        <v>944</v>
      </c>
      <c r="C118">
        <v>0.4064</v>
      </c>
      <c r="D118">
        <v>0.33000001</v>
      </c>
      <c r="E118">
        <f>stheis(QCFD,plots!$C$4,plots!$C$5,VLOOKUP(B118,WellINFO!$A$3:$L$9,12,0),C118)</f>
        <v>0.38672065393288046</v>
      </c>
    </row>
    <row r="119" spans="1:5" ht="12.75">
      <c r="A119" t="s">
        <v>941</v>
      </c>
      <c r="B119" t="s">
        <v>944</v>
      </c>
      <c r="C119">
        <v>0.44806701</v>
      </c>
      <c r="D119">
        <v>0.37</v>
      </c>
      <c r="E119">
        <f>stheis(QCFD,plots!$C$4,plots!$C$5,VLOOKUP(B119,WellINFO!$A$3:$L$9,12,0),C119)</f>
        <v>0.4303609667817908</v>
      </c>
    </row>
    <row r="120" spans="1:5" ht="12.75">
      <c r="A120" t="s">
        <v>941</v>
      </c>
      <c r="B120" t="s">
        <v>944</v>
      </c>
      <c r="C120">
        <v>0.50015002</v>
      </c>
      <c r="D120">
        <v>0.41999999</v>
      </c>
      <c r="E120">
        <f>stheis(QCFD,plots!$C$4,plots!$C$5,VLOOKUP(B120,WellINFO!$A$3:$L$9,12,0),C120)</f>
        <v>0.4820578848059803</v>
      </c>
    </row>
    <row r="121" spans="1:5" ht="12.75">
      <c r="A121" t="s">
        <v>941</v>
      </c>
      <c r="B121" t="s">
        <v>944</v>
      </c>
      <c r="C121">
        <v>0.54181701</v>
      </c>
      <c r="D121">
        <v>0.46000001</v>
      </c>
      <c r="E121">
        <f>stheis(QCFD,plots!$C$4,plots!$C$5,VLOOKUP(B121,WellINFO!$A$3:$L$9,12,0),C121)</f>
        <v>0.5212774153938219</v>
      </c>
    </row>
    <row r="122" spans="1:5" ht="12.75">
      <c r="A122" t="s">
        <v>941</v>
      </c>
      <c r="B122" t="s">
        <v>944</v>
      </c>
      <c r="C122">
        <v>0.58348399</v>
      </c>
      <c r="D122">
        <v>0.5</v>
      </c>
      <c r="E122">
        <f>stheis(QCFD,plots!$C$4,plots!$C$5,VLOOKUP(B122,WellINFO!$A$3:$L$9,12,0),C122)</f>
        <v>0.5587319993596458</v>
      </c>
    </row>
    <row r="123" spans="1:5" ht="12.75">
      <c r="A123" t="s">
        <v>941</v>
      </c>
      <c r="B123" t="s">
        <v>944</v>
      </c>
      <c r="C123">
        <v>0.63556701</v>
      </c>
      <c r="D123">
        <v>0.56</v>
      </c>
      <c r="E123">
        <f>stheis(QCFD,plots!$C$4,plots!$C$5,VLOOKUP(B123,WellINFO!$A$3:$L$9,12,0),C123)</f>
        <v>0.6032554655922321</v>
      </c>
    </row>
    <row r="124" spans="1:5" ht="12.75">
      <c r="A124" t="s">
        <v>941</v>
      </c>
      <c r="B124" t="s">
        <v>944</v>
      </c>
      <c r="C124">
        <v>0.67723399</v>
      </c>
      <c r="D124">
        <v>0.61000001</v>
      </c>
      <c r="E124">
        <f>stheis(QCFD,plots!$C$4,plots!$C$5,VLOOKUP(B124,WellINFO!$A$3:$L$9,12,0),C124)</f>
        <v>0.6371812871488346</v>
      </c>
    </row>
    <row r="125" spans="1:5" ht="12.75">
      <c r="A125" t="s">
        <v>941</v>
      </c>
      <c r="B125" t="s">
        <v>944</v>
      </c>
      <c r="C125">
        <v>0.71890002</v>
      </c>
      <c r="D125">
        <v>0.66000003</v>
      </c>
      <c r="E125">
        <f>stheis(QCFD,plots!$C$4,plots!$C$5,VLOOKUP(B125,WellINFO!$A$3:$L$9,12,0),C125)</f>
        <v>0.6697179039132666</v>
      </c>
    </row>
    <row r="126" spans="1:5" ht="12.75">
      <c r="A126" t="s">
        <v>941</v>
      </c>
      <c r="B126" t="s">
        <v>944</v>
      </c>
      <c r="C126">
        <v>0.76056701</v>
      </c>
      <c r="D126">
        <v>0.72000003</v>
      </c>
      <c r="E126">
        <f>stheis(QCFD,plots!$C$4,plots!$C$5,VLOOKUP(B126,WellINFO!$A$3:$L$9,12,0),C126)</f>
        <v>0.7009655470827805</v>
      </c>
    </row>
    <row r="127" spans="1:5" ht="12.75">
      <c r="A127" t="s">
        <v>941</v>
      </c>
      <c r="B127" t="s">
        <v>944</v>
      </c>
      <c r="C127">
        <v>0.81265002</v>
      </c>
      <c r="D127">
        <v>0.79000002</v>
      </c>
      <c r="E127">
        <f>stheis(QCFD,plots!$C$4,plots!$C$5,VLOOKUP(B127,WellINFO!$A$3:$L$9,12,0),C127)</f>
        <v>0.7383478328398436</v>
      </c>
    </row>
    <row r="128" spans="1:5" ht="12.75">
      <c r="A128" t="s">
        <v>941</v>
      </c>
      <c r="B128" t="s">
        <v>944</v>
      </c>
      <c r="C128">
        <v>0.85431701</v>
      </c>
      <c r="D128">
        <v>0.83999997</v>
      </c>
      <c r="E128">
        <f>stheis(QCFD,plots!$C$4,plots!$C$5,VLOOKUP(B128,WellINFO!$A$3:$L$9,12,0),C128)</f>
        <v>0.7670121021647347</v>
      </c>
    </row>
    <row r="129" spans="1:5" ht="12.75">
      <c r="A129" t="s">
        <v>941</v>
      </c>
      <c r="B129" t="s">
        <v>944</v>
      </c>
      <c r="C129">
        <v>0.89598399</v>
      </c>
      <c r="D129">
        <v>0.88</v>
      </c>
      <c r="E129">
        <f>stheis(QCFD,plots!$C$4,plots!$C$5,VLOOKUP(B129,WellINFO!$A$3:$L$9,12,0),C129)</f>
        <v>0.794652477828493</v>
      </c>
    </row>
    <row r="130" spans="1:5" ht="12.75">
      <c r="A130" t="s">
        <v>941</v>
      </c>
      <c r="B130" t="s">
        <v>944</v>
      </c>
      <c r="C130">
        <v>0.94112301</v>
      </c>
      <c r="D130">
        <v>0.89999998</v>
      </c>
      <c r="E130">
        <f>stheis(QCFD,plots!$C$4,plots!$C$5,VLOOKUP(B130,WellINFO!$A$3:$L$9,12,0),C130)</f>
        <v>0.8235182339434935</v>
      </c>
    </row>
    <row r="131" spans="1:5" ht="12.75">
      <c r="A131" t="s">
        <v>941</v>
      </c>
      <c r="B131" t="s">
        <v>944</v>
      </c>
      <c r="C131">
        <v>0.98973399</v>
      </c>
      <c r="D131">
        <v>0.94</v>
      </c>
      <c r="E131">
        <f>stheis(QCFD,plots!$C$4,plots!$C$5,VLOOKUP(B131,WellINFO!$A$3:$L$9,12,0),C131)</f>
        <v>0.8534369364714178</v>
      </c>
    </row>
    <row r="132" spans="1:5" ht="12.75">
      <c r="A132" t="s">
        <v>941</v>
      </c>
      <c r="B132" t="s">
        <v>944</v>
      </c>
      <c r="C132">
        <v>1.0314</v>
      </c>
      <c r="D132">
        <v>0.94999999</v>
      </c>
      <c r="E132">
        <f>stheis(QCFD,plots!$C$4,plots!$C$5,VLOOKUP(B132,WellINFO!$A$3:$L$9,12,0),C132)</f>
        <v>0.8781824067477899</v>
      </c>
    </row>
    <row r="133" spans="1:5" ht="12.75">
      <c r="A133" t="s">
        <v>941</v>
      </c>
      <c r="B133" t="s">
        <v>944</v>
      </c>
      <c r="C133">
        <v>1.0730669</v>
      </c>
      <c r="D133">
        <v>0.98000002</v>
      </c>
      <c r="E133">
        <f>stheis(QCFD,plots!$C$4,plots!$C$5,VLOOKUP(B133,WellINFO!$A$3:$L$9,12,0),C133)</f>
        <v>0.9021516498294232</v>
      </c>
    </row>
    <row r="134" spans="1:5" ht="12.75">
      <c r="A134" t="s">
        <v>941</v>
      </c>
      <c r="B134" t="s">
        <v>944</v>
      </c>
      <c r="C134">
        <v>1.12515</v>
      </c>
      <c r="D134">
        <v>1.01</v>
      </c>
      <c r="E134">
        <f>stheis(QCFD,plots!$C$4,plots!$C$5,VLOOKUP(B134,WellINFO!$A$3:$L$9,12,0),C134)</f>
        <v>0.9310899586308108</v>
      </c>
    </row>
    <row r="135" spans="1:5" ht="12.75">
      <c r="A135" t="s">
        <v>941</v>
      </c>
      <c r="B135" t="s">
        <v>944</v>
      </c>
      <c r="C135">
        <v>1.1668169</v>
      </c>
      <c r="D135">
        <v>1.03</v>
      </c>
      <c r="E135">
        <f>stheis(QCFD,plots!$C$4,plots!$C$5,VLOOKUP(B135,WellINFO!$A$3:$L$9,12,0),C135)</f>
        <v>0.9534731511976855</v>
      </c>
    </row>
    <row r="136" spans="1:5" ht="12.75">
      <c r="A136" t="s">
        <v>941</v>
      </c>
      <c r="B136" t="s">
        <v>944</v>
      </c>
      <c r="C136">
        <v>1.2084841</v>
      </c>
      <c r="D136">
        <v>1.0599999</v>
      </c>
      <c r="E136">
        <f>stheis(QCFD,plots!$C$4,plots!$C$5,VLOOKUP(B136,WellINFO!$A$3:$L$9,12,0),C136)</f>
        <v>0.9752153140580241</v>
      </c>
    </row>
    <row r="137" spans="1:5" ht="12.75">
      <c r="A137" t="s">
        <v>941</v>
      </c>
      <c r="B137" t="s">
        <v>944</v>
      </c>
      <c r="C137">
        <v>1.2605669</v>
      </c>
      <c r="D137">
        <v>1.11</v>
      </c>
      <c r="E137">
        <f>stheis(QCFD,plots!$C$4,plots!$C$5,VLOOKUP(B137,WellINFO!$A$3:$L$9,12,0),C137)</f>
        <v>1.0015435989853192</v>
      </c>
    </row>
    <row r="138" spans="1:5" ht="12.75">
      <c r="A138" t="s">
        <v>941</v>
      </c>
      <c r="B138" t="s">
        <v>944</v>
      </c>
      <c r="C138">
        <v>1.3022341</v>
      </c>
      <c r="D138">
        <v>1.16</v>
      </c>
      <c r="E138">
        <f>stheis(QCFD,plots!$C$4,plots!$C$5,VLOOKUP(B138,WellINFO!$A$3:$L$9,12,0),C138)</f>
        <v>1.0219665056409488</v>
      </c>
    </row>
    <row r="139" spans="1:5" ht="12.75">
      <c r="A139" t="s">
        <v>941</v>
      </c>
      <c r="B139" t="s">
        <v>944</v>
      </c>
      <c r="C139">
        <v>1.3439</v>
      </c>
      <c r="D139">
        <v>1.2</v>
      </c>
      <c r="E139">
        <f>stheis(QCFD,plots!$C$4,plots!$C$5,VLOOKUP(B139,WellINFO!$A$3:$L$9,12,0),C139)</f>
        <v>1.0418514959145169</v>
      </c>
    </row>
    <row r="140" spans="1:5" ht="12.75">
      <c r="A140" t="s">
        <v>941</v>
      </c>
      <c r="B140" t="s">
        <v>944</v>
      </c>
      <c r="C140">
        <v>1.3959841</v>
      </c>
      <c r="D140">
        <v>1.26</v>
      </c>
      <c r="E140">
        <f>stheis(QCFD,plots!$C$4,plots!$C$5,VLOOKUP(B140,WellINFO!$A$3:$L$9,12,0),C140)</f>
        <v>1.065993989339468</v>
      </c>
    </row>
    <row r="141" spans="1:5" ht="12.75">
      <c r="A141" t="s">
        <v>941</v>
      </c>
      <c r="B141" t="s">
        <v>944</v>
      </c>
      <c r="C141">
        <v>1.43765</v>
      </c>
      <c r="D141">
        <v>1.3</v>
      </c>
      <c r="E141">
        <f>stheis(QCFD,plots!$C$4,plots!$C$5,VLOOKUP(B141,WellINFO!$A$3:$L$9,12,0),C141)</f>
        <v>1.0847660184321246</v>
      </c>
    </row>
    <row r="142" spans="1:5" ht="12.75">
      <c r="A142" t="s">
        <v>941</v>
      </c>
      <c r="B142" t="s">
        <v>944</v>
      </c>
      <c r="C142">
        <v>1.4793169</v>
      </c>
      <c r="D142">
        <v>1.3099999</v>
      </c>
      <c r="E142">
        <f>stheis(QCFD,plots!$C$4,plots!$C$5,VLOOKUP(B142,WellINFO!$A$3:$L$9,12,0),C142)</f>
        <v>1.103082245215103</v>
      </c>
    </row>
    <row r="143" spans="1:5" ht="12.75">
      <c r="A143" t="s">
        <v>941</v>
      </c>
      <c r="B143" t="s">
        <v>944</v>
      </c>
      <c r="C143">
        <v>1.5209841</v>
      </c>
      <c r="D143">
        <v>1.3200001</v>
      </c>
      <c r="E143">
        <f>stheis(QCFD,plots!$C$4,plots!$C$5,VLOOKUP(B143,WellINFO!$A$3:$L$9,12,0),C143)</f>
        <v>1.1209636769104394</v>
      </c>
    </row>
    <row r="144" spans="1:5" ht="12.75">
      <c r="A144" t="s">
        <v>941</v>
      </c>
      <c r="B144" t="s">
        <v>944</v>
      </c>
      <c r="C144">
        <v>1.5730669</v>
      </c>
      <c r="D144">
        <v>1.34</v>
      </c>
      <c r="E144">
        <f>stheis(QCFD,plots!$C$4,plots!$C$5,VLOOKUP(B144,WellINFO!$A$3:$L$9,12,0),C144)</f>
        <v>1.1427335437643085</v>
      </c>
    </row>
    <row r="145" spans="1:5" ht="12.75">
      <c r="A145" t="s">
        <v>941</v>
      </c>
      <c r="B145" t="s">
        <v>944</v>
      </c>
      <c r="C145">
        <v>1.6147341</v>
      </c>
      <c r="D145">
        <v>1.35</v>
      </c>
      <c r="E145">
        <f>stheis(QCFD,plots!$C$4,plots!$C$5,VLOOKUP(B145,WellINFO!$A$3:$L$9,12,0),C145)</f>
        <v>1.1597071671828783</v>
      </c>
    </row>
    <row r="146" spans="1:5" ht="12.75">
      <c r="A146" t="s">
        <v>941</v>
      </c>
      <c r="B146" t="s">
        <v>944</v>
      </c>
      <c r="C146">
        <v>1.6564</v>
      </c>
      <c r="D146">
        <v>1.36</v>
      </c>
      <c r="E146">
        <f>stheis(QCFD,plots!$C$4,plots!$C$5,VLOOKUP(B146,WellINFO!$A$3:$L$9,12,0),C146)</f>
        <v>1.176305391010462</v>
      </c>
    </row>
    <row r="147" spans="1:5" ht="12.75">
      <c r="A147" t="s">
        <v>941</v>
      </c>
      <c r="B147" t="s">
        <v>944</v>
      </c>
      <c r="C147">
        <v>1.7084841</v>
      </c>
      <c r="D147">
        <v>1.37</v>
      </c>
      <c r="E147">
        <f>stheis(QCFD,plots!$C$4,plots!$C$5,VLOOKUP(B147,WellINFO!$A$3:$L$9,12,0),C147)</f>
        <v>1.1965509879299212</v>
      </c>
    </row>
    <row r="148" spans="1:5" ht="12.75">
      <c r="A148" t="s">
        <v>941</v>
      </c>
      <c r="B148" t="s">
        <v>944</v>
      </c>
      <c r="C148">
        <v>1.75015</v>
      </c>
      <c r="D148">
        <v>1.39</v>
      </c>
      <c r="E148">
        <f>stheis(QCFD,plots!$C$4,plots!$C$5,VLOOKUP(B148,WellINFO!$A$3:$L$9,12,0),C148)</f>
        <v>1.2123628192331422</v>
      </c>
    </row>
    <row r="149" spans="1:5" ht="12.75">
      <c r="A149" t="s">
        <v>941</v>
      </c>
      <c r="B149" t="s">
        <v>944</v>
      </c>
      <c r="C149">
        <v>1.7918169</v>
      </c>
      <c r="D149">
        <v>1.4299999</v>
      </c>
      <c r="E149">
        <f>stheis(QCFD,plots!$C$4,plots!$C$5,VLOOKUP(B149,WellINFO!$A$3:$L$9,12,0),C149)</f>
        <v>1.227848708820179</v>
      </c>
    </row>
    <row r="150" spans="1:5" ht="12.75">
      <c r="A150" t="s">
        <v>941</v>
      </c>
      <c r="B150" t="s">
        <v>944</v>
      </c>
      <c r="C150">
        <v>1.8334841</v>
      </c>
      <c r="D150">
        <v>1.46</v>
      </c>
      <c r="E150">
        <f>stheis(QCFD,plots!$C$4,plots!$C$5,VLOOKUP(B150,WellINFO!$A$3:$L$9,12,0),C150)</f>
        <v>1.2430214544360563</v>
      </c>
    </row>
    <row r="151" spans="1:5" ht="12.75">
      <c r="A151" t="s">
        <v>941</v>
      </c>
      <c r="B151" t="s">
        <v>944</v>
      </c>
      <c r="C151">
        <v>1.8855669</v>
      </c>
      <c r="D151">
        <v>1.5</v>
      </c>
      <c r="E151">
        <f>stheis(QCFD,plots!$C$4,plots!$C$5,VLOOKUP(B151,WellINFO!$A$3:$L$9,12,0),C151)</f>
        <v>1.2615651354435338</v>
      </c>
    </row>
    <row r="152" spans="1:5" ht="12.75">
      <c r="A152" t="s">
        <v>941</v>
      </c>
      <c r="B152" t="s">
        <v>944</v>
      </c>
      <c r="C152">
        <v>1.9272341</v>
      </c>
      <c r="D152">
        <v>1.52</v>
      </c>
      <c r="E152">
        <f>stheis(QCFD,plots!$C$4,plots!$C$5,VLOOKUP(B152,WellINFO!$A$3:$L$9,12,0),C152)</f>
        <v>1.276077007865666</v>
      </c>
    </row>
    <row r="153" spans="1:5" ht="12.75">
      <c r="A153" t="s">
        <v>941</v>
      </c>
      <c r="B153" t="s">
        <v>944</v>
      </c>
      <c r="C153">
        <v>1.9689</v>
      </c>
      <c r="D153">
        <v>1.52</v>
      </c>
      <c r="E153">
        <f>stheis(QCFD,plots!$C$4,plots!$C$5,VLOOKUP(B153,WellINFO!$A$3:$L$9,12,0),C153)</f>
        <v>1.2903126992855278</v>
      </c>
    </row>
    <row r="154" spans="1:5" ht="12.75">
      <c r="A154" t="s">
        <v>941</v>
      </c>
      <c r="B154" t="s">
        <v>944</v>
      </c>
      <c r="C154">
        <v>2.0209839</v>
      </c>
      <c r="D154">
        <v>1.53</v>
      </c>
      <c r="E154">
        <f>stheis(QCFD,plots!$C$4,plots!$C$5,VLOOKUP(B154,WellINFO!$A$3:$L$9,12,0),C154)</f>
        <v>1.307735574114042</v>
      </c>
    </row>
    <row r="155" spans="1:5" ht="12.75">
      <c r="A155" t="s">
        <v>941</v>
      </c>
      <c r="B155" t="s">
        <v>944</v>
      </c>
      <c r="C155">
        <v>2.06265</v>
      </c>
      <c r="D155">
        <v>1.53</v>
      </c>
      <c r="E155">
        <f>stheis(QCFD,plots!$C$4,plots!$C$5,VLOOKUP(B155,WellINFO!$A$3:$L$9,12,0),C155)</f>
        <v>1.3213874168672128</v>
      </c>
    </row>
    <row r="156" spans="1:5" ht="12.75">
      <c r="A156" t="s">
        <v>941</v>
      </c>
      <c r="B156" t="s">
        <v>944</v>
      </c>
      <c r="C156">
        <v>2.1043169</v>
      </c>
      <c r="D156">
        <v>1.55</v>
      </c>
      <c r="E156">
        <f>stheis(QCFD,plots!$C$4,plots!$C$5,VLOOKUP(B156,WellINFO!$A$3:$L$9,12,0),C156)</f>
        <v>1.3347949962418513</v>
      </c>
    </row>
    <row r="157" spans="1:5" ht="12.75">
      <c r="A157" t="s">
        <v>941</v>
      </c>
      <c r="B157" t="s">
        <v>944</v>
      </c>
      <c r="C157">
        <v>2.1459839</v>
      </c>
      <c r="D157">
        <v>1.54</v>
      </c>
      <c r="E157">
        <f>stheis(QCFD,plots!$C$4,plots!$C$5,VLOOKUP(B157,WellINFO!$A$3:$L$9,12,0),C157)</f>
        <v>1.3479666284300333</v>
      </c>
    </row>
    <row r="158" spans="1:5" ht="12.75">
      <c r="A158" t="s">
        <v>941</v>
      </c>
      <c r="B158" t="s">
        <v>944</v>
      </c>
      <c r="C158">
        <v>2.1980669</v>
      </c>
      <c r="D158">
        <v>1.55</v>
      </c>
      <c r="E158">
        <f>stheis(QCFD,plots!$C$4,plots!$C$5,VLOOKUP(B158,WellINFO!$A$3:$L$9,12,0),C158)</f>
        <v>1.3641114111833814</v>
      </c>
    </row>
    <row r="159" spans="1:5" ht="12.75">
      <c r="A159" t="s">
        <v>941</v>
      </c>
      <c r="B159" t="s">
        <v>944</v>
      </c>
      <c r="C159">
        <v>2.2397339</v>
      </c>
      <c r="D159">
        <v>1.5700001</v>
      </c>
      <c r="E159">
        <f>stheis(QCFD,plots!$C$4,plots!$C$5,VLOOKUP(B159,WellINFO!$A$3:$L$9,12,0),C159)</f>
        <v>1.3767811331497315</v>
      </c>
    </row>
    <row r="160" spans="1:5" ht="12.75">
      <c r="A160" t="s">
        <v>941</v>
      </c>
      <c r="B160" t="s">
        <v>944</v>
      </c>
      <c r="C160">
        <v>2.2814</v>
      </c>
      <c r="D160">
        <v>1.6</v>
      </c>
      <c r="E160">
        <f>stheis(QCFD,plots!$C$4,plots!$C$5,VLOOKUP(B160,WellINFO!$A$3:$L$9,12,0),C160)</f>
        <v>1.389239520156791</v>
      </c>
    </row>
    <row r="161" spans="1:6" ht="12.75">
      <c r="A161" t="s">
        <v>941</v>
      </c>
      <c r="B161" t="s">
        <v>944</v>
      </c>
      <c r="C161">
        <v>3.06265</v>
      </c>
      <c r="D161">
        <v>1.87</v>
      </c>
      <c r="E161">
        <f>stheis(QCFD,plots!$C$4,plots!$C$5,VLOOKUP(B161,WellINFO!$A$3:$L$9,12,0),C161)</f>
        <v>1.5910231342598224</v>
      </c>
      <c r="F161">
        <f>E161-D161</f>
        <v>-0.27897686574017766</v>
      </c>
    </row>
    <row r="162" spans="1:6" ht="12.75">
      <c r="A162" t="s">
        <v>941</v>
      </c>
      <c r="B162" t="s">
        <v>944</v>
      </c>
      <c r="C162">
        <v>3.8334839</v>
      </c>
      <c r="D162">
        <v>1.97</v>
      </c>
      <c r="E162">
        <f>stheis(QCFD,plots!$C$4,plots!$C$5,VLOOKUP(B162,WellINFO!$A$3:$L$9,12,0),C162)</f>
        <v>1.7477857017123442</v>
      </c>
      <c r="F162">
        <f>E162-D162</f>
        <v>-0.22221429828765582</v>
      </c>
    </row>
    <row r="163" spans="1:6" ht="12.75">
      <c r="A163" t="s">
        <v>941</v>
      </c>
      <c r="B163" t="s">
        <v>944</v>
      </c>
      <c r="C163">
        <v>4.6043172</v>
      </c>
      <c r="D163">
        <v>2.0999999</v>
      </c>
      <c r="E163">
        <f>stheis(QCFD,plots!$C$4,plots!$C$5,VLOOKUP(B163,WellINFO!$A$3:$L$9,12,0),C163)</f>
        <v>1.8772400657107808</v>
      </c>
      <c r="F163">
        <f>E163-D163</f>
        <v>-0.22275983428921897</v>
      </c>
    </row>
    <row r="164" spans="1:6" ht="12.75">
      <c r="A164" t="s">
        <v>941</v>
      </c>
      <c r="B164" t="s">
        <v>944</v>
      </c>
      <c r="C164">
        <v>5.3855672</v>
      </c>
      <c r="D164">
        <v>2.22</v>
      </c>
      <c r="E164">
        <f>stheis(QCFD,plots!$C$4,plots!$C$5,VLOOKUP(B164,WellINFO!$A$3:$L$9,12,0),C164)</f>
        <v>1.9888783427945478</v>
      </c>
      <c r="F164">
        <f aca="true" t="shared" si="2" ref="F164:F227">E164-D164</f>
        <v>-0.2311216572054524</v>
      </c>
    </row>
    <row r="165" spans="1:6" ht="12.75">
      <c r="A165" t="s">
        <v>941</v>
      </c>
      <c r="B165" t="s">
        <v>944</v>
      </c>
      <c r="C165">
        <v>6.1564002</v>
      </c>
      <c r="D165">
        <v>2.3099999</v>
      </c>
      <c r="E165">
        <f>stheis(QCFD,plots!$C$4,plots!$C$5,VLOOKUP(B165,WellINFO!$A$3:$L$9,12,0),C165)</f>
        <v>2.0847284126116863</v>
      </c>
      <c r="F165">
        <f t="shared" si="2"/>
        <v>-0.22527148738831393</v>
      </c>
    </row>
    <row r="166" spans="1:6" ht="12.75">
      <c r="A166" t="s">
        <v>941</v>
      </c>
      <c r="B166" t="s">
        <v>944</v>
      </c>
      <c r="C166">
        <v>6.9376502</v>
      </c>
      <c r="D166">
        <v>2.3800001</v>
      </c>
      <c r="E166">
        <f>stheis(QCFD,plots!$C$4,plots!$C$5,VLOOKUP(B166,WellINFO!$A$3:$L$9,12,0),C166)</f>
        <v>2.17071883814819</v>
      </c>
      <c r="F166">
        <f t="shared" si="2"/>
        <v>-0.20928126185181029</v>
      </c>
    </row>
    <row r="167" spans="1:6" ht="12.75">
      <c r="A167" t="s">
        <v>941</v>
      </c>
      <c r="B167" t="s">
        <v>944</v>
      </c>
      <c r="C167">
        <v>7.7084842</v>
      </c>
      <c r="D167">
        <v>2.3699999</v>
      </c>
      <c r="E167">
        <f>stheis(QCFD,plots!$C$4,plots!$C$5,VLOOKUP(B167,WellINFO!$A$3:$L$9,12,0),C167)</f>
        <v>2.2468207068826924</v>
      </c>
      <c r="F167">
        <f t="shared" si="2"/>
        <v>-0.1231791931173074</v>
      </c>
    </row>
    <row r="168" spans="1:6" ht="12.75">
      <c r="A168" t="s">
        <v>941</v>
      </c>
      <c r="B168" t="s">
        <v>944</v>
      </c>
      <c r="C168">
        <v>8.4793167</v>
      </c>
      <c r="D168">
        <v>2.49</v>
      </c>
      <c r="E168">
        <f>stheis(QCFD,plots!$C$4,plots!$C$5,VLOOKUP(B168,WellINFO!$A$3:$L$9,12,0),C168)</f>
        <v>2.315859042850628</v>
      </c>
      <c r="F168">
        <f t="shared" si="2"/>
        <v>-0.17414095714937217</v>
      </c>
    </row>
    <row r="169" spans="1:6" ht="12.75">
      <c r="A169" t="s">
        <v>941</v>
      </c>
      <c r="B169" t="s">
        <v>944</v>
      </c>
      <c r="C169">
        <v>9.2605667</v>
      </c>
      <c r="D169">
        <v>2.55</v>
      </c>
      <c r="E169">
        <f>stheis(QCFD,plots!$C$4,plots!$C$5,VLOOKUP(B169,WellINFO!$A$3:$L$9,12,0),C169)</f>
        <v>2.3798522568870175</v>
      </c>
      <c r="F169">
        <f t="shared" si="2"/>
        <v>-0.1701477431129823</v>
      </c>
    </row>
    <row r="170" spans="1:6" ht="12.75">
      <c r="A170" t="s">
        <v>941</v>
      </c>
      <c r="B170" t="s">
        <v>944</v>
      </c>
      <c r="C170">
        <v>10.0314</v>
      </c>
      <c r="D170">
        <v>2.5699999</v>
      </c>
      <c r="E170">
        <f>stheis(QCFD,plots!$C$4,plots!$C$5,VLOOKUP(B170,WellINFO!$A$3:$L$9,12,0),C170)</f>
        <v>2.438020814064989</v>
      </c>
      <c r="F170">
        <f t="shared" si="2"/>
        <v>-0.13197908593501095</v>
      </c>
    </row>
    <row r="171" spans="1:6" ht="12.75">
      <c r="A171" t="s">
        <v>941</v>
      </c>
      <c r="B171" t="s">
        <v>944</v>
      </c>
      <c r="C171">
        <v>10.81265</v>
      </c>
      <c r="D171">
        <v>2.5999999</v>
      </c>
      <c r="E171">
        <f>stheis(QCFD,plots!$C$4,plots!$C$5,VLOOKUP(B171,WellINFO!$A$3:$L$9,12,0),C171)</f>
        <v>2.492673935228241</v>
      </c>
      <c r="F171">
        <f t="shared" si="2"/>
        <v>-0.10732596477175882</v>
      </c>
    </row>
    <row r="172" spans="1:6" ht="12.75">
      <c r="A172" t="s">
        <v>941</v>
      </c>
      <c r="B172" t="s">
        <v>944</v>
      </c>
      <c r="C172">
        <v>11.583484</v>
      </c>
      <c r="D172">
        <v>2.6199999</v>
      </c>
      <c r="E172">
        <f>stheis(QCFD,plots!$C$4,plots!$C$5,VLOOKUP(B172,WellINFO!$A$3:$L$9,12,0),C172)</f>
        <v>2.5429304482873</v>
      </c>
      <c r="F172">
        <f t="shared" si="2"/>
        <v>-0.07706945171269997</v>
      </c>
    </row>
    <row r="173" spans="1:6" ht="12.75">
      <c r="A173" t="s">
        <v>941</v>
      </c>
      <c r="B173" t="s">
        <v>944</v>
      </c>
      <c r="C173">
        <v>12.354317</v>
      </c>
      <c r="D173">
        <v>2.79</v>
      </c>
      <c r="E173">
        <f>stheis(QCFD,plots!$C$4,plots!$C$5,VLOOKUP(B173,WellINFO!$A$3:$L$9,12,0),C173)</f>
        <v>2.590006845006796</v>
      </c>
      <c r="F173">
        <f t="shared" si="2"/>
        <v>-0.19999315499320414</v>
      </c>
    </row>
    <row r="174" spans="1:6" ht="12.75">
      <c r="A174" t="s">
        <v>941</v>
      </c>
      <c r="B174" t="s">
        <v>944</v>
      </c>
      <c r="C174">
        <v>13.135567</v>
      </c>
      <c r="D174">
        <v>2.74</v>
      </c>
      <c r="E174">
        <f>stheis(QCFD,plots!$C$4,plots!$C$5,VLOOKUP(B174,WellINFO!$A$3:$L$9,12,0),C174)</f>
        <v>2.6348623936433766</v>
      </c>
      <c r="F174">
        <f t="shared" si="2"/>
        <v>-0.10513760635662361</v>
      </c>
    </row>
    <row r="175" spans="1:6" ht="12.75">
      <c r="A175" t="s">
        <v>941</v>
      </c>
      <c r="B175" t="s">
        <v>944</v>
      </c>
      <c r="C175">
        <v>13.9064</v>
      </c>
      <c r="D175">
        <v>2.76</v>
      </c>
      <c r="E175">
        <f>stheis(QCFD,plots!$C$4,plots!$C$5,VLOOKUP(B175,WellINFO!$A$3:$L$9,12,0),C175)</f>
        <v>2.6766188407194007</v>
      </c>
      <c r="F175">
        <f t="shared" si="2"/>
        <v>-0.08338115928059908</v>
      </c>
    </row>
    <row r="176" spans="1:6" ht="12.75">
      <c r="A176" t="s">
        <v>941</v>
      </c>
      <c r="B176" t="s">
        <v>944</v>
      </c>
      <c r="C176">
        <v>14.677234</v>
      </c>
      <c r="D176">
        <v>2.78</v>
      </c>
      <c r="E176">
        <f>stheis(QCFD,plots!$C$4,plots!$C$5,VLOOKUP(B176,WellINFO!$A$3:$L$9,12,0),C176)</f>
        <v>2.7161563815945065</v>
      </c>
      <c r="F176">
        <f t="shared" si="2"/>
        <v>-0.06384361840549335</v>
      </c>
    </row>
    <row r="177" spans="1:6" ht="12.75">
      <c r="A177" t="s">
        <v>941</v>
      </c>
      <c r="B177" t="s">
        <v>944</v>
      </c>
      <c r="C177">
        <v>15.458484</v>
      </c>
      <c r="D177">
        <v>2.8699999</v>
      </c>
      <c r="E177">
        <f>stheis(QCFD,plots!$C$4,plots!$C$5,VLOOKUP(B177,WellINFO!$A$3:$L$9,12,0),C177)</f>
        <v>2.7541934682608202</v>
      </c>
      <c r="F177">
        <f t="shared" si="2"/>
        <v>-0.1158064317391796</v>
      </c>
    </row>
    <row r="178" spans="1:6" ht="12.75">
      <c r="A178" t="s">
        <v>941</v>
      </c>
      <c r="B178" t="s">
        <v>944</v>
      </c>
      <c r="C178">
        <v>16.229317</v>
      </c>
      <c r="D178">
        <v>2.8199999</v>
      </c>
      <c r="E178">
        <f>stheis(QCFD,plots!$C$4,plots!$C$5,VLOOKUP(B178,WellINFO!$A$3:$L$9,12,0),C178)</f>
        <v>2.789909449100107</v>
      </c>
      <c r="F178">
        <f t="shared" si="2"/>
        <v>-0.03009045089989293</v>
      </c>
    </row>
    <row r="179" spans="1:6" ht="12.75">
      <c r="A179" t="s">
        <v>941</v>
      </c>
      <c r="B179" t="s">
        <v>944</v>
      </c>
      <c r="C179">
        <v>17.010567</v>
      </c>
      <c r="D179">
        <v>2.8900001</v>
      </c>
      <c r="E179">
        <f>stheis(QCFD,plots!$C$4,plots!$C$5,VLOOKUP(B179,WellINFO!$A$3:$L$9,12,0),C179)</f>
        <v>2.824439532651356</v>
      </c>
      <c r="F179">
        <f t="shared" si="2"/>
        <v>-0.06556056734864413</v>
      </c>
    </row>
    <row r="180" spans="1:6" ht="12.75">
      <c r="A180" t="s">
        <v>941</v>
      </c>
      <c r="B180" t="s">
        <v>944</v>
      </c>
      <c r="C180">
        <v>17.781401</v>
      </c>
      <c r="D180">
        <v>2.8199999</v>
      </c>
      <c r="E180">
        <f>stheis(QCFD,plots!$C$4,plots!$C$5,VLOOKUP(B180,WellINFO!$A$3:$L$9,12,0),C180)</f>
        <v>2.857007728724849</v>
      </c>
      <c r="F180">
        <f t="shared" si="2"/>
        <v>0.0370078287248492</v>
      </c>
    </row>
    <row r="181" spans="1:6" ht="12.75">
      <c r="A181" t="s">
        <v>941</v>
      </c>
      <c r="B181" t="s">
        <v>944</v>
      </c>
      <c r="C181">
        <v>18.552235</v>
      </c>
      <c r="D181">
        <v>2.8599999</v>
      </c>
      <c r="E181">
        <f>stheis(QCFD,plots!$C$4,plots!$C$5,VLOOKUP(B181,WellINFO!$A$3:$L$9,12,0),C181)</f>
        <v>2.8882101545588283</v>
      </c>
      <c r="F181">
        <f t="shared" si="2"/>
        <v>0.028210254558828307</v>
      </c>
    </row>
    <row r="182" spans="1:6" ht="12.75">
      <c r="A182" t="s">
        <v>941</v>
      </c>
      <c r="B182" t="s">
        <v>944</v>
      </c>
      <c r="C182">
        <v>19.333485</v>
      </c>
      <c r="D182">
        <v>2.8800001</v>
      </c>
      <c r="E182">
        <f>stheis(QCFD,plots!$C$4,plots!$C$5,VLOOKUP(B182,WellINFO!$A$3:$L$9,12,0),C182)</f>
        <v>2.9185532741515976</v>
      </c>
      <c r="F182">
        <f t="shared" si="2"/>
        <v>0.038553174151597425</v>
      </c>
    </row>
    <row r="183" spans="1:6" ht="12.75">
      <c r="A183" t="s">
        <v>941</v>
      </c>
      <c r="B183" t="s">
        <v>944</v>
      </c>
      <c r="C183">
        <v>20.104317</v>
      </c>
      <c r="D183">
        <v>2.98</v>
      </c>
      <c r="E183">
        <f>stheis(QCFD,plots!$C$4,plots!$C$5,VLOOKUP(B183,WellINFO!$A$3:$L$9,12,0),C183)</f>
        <v>2.947326118697471</v>
      </c>
      <c r="F183">
        <f t="shared" si="2"/>
        <v>-0.03267388130252913</v>
      </c>
    </row>
    <row r="184" spans="1:6" ht="12.75">
      <c r="A184" t="s">
        <v>941</v>
      </c>
      <c r="B184" t="s">
        <v>944</v>
      </c>
      <c r="C184">
        <v>20.875151</v>
      </c>
      <c r="D184">
        <v>2.96</v>
      </c>
      <c r="E184">
        <f>stheis(QCFD,plots!$C$4,plots!$C$5,VLOOKUP(B184,WellINFO!$A$3:$L$9,12,0),C184)</f>
        <v>2.9750278190397306</v>
      </c>
      <c r="F184">
        <f t="shared" si="2"/>
        <v>0.015027819039730606</v>
      </c>
    </row>
    <row r="185" spans="1:6" ht="12.75">
      <c r="A185" t="s">
        <v>941</v>
      </c>
      <c r="B185" t="s">
        <v>944</v>
      </c>
      <c r="C185">
        <v>21.656401</v>
      </c>
      <c r="D185">
        <v>2.9400001</v>
      </c>
      <c r="E185">
        <f>stheis(QCFD,plots!$C$4,plots!$C$5,VLOOKUP(B185,WellINFO!$A$3:$L$9,12,0),C185)</f>
        <v>3.002089607078328</v>
      </c>
      <c r="F185">
        <f t="shared" si="2"/>
        <v>0.062089507078328054</v>
      </c>
    </row>
    <row r="186" spans="1:6" ht="12.75">
      <c r="A186" t="s">
        <v>941</v>
      </c>
      <c r="B186" t="s">
        <v>944</v>
      </c>
      <c r="C186">
        <v>22.427235</v>
      </c>
      <c r="D186">
        <v>3.01</v>
      </c>
      <c r="E186">
        <f>stheis(QCFD,plots!$C$4,plots!$C$5,VLOOKUP(B186,WellINFO!$A$3:$L$9,12,0),C186)</f>
        <v>3.0206663765608783</v>
      </c>
      <c r="F186">
        <f t="shared" si="2"/>
        <v>0.010666376560878543</v>
      </c>
    </row>
    <row r="187" spans="1:6" ht="12.75">
      <c r="A187" t="s">
        <v>941</v>
      </c>
      <c r="B187" t="s">
        <v>944</v>
      </c>
      <c r="C187">
        <v>23.208485</v>
      </c>
      <c r="D187">
        <v>3.05</v>
      </c>
      <c r="E187">
        <f>stheis(QCFD,plots!$C$4,plots!$C$5,VLOOKUP(B187,WellINFO!$A$3:$L$9,12,0),C187)</f>
        <v>3.0461461536831114</v>
      </c>
      <c r="F187">
        <f t="shared" si="2"/>
        <v>-0.003853846316888454</v>
      </c>
    </row>
    <row r="188" spans="1:6" ht="12.75">
      <c r="A188" t="s">
        <v>941</v>
      </c>
      <c r="B188" t="s">
        <v>944</v>
      </c>
      <c r="C188">
        <v>23.979317</v>
      </c>
      <c r="D188">
        <v>3.02</v>
      </c>
      <c r="E188">
        <f>stheis(QCFD,plots!$C$4,plots!$C$5,VLOOKUP(B188,WellINFO!$A$3:$L$9,12,0),C188)</f>
        <v>3.070459049613611</v>
      </c>
      <c r="F188">
        <f t="shared" si="2"/>
        <v>0.05045904961361103</v>
      </c>
    </row>
    <row r="189" spans="1:6" ht="12.75">
      <c r="A189" t="s">
        <v>941</v>
      </c>
      <c r="B189" t="s">
        <v>944</v>
      </c>
      <c r="C189">
        <v>24.750151</v>
      </c>
      <c r="D189">
        <v>3.03</v>
      </c>
      <c r="E189">
        <f>stheis(QCFD,plots!$C$4,plots!$C$5,VLOOKUP(B189,WellINFO!$A$3:$L$9,12,0),C189)</f>
        <v>3.0940026832132386</v>
      </c>
      <c r="F189">
        <f t="shared" si="2"/>
        <v>0.06400268321323876</v>
      </c>
    </row>
    <row r="190" spans="1:6" ht="12.75">
      <c r="A190" t="s">
        <v>941</v>
      </c>
      <c r="B190" t="s">
        <v>944</v>
      </c>
      <c r="C190">
        <v>25.531401</v>
      </c>
      <c r="D190">
        <v>3.05</v>
      </c>
      <c r="E190">
        <f>stheis(QCFD,plots!$C$4,plots!$C$5,VLOOKUP(B190,WellINFO!$A$3:$L$9,12,0),C190)</f>
        <v>3.117127823595472</v>
      </c>
      <c r="F190">
        <f t="shared" si="2"/>
        <v>0.06712782359547198</v>
      </c>
    </row>
    <row r="191" spans="1:6" ht="12.75">
      <c r="A191" t="s">
        <v>941</v>
      </c>
      <c r="B191" t="s">
        <v>944</v>
      </c>
      <c r="C191">
        <v>26.302235</v>
      </c>
      <c r="D191">
        <v>3.1199999</v>
      </c>
      <c r="E191">
        <f>stheis(QCFD,plots!$C$4,plots!$C$5,VLOOKUP(B191,WellINFO!$A$3:$L$9,12,0),C191)</f>
        <v>3.1392612818669576</v>
      </c>
      <c r="F191">
        <f t="shared" si="2"/>
        <v>0.019261381866957805</v>
      </c>
    </row>
    <row r="192" spans="1:6" ht="12.75">
      <c r="A192" t="s">
        <v>941</v>
      </c>
      <c r="B192" t="s">
        <v>944</v>
      </c>
      <c r="C192">
        <v>27.083485</v>
      </c>
      <c r="D192">
        <v>3.05</v>
      </c>
      <c r="E192">
        <f>stheis(QCFD,plots!$C$4,plots!$C$5,VLOOKUP(B192,WellINFO!$A$3:$L$9,12,0),C192)</f>
        <v>3.1610415890644146</v>
      </c>
      <c r="F192">
        <f t="shared" si="2"/>
        <v>0.11104158906441475</v>
      </c>
    </row>
    <row r="193" spans="1:6" ht="12.75">
      <c r="A193" t="s">
        <v>941</v>
      </c>
      <c r="B193" t="s">
        <v>944</v>
      </c>
      <c r="C193">
        <v>27.854317</v>
      </c>
      <c r="D193">
        <v>3.1199999</v>
      </c>
      <c r="E193">
        <f>stheis(QCFD,plots!$C$4,plots!$C$5,VLOOKUP(B193,WellINFO!$A$3:$L$9,12,0),C193)</f>
        <v>3.181924211076815</v>
      </c>
      <c r="F193">
        <f t="shared" si="2"/>
        <v>0.061924311076815286</v>
      </c>
    </row>
    <row r="194" spans="1:6" ht="12.75">
      <c r="A194" t="s">
        <v>941</v>
      </c>
      <c r="B194" t="s">
        <v>944</v>
      </c>
      <c r="C194">
        <v>28.625151</v>
      </c>
      <c r="D194">
        <v>3.1099999</v>
      </c>
      <c r="E194">
        <f>stheis(QCFD,plots!$C$4,plots!$C$5,VLOOKUP(B194,WellINFO!$A$3:$L$9,12,0),C194)</f>
        <v>3.202236801057087</v>
      </c>
      <c r="F194">
        <f t="shared" si="2"/>
        <v>0.09223690105708693</v>
      </c>
    </row>
    <row r="195" spans="1:6" ht="12.75">
      <c r="A195" t="s">
        <v>941</v>
      </c>
      <c r="B195" t="s">
        <v>944</v>
      </c>
      <c r="C195">
        <v>29.406401</v>
      </c>
      <c r="D195">
        <v>3.1900001</v>
      </c>
      <c r="E195">
        <f>stheis(QCFD,plots!$C$4,plots!$C$5,VLOOKUP(B195,WellINFO!$A$3:$L$9,12,0),C195)</f>
        <v>3.222273222301863</v>
      </c>
      <c r="F195">
        <f t="shared" si="2"/>
        <v>0.0322731223018633</v>
      </c>
    </row>
    <row r="196" spans="1:6" ht="12.75">
      <c r="A196" t="s">
        <v>941</v>
      </c>
      <c r="B196" t="s">
        <v>944</v>
      </c>
      <c r="C196">
        <v>30.177235</v>
      </c>
      <c r="D196">
        <v>3.1400001</v>
      </c>
      <c r="E196">
        <f>stheis(QCFD,plots!$C$4,plots!$C$5,VLOOKUP(B196,WellINFO!$A$3:$L$9,12,0),C196)</f>
        <v>3.2415274525404585</v>
      </c>
      <c r="F196">
        <f t="shared" si="2"/>
        <v>0.10152735254045853</v>
      </c>
    </row>
    <row r="197" spans="1:6" ht="12.75">
      <c r="A197" t="s">
        <v>941</v>
      </c>
      <c r="B197" t="s">
        <v>944</v>
      </c>
      <c r="C197">
        <v>30.948067</v>
      </c>
      <c r="D197">
        <v>3.21</v>
      </c>
      <c r="E197">
        <f>stheis(QCFD,plots!$C$4,plots!$C$5,VLOOKUP(B197,WellINFO!$A$3:$L$9,12,0),C197)</f>
        <v>3.260295963178783</v>
      </c>
      <c r="F197">
        <f t="shared" si="2"/>
        <v>0.050295963178783154</v>
      </c>
    </row>
    <row r="198" spans="1:6" ht="12.75">
      <c r="A198" t="s">
        <v>941</v>
      </c>
      <c r="B198" t="s">
        <v>944</v>
      </c>
      <c r="C198">
        <v>31.729317</v>
      </c>
      <c r="D198">
        <v>3.2</v>
      </c>
      <c r="E198">
        <f>stheis(QCFD,plots!$C$4,plots!$C$5,VLOOKUP(B198,WellINFO!$A$3:$L$9,12,0),C198)</f>
        <v>3.2788470659555724</v>
      </c>
      <c r="F198">
        <f t="shared" si="2"/>
        <v>0.07884706595557223</v>
      </c>
    </row>
    <row r="199" spans="1:6" ht="12.75">
      <c r="A199" t="s">
        <v>941</v>
      </c>
      <c r="B199" t="s">
        <v>944</v>
      </c>
      <c r="C199">
        <v>32.500149</v>
      </c>
      <c r="D199">
        <v>3.24</v>
      </c>
      <c r="E199">
        <f>stheis(QCFD,plots!$C$4,plots!$C$5,VLOOKUP(B199,WellINFO!$A$3:$L$9,12,0),C199)</f>
        <v>3.296708418623891</v>
      </c>
      <c r="F199">
        <f t="shared" si="2"/>
        <v>0.056708418623890644</v>
      </c>
    </row>
    <row r="200" spans="1:6" ht="12.75">
      <c r="A200" t="s">
        <v>941</v>
      </c>
      <c r="B200" t="s">
        <v>944</v>
      </c>
      <c r="C200">
        <v>33.281399</v>
      </c>
      <c r="D200">
        <v>3.22</v>
      </c>
      <c r="E200">
        <f>stheis(QCFD,plots!$C$4,plots!$C$5,VLOOKUP(B200,WellINFO!$A$3:$L$9,12,0),C200)</f>
        <v>3.3143840294595757</v>
      </c>
      <c r="F200">
        <f t="shared" si="2"/>
        <v>0.09438402945957547</v>
      </c>
    </row>
    <row r="201" spans="1:6" ht="12.75">
      <c r="A201" t="s">
        <v>941</v>
      </c>
      <c r="B201" t="s">
        <v>944</v>
      </c>
      <c r="C201">
        <v>34.052235</v>
      </c>
      <c r="D201">
        <v>3.3</v>
      </c>
      <c r="E201">
        <f>stheis(QCFD,plots!$C$4,plots!$C$5,VLOOKUP(B201,WellINFO!$A$3:$L$9,12,0),C201)</f>
        <v>3.331421965296209</v>
      </c>
      <c r="F201">
        <f t="shared" si="2"/>
        <v>0.03142196529620911</v>
      </c>
    </row>
    <row r="202" spans="1:6" ht="12.75">
      <c r="A202" t="s">
        <v>941</v>
      </c>
      <c r="B202" t="s">
        <v>944</v>
      </c>
      <c r="C202">
        <v>34.823067</v>
      </c>
      <c r="D202">
        <v>3.25</v>
      </c>
      <c r="E202">
        <f>stheis(QCFD,plots!$C$4,plots!$C$5,VLOOKUP(B202,WellINFO!$A$3:$L$9,12,0),C202)</f>
        <v>3.348078414415931</v>
      </c>
      <c r="F202">
        <f t="shared" si="2"/>
        <v>0.09807841441593101</v>
      </c>
    </row>
    <row r="203" spans="1:6" ht="12.75">
      <c r="A203" t="s">
        <v>941</v>
      </c>
      <c r="B203" t="s">
        <v>944</v>
      </c>
      <c r="C203">
        <v>35.604317</v>
      </c>
      <c r="D203">
        <v>3.26</v>
      </c>
      <c r="E203">
        <f>stheis(QCFD,plots!$C$4,plots!$C$5,VLOOKUP(B203,WellINFO!$A$3:$L$9,12,0),C203)</f>
        <v>3.364587931045155</v>
      </c>
      <c r="F203">
        <f t="shared" si="2"/>
        <v>0.10458793104515518</v>
      </c>
    </row>
    <row r="204" spans="1:6" ht="12.75">
      <c r="A204" t="s">
        <v>941</v>
      </c>
      <c r="B204" t="s">
        <v>944</v>
      </c>
      <c r="C204">
        <v>36.375149</v>
      </c>
      <c r="D204">
        <v>3.3199999</v>
      </c>
      <c r="E204">
        <f>stheis(QCFD,plots!$C$4,plots!$C$5,VLOOKUP(B204,WellINFO!$A$3:$L$9,12,0),C204)</f>
        <v>3.3805260031721587</v>
      </c>
      <c r="F204">
        <f t="shared" si="2"/>
        <v>0.060526103172158674</v>
      </c>
    </row>
    <row r="205" spans="1:6" ht="12.75">
      <c r="A205" t="s">
        <v>941</v>
      </c>
      <c r="B205" t="s">
        <v>944</v>
      </c>
      <c r="C205">
        <v>37.145985</v>
      </c>
      <c r="D205">
        <v>3.3599999</v>
      </c>
      <c r="E205">
        <f>stheis(QCFD,plots!$C$4,plots!$C$5,VLOOKUP(B205,WellINFO!$A$3:$L$9,12,0),C205)</f>
        <v>3.3961299253614525</v>
      </c>
      <c r="F205">
        <f t="shared" si="2"/>
        <v>0.03613002536145249</v>
      </c>
    </row>
    <row r="206" spans="1:6" ht="12.75">
      <c r="A206" t="s">
        <v>941</v>
      </c>
      <c r="B206" t="s">
        <v>944</v>
      </c>
      <c r="C206">
        <v>37.927235</v>
      </c>
      <c r="D206">
        <v>3.3099999</v>
      </c>
      <c r="E206">
        <f>stheis(QCFD,plots!$C$4,plots!$C$5,VLOOKUP(B206,WellINFO!$A$3:$L$9,12,0),C206)</f>
        <v>3.411617689794025</v>
      </c>
      <c r="F206">
        <f t="shared" si="2"/>
        <v>0.10161778979402492</v>
      </c>
    </row>
    <row r="207" spans="1:6" ht="12.75">
      <c r="A207" t="s">
        <v>941</v>
      </c>
      <c r="B207" t="s">
        <v>944</v>
      </c>
      <c r="C207">
        <v>38.698067</v>
      </c>
      <c r="D207">
        <v>3.3499999</v>
      </c>
      <c r="E207">
        <f>stheis(QCFD,plots!$C$4,plots!$C$5,VLOOKUP(B207,WellINFO!$A$3:$L$9,12,0),C207)</f>
        <v>3.4265893601638493</v>
      </c>
      <c r="F207">
        <f t="shared" si="2"/>
        <v>0.07658946016384949</v>
      </c>
    </row>
    <row r="208" spans="1:6" ht="12.75">
      <c r="A208" t="s">
        <v>941</v>
      </c>
      <c r="B208" t="s">
        <v>944</v>
      </c>
      <c r="C208">
        <v>39.479317</v>
      </c>
      <c r="D208">
        <v>3.4200001</v>
      </c>
      <c r="E208">
        <f>stheis(QCFD,plots!$C$4,plots!$C$5,VLOOKUP(B208,WellINFO!$A$3:$L$9,12,0),C208)</f>
        <v>3.441462115170337</v>
      </c>
      <c r="F208">
        <f t="shared" si="2"/>
        <v>0.021462015170336635</v>
      </c>
    </row>
    <row r="209" spans="1:6" ht="12.75">
      <c r="A209" t="s">
        <v>941</v>
      </c>
      <c r="B209" t="s">
        <v>944</v>
      </c>
      <c r="C209">
        <v>40.250149</v>
      </c>
      <c r="D209">
        <v>3.4300001</v>
      </c>
      <c r="E209">
        <f>stheis(QCFD,plots!$C$4,plots!$C$5,VLOOKUP(B209,WellINFO!$A$3:$L$9,12,0),C209)</f>
        <v>3.455850845788202</v>
      </c>
      <c r="F209">
        <f t="shared" si="2"/>
        <v>0.025850745788202012</v>
      </c>
    </row>
    <row r="210" spans="1:6" ht="12.75">
      <c r="A210" t="s">
        <v>941</v>
      </c>
      <c r="B210" t="s">
        <v>944</v>
      </c>
      <c r="C210">
        <v>41.020985</v>
      </c>
      <c r="D210">
        <v>3.4000001</v>
      </c>
      <c r="E210">
        <f>stheis(QCFD,plots!$C$4,plots!$C$5,VLOOKUP(B210,WellINFO!$A$3:$L$9,12,0),C210)</f>
        <v>3.4699666869512074</v>
      </c>
      <c r="F210">
        <f t="shared" si="2"/>
        <v>0.06996658695120717</v>
      </c>
    </row>
    <row r="211" spans="1:6" ht="12.75">
      <c r="A211" t="s">
        <v>941</v>
      </c>
      <c r="B211" t="s">
        <v>944</v>
      </c>
      <c r="C211">
        <v>42.364735</v>
      </c>
      <c r="D211">
        <v>3.4300001</v>
      </c>
      <c r="E211">
        <f>stheis(QCFD,plots!$C$4,plots!$C$5,VLOOKUP(B211,WellINFO!$A$3:$L$9,12,0),C211)</f>
        <v>3.4939512859610895</v>
      </c>
      <c r="F211">
        <f t="shared" si="2"/>
        <v>0.06395118596108951</v>
      </c>
    </row>
    <row r="212" spans="1:6" ht="12.75">
      <c r="A212" t="s">
        <v>941</v>
      </c>
      <c r="B212" t="s">
        <v>944</v>
      </c>
      <c r="C212">
        <v>43.718899</v>
      </c>
      <c r="D212">
        <v>3.45</v>
      </c>
      <c r="E212">
        <f>stheis(QCFD,plots!$C$4,plots!$C$5,VLOOKUP(B212,WellINFO!$A$3:$L$9,12,0),C212)</f>
        <v>3.5173641513679765</v>
      </c>
      <c r="F212">
        <f t="shared" si="2"/>
        <v>0.06736415136797635</v>
      </c>
    </row>
    <row r="213" spans="1:6" ht="12.75">
      <c r="A213" t="s">
        <v>941</v>
      </c>
      <c r="B213" t="s">
        <v>944</v>
      </c>
      <c r="C213">
        <v>45.052235</v>
      </c>
      <c r="D213">
        <v>3.47</v>
      </c>
      <c r="E213">
        <f>stheis(QCFD,plots!$C$4,plots!$C$5,VLOOKUP(B213,WellINFO!$A$3:$L$9,12,0),C213)</f>
        <v>3.5397188371130417</v>
      </c>
      <c r="F213">
        <f t="shared" si="2"/>
        <v>0.0697188371130415</v>
      </c>
    </row>
    <row r="214" spans="1:6" ht="12.75">
      <c r="A214" t="s">
        <v>941</v>
      </c>
      <c r="B214" t="s">
        <v>944</v>
      </c>
      <c r="C214">
        <v>46.385567</v>
      </c>
      <c r="D214">
        <v>3.54</v>
      </c>
      <c r="E214">
        <f>stheis(QCFD,plots!$C$4,plots!$C$5,VLOOKUP(B214,WellINFO!$A$3:$L$9,12,0),C214)</f>
        <v>3.5614214177456742</v>
      </c>
      <c r="F214">
        <f t="shared" si="2"/>
        <v>0.021421417745674187</v>
      </c>
    </row>
    <row r="215" spans="1:6" ht="12.75">
      <c r="A215" t="s">
        <v>941</v>
      </c>
      <c r="B215" t="s">
        <v>944</v>
      </c>
      <c r="C215">
        <v>47.729317</v>
      </c>
      <c r="D215">
        <v>3.52</v>
      </c>
      <c r="E215">
        <f>stheis(QCFD,plots!$C$4,plots!$C$5,VLOOKUP(B215,WellINFO!$A$3:$L$9,12,0),C215)</f>
        <v>3.5826713597603215</v>
      </c>
      <c r="F215">
        <f t="shared" si="2"/>
        <v>0.06267135976032145</v>
      </c>
    </row>
    <row r="216" spans="1:6" ht="12.75">
      <c r="A216" t="s">
        <v>941</v>
      </c>
      <c r="B216" t="s">
        <v>944</v>
      </c>
      <c r="C216">
        <v>49.073067</v>
      </c>
      <c r="D216">
        <v>3.6199999</v>
      </c>
      <c r="E216">
        <f>stheis(QCFD,plots!$C$4,plots!$C$5,VLOOKUP(B216,WellINFO!$A$3:$L$9,12,0),C216)</f>
        <v>3.6033312681501553</v>
      </c>
      <c r="F216">
        <f t="shared" si="2"/>
        <v>-0.016668631849844573</v>
      </c>
    </row>
    <row r="217" spans="1:6" ht="12.75">
      <c r="A217" t="s">
        <v>941</v>
      </c>
      <c r="B217" t="s">
        <v>944</v>
      </c>
      <c r="C217">
        <v>50.416817</v>
      </c>
      <c r="D217">
        <v>3.5999999</v>
      </c>
      <c r="E217">
        <f>stheis(QCFD,plots!$C$4,plots!$C$5,VLOOKUP(B217,WellINFO!$A$3:$L$9,12,0),C217)</f>
        <v>3.623433025812476</v>
      </c>
      <c r="F217">
        <f t="shared" si="2"/>
        <v>0.023433125812476252</v>
      </c>
    </row>
    <row r="218" spans="1:6" ht="12.75">
      <c r="A218" t="s">
        <v>941</v>
      </c>
      <c r="B218" t="s">
        <v>944</v>
      </c>
      <c r="C218">
        <v>51.760567</v>
      </c>
      <c r="D218">
        <v>3.5599999</v>
      </c>
      <c r="E218">
        <f>stheis(QCFD,plots!$C$4,plots!$C$5,VLOOKUP(B218,WellINFO!$A$3:$L$9,12,0),C218)</f>
        <v>3.6430059992595356</v>
      </c>
      <c r="F218">
        <f t="shared" si="2"/>
        <v>0.08300609925953539</v>
      </c>
    </row>
    <row r="219" spans="1:6" ht="12.75">
      <c r="A219" t="s">
        <v>941</v>
      </c>
      <c r="B219" t="s">
        <v>944</v>
      </c>
      <c r="C219">
        <v>53.093899</v>
      </c>
      <c r="D219">
        <v>3.6300001</v>
      </c>
      <c r="E219">
        <f>stheis(QCFD,plots!$C$4,plots!$C$5,VLOOKUP(B219,WellINFO!$A$3:$L$9,12,0),C219)</f>
        <v>3.6619313025892435</v>
      </c>
      <c r="F219">
        <f t="shared" si="2"/>
        <v>0.03193120258924331</v>
      </c>
    </row>
    <row r="220" spans="1:6" ht="12.75">
      <c r="A220" t="s">
        <v>941</v>
      </c>
      <c r="B220" t="s">
        <v>944</v>
      </c>
      <c r="C220">
        <v>54.437649</v>
      </c>
      <c r="D220">
        <v>3.6700001</v>
      </c>
      <c r="E220">
        <f>stheis(QCFD,plots!$C$4,plots!$C$5,VLOOKUP(B220,WellINFO!$A$3:$L$9,12,0),C220)</f>
        <v>3.6805296029370824</v>
      </c>
      <c r="F220">
        <f t="shared" si="2"/>
        <v>0.010529502937082214</v>
      </c>
    </row>
    <row r="221" spans="1:6" ht="12.75">
      <c r="A221" t="s">
        <v>941</v>
      </c>
      <c r="B221" t="s">
        <v>944</v>
      </c>
      <c r="C221">
        <v>55.770985</v>
      </c>
      <c r="D221">
        <v>3.7</v>
      </c>
      <c r="E221">
        <f>stheis(QCFD,plots!$C$4,plots!$C$5,VLOOKUP(B221,WellINFO!$A$3:$L$9,12,0),C221)</f>
        <v>3.698535437098511</v>
      </c>
      <c r="F221">
        <f t="shared" si="2"/>
        <v>-0.0014645629014893302</v>
      </c>
    </row>
    <row r="222" spans="1:6" ht="12.75">
      <c r="A222" t="s">
        <v>941</v>
      </c>
      <c r="B222" t="s">
        <v>944</v>
      </c>
      <c r="C222">
        <v>57.114735</v>
      </c>
      <c r="D222">
        <v>3.6900001</v>
      </c>
      <c r="E222">
        <f>stheis(QCFD,plots!$C$4,plots!$C$5,VLOOKUP(B222,WellINFO!$A$3:$L$9,12,0),C222)</f>
        <v>3.7162515342678675</v>
      </c>
      <c r="F222">
        <f t="shared" si="2"/>
        <v>0.02625143426786769</v>
      </c>
    </row>
    <row r="223" spans="1:6" ht="12.75">
      <c r="A223" t="s">
        <v>941</v>
      </c>
      <c r="B223" t="s">
        <v>944</v>
      </c>
      <c r="C223">
        <v>58.458485</v>
      </c>
      <c r="D223">
        <v>3.8099999</v>
      </c>
      <c r="E223">
        <f>stheis(QCFD,plots!$C$4,plots!$C$5,VLOOKUP(B223,WellINFO!$A$3:$L$9,12,0),C223)</f>
        <v>3.7335556298192882</v>
      </c>
      <c r="F223">
        <f t="shared" si="2"/>
        <v>-0.07644427018071198</v>
      </c>
    </row>
    <row r="224" spans="1:6" ht="12.75">
      <c r="A224" t="s">
        <v>941</v>
      </c>
      <c r="B224" t="s">
        <v>944</v>
      </c>
      <c r="C224">
        <v>59.802235</v>
      </c>
      <c r="D224">
        <v>3.79</v>
      </c>
      <c r="E224">
        <f>stheis(QCFD,plots!$C$4,plots!$C$5,VLOOKUP(B224,WellINFO!$A$3:$L$9,12,0),C224)</f>
        <v>3.7504664518765436</v>
      </c>
      <c r="F224">
        <f t="shared" si="2"/>
        <v>-0.03953354812345644</v>
      </c>
    </row>
    <row r="225" spans="1:6" ht="12.75">
      <c r="A225" t="s">
        <v>941</v>
      </c>
      <c r="B225" t="s">
        <v>944</v>
      </c>
      <c r="C225">
        <v>61.135567</v>
      </c>
      <c r="D225">
        <v>3.77</v>
      </c>
      <c r="E225">
        <f>stheis(QCFD,plots!$C$4,plots!$C$5,VLOOKUP(B225,WellINFO!$A$3:$L$9,12,0),C225)</f>
        <v>3.7668746880279773</v>
      </c>
      <c r="F225">
        <f t="shared" si="2"/>
        <v>-0.003125311972022704</v>
      </c>
    </row>
    <row r="226" spans="1:6" ht="12.75">
      <c r="A226" t="s">
        <v>941</v>
      </c>
      <c r="B226" t="s">
        <v>944</v>
      </c>
      <c r="C226">
        <v>62.479317</v>
      </c>
      <c r="D226">
        <v>3.77</v>
      </c>
      <c r="E226">
        <f>stheis(QCFD,plots!$C$4,plots!$C$5,VLOOKUP(B226,WellINFO!$A$3:$L$9,12,0),C226)</f>
        <v>3.7830529881851</v>
      </c>
      <c r="F226">
        <f t="shared" si="2"/>
        <v>0.013052988185100034</v>
      </c>
    </row>
    <row r="227" spans="1:6" ht="12.75">
      <c r="A227" t="s">
        <v>941</v>
      </c>
      <c r="B227" t="s">
        <v>944</v>
      </c>
      <c r="C227">
        <v>63.823067</v>
      </c>
      <c r="D227">
        <v>3.75</v>
      </c>
      <c r="E227">
        <f>stheis(QCFD,plots!$C$4,plots!$C$5,VLOOKUP(B227,WellINFO!$A$3:$L$9,12,0),C227)</f>
        <v>3.798887015358029</v>
      </c>
      <c r="F227">
        <f t="shared" si="2"/>
        <v>0.048887015358029196</v>
      </c>
    </row>
    <row r="228" spans="1:6" ht="12.75">
      <c r="A228" t="s">
        <v>941</v>
      </c>
      <c r="B228" t="s">
        <v>944</v>
      </c>
      <c r="C228">
        <v>65.166817</v>
      </c>
      <c r="D228">
        <v>3.78</v>
      </c>
      <c r="E228">
        <f>stheis(QCFD,plots!$C$4,plots!$C$5,VLOOKUP(B228,WellINFO!$A$3:$L$9,12,0),C228)</f>
        <v>3.814391116970068</v>
      </c>
      <c r="F228">
        <f aca="true" t="shared" si="3" ref="F228:F234">E228-D228</f>
        <v>0.034391116970068136</v>
      </c>
    </row>
    <row r="229" spans="1:6" ht="12.75">
      <c r="A229" t="s">
        <v>941</v>
      </c>
      <c r="B229" t="s">
        <v>944</v>
      </c>
      <c r="C229">
        <v>66.500153</v>
      </c>
      <c r="D229">
        <v>3.8</v>
      </c>
      <c r="E229">
        <f>stheis(QCFD,plots!$C$4,plots!$C$5,VLOOKUP(B229,WellINFO!$A$3:$L$9,12,0),C229)</f>
        <v>3.8294622422335376</v>
      </c>
      <c r="F229">
        <f t="shared" si="3"/>
        <v>0.029462242233537772</v>
      </c>
    </row>
    <row r="230" spans="1:6" ht="12.75">
      <c r="A230" t="s">
        <v>941</v>
      </c>
      <c r="B230" t="s">
        <v>944</v>
      </c>
      <c r="C230">
        <v>67.843903</v>
      </c>
      <c r="D230">
        <v>3.76</v>
      </c>
      <c r="E230">
        <f>stheis(QCFD,plots!$C$4,plots!$C$5,VLOOKUP(B230,WellINFO!$A$3:$L$9,12,0),C230)</f>
        <v>3.8443483985394855</v>
      </c>
      <c r="F230">
        <f t="shared" si="3"/>
        <v>0.08434839853948572</v>
      </c>
    </row>
    <row r="231" spans="1:6" ht="12.75">
      <c r="A231" t="s">
        <v>941</v>
      </c>
      <c r="B231" t="s">
        <v>944</v>
      </c>
      <c r="C231">
        <v>69.187653</v>
      </c>
      <c r="D231">
        <v>3.8599999</v>
      </c>
      <c r="E231">
        <f>stheis(QCFD,plots!$C$4,plots!$C$5,VLOOKUP(B231,WellINFO!$A$3:$L$9,12,0),C231)</f>
        <v>3.8589425846102143</v>
      </c>
      <c r="F231">
        <f t="shared" si="3"/>
        <v>-0.0010573153897857068</v>
      </c>
    </row>
    <row r="232" spans="1:6" ht="12.75">
      <c r="A232" t="s">
        <v>941</v>
      </c>
      <c r="B232" t="s">
        <v>944</v>
      </c>
      <c r="C232">
        <v>70.531403</v>
      </c>
      <c r="D232">
        <v>3.8299999</v>
      </c>
      <c r="E232">
        <f>stheis(QCFD,plots!$C$4,plots!$C$5,VLOOKUP(B232,WellINFO!$A$3:$L$9,12,0),C232)</f>
        <v>3.8732560336168937</v>
      </c>
      <c r="F232">
        <f t="shared" si="3"/>
        <v>0.043256133616893955</v>
      </c>
    </row>
    <row r="233" spans="1:6" ht="12.75">
      <c r="A233" t="s">
        <v>941</v>
      </c>
      <c r="B233" t="s">
        <v>944</v>
      </c>
      <c r="C233">
        <v>71.864731</v>
      </c>
      <c r="D233">
        <v>3.8800001</v>
      </c>
      <c r="E233">
        <f>stheis(QCFD,plots!$C$4,plots!$C$5,VLOOKUP(B233,WellINFO!$A$3:$L$9,12,0),C233)</f>
        <v>3.8871914376052765</v>
      </c>
      <c r="F233">
        <f t="shared" si="3"/>
        <v>0.007191337605276349</v>
      </c>
    </row>
    <row r="234" spans="1:6" ht="12.75">
      <c r="A234" t="s">
        <v>941</v>
      </c>
      <c r="B234" t="s">
        <v>944</v>
      </c>
      <c r="C234">
        <v>73.208481</v>
      </c>
      <c r="D234">
        <v>3.8599999</v>
      </c>
      <c r="E234">
        <f>stheis(QCFD,plots!$C$4,plots!$C$5,VLOOKUP(B234,WellINFO!$A$3:$L$9,12,0),C234)</f>
        <v>3.900976595375383</v>
      </c>
      <c r="F234">
        <f t="shared" si="3"/>
        <v>0.040976695375383176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204"/>
  <sheetViews>
    <sheetView zoomScale="85" zoomScaleNormal="85" workbookViewId="0" topLeftCell="B1">
      <selection activeCell="R1" sqref="R1"/>
    </sheetView>
  </sheetViews>
  <sheetFormatPr defaultColWidth="9.140625" defaultRowHeight="12.75"/>
  <sheetData>
    <row r="1" spans="2:19" ht="12.75">
      <c r="B1" t="s">
        <v>973</v>
      </c>
      <c r="C1" t="s">
        <v>976</v>
      </c>
      <c r="E1" t="s">
        <v>984</v>
      </c>
      <c r="F1" t="s">
        <v>985</v>
      </c>
      <c r="L1" t="s">
        <v>984</v>
      </c>
      <c r="M1" t="s">
        <v>986</v>
      </c>
      <c r="R1" t="s">
        <v>984</v>
      </c>
      <c r="S1" t="s">
        <v>987</v>
      </c>
    </row>
    <row r="2" spans="1:19" ht="12.75">
      <c r="A2">
        <v>0</v>
      </c>
      <c r="B2">
        <f aca="true" t="shared" si="0" ref="B2:B33">A2+$I$4</f>
        <v>6.736970912698112</v>
      </c>
      <c r="C2">
        <f aca="true" t="shared" si="1" ref="C2:C33">((COS(A2)*$I$2)^2+(SIN(A2)*$I$3)^2)^0.5</f>
        <v>900</v>
      </c>
      <c r="E2">
        <f aca="true" t="shared" si="2" ref="E2:E33">COS(O2+$I$4)*C2</f>
        <v>808.9146416692504</v>
      </c>
      <c r="F2">
        <f aca="true" t="shared" si="3" ref="F2:F33">SIN(O2+$I$4)*C2</f>
        <v>394.5340321101696</v>
      </c>
      <c r="H2" t="s">
        <v>988</v>
      </c>
      <c r="I2">
        <f>Erad</f>
        <v>900</v>
      </c>
      <c r="L2">
        <f aca="true" t="shared" si="4" ref="L2:L33">COS(A2)*$I$2</f>
        <v>900</v>
      </c>
      <c r="M2">
        <f aca="true" t="shared" si="5" ref="M2:M33">SIN(A2)*$I$3</f>
        <v>0</v>
      </c>
      <c r="N2">
        <f aca="true" t="shared" si="6" ref="N2:N33">ATAN(M2/L2)</f>
        <v>0</v>
      </c>
      <c r="O2">
        <f aca="true" t="shared" si="7" ref="O2:O33">IF(L2&gt;0,N2,N2+PI())</f>
        <v>0</v>
      </c>
      <c r="R2">
        <v>0</v>
      </c>
      <c r="S2">
        <v>0</v>
      </c>
    </row>
    <row r="3" spans="1:19" ht="12.75">
      <c r="A3">
        <f>PI()/50</f>
        <v>0.06283185307179587</v>
      </c>
      <c r="B3">
        <f t="shared" si="0"/>
        <v>6.799802765769908</v>
      </c>
      <c r="C3">
        <f t="shared" si="1"/>
        <v>898.4263612467014</v>
      </c>
      <c r="E3">
        <f t="shared" si="2"/>
        <v>798.9609067392521</v>
      </c>
      <c r="F3">
        <f t="shared" si="3"/>
        <v>410.8909783450841</v>
      </c>
      <c r="H3" t="s">
        <v>989</v>
      </c>
      <c r="I3">
        <f>I2/TmaxTmin^0.5</f>
        <v>303.6279398639854</v>
      </c>
      <c r="L3">
        <f t="shared" si="4"/>
        <v>898.2240555854444</v>
      </c>
      <c r="M3">
        <f t="shared" si="5"/>
        <v>19.064956087674762</v>
      </c>
      <c r="N3">
        <f t="shared" si="6"/>
        <v>0.021221981055489336</v>
      </c>
      <c r="O3">
        <f t="shared" si="7"/>
        <v>0.021221981055489336</v>
      </c>
      <c r="R3">
        <f>COS($I$4)*$I$10</f>
        <v>930.2518379196379</v>
      </c>
      <c r="S3">
        <f>SIN($I$4)*$I$10</f>
        <v>453.71413692669506</v>
      </c>
    </row>
    <row r="4" spans="1:19" ht="12.75">
      <c r="A4">
        <f aca="true" t="shared" si="8" ref="A4:A35">$A$3+A3</f>
        <v>0.12566370614359174</v>
      </c>
      <c r="B4">
        <f t="shared" si="0"/>
        <v>6.862634618841704</v>
      </c>
      <c r="C4">
        <f t="shared" si="1"/>
        <v>893.7137899128245</v>
      </c>
      <c r="E4">
        <f t="shared" si="2"/>
        <v>785.854038120872</v>
      </c>
      <c r="F4">
        <f t="shared" si="3"/>
        <v>425.6263256067032</v>
      </c>
      <c r="H4" t="s">
        <v>990</v>
      </c>
      <c r="I4" s="15">
        <f>2*PI()+HeadDEG*PI()/180</f>
        <v>6.736970912698112</v>
      </c>
      <c r="L4">
        <f t="shared" si="4"/>
        <v>892.9032311830301</v>
      </c>
      <c r="M4">
        <f t="shared" si="5"/>
        <v>38.05467150362141</v>
      </c>
      <c r="N4">
        <f t="shared" si="6"/>
        <v>0.042593256074917665</v>
      </c>
      <c r="O4">
        <f t="shared" si="7"/>
        <v>0.042593256074917665</v>
      </c>
      <c r="R4">
        <f>COS($I$4+$I$6)*$I$7+R3</f>
        <v>795.5806911345616</v>
      </c>
      <c r="S4">
        <f>SIN($I$4+$I$6)*$I$7+S3</f>
        <v>463.13126088215193</v>
      </c>
    </row>
    <row r="5" spans="1:19" ht="12.75">
      <c r="A5">
        <f t="shared" si="8"/>
        <v>0.1884955592153876</v>
      </c>
      <c r="B5">
        <f t="shared" si="0"/>
        <v>6.9254664719134995</v>
      </c>
      <c r="C5">
        <f t="shared" si="1"/>
        <v>885.8873670307922</v>
      </c>
      <c r="E5">
        <f t="shared" si="2"/>
        <v>769.6457626365882</v>
      </c>
      <c r="F5">
        <f t="shared" si="3"/>
        <v>438.68192021132364</v>
      </c>
      <c r="L5">
        <f t="shared" si="4"/>
        <v>884.0585256558198</v>
      </c>
      <c r="M5">
        <f t="shared" si="5"/>
        <v>56.894202516668926</v>
      </c>
      <c r="N5">
        <f t="shared" si="6"/>
        <v>0.06426707064889771</v>
      </c>
      <c r="O5">
        <f t="shared" si="7"/>
        <v>0.06426707064889771</v>
      </c>
      <c r="R5">
        <f>R3</f>
        <v>930.2518379196379</v>
      </c>
      <c r="S5">
        <f>S3</f>
        <v>453.71413692669506</v>
      </c>
    </row>
    <row r="6" spans="1:19" ht="12.75">
      <c r="A6">
        <f t="shared" si="8"/>
        <v>0.25132741228718347</v>
      </c>
      <c r="B6">
        <f t="shared" si="0"/>
        <v>6.988298324985296</v>
      </c>
      <c r="C6">
        <f t="shared" si="1"/>
        <v>874.9890538836503</v>
      </c>
      <c r="E6">
        <f t="shared" si="2"/>
        <v>750.4000469448802</v>
      </c>
      <c r="F6">
        <f t="shared" si="3"/>
        <v>450.0062376915759</v>
      </c>
      <c r="H6">
        <v>30</v>
      </c>
      <c r="I6">
        <f>PI()-H6*PI()/180</f>
        <v>2.6179938779914944</v>
      </c>
      <c r="L6">
        <f t="shared" si="4"/>
        <v>871.724845015768</v>
      </c>
      <c r="M6">
        <f t="shared" si="5"/>
        <v>75.50919810487184</v>
      </c>
      <c r="N6">
        <f t="shared" si="6"/>
        <v>0.08640477910818001</v>
      </c>
      <c r="O6">
        <f t="shared" si="7"/>
        <v>0.08640477910818001</v>
      </c>
      <c r="R6">
        <f>COS($I$4-$I$6)*$I$7+R5</f>
        <v>854.760795951087</v>
      </c>
      <c r="S6">
        <f>SIN($I$4-$I$6)*$I$7+S5</f>
        <v>341.79406463176446</v>
      </c>
    </row>
    <row r="7" spans="1:15" ht="12.75">
      <c r="A7">
        <f t="shared" si="8"/>
        <v>0.3141592653589793</v>
      </c>
      <c r="B7">
        <f t="shared" si="0"/>
        <v>7.051130178057091</v>
      </c>
      <c r="C7">
        <f t="shared" si="1"/>
        <v>861.0779507611247</v>
      </c>
      <c r="E7">
        <f t="shared" si="2"/>
        <v>728.1928450930521</v>
      </c>
      <c r="F7">
        <f t="shared" si="3"/>
        <v>459.5545861399537</v>
      </c>
      <c r="H7" t="s">
        <v>991</v>
      </c>
      <c r="I7">
        <f>I9*I2</f>
        <v>135</v>
      </c>
      <c r="L7">
        <f t="shared" si="4"/>
        <v>855.9508646656382</v>
      </c>
      <c r="M7">
        <f t="shared" si="5"/>
        <v>93.82619338502603</v>
      </c>
      <c r="N7">
        <f t="shared" si="6"/>
        <v>0.10918042897466604</v>
      </c>
      <c r="O7">
        <f t="shared" si="7"/>
        <v>0.10918042897466604</v>
      </c>
    </row>
    <row r="8" spans="1:15" ht="12.75">
      <c r="A8">
        <f t="shared" si="8"/>
        <v>0.37699111843077515</v>
      </c>
      <c r="B8">
        <f t="shared" si="0"/>
        <v>7.113962031128887</v>
      </c>
      <c r="C8">
        <f t="shared" si="1"/>
        <v>844.2307002107708</v>
      </c>
      <c r="E8">
        <f t="shared" si="2"/>
        <v>703.111798761308</v>
      </c>
      <c r="F8">
        <f t="shared" si="3"/>
        <v>467.28928258735664</v>
      </c>
      <c r="L8">
        <f t="shared" si="4"/>
        <v>836.7988372994263</v>
      </c>
      <c r="M8">
        <f t="shared" si="5"/>
        <v>111.7728995449999</v>
      </c>
      <c r="N8">
        <f t="shared" si="6"/>
        <v>0.13278602894034683</v>
      </c>
      <c r="O8">
        <f t="shared" si="7"/>
        <v>0.13278602894034683</v>
      </c>
    </row>
    <row r="9" spans="1:15" ht="12.75">
      <c r="A9">
        <f t="shared" si="8"/>
        <v>0.439822971502571</v>
      </c>
      <c r="B9">
        <f t="shared" si="0"/>
        <v>7.176793884200683</v>
      </c>
      <c r="C9">
        <f t="shared" si="1"/>
        <v>824.5420811584798</v>
      </c>
      <c r="E9">
        <f t="shared" si="2"/>
        <v>675.2558913810782</v>
      </c>
      <c r="F9">
        <f t="shared" si="3"/>
        <v>473.1798017205539</v>
      </c>
      <c r="I9" s="16">
        <v>0.15</v>
      </c>
      <c r="L9">
        <f t="shared" si="4"/>
        <v>814.3443472194176</v>
      </c>
      <c r="M9">
        <f t="shared" si="5"/>
        <v>129.27848913465016</v>
      </c>
      <c r="N9">
        <f t="shared" si="6"/>
        <v>0.1574378122136906</v>
      </c>
      <c r="O9">
        <f t="shared" si="7"/>
        <v>0.1574378122136906</v>
      </c>
    </row>
    <row r="10" spans="1:15" ht="12.75">
      <c r="A10">
        <f t="shared" si="8"/>
        <v>0.5026548245743668</v>
      </c>
      <c r="B10">
        <f t="shared" si="0"/>
        <v>7.239625737272479</v>
      </c>
      <c r="C10">
        <f t="shared" si="1"/>
        <v>802.1258620979875</v>
      </c>
      <c r="E10">
        <f t="shared" si="2"/>
        <v>644.7350574926397</v>
      </c>
      <c r="F10">
        <f t="shared" si="3"/>
        <v>477.20289635164846</v>
      </c>
      <c r="H10" t="s">
        <v>992</v>
      </c>
      <c r="I10">
        <f>(1+I9)*I2</f>
        <v>1035</v>
      </c>
      <c r="L10">
        <f t="shared" si="4"/>
        <v>788.6760120394772</v>
      </c>
      <c r="M10">
        <f t="shared" si="5"/>
        <v>146.27387558940958</v>
      </c>
      <c r="N10">
        <f t="shared" si="6"/>
        <v>0.1833838892623701</v>
      </c>
      <c r="O10">
        <f t="shared" si="7"/>
        <v>0.1833838892623701</v>
      </c>
    </row>
    <row r="11" spans="1:15" ht="12.75">
      <c r="A11">
        <f t="shared" si="8"/>
        <v>0.5654866776461627</v>
      </c>
      <c r="B11">
        <f t="shared" si="0"/>
        <v>7.302457590344275</v>
      </c>
      <c r="C11">
        <f t="shared" si="1"/>
        <v>777.116011516001</v>
      </c>
      <c r="E11">
        <f t="shared" si="2"/>
        <v>611.6697488837079</v>
      </c>
      <c r="F11">
        <f t="shared" si="3"/>
        <v>479.3426891641085</v>
      </c>
      <c r="L11">
        <f t="shared" si="4"/>
        <v>759.8951329518137</v>
      </c>
      <c r="M11">
        <f t="shared" si="5"/>
        <v>162.69198588339478</v>
      </c>
      <c r="N11">
        <f t="shared" si="6"/>
        <v>0.21091379993650589</v>
      </c>
      <c r="O11">
        <f t="shared" si="7"/>
        <v>0.21091379993650589</v>
      </c>
    </row>
    <row r="12" spans="1:15" ht="12.75">
      <c r="A12">
        <f t="shared" si="8"/>
        <v>0.6283185307179585</v>
      </c>
      <c r="B12">
        <f t="shared" si="0"/>
        <v>7.365289443416071</v>
      </c>
      <c r="C12">
        <f t="shared" si="1"/>
        <v>749.6684058658801</v>
      </c>
      <c r="E12">
        <f t="shared" si="2"/>
        <v>576.1904592212586</v>
      </c>
      <c r="F12">
        <f t="shared" si="3"/>
        <v>479.59073537328163</v>
      </c>
      <c r="L12">
        <f t="shared" si="4"/>
        <v>728.1152949374527</v>
      </c>
      <c r="M12">
        <f t="shared" si="5"/>
        <v>178.46802523599646</v>
      </c>
      <c r="N12">
        <f t="shared" si="6"/>
        <v>0.24037063355526359</v>
      </c>
      <c r="O12">
        <f t="shared" si="7"/>
        <v>0.24037063355526359</v>
      </c>
    </row>
    <row r="13" spans="1:15" ht="12.75">
      <c r="A13">
        <f t="shared" si="8"/>
        <v>0.6911503837897544</v>
      </c>
      <c r="B13">
        <f t="shared" si="0"/>
        <v>7.428121296487866</v>
      </c>
      <c r="C13">
        <f t="shared" si="1"/>
        <v>719.963235582257</v>
      </c>
      <c r="E13">
        <f t="shared" si="2"/>
        <v>538.4372090526449</v>
      </c>
      <c r="F13">
        <f t="shared" si="3"/>
        <v>477.9460560541021</v>
      </c>
      <c r="L13">
        <f t="shared" si="4"/>
        <v>693.4619184982105</v>
      </c>
      <c r="M13">
        <f t="shared" si="5"/>
        <v>193.53973282727677</v>
      </c>
      <c r="N13">
        <f t="shared" si="6"/>
        <v>0.2721665956296367</v>
      </c>
      <c r="O13">
        <f t="shared" si="7"/>
        <v>0.2721665956296367</v>
      </c>
    </row>
    <row r="14" spans="1:15" ht="12.75">
      <c r="A14">
        <f t="shared" si="8"/>
        <v>0.7539822368615502</v>
      </c>
      <c r="B14">
        <f t="shared" si="0"/>
        <v>7.490953149559663</v>
      </c>
      <c r="C14">
        <f t="shared" si="1"/>
        <v>688.2083962522886</v>
      </c>
      <c r="E14">
        <f t="shared" si="2"/>
        <v>498.5589932084619</v>
      </c>
      <c r="F14">
        <f t="shared" si="3"/>
        <v>474.41514200445994</v>
      </c>
      <c r="L14">
        <f t="shared" si="4"/>
        <v>656.0717646792705</v>
      </c>
      <c r="M14">
        <f t="shared" si="5"/>
        <v>207.84762751298106</v>
      </c>
      <c r="N14">
        <f t="shared" si="6"/>
        <v>0.3068031651462532</v>
      </c>
      <c r="O14">
        <f t="shared" si="7"/>
        <v>0.3068031651462532</v>
      </c>
    </row>
    <row r="15" spans="1:15" ht="12.75">
      <c r="A15">
        <f t="shared" si="8"/>
        <v>0.816814089933346</v>
      </c>
      <c r="B15">
        <f t="shared" si="0"/>
        <v>7.553785002631458</v>
      </c>
      <c r="C15">
        <f t="shared" si="1"/>
        <v>654.6442768358257</v>
      </c>
      <c r="E15">
        <f t="shared" si="2"/>
        <v>456.7131927880234</v>
      </c>
      <c r="F15">
        <f t="shared" si="3"/>
        <v>469.011928128988</v>
      </c>
      <c r="L15">
        <f t="shared" si="4"/>
        <v>616.0923953358199</v>
      </c>
      <c r="M15">
        <f t="shared" si="5"/>
        <v>221.33524256944023</v>
      </c>
      <c r="N15">
        <f t="shared" si="6"/>
        <v>0.3448972916988723</v>
      </c>
      <c r="O15">
        <f t="shared" si="7"/>
        <v>0.3448972916988723</v>
      </c>
    </row>
    <row r="16" spans="1:15" ht="12.75">
      <c r="A16">
        <f t="shared" si="8"/>
        <v>0.8796459430051419</v>
      </c>
      <c r="B16">
        <f t="shared" si="0"/>
        <v>7.616616855703254</v>
      </c>
      <c r="C16">
        <f t="shared" si="1"/>
        <v>619.5505348847469</v>
      </c>
      <c r="E16">
        <f t="shared" si="2"/>
        <v>413.0649540480611</v>
      </c>
      <c r="F16">
        <f t="shared" si="3"/>
        <v>461.75773844435906</v>
      </c>
      <c r="L16">
        <f t="shared" si="4"/>
        <v>573.6815907738209</v>
      </c>
      <c r="M16">
        <f t="shared" si="5"/>
        <v>233.94934854193164</v>
      </c>
      <c r="N16">
        <f t="shared" si="6"/>
        <v>0.3872153603298354</v>
      </c>
      <c r="O16">
        <f t="shared" si="7"/>
        <v>0.3872153603298354</v>
      </c>
    </row>
    <row r="17" spans="1:15" ht="12.75">
      <c r="A17">
        <f t="shared" si="8"/>
        <v>0.9424777960769377</v>
      </c>
      <c r="B17">
        <f t="shared" si="0"/>
        <v>7.67944870877505</v>
      </c>
      <c r="C17">
        <f t="shared" si="1"/>
        <v>583.2556961681198</v>
      </c>
      <c r="E17">
        <f t="shared" si="2"/>
        <v>367.78653664589837</v>
      </c>
      <c r="F17">
        <f t="shared" si="3"/>
        <v>452.68120192313415</v>
      </c>
      <c r="L17">
        <f t="shared" si="4"/>
        <v>529.006727063226</v>
      </c>
      <c r="M17">
        <f t="shared" si="5"/>
        <v>245.64016331701868</v>
      </c>
      <c r="N17">
        <f t="shared" si="6"/>
        <v>0.4347167076413555</v>
      </c>
      <c r="O17">
        <f t="shared" si="7"/>
        <v>0.4347167076413555</v>
      </c>
    </row>
    <row r="18" spans="1:15" ht="12.75">
      <c r="A18">
        <f t="shared" si="8"/>
        <v>1.0053096491487337</v>
      </c>
      <c r="B18">
        <f t="shared" si="0"/>
        <v>7.7422805618468455</v>
      </c>
      <c r="C18">
        <f t="shared" si="1"/>
        <v>546.1507397335564</v>
      </c>
      <c r="E18">
        <f t="shared" si="2"/>
        <v>321.0566338092794</v>
      </c>
      <c r="F18">
        <f t="shared" si="3"/>
        <v>441.81813950828814</v>
      </c>
      <c r="L18">
        <f t="shared" si="4"/>
        <v>482.2441154810971</v>
      </c>
      <c r="M18">
        <f t="shared" si="5"/>
        <v>256.36154858980933</v>
      </c>
      <c r="N18">
        <f t="shared" si="6"/>
        <v>0.48860780669338555</v>
      </c>
      <c r="O18">
        <f t="shared" si="7"/>
        <v>0.48860780669338555</v>
      </c>
    </row>
    <row r="19" spans="1:15" ht="12.75">
      <c r="A19">
        <f t="shared" si="8"/>
        <v>1.0681415022205296</v>
      </c>
      <c r="B19">
        <f t="shared" si="0"/>
        <v>7.805112414918642</v>
      </c>
      <c r="C19">
        <f t="shared" si="1"/>
        <v>508.70819456699166</v>
      </c>
      <c r="E19">
        <f t="shared" si="2"/>
        <v>273.0596671158393</v>
      </c>
      <c r="F19">
        <f t="shared" si="3"/>
        <v>429.21142274431054</v>
      </c>
      <c r="L19">
        <f t="shared" si="4"/>
        <v>433.5783066915438</v>
      </c>
      <c r="M19">
        <f t="shared" si="5"/>
        <v>266.0711919507669</v>
      </c>
      <c r="N19">
        <f t="shared" si="6"/>
        <v>0.5504056787573794</v>
      </c>
      <c r="O19">
        <f t="shared" si="7"/>
        <v>0.5504056787573794</v>
      </c>
    </row>
    <row r="20" spans="1:15" ht="12.75">
      <c r="A20">
        <f t="shared" si="8"/>
        <v>1.1309733552923256</v>
      </c>
      <c r="B20">
        <f t="shared" si="0"/>
        <v>7.8679442679904374</v>
      </c>
      <c r="C20">
        <f t="shared" si="1"/>
        <v>471.5085177013144</v>
      </c>
      <c r="E20">
        <f t="shared" si="2"/>
        <v>223.98505866538864</v>
      </c>
      <c r="F20">
        <f t="shared" si="3"/>
        <v>414.91080458280805</v>
      </c>
      <c r="L20">
        <f t="shared" si="4"/>
        <v>383.2013624085654</v>
      </c>
      <c r="M20">
        <f t="shared" si="5"/>
        <v>274.7307738734597</v>
      </c>
      <c r="N20">
        <f t="shared" si="6"/>
        <v>0.6220020714533337</v>
      </c>
      <c r="O20">
        <f t="shared" si="7"/>
        <v>0.6220020714533337</v>
      </c>
    </row>
    <row r="21" spans="1:15" ht="12.75">
      <c r="A21">
        <f t="shared" si="8"/>
        <v>1.1938052083641215</v>
      </c>
      <c r="B21">
        <f t="shared" si="0"/>
        <v>7.930776121062234</v>
      </c>
      <c r="C21">
        <f t="shared" si="1"/>
        <v>435.2751436593635</v>
      </c>
      <c r="E21">
        <f t="shared" si="2"/>
        <v>174.0264835174254</v>
      </c>
      <c r="F21">
        <f t="shared" si="3"/>
        <v>398.972723030333</v>
      </c>
      <c r="L21">
        <f t="shared" si="4"/>
        <v>331.31209741621007</v>
      </c>
      <c r="M21">
        <f t="shared" si="5"/>
        <v>282.30611894422566</v>
      </c>
      <c r="N21">
        <f t="shared" si="6"/>
        <v>0.7057033576133139</v>
      </c>
      <c r="O21">
        <f t="shared" si="7"/>
        <v>0.7057033576133139</v>
      </c>
    </row>
    <row r="22" spans="1:15" ht="12.75">
      <c r="A22">
        <f t="shared" si="8"/>
        <v>1.2566370614359175</v>
      </c>
      <c r="B22">
        <f t="shared" si="0"/>
        <v>7.993607974134029</v>
      </c>
      <c r="C22">
        <f t="shared" si="1"/>
        <v>400.91730890430495</v>
      </c>
      <c r="E22">
        <f t="shared" si="2"/>
        <v>123.3811053441564</v>
      </c>
      <c r="F22">
        <f t="shared" si="3"/>
        <v>381.4600784133564</v>
      </c>
      <c r="L22">
        <f t="shared" si="4"/>
        <v>278.1152949374526</v>
      </c>
      <c r="M22">
        <f t="shared" si="5"/>
        <v>288.76733073691634</v>
      </c>
      <c r="N22">
        <f t="shared" si="6"/>
        <v>0.8041865013923032</v>
      </c>
      <c r="O22">
        <f t="shared" si="7"/>
        <v>0.8041865013923032</v>
      </c>
    </row>
    <row r="23" spans="1:15" ht="12.75">
      <c r="A23">
        <f t="shared" si="8"/>
        <v>1.3194689145077134</v>
      </c>
      <c r="B23">
        <f t="shared" si="0"/>
        <v>8.056439827205825</v>
      </c>
      <c r="C23">
        <f t="shared" si="1"/>
        <v>369.5728364610179</v>
      </c>
      <c r="E23">
        <f t="shared" si="2"/>
        <v>72.24879831555937</v>
      </c>
      <c r="F23">
        <f t="shared" si="3"/>
        <v>362.441985139415</v>
      </c>
      <c r="L23">
        <f t="shared" si="4"/>
        <v>223.8208984483691</v>
      </c>
      <c r="M23">
        <f t="shared" si="5"/>
        <v>294.0889098004329</v>
      </c>
      <c r="N23">
        <f t="shared" si="6"/>
        <v>0.9202508842390761</v>
      </c>
      <c r="O23">
        <f t="shared" si="7"/>
        <v>0.9202508842390761</v>
      </c>
    </row>
    <row r="24" spans="1:15" ht="12.75">
      <c r="A24">
        <f t="shared" si="8"/>
        <v>1.3823007675795094</v>
      </c>
      <c r="B24">
        <f t="shared" si="0"/>
        <v>8.119271680277622</v>
      </c>
      <c r="C24">
        <f t="shared" si="1"/>
        <v>342.62734683807463</v>
      </c>
      <c r="E24">
        <f t="shared" si="2"/>
        <v>20.83135828734684</v>
      </c>
      <c r="F24">
        <f t="shared" si="3"/>
        <v>341.9934989341208</v>
      </c>
      <c r="L24">
        <f t="shared" si="4"/>
        <v>168.64318312715187</v>
      </c>
      <c r="M24">
        <f t="shared" si="5"/>
        <v>298.24985429340984</v>
      </c>
      <c r="N24">
        <f t="shared" si="6"/>
        <v>1.0561743235397134</v>
      </c>
      <c r="O24">
        <f t="shared" si="7"/>
        <v>1.0561743235397134</v>
      </c>
    </row>
    <row r="25" spans="1:15" ht="12.75">
      <c r="A25">
        <f t="shared" si="8"/>
        <v>1.4451326206513053</v>
      </c>
      <c r="B25">
        <f t="shared" si="0"/>
        <v>8.182103533349418</v>
      </c>
      <c r="C25">
        <f t="shared" si="1"/>
        <v>321.6606714935845</v>
      </c>
      <c r="E25">
        <f t="shared" si="2"/>
        <v>-30.66829359508324</v>
      </c>
      <c r="F25">
        <f t="shared" si="3"/>
        <v>320.1953206305012</v>
      </c>
      <c r="L25">
        <f t="shared" si="4"/>
        <v>112.79991020787344</v>
      </c>
      <c r="M25">
        <f t="shared" si="5"/>
        <v>301.2337428688881</v>
      </c>
      <c r="N25">
        <f t="shared" si="6"/>
        <v>1.2124993898186949</v>
      </c>
      <c r="O25">
        <f t="shared" si="7"/>
        <v>1.2124993898186949</v>
      </c>
    </row>
    <row r="26" spans="1:15" ht="12.75">
      <c r="A26">
        <f t="shared" si="8"/>
        <v>1.5079644737231013</v>
      </c>
      <c r="B26">
        <f t="shared" si="0"/>
        <v>8.244935386421213</v>
      </c>
      <c r="C26">
        <f t="shared" si="1"/>
        <v>308.25314156235197</v>
      </c>
      <c r="E26">
        <f t="shared" si="2"/>
        <v>-82.04691173370448</v>
      </c>
      <c r="F26">
        <f t="shared" si="3"/>
        <v>297.13347767968037</v>
      </c>
      <c r="L26">
        <f t="shared" si="4"/>
        <v>56.51146757638158</v>
      </c>
      <c r="M26">
        <f t="shared" si="5"/>
        <v>303.0287994818693</v>
      </c>
      <c r="N26">
        <f t="shared" si="6"/>
        <v>1.3864254434310574</v>
      </c>
      <c r="O26">
        <f t="shared" si="7"/>
        <v>1.3864254434310574</v>
      </c>
    </row>
    <row r="27" spans="1:15" ht="12.75">
      <c r="A27">
        <f t="shared" si="8"/>
        <v>1.5707963267948972</v>
      </c>
      <c r="B27">
        <f t="shared" si="0"/>
        <v>8.307767239493009</v>
      </c>
      <c r="C27">
        <f t="shared" si="1"/>
        <v>303.6279398639854</v>
      </c>
      <c r="E27">
        <f t="shared" si="2"/>
        <v>-133.10172819538076</v>
      </c>
      <c r="F27">
        <f t="shared" si="3"/>
        <v>272.8989846398313</v>
      </c>
      <c r="L27">
        <f t="shared" si="4"/>
        <v>-5.443887528266966E-13</v>
      </c>
      <c r="M27">
        <f t="shared" si="5"/>
        <v>303.6279398639854</v>
      </c>
      <c r="N27">
        <f t="shared" si="6"/>
        <v>-1.5707963267948948</v>
      </c>
      <c r="O27">
        <f t="shared" si="7"/>
        <v>1.5707963267948983</v>
      </c>
    </row>
    <row r="28" spans="1:15" ht="12.75">
      <c r="A28">
        <f t="shared" si="8"/>
        <v>1.6336281798666932</v>
      </c>
      <c r="B28">
        <f t="shared" si="0"/>
        <v>8.370599092564806</v>
      </c>
      <c r="C28">
        <f t="shared" si="1"/>
        <v>308.25314156235214</v>
      </c>
      <c r="E28">
        <f t="shared" si="2"/>
        <v>-183.63125294426536</v>
      </c>
      <c r="F28">
        <f t="shared" si="3"/>
        <v>247.58748398329578</v>
      </c>
      <c r="L28">
        <f t="shared" si="4"/>
        <v>-56.511467576382664</v>
      </c>
      <c r="M28">
        <f t="shared" si="5"/>
        <v>303.0287994818693</v>
      </c>
      <c r="N28">
        <f t="shared" si="6"/>
        <v>-1.386425443431054</v>
      </c>
      <c r="O28">
        <f t="shared" si="7"/>
        <v>1.7551672101587392</v>
      </c>
    </row>
    <row r="29" spans="1:15" ht="12.75">
      <c r="A29">
        <f t="shared" si="8"/>
        <v>1.6964600329384891</v>
      </c>
      <c r="B29">
        <f t="shared" si="0"/>
        <v>8.433430945636601</v>
      </c>
      <c r="C29">
        <f t="shared" si="1"/>
        <v>321.66067149358486</v>
      </c>
      <c r="E29">
        <f t="shared" si="2"/>
        <v>-233.43606903091862</v>
      </c>
      <c r="F29">
        <f t="shared" si="3"/>
        <v>221.29886863943997</v>
      </c>
      <c r="L29">
        <f t="shared" si="4"/>
        <v>-112.7999102078745</v>
      </c>
      <c r="M29">
        <f t="shared" si="5"/>
        <v>301.23374286888804</v>
      </c>
      <c r="N29">
        <f t="shared" si="6"/>
        <v>-1.2124993898186918</v>
      </c>
      <c r="O29">
        <f t="shared" si="7"/>
        <v>1.9290932637711014</v>
      </c>
    </row>
    <row r="30" spans="1:15" ht="12.75">
      <c r="A30">
        <f t="shared" si="8"/>
        <v>1.759291886010285</v>
      </c>
      <c r="B30">
        <f t="shared" si="0"/>
        <v>8.496262798708397</v>
      </c>
      <c r="C30">
        <f t="shared" si="1"/>
        <v>342.6273468380751</v>
      </c>
      <c r="E30">
        <f t="shared" si="2"/>
        <v>-282.31961959990235</v>
      </c>
      <c r="F30">
        <f t="shared" si="3"/>
        <v>194.1368877629005</v>
      </c>
      <c r="L30">
        <f t="shared" si="4"/>
        <v>-168.64318312715295</v>
      </c>
      <c r="M30">
        <f t="shared" si="5"/>
        <v>298.2498542934098</v>
      </c>
      <c r="N30">
        <f t="shared" si="6"/>
        <v>-1.0561743235397105</v>
      </c>
      <c r="O30">
        <f t="shared" si="7"/>
        <v>2.0854183300500826</v>
      </c>
    </row>
    <row r="31" spans="1:15" ht="12.75">
      <c r="A31">
        <f t="shared" si="8"/>
        <v>1.822123739082081</v>
      </c>
      <c r="B31">
        <f t="shared" si="0"/>
        <v>8.559094651780192</v>
      </c>
      <c r="C31">
        <f t="shared" si="1"/>
        <v>369.5728364610185</v>
      </c>
      <c r="E31">
        <f t="shared" si="2"/>
        <v>-330.0889836098907</v>
      </c>
      <c r="F31">
        <f t="shared" si="3"/>
        <v>166.2087372830683</v>
      </c>
      <c r="L31">
        <f t="shared" si="4"/>
        <v>-223.82089844837014</v>
      </c>
      <c r="M31">
        <f t="shared" si="5"/>
        <v>294.08890980043276</v>
      </c>
      <c r="N31">
        <f t="shared" si="6"/>
        <v>-0.9202508842390736</v>
      </c>
      <c r="O31">
        <f t="shared" si="7"/>
        <v>2.2213417693507194</v>
      </c>
    </row>
    <row r="32" spans="1:15" ht="12.75">
      <c r="A32">
        <f t="shared" si="8"/>
        <v>1.884955592153877</v>
      </c>
      <c r="B32">
        <f t="shared" si="0"/>
        <v>8.62192650485199</v>
      </c>
      <c r="C32">
        <f t="shared" si="1"/>
        <v>400.9173089043055</v>
      </c>
      <c r="E32">
        <f t="shared" si="2"/>
        <v>-376.55563720488277</v>
      </c>
      <c r="F32">
        <f t="shared" si="3"/>
        <v>137.6246368507289</v>
      </c>
      <c r="L32">
        <f t="shared" si="4"/>
        <v>-278.11529493745354</v>
      </c>
      <c r="M32">
        <f t="shared" si="5"/>
        <v>288.7673307369162</v>
      </c>
      <c r="N32">
        <f t="shared" si="6"/>
        <v>-0.8041865013923013</v>
      </c>
      <c r="O32">
        <f t="shared" si="7"/>
        <v>2.3374061521974916</v>
      </c>
    </row>
    <row r="33" spans="1:15" ht="12.75">
      <c r="A33">
        <f t="shared" si="8"/>
        <v>1.947787445225673</v>
      </c>
      <c r="B33">
        <f t="shared" si="0"/>
        <v>8.684758357923785</v>
      </c>
      <c r="C33">
        <f t="shared" si="1"/>
        <v>435.2751436593643</v>
      </c>
      <c r="E33">
        <f t="shared" si="2"/>
        <v>-421.536197731734</v>
      </c>
      <c r="F33">
        <f t="shared" si="3"/>
        <v>108.49739485145581</v>
      </c>
      <c r="L33">
        <f t="shared" si="4"/>
        <v>-331.31209741621115</v>
      </c>
      <c r="M33">
        <f t="shared" si="5"/>
        <v>282.30611894422555</v>
      </c>
      <c r="N33">
        <f t="shared" si="6"/>
        <v>-0.7057033576133122</v>
      </c>
      <c r="O33">
        <f t="shared" si="7"/>
        <v>2.435889295976481</v>
      </c>
    </row>
    <row r="34" spans="1:15" ht="12.75">
      <c r="A34">
        <f t="shared" si="8"/>
        <v>2.0106192982974687</v>
      </c>
      <c r="B34">
        <f aca="true" t="shared" si="9" ref="B34:B65">A34+$I$4</f>
        <v>8.74759021099558</v>
      </c>
      <c r="C34">
        <f aca="true" t="shared" si="10" ref="C34:C65">((COS(A34)*$I$2)^2+(SIN(A34)*$I$3)^2)^0.5</f>
        <v>471.508517701315</v>
      </c>
      <c r="E34">
        <f aca="true" t="shared" si="11" ref="E34:E65">COS(O34+$I$4)*C34</f>
        <v>-464.85314746770786</v>
      </c>
      <c r="F34">
        <f aca="true" t="shared" si="12" ref="F34:F65">SIN(O34+$I$4)*C34</f>
        <v>78.94196320244816</v>
      </c>
      <c r="L34">
        <f aca="true" t="shared" si="13" ref="L34:L65">COS(A34)*$I$2</f>
        <v>-383.2013624085662</v>
      </c>
      <c r="M34">
        <f aca="true" t="shared" si="14" ref="M34:M65">SIN(A34)*$I$3</f>
        <v>274.7307738734596</v>
      </c>
      <c r="N34">
        <f aca="true" t="shared" si="15" ref="N34:N65">ATAN(M34/L34)</f>
        <v>-0.6220020714533325</v>
      </c>
      <c r="O34">
        <f aca="true" t="shared" si="16" ref="O34:O65">IF(L34&gt;0,N34,N34+PI())</f>
        <v>2.519590582136461</v>
      </c>
    </row>
    <row r="35" spans="1:15" ht="12.75">
      <c r="A35">
        <f t="shared" si="8"/>
        <v>2.0734511513692646</v>
      </c>
      <c r="B35">
        <f t="shared" si="9"/>
        <v>8.810422064067376</v>
      </c>
      <c r="C35">
        <f t="shared" si="10"/>
        <v>508.70819456699223</v>
      </c>
      <c r="E35">
        <f t="shared" si="11"/>
        <v>-506.33553420182886</v>
      </c>
      <c r="F35">
        <f t="shared" si="12"/>
        <v>49.074983689833566</v>
      </c>
      <c r="L35">
        <f t="shared" si="13"/>
        <v>-433.5783066915446</v>
      </c>
      <c r="M35">
        <f t="shared" si="14"/>
        <v>266.0711919507667</v>
      </c>
      <c r="N35">
        <f t="shared" si="15"/>
        <v>-0.5504056787573783</v>
      </c>
      <c r="O35">
        <f t="shared" si="16"/>
        <v>2.591186974832415</v>
      </c>
    </row>
    <row r="36" spans="1:15" ht="12.75">
      <c r="A36">
        <f aca="true" t="shared" si="17" ref="A36:A67">$A$3+A35</f>
        <v>2.1362830044410606</v>
      </c>
      <c r="B36">
        <f t="shared" si="9"/>
        <v>8.873253917139174</v>
      </c>
      <c r="C36">
        <f t="shared" si="10"/>
        <v>546.150739733557</v>
      </c>
      <c r="E36">
        <f t="shared" si="11"/>
        <v>-545.8196459051571</v>
      </c>
      <c r="F36">
        <f t="shared" si="12"/>
        <v>19.014327636821772</v>
      </c>
      <c r="L36">
        <f t="shared" si="13"/>
        <v>-482.24411548109777</v>
      </c>
      <c r="M36">
        <f t="shared" si="14"/>
        <v>256.36154858980916</v>
      </c>
      <c r="N36">
        <f t="shared" si="15"/>
        <v>-0.4886078066933847</v>
      </c>
      <c r="O36">
        <f t="shared" si="16"/>
        <v>2.6529848468964086</v>
      </c>
    </row>
    <row r="37" spans="1:15" ht="12.75">
      <c r="A37">
        <f t="shared" si="17"/>
        <v>2.1991148575128565</v>
      </c>
      <c r="B37">
        <f t="shared" si="9"/>
        <v>8.936085770210969</v>
      </c>
      <c r="C37">
        <f t="shared" si="10"/>
        <v>583.2556961681205</v>
      </c>
      <c r="E37">
        <f t="shared" si="11"/>
        <v>-583.1496568273743</v>
      </c>
      <c r="F37">
        <f t="shared" si="12"/>
        <v>-11.12136928055151</v>
      </c>
      <c r="L37">
        <f t="shared" si="13"/>
        <v>-529.0067270632268</v>
      </c>
      <c r="M37">
        <f t="shared" si="14"/>
        <v>245.6401633170185</v>
      </c>
      <c r="N37">
        <f t="shared" si="15"/>
        <v>-0.43471670764135467</v>
      </c>
      <c r="O37">
        <f t="shared" si="16"/>
        <v>2.7068759459484384</v>
      </c>
    </row>
    <row r="38" spans="1:15" ht="12.75">
      <c r="A38">
        <f t="shared" si="17"/>
        <v>2.2619467105846525</v>
      </c>
      <c r="B38">
        <f t="shared" si="9"/>
        <v>8.998917623282765</v>
      </c>
      <c r="C38">
        <f t="shared" si="10"/>
        <v>619.5505348847474</v>
      </c>
      <c r="E38">
        <f t="shared" si="11"/>
        <v>-618.1782424698301</v>
      </c>
      <c r="F38">
        <f t="shared" si="12"/>
        <v>-41.21317523424552</v>
      </c>
      <c r="L38">
        <f t="shared" si="13"/>
        <v>-573.6815907738217</v>
      </c>
      <c r="M38">
        <f t="shared" si="14"/>
        <v>233.94934854193144</v>
      </c>
      <c r="N38">
        <f t="shared" si="15"/>
        <v>-0.38721536032983456</v>
      </c>
      <c r="O38">
        <f t="shared" si="16"/>
        <v>2.7543772932599584</v>
      </c>
    </row>
    <row r="39" spans="1:15" ht="12.75">
      <c r="A39">
        <f t="shared" si="17"/>
        <v>2.3247785636564484</v>
      </c>
      <c r="B39">
        <f t="shared" si="9"/>
        <v>9.06174947635456</v>
      </c>
      <c r="C39">
        <f t="shared" si="10"/>
        <v>654.6442768358263</v>
      </c>
      <c r="E39">
        <f t="shared" si="11"/>
        <v>-650.7671610080323</v>
      </c>
      <c r="F39">
        <f t="shared" si="12"/>
        <v>-71.14233161379907</v>
      </c>
      <c r="L39">
        <f t="shared" si="13"/>
        <v>-616.0923953358207</v>
      </c>
      <c r="M39">
        <f t="shared" si="14"/>
        <v>221.33524256944</v>
      </c>
      <c r="N39">
        <f t="shared" si="15"/>
        <v>-0.3448972916988715</v>
      </c>
      <c r="O39">
        <f t="shared" si="16"/>
        <v>2.7966953618909214</v>
      </c>
    </row>
    <row r="40" spans="1:15" ht="12.75">
      <c r="A40">
        <f t="shared" si="17"/>
        <v>2.3876104167282444</v>
      </c>
      <c r="B40">
        <f t="shared" si="9"/>
        <v>9.124581329426356</v>
      </c>
      <c r="C40">
        <f t="shared" si="10"/>
        <v>688.2083962522892</v>
      </c>
      <c r="E40">
        <f t="shared" si="11"/>
        <v>-680.7877988689715</v>
      </c>
      <c r="F40">
        <f t="shared" si="12"/>
        <v>-100.79072171231161</v>
      </c>
      <c r="L40">
        <f t="shared" si="13"/>
        <v>-656.0717646792713</v>
      </c>
      <c r="M40">
        <f t="shared" si="14"/>
        <v>207.84762751298078</v>
      </c>
      <c r="N40">
        <f t="shared" si="15"/>
        <v>-0.3068031651462525</v>
      </c>
      <c r="O40">
        <f t="shared" si="16"/>
        <v>2.8347894884435405</v>
      </c>
    </row>
    <row r="41" spans="1:15" ht="12.75">
      <c r="A41">
        <f t="shared" si="17"/>
        <v>2.4504422698000403</v>
      </c>
      <c r="B41">
        <f t="shared" si="9"/>
        <v>9.187413182498153</v>
      </c>
      <c r="C41">
        <f t="shared" si="10"/>
        <v>719.9632355822575</v>
      </c>
      <c r="E41">
        <f t="shared" si="11"/>
        <v>-708.1216783101352</v>
      </c>
      <c r="F41">
        <f t="shared" si="12"/>
        <v>-130.04133687912773</v>
      </c>
      <c r="L41">
        <f t="shared" si="13"/>
        <v>-693.4619184982113</v>
      </c>
      <c r="M41">
        <f t="shared" si="14"/>
        <v>193.53973282727642</v>
      </c>
      <c r="N41">
        <f t="shared" si="15"/>
        <v>-0.2721665956296359</v>
      </c>
      <c r="O41">
        <f t="shared" si="16"/>
        <v>2.8694260579601574</v>
      </c>
    </row>
    <row r="42" spans="1:15" ht="12.75">
      <c r="A42">
        <f t="shared" si="17"/>
        <v>2.5132741228718363</v>
      </c>
      <c r="B42">
        <f t="shared" si="9"/>
        <v>9.250245035569948</v>
      </c>
      <c r="C42">
        <f t="shared" si="10"/>
        <v>749.6684058658809</v>
      </c>
      <c r="E42">
        <f t="shared" si="11"/>
        <v>-732.6609249970307</v>
      </c>
      <c r="F42">
        <f t="shared" si="12"/>
        <v>-158.77873829951656</v>
      </c>
      <c r="L42">
        <f t="shared" si="13"/>
        <v>-728.1152949374537</v>
      </c>
      <c r="M42">
        <f t="shared" si="14"/>
        <v>178.4680252359961</v>
      </c>
      <c r="N42">
        <f t="shared" si="15"/>
        <v>-0.24037063355526284</v>
      </c>
      <c r="O42">
        <f t="shared" si="16"/>
        <v>2.9012220200345302</v>
      </c>
    </row>
    <row r="43" spans="1:15" ht="12.75">
      <c r="A43">
        <f t="shared" si="17"/>
        <v>2.576105975943632</v>
      </c>
      <c r="B43">
        <f t="shared" si="9"/>
        <v>9.313076888641744</v>
      </c>
      <c r="C43">
        <f t="shared" si="10"/>
        <v>777.1160115160017</v>
      </c>
      <c r="E43">
        <f t="shared" si="11"/>
        <v>-754.308693733901</v>
      </c>
      <c r="F43">
        <f t="shared" si="12"/>
        <v>-186.88951257894155</v>
      </c>
      <c r="L43">
        <f t="shared" si="13"/>
        <v>-759.8951329518145</v>
      </c>
      <c r="M43">
        <f t="shared" si="14"/>
        <v>162.69198588339435</v>
      </c>
      <c r="N43">
        <f t="shared" si="15"/>
        <v>-0.2109137999365051</v>
      </c>
      <c r="O43">
        <f t="shared" si="16"/>
        <v>2.930678853653288</v>
      </c>
    </row>
    <row r="44" spans="1:15" ht="12.75">
      <c r="A44">
        <f t="shared" si="17"/>
        <v>2.638937829015428</v>
      </c>
      <c r="B44">
        <f t="shared" si="9"/>
        <v>9.375908741713541</v>
      </c>
      <c r="C44">
        <f t="shared" si="10"/>
        <v>802.1258620979881</v>
      </c>
      <c r="E44">
        <f t="shared" si="11"/>
        <v>-772.9795506674651</v>
      </c>
      <c r="F44">
        <f t="shared" si="12"/>
        <v>-214.26271933391587</v>
      </c>
      <c r="L44">
        <f t="shared" si="13"/>
        <v>-788.676012039478</v>
      </c>
      <c r="M44">
        <f t="shared" si="14"/>
        <v>146.27387558940913</v>
      </c>
      <c r="N44">
        <f t="shared" si="15"/>
        <v>-0.18338388926236937</v>
      </c>
      <c r="O44">
        <f t="shared" si="16"/>
        <v>2.9582087643274235</v>
      </c>
    </row>
    <row r="45" spans="1:15" ht="12.75">
      <c r="A45">
        <f t="shared" si="17"/>
        <v>2.701769682087224</v>
      </c>
      <c r="B45">
        <f t="shared" si="9"/>
        <v>9.438740594785337</v>
      </c>
      <c r="C45">
        <f t="shared" si="10"/>
        <v>824.5420811584805</v>
      </c>
      <c r="E45">
        <f t="shared" si="11"/>
        <v>-788.5998104553105</v>
      </c>
      <c r="F45">
        <f t="shared" si="12"/>
        <v>-240.79032902300423</v>
      </c>
      <c r="L45">
        <f t="shared" si="13"/>
        <v>-814.3443472194183</v>
      </c>
      <c r="M45">
        <f t="shared" si="14"/>
        <v>129.27848913464965</v>
      </c>
      <c r="N45">
        <f t="shared" si="15"/>
        <v>-0.15743781221368983</v>
      </c>
      <c r="O45">
        <f t="shared" si="16"/>
        <v>2.984154841376103</v>
      </c>
    </row>
    <row r="46" spans="1:15" ht="12.75">
      <c r="A46">
        <f t="shared" si="17"/>
        <v>2.76460153515902</v>
      </c>
      <c r="B46">
        <f t="shared" si="9"/>
        <v>9.501572447857132</v>
      </c>
      <c r="C46">
        <f t="shared" si="10"/>
        <v>844.2307002107714</v>
      </c>
      <c r="E46">
        <f t="shared" si="11"/>
        <v>-801.1078270682722</v>
      </c>
      <c r="F46">
        <f t="shared" si="12"/>
        <v>-266.3676492900757</v>
      </c>
      <c r="L46">
        <f t="shared" si="13"/>
        <v>-836.798837299427</v>
      </c>
      <c r="M46">
        <f t="shared" si="14"/>
        <v>111.77289954499935</v>
      </c>
      <c r="N46">
        <f t="shared" si="15"/>
        <v>-0.13278602894034605</v>
      </c>
      <c r="O46">
        <f t="shared" si="16"/>
        <v>3.008806624649447</v>
      </c>
    </row>
    <row r="47" spans="1:15" ht="12.75">
      <c r="A47">
        <f t="shared" si="17"/>
        <v>2.827433388230816</v>
      </c>
      <c r="B47">
        <f t="shared" si="9"/>
        <v>9.564404300928928</v>
      </c>
      <c r="C47">
        <f t="shared" si="10"/>
        <v>861.0779507611252</v>
      </c>
      <c r="E47">
        <f t="shared" si="11"/>
        <v>-810.4542370791477</v>
      </c>
      <c r="F47">
        <f t="shared" si="12"/>
        <v>-290.89373813720266</v>
      </c>
      <c r="L47">
        <f t="shared" si="13"/>
        <v>-855.9508646656387</v>
      </c>
      <c r="M47">
        <f t="shared" si="14"/>
        <v>93.82619338502543</v>
      </c>
      <c r="N47">
        <f t="shared" si="15"/>
        <v>-0.10918042897466528</v>
      </c>
      <c r="O47">
        <f t="shared" si="16"/>
        <v>3.0324122246151277</v>
      </c>
    </row>
    <row r="48" spans="1:15" ht="12.75">
      <c r="A48">
        <f t="shared" si="17"/>
        <v>2.890265241302612</v>
      </c>
      <c r="B48">
        <f t="shared" si="9"/>
        <v>9.627236154000723</v>
      </c>
      <c r="C48">
        <f t="shared" si="10"/>
        <v>874.9890538836507</v>
      </c>
      <c r="E48">
        <f t="shared" si="11"/>
        <v>-816.6021544775926</v>
      </c>
      <c r="F48">
        <f t="shared" si="12"/>
        <v>-314.2718022966109</v>
      </c>
      <c r="L48">
        <f t="shared" si="13"/>
        <v>-871.7248450157684</v>
      </c>
      <c r="M48">
        <f t="shared" si="14"/>
        <v>75.50919810487119</v>
      </c>
      <c r="N48">
        <f t="shared" si="15"/>
        <v>-0.08640477910817923</v>
      </c>
      <c r="O48">
        <f t="shared" si="16"/>
        <v>3.055187874481614</v>
      </c>
    </row>
    <row r="49" spans="1:15" ht="12.75">
      <c r="A49">
        <f t="shared" si="17"/>
        <v>2.953097094374408</v>
      </c>
      <c r="B49">
        <f t="shared" si="9"/>
        <v>9.69006800707252</v>
      </c>
      <c r="C49">
        <f t="shared" si="10"/>
        <v>885.8873670307926</v>
      </c>
      <c r="E49">
        <f t="shared" si="11"/>
        <v>-819.5273162423528</v>
      </c>
      <c r="F49">
        <f t="shared" si="12"/>
        <v>-336.40957922948184</v>
      </c>
      <c r="L49">
        <f t="shared" si="13"/>
        <v>-884.0585256558202</v>
      </c>
      <c r="M49">
        <f t="shared" si="14"/>
        <v>56.894202516668244</v>
      </c>
      <c r="N49">
        <f t="shared" si="15"/>
        <v>-0.0642670706488969</v>
      </c>
      <c r="O49">
        <f t="shared" si="16"/>
        <v>3.077325582940896</v>
      </c>
    </row>
    <row r="50" spans="1:15" ht="12.75">
      <c r="A50">
        <f t="shared" si="17"/>
        <v>3.015928947446204</v>
      </c>
      <c r="B50">
        <f t="shared" si="9"/>
        <v>9.752899860144316</v>
      </c>
      <c r="C50">
        <f t="shared" si="10"/>
        <v>893.7137899128246</v>
      </c>
      <c r="E50">
        <f t="shared" si="11"/>
        <v>-819.2181780963199</v>
      </c>
      <c r="F50">
        <f t="shared" si="12"/>
        <v>-357.21970124405334</v>
      </c>
      <c r="L50">
        <f t="shared" si="13"/>
        <v>-892.9032311830302</v>
      </c>
      <c r="M50">
        <f t="shared" si="14"/>
        <v>38.05467150362069</v>
      </c>
      <c r="N50">
        <f t="shared" si="15"/>
        <v>-0.04259325607491686</v>
      </c>
      <c r="O50">
        <f t="shared" si="16"/>
        <v>3.098999397514876</v>
      </c>
    </row>
    <row r="51" spans="1:15" ht="12.75">
      <c r="A51">
        <f t="shared" si="17"/>
        <v>3.078760800518</v>
      </c>
      <c r="B51">
        <f t="shared" si="9"/>
        <v>9.815731713216111</v>
      </c>
      <c r="C51">
        <f t="shared" si="10"/>
        <v>898.4263612467016</v>
      </c>
      <c r="E51">
        <f t="shared" si="11"/>
        <v>-815.6759600665266</v>
      </c>
      <c r="F51">
        <f t="shared" si="12"/>
        <v>-376.6200402959711</v>
      </c>
      <c r="L51">
        <f t="shared" si="13"/>
        <v>-898.2240555854445</v>
      </c>
      <c r="M51">
        <f t="shared" si="14"/>
        <v>19.06495608767402</v>
      </c>
      <c r="N51">
        <f t="shared" si="15"/>
        <v>-0.021221981055488507</v>
      </c>
      <c r="O51">
        <f t="shared" si="16"/>
        <v>3.1203706725343046</v>
      </c>
    </row>
    <row r="52" spans="1:15" ht="12.75">
      <c r="A52">
        <f t="shared" si="17"/>
        <v>3.141592653589796</v>
      </c>
      <c r="B52">
        <f t="shared" si="9"/>
        <v>9.878563566287909</v>
      </c>
      <c r="C52">
        <f t="shared" si="10"/>
        <v>900</v>
      </c>
      <c r="E52">
        <f t="shared" si="11"/>
        <v>-808.9146416692504</v>
      </c>
      <c r="F52">
        <f t="shared" si="12"/>
        <v>-394.5340321101695</v>
      </c>
      <c r="L52">
        <f t="shared" si="13"/>
        <v>-900</v>
      </c>
      <c r="M52">
        <f t="shared" si="14"/>
        <v>-7.718284212764527E-13</v>
      </c>
      <c r="N52">
        <f t="shared" si="15"/>
        <v>8.5758713475161405E-16</v>
      </c>
      <c r="O52">
        <f t="shared" si="16"/>
        <v>3.141592653589794</v>
      </c>
    </row>
    <row r="53" spans="1:15" ht="12.75">
      <c r="A53">
        <f t="shared" si="17"/>
        <v>3.2044245066615917</v>
      </c>
      <c r="B53">
        <f t="shared" si="9"/>
        <v>9.941395419359704</v>
      </c>
      <c r="C53">
        <f t="shared" si="10"/>
        <v>898.4263612467013</v>
      </c>
      <c r="E53">
        <f t="shared" si="11"/>
        <v>-798.9609067392518</v>
      </c>
      <c r="F53">
        <f t="shared" si="12"/>
        <v>-410.89097834508465</v>
      </c>
      <c r="L53">
        <f t="shared" si="13"/>
        <v>-898.2240555854443</v>
      </c>
      <c r="M53">
        <f t="shared" si="14"/>
        <v>-19.064956087675558</v>
      </c>
      <c r="N53">
        <f t="shared" si="15"/>
        <v>0.02122198105549022</v>
      </c>
      <c r="O53">
        <f t="shared" si="16"/>
        <v>3.1628146346452835</v>
      </c>
    </row>
    <row r="54" spans="1:15" ht="12.75">
      <c r="A54">
        <f t="shared" si="17"/>
        <v>3.2672563597333877</v>
      </c>
      <c r="B54">
        <f t="shared" si="9"/>
        <v>10.0042272724315</v>
      </c>
      <c r="C54">
        <f t="shared" si="10"/>
        <v>893.7137899128242</v>
      </c>
      <c r="E54">
        <f t="shared" si="11"/>
        <v>-785.854038120871</v>
      </c>
      <c r="F54">
        <f t="shared" si="12"/>
        <v>-425.62632560670426</v>
      </c>
      <c r="L54">
        <f t="shared" si="13"/>
        <v>-892.9032311830298</v>
      </c>
      <c r="M54">
        <f t="shared" si="14"/>
        <v>-38.054671503622224</v>
      </c>
      <c r="N54">
        <f t="shared" si="15"/>
        <v>0.0425932560749186</v>
      </c>
      <c r="O54">
        <f t="shared" si="16"/>
        <v>3.184185909664712</v>
      </c>
    </row>
    <row r="55" spans="1:15" ht="12.75">
      <c r="A55">
        <f t="shared" si="17"/>
        <v>3.3300882128051836</v>
      </c>
      <c r="B55">
        <f t="shared" si="9"/>
        <v>10.067059125503295</v>
      </c>
      <c r="C55">
        <f t="shared" si="10"/>
        <v>885.8873670307918</v>
      </c>
      <c r="E55">
        <f t="shared" si="11"/>
        <v>-769.645762636587</v>
      </c>
      <c r="F55">
        <f t="shared" si="12"/>
        <v>-438.6819202113247</v>
      </c>
      <c r="L55">
        <f t="shared" si="13"/>
        <v>-884.0585256558194</v>
      </c>
      <c r="M55">
        <f t="shared" si="14"/>
        <v>-56.89420251666976</v>
      </c>
      <c r="N55">
        <f t="shared" si="15"/>
        <v>0.06426707064889867</v>
      </c>
      <c r="O55">
        <f t="shared" si="16"/>
        <v>3.205859724238692</v>
      </c>
    </row>
    <row r="56" spans="1:15" ht="12.75">
      <c r="A56">
        <f t="shared" si="17"/>
        <v>3.3929200658769796</v>
      </c>
      <c r="B56">
        <f t="shared" si="9"/>
        <v>10.12989097857509</v>
      </c>
      <c r="C56">
        <f t="shared" si="10"/>
        <v>874.9890538836498</v>
      </c>
      <c r="E56">
        <f t="shared" si="11"/>
        <v>-750.4000469448795</v>
      </c>
      <c r="F56">
        <f t="shared" si="12"/>
        <v>-450.00623769157613</v>
      </c>
      <c r="L56">
        <f t="shared" si="13"/>
        <v>-871.7248450157674</v>
      </c>
      <c r="M56">
        <f t="shared" si="14"/>
        <v>-75.5091981048727</v>
      </c>
      <c r="N56">
        <f t="shared" si="15"/>
        <v>0.08640477910818103</v>
      </c>
      <c r="O56">
        <f t="shared" si="16"/>
        <v>3.227997432697974</v>
      </c>
    </row>
    <row r="57" spans="1:15" ht="12.75">
      <c r="A57">
        <f t="shared" si="17"/>
        <v>3.4557519189487755</v>
      </c>
      <c r="B57">
        <f t="shared" si="9"/>
        <v>10.192722831646888</v>
      </c>
      <c r="C57">
        <f t="shared" si="10"/>
        <v>861.077950761124</v>
      </c>
      <c r="E57">
        <f t="shared" si="11"/>
        <v>-728.1928450930508</v>
      </c>
      <c r="F57">
        <f t="shared" si="12"/>
        <v>-459.55458613995455</v>
      </c>
      <c r="L57">
        <f t="shared" si="13"/>
        <v>-855.9508646656374</v>
      </c>
      <c r="M57">
        <f t="shared" si="14"/>
        <v>-93.8261933850269</v>
      </c>
      <c r="N57">
        <f t="shared" si="15"/>
        <v>0.10918042897466715</v>
      </c>
      <c r="O57">
        <f t="shared" si="16"/>
        <v>3.2507730825644603</v>
      </c>
    </row>
    <row r="58" spans="1:15" ht="12.75">
      <c r="A58">
        <f t="shared" si="17"/>
        <v>3.5185837720205715</v>
      </c>
      <c r="B58">
        <f t="shared" si="9"/>
        <v>10.255554684718684</v>
      </c>
      <c r="C58">
        <f t="shared" si="10"/>
        <v>844.2307002107699</v>
      </c>
      <c r="E58">
        <f t="shared" si="11"/>
        <v>-703.1117987613063</v>
      </c>
      <c r="F58">
        <f t="shared" si="12"/>
        <v>-467.2892825873572</v>
      </c>
      <c r="L58">
        <f t="shared" si="13"/>
        <v>-836.7988372994253</v>
      </c>
      <c r="M58">
        <f t="shared" si="14"/>
        <v>-111.77289954500078</v>
      </c>
      <c r="N58">
        <f t="shared" si="15"/>
        <v>0.132786028940348</v>
      </c>
      <c r="O58">
        <f t="shared" si="16"/>
        <v>3.2743786825301413</v>
      </c>
    </row>
    <row r="59" spans="1:15" ht="12.75">
      <c r="A59">
        <f t="shared" si="17"/>
        <v>3.5814156250923674</v>
      </c>
      <c r="B59">
        <f t="shared" si="9"/>
        <v>10.318386537790479</v>
      </c>
      <c r="C59">
        <f t="shared" si="10"/>
        <v>824.5420811584788</v>
      </c>
      <c r="E59">
        <f t="shared" si="11"/>
        <v>-675.2558913810769</v>
      </c>
      <c r="F59">
        <f t="shared" si="12"/>
        <v>-473.1798017205538</v>
      </c>
      <c r="L59">
        <f t="shared" si="13"/>
        <v>-814.3443472194164</v>
      </c>
      <c r="M59">
        <f t="shared" si="14"/>
        <v>-129.27848913465104</v>
      </c>
      <c r="N59">
        <f t="shared" si="15"/>
        <v>0.15743781221369188</v>
      </c>
      <c r="O59">
        <f t="shared" si="16"/>
        <v>3.299030465803485</v>
      </c>
    </row>
    <row r="60" spans="1:15" ht="12.75">
      <c r="A60">
        <f t="shared" si="17"/>
        <v>3.6442474781641634</v>
      </c>
      <c r="B60">
        <f t="shared" si="9"/>
        <v>10.381218390862276</v>
      </c>
      <c r="C60">
        <f t="shared" si="10"/>
        <v>802.1258620979863</v>
      </c>
      <c r="E60">
        <f t="shared" si="11"/>
        <v>-644.7350574926385</v>
      </c>
      <c r="F60">
        <f t="shared" si="12"/>
        <v>-477.20289635164823</v>
      </c>
      <c r="L60">
        <f t="shared" si="13"/>
        <v>-788.6760120394758</v>
      </c>
      <c r="M60">
        <f t="shared" si="14"/>
        <v>-146.27387558941047</v>
      </c>
      <c r="N60">
        <f t="shared" si="15"/>
        <v>0.18338388926237148</v>
      </c>
      <c r="O60">
        <f t="shared" si="16"/>
        <v>3.3249765428521645</v>
      </c>
    </row>
    <row r="61" spans="1:15" ht="12.75">
      <c r="A61">
        <f t="shared" si="17"/>
        <v>3.7070793312359593</v>
      </c>
      <c r="B61">
        <f t="shared" si="9"/>
        <v>10.444050243934072</v>
      </c>
      <c r="C61">
        <f t="shared" si="10"/>
        <v>777.1160115159995</v>
      </c>
      <c r="E61">
        <f t="shared" si="11"/>
        <v>-611.669748883706</v>
      </c>
      <c r="F61">
        <f t="shared" si="12"/>
        <v>-479.34268916410855</v>
      </c>
      <c r="L61">
        <f t="shared" si="13"/>
        <v>-759.895132951812</v>
      </c>
      <c r="M61">
        <f t="shared" si="14"/>
        <v>-162.69198588339566</v>
      </c>
      <c r="N61">
        <f t="shared" si="15"/>
        <v>0.21091379993650744</v>
      </c>
      <c r="O61">
        <f t="shared" si="16"/>
        <v>3.3525064535263005</v>
      </c>
    </row>
    <row r="62" spans="1:15" ht="12.75">
      <c r="A62">
        <f t="shared" si="17"/>
        <v>3.7699111843077553</v>
      </c>
      <c r="B62">
        <f t="shared" si="9"/>
        <v>10.506882097005867</v>
      </c>
      <c r="C62">
        <f t="shared" si="10"/>
        <v>749.6684058658786</v>
      </c>
      <c r="E62">
        <f t="shared" si="11"/>
        <v>-576.1904592212567</v>
      </c>
      <c r="F62">
        <f t="shared" si="12"/>
        <v>-479.59073537328163</v>
      </c>
      <c r="L62">
        <f t="shared" si="13"/>
        <v>-728.1152949374509</v>
      </c>
      <c r="M62">
        <f t="shared" si="14"/>
        <v>-178.46802523599735</v>
      </c>
      <c r="N62">
        <f t="shared" si="15"/>
        <v>0.2403706335552653</v>
      </c>
      <c r="O62">
        <f t="shared" si="16"/>
        <v>3.3819632871450582</v>
      </c>
    </row>
    <row r="63" spans="1:15" ht="12.75">
      <c r="A63">
        <f t="shared" si="17"/>
        <v>3.8327430373795512</v>
      </c>
      <c r="B63">
        <f t="shared" si="9"/>
        <v>10.569713950077663</v>
      </c>
      <c r="C63">
        <f t="shared" si="10"/>
        <v>719.963235582255</v>
      </c>
      <c r="E63">
        <f t="shared" si="11"/>
        <v>-538.4372090526426</v>
      </c>
      <c r="F63">
        <f t="shared" si="12"/>
        <v>-477.9460560541017</v>
      </c>
      <c r="L63">
        <f t="shared" si="13"/>
        <v>-693.4619184982083</v>
      </c>
      <c r="M63">
        <f t="shared" si="14"/>
        <v>-193.53973282727762</v>
      </c>
      <c r="N63">
        <f t="shared" si="15"/>
        <v>0.27216659562963863</v>
      </c>
      <c r="O63">
        <f t="shared" si="16"/>
        <v>3.4137592492194315</v>
      </c>
    </row>
    <row r="64" spans="1:15" ht="12.75">
      <c r="A64">
        <f t="shared" si="17"/>
        <v>3.895574890451347</v>
      </c>
      <c r="B64">
        <f t="shared" si="9"/>
        <v>10.632545803149458</v>
      </c>
      <c r="C64">
        <f t="shared" si="10"/>
        <v>688.2083962522865</v>
      </c>
      <c r="E64">
        <f t="shared" si="11"/>
        <v>-498.5589932084592</v>
      </c>
      <c r="F64">
        <f t="shared" si="12"/>
        <v>-474.4151420044598</v>
      </c>
      <c r="L64">
        <f t="shared" si="13"/>
        <v>-656.0717646792682</v>
      </c>
      <c r="M64">
        <f t="shared" si="14"/>
        <v>-207.84762751298192</v>
      </c>
      <c r="N64">
        <f t="shared" si="15"/>
        <v>0.30680316514625544</v>
      </c>
      <c r="O64">
        <f t="shared" si="16"/>
        <v>3.4483958187360484</v>
      </c>
    </row>
    <row r="65" spans="1:15" ht="12.75">
      <c r="A65">
        <f t="shared" si="17"/>
        <v>3.958406743523143</v>
      </c>
      <c r="B65">
        <f t="shared" si="9"/>
        <v>10.695377656221256</v>
      </c>
      <c r="C65">
        <f t="shared" si="10"/>
        <v>654.6442768358236</v>
      </c>
      <c r="E65">
        <f t="shared" si="11"/>
        <v>-456.71319278802105</v>
      </c>
      <c r="F65">
        <f t="shared" si="12"/>
        <v>-469.0119281289872</v>
      </c>
      <c r="L65">
        <f t="shared" si="13"/>
        <v>-616.0923953358174</v>
      </c>
      <c r="M65">
        <f t="shared" si="14"/>
        <v>-221.33524256944105</v>
      </c>
      <c r="N65">
        <f t="shared" si="15"/>
        <v>0.34489729169887473</v>
      </c>
      <c r="O65">
        <f t="shared" si="16"/>
        <v>3.486489945288668</v>
      </c>
    </row>
    <row r="66" spans="1:15" ht="12.75">
      <c r="A66">
        <f t="shared" si="17"/>
        <v>4.021238596594939</v>
      </c>
      <c r="B66">
        <f aca="true" t="shared" si="18" ref="B66:B97">A66+$I$4</f>
        <v>10.758209509293051</v>
      </c>
      <c r="C66">
        <f aca="true" t="shared" si="19" ref="C66:C102">((COS(A66)*$I$2)^2+(SIN(A66)*$I$3)^2)^0.5</f>
        <v>619.5505348847446</v>
      </c>
      <c r="E66">
        <f aca="true" t="shared" si="20" ref="E66:E102">COS(O66+$I$4)*C66</f>
        <v>-413.0649540480584</v>
      </c>
      <c r="F66">
        <f aca="true" t="shared" si="21" ref="F66:F102">SIN(O66+$I$4)*C66</f>
        <v>-461.7577384443584</v>
      </c>
      <c r="L66">
        <f aca="true" t="shared" si="22" ref="L66:L102">COS(A66)*$I$2</f>
        <v>-573.6815907738181</v>
      </c>
      <c r="M66">
        <f aca="true" t="shared" si="23" ref="M66:M102">SIN(A66)*$I$3</f>
        <v>-233.9493485419324</v>
      </c>
      <c r="N66">
        <f aca="true" t="shared" si="24" ref="N66:N97">ATAN(M66/L66)</f>
        <v>0.38721536032983817</v>
      </c>
      <c r="O66">
        <f aca="true" t="shared" si="25" ref="O66:O97">IF(L66&gt;0,N66,N66+PI())</f>
        <v>3.5288080139196314</v>
      </c>
    </row>
    <row r="67" spans="1:15" ht="12.75">
      <c r="A67">
        <f t="shared" si="17"/>
        <v>4.084070449666735</v>
      </c>
      <c r="B67">
        <f t="shared" si="18"/>
        <v>10.821041362364847</v>
      </c>
      <c r="C67">
        <f t="shared" si="19"/>
        <v>583.2556961681177</v>
      </c>
      <c r="E67">
        <f t="shared" si="20"/>
        <v>-367.78653664589547</v>
      </c>
      <c r="F67">
        <f t="shared" si="21"/>
        <v>-452.6812019231337</v>
      </c>
      <c r="L67">
        <f t="shared" si="22"/>
        <v>-529.0067270632234</v>
      </c>
      <c r="M67">
        <f t="shared" si="23"/>
        <v>-245.64016331701936</v>
      </c>
      <c r="N67">
        <f t="shared" si="24"/>
        <v>0.4347167076413584</v>
      </c>
      <c r="O67">
        <f t="shared" si="25"/>
        <v>3.5763093612311514</v>
      </c>
    </row>
    <row r="68" spans="1:15" ht="12.75">
      <c r="A68">
        <f aca="true" t="shared" si="26" ref="A68:A102">$A$3+A67</f>
        <v>4.14690230273853</v>
      </c>
      <c r="B68">
        <f t="shared" si="18"/>
        <v>10.883873215436642</v>
      </c>
      <c r="C68">
        <f t="shared" si="19"/>
        <v>546.1507397335545</v>
      </c>
      <c r="E68">
        <f t="shared" si="20"/>
        <v>-321.0566338092775</v>
      </c>
      <c r="F68">
        <f t="shared" si="21"/>
        <v>-441.81813950828706</v>
      </c>
      <c r="L68">
        <f t="shared" si="22"/>
        <v>-482.2441154810947</v>
      </c>
      <c r="M68">
        <f t="shared" si="23"/>
        <v>-256.36154858980984</v>
      </c>
      <c r="N68">
        <f t="shared" si="24"/>
        <v>0.48860780669338844</v>
      </c>
      <c r="O68">
        <f t="shared" si="25"/>
        <v>3.6302004602831817</v>
      </c>
    </row>
    <row r="69" spans="1:15" ht="12.75">
      <c r="A69">
        <f t="shared" si="26"/>
        <v>4.209734155810326</v>
      </c>
      <c r="B69">
        <f t="shared" si="18"/>
        <v>10.946705068508438</v>
      </c>
      <c r="C69">
        <f t="shared" si="19"/>
        <v>508.70819456699</v>
      </c>
      <c r="E69">
        <f t="shared" si="20"/>
        <v>-273.0596671158374</v>
      </c>
      <c r="F69">
        <f t="shared" si="21"/>
        <v>-429.21142274430986</v>
      </c>
      <c r="L69">
        <f t="shared" si="22"/>
        <v>-433.5783066915416</v>
      </c>
      <c r="M69">
        <f t="shared" si="23"/>
        <v>-266.0711919507673</v>
      </c>
      <c r="N69">
        <f t="shared" si="24"/>
        <v>0.5504056787573823</v>
      </c>
      <c r="O69">
        <f t="shared" si="25"/>
        <v>3.6919983323471754</v>
      </c>
    </row>
    <row r="70" spans="1:15" ht="12.75">
      <c r="A70">
        <f t="shared" si="26"/>
        <v>4.272566008882121</v>
      </c>
      <c r="B70">
        <f t="shared" si="18"/>
        <v>11.009536921580233</v>
      </c>
      <c r="C70">
        <f t="shared" si="19"/>
        <v>471.50851770131305</v>
      </c>
      <c r="E70">
        <f t="shared" si="20"/>
        <v>-223.98505866538656</v>
      </c>
      <c r="F70">
        <f t="shared" si="21"/>
        <v>-414.91080458280766</v>
      </c>
      <c r="L70">
        <f t="shared" si="22"/>
        <v>-383.2013624085635</v>
      </c>
      <c r="M70">
        <f t="shared" si="23"/>
        <v>-274.73077387346</v>
      </c>
      <c r="N70">
        <f t="shared" si="24"/>
        <v>0.6220020714533366</v>
      </c>
      <c r="O70">
        <f t="shared" si="25"/>
        <v>3.76359472504313</v>
      </c>
    </row>
    <row r="71" spans="1:15" ht="12.75">
      <c r="A71">
        <f t="shared" si="26"/>
        <v>4.335397861953917</v>
      </c>
      <c r="B71">
        <f t="shared" si="18"/>
        <v>11.072368774652029</v>
      </c>
      <c r="C71">
        <f t="shared" si="19"/>
        <v>435.2751436593625</v>
      </c>
      <c r="E71">
        <f t="shared" si="20"/>
        <v>-174.026483517424</v>
      </c>
      <c r="F71">
        <f t="shared" si="21"/>
        <v>-398.9727230303326</v>
      </c>
      <c r="L71">
        <f t="shared" si="22"/>
        <v>-331.31209741620853</v>
      </c>
      <c r="M71">
        <f t="shared" si="23"/>
        <v>-282.3061189442259</v>
      </c>
      <c r="N71">
        <f t="shared" si="24"/>
        <v>0.7057033576133166</v>
      </c>
      <c r="O71">
        <f t="shared" si="25"/>
        <v>3.8472960112031096</v>
      </c>
    </row>
    <row r="72" spans="1:15" ht="12.75">
      <c r="A72">
        <f t="shared" si="26"/>
        <v>4.398229715025712</v>
      </c>
      <c r="B72">
        <f t="shared" si="18"/>
        <v>11.135200627723824</v>
      </c>
      <c r="C72">
        <f t="shared" si="19"/>
        <v>400.91730890430415</v>
      </c>
      <c r="E72">
        <f t="shared" si="20"/>
        <v>-123.38110534415553</v>
      </c>
      <c r="F72">
        <f t="shared" si="21"/>
        <v>-381.4600784133559</v>
      </c>
      <c r="L72">
        <f t="shared" si="22"/>
        <v>-278.1152949374513</v>
      </c>
      <c r="M72">
        <f t="shared" si="23"/>
        <v>-288.76733073691645</v>
      </c>
      <c r="N72">
        <f t="shared" si="24"/>
        <v>0.8041865013923056</v>
      </c>
      <c r="O72">
        <f t="shared" si="25"/>
        <v>3.9457791549820986</v>
      </c>
    </row>
    <row r="73" spans="1:15" ht="12.75">
      <c r="A73">
        <f t="shared" si="26"/>
        <v>4.461061568097508</v>
      </c>
      <c r="B73">
        <f t="shared" si="18"/>
        <v>11.19803248079562</v>
      </c>
      <c r="C73">
        <f t="shared" si="19"/>
        <v>369.5728364610174</v>
      </c>
      <c r="E73">
        <f t="shared" si="20"/>
        <v>-72.24879831555867</v>
      </c>
      <c r="F73">
        <f t="shared" si="21"/>
        <v>-362.4419851394146</v>
      </c>
      <c r="L73">
        <f t="shared" si="22"/>
        <v>-223.8208984483682</v>
      </c>
      <c r="M73">
        <f t="shared" si="23"/>
        <v>-294.08890980043293</v>
      </c>
      <c r="N73">
        <f t="shared" si="24"/>
        <v>0.9202508842390781</v>
      </c>
      <c r="O73">
        <f t="shared" si="25"/>
        <v>4.061843537828871</v>
      </c>
    </row>
    <row r="74" spans="1:15" ht="12.75">
      <c r="A74">
        <f t="shared" si="26"/>
        <v>4.523893421169303</v>
      </c>
      <c r="B74">
        <f t="shared" si="18"/>
        <v>11.260864333867415</v>
      </c>
      <c r="C74">
        <f t="shared" si="19"/>
        <v>342.6273468380744</v>
      </c>
      <c r="E74">
        <f t="shared" si="20"/>
        <v>-20.831358287346564</v>
      </c>
      <c r="F74">
        <f t="shared" si="21"/>
        <v>-341.99349893412057</v>
      </c>
      <c r="L74">
        <f t="shared" si="22"/>
        <v>-168.6431831271514</v>
      </c>
      <c r="M74">
        <f t="shared" si="23"/>
        <v>-298.24985429340984</v>
      </c>
      <c r="N74">
        <f t="shared" si="24"/>
        <v>1.0561743235397145</v>
      </c>
      <c r="O74">
        <f t="shared" si="25"/>
        <v>4.197766977129508</v>
      </c>
    </row>
    <row r="75" spans="1:15" ht="12.75">
      <c r="A75">
        <f t="shared" si="26"/>
        <v>4.586725274241099</v>
      </c>
      <c r="B75">
        <f t="shared" si="18"/>
        <v>11.32369618693921</v>
      </c>
      <c r="C75">
        <f t="shared" si="19"/>
        <v>321.6606714935845</v>
      </c>
      <c r="E75">
        <f t="shared" si="20"/>
        <v>30.668293595083487</v>
      </c>
      <c r="F75">
        <f t="shared" si="21"/>
        <v>-320.19532063050116</v>
      </c>
      <c r="L75">
        <f t="shared" si="22"/>
        <v>-112.79991020787335</v>
      </c>
      <c r="M75">
        <f t="shared" si="23"/>
        <v>-301.2337428688881</v>
      </c>
      <c r="N75">
        <f t="shared" si="24"/>
        <v>1.212499389818695</v>
      </c>
      <c r="O75">
        <f t="shared" si="25"/>
        <v>4.354092043408488</v>
      </c>
    </row>
    <row r="76" spans="1:15" ht="12.75">
      <c r="A76">
        <f t="shared" si="26"/>
        <v>4.649557127312894</v>
      </c>
      <c r="B76">
        <f t="shared" si="18"/>
        <v>11.386528040011006</v>
      </c>
      <c r="C76">
        <f t="shared" si="19"/>
        <v>308.253141562352</v>
      </c>
      <c r="E76">
        <f t="shared" si="20"/>
        <v>82.04691173370394</v>
      </c>
      <c r="F76">
        <f t="shared" si="21"/>
        <v>-297.1334776796806</v>
      </c>
      <c r="L76">
        <f t="shared" si="22"/>
        <v>-56.51146757638189</v>
      </c>
      <c r="M76">
        <f t="shared" si="23"/>
        <v>-303.0287994818693</v>
      </c>
      <c r="N76">
        <f t="shared" si="24"/>
        <v>1.3864254434310563</v>
      </c>
      <c r="O76">
        <f t="shared" si="25"/>
        <v>4.5280180970208495</v>
      </c>
    </row>
    <row r="77" spans="1:15" ht="12.75">
      <c r="A77">
        <f t="shared" si="26"/>
        <v>4.71238898038469</v>
      </c>
      <c r="B77">
        <f t="shared" si="18"/>
        <v>11.449359893082802</v>
      </c>
      <c r="C77">
        <f t="shared" si="19"/>
        <v>303.6279398639854</v>
      </c>
      <c r="E77">
        <f t="shared" si="20"/>
        <v>133.10172819538022</v>
      </c>
      <c r="F77">
        <f t="shared" si="21"/>
        <v>-272.8989846398316</v>
      </c>
      <c r="L77">
        <f t="shared" si="22"/>
        <v>-1.653950414126637E-13</v>
      </c>
      <c r="M77">
        <f t="shared" si="23"/>
        <v>-303.6279398639854</v>
      </c>
      <c r="N77">
        <f t="shared" si="24"/>
        <v>1.5707963267948961</v>
      </c>
      <c r="O77">
        <f t="shared" si="25"/>
        <v>4.71238898038469</v>
      </c>
    </row>
    <row r="78" spans="1:15" ht="12.75">
      <c r="A78">
        <f t="shared" si="26"/>
        <v>4.775220833456485</v>
      </c>
      <c r="B78">
        <f t="shared" si="18"/>
        <v>11.512191746154597</v>
      </c>
      <c r="C78">
        <f t="shared" si="19"/>
        <v>308.25314156235197</v>
      </c>
      <c r="E78">
        <f t="shared" si="20"/>
        <v>183.63125294426465</v>
      </c>
      <c r="F78">
        <f t="shared" si="21"/>
        <v>-247.5874839832961</v>
      </c>
      <c r="L78">
        <f t="shared" si="22"/>
        <v>56.51146757638155</v>
      </c>
      <c r="M78">
        <f t="shared" si="23"/>
        <v>-303.0287994818693</v>
      </c>
      <c r="N78">
        <f t="shared" si="24"/>
        <v>-1.3864254434310574</v>
      </c>
      <c r="O78">
        <f t="shared" si="25"/>
        <v>-1.3864254434310574</v>
      </c>
    </row>
    <row r="79" spans="1:15" ht="12.75">
      <c r="A79">
        <f t="shared" si="26"/>
        <v>4.838052686528281</v>
      </c>
      <c r="B79">
        <f t="shared" si="18"/>
        <v>11.575023599226393</v>
      </c>
      <c r="C79">
        <f t="shared" si="19"/>
        <v>321.66067149358446</v>
      </c>
      <c r="E79">
        <f t="shared" si="20"/>
        <v>233.4360690309176</v>
      </c>
      <c r="F79">
        <f t="shared" si="21"/>
        <v>-221.2988686394405</v>
      </c>
      <c r="L79">
        <f t="shared" si="22"/>
        <v>112.79991020787301</v>
      </c>
      <c r="M79">
        <f t="shared" si="23"/>
        <v>-301.23374286888816</v>
      </c>
      <c r="N79">
        <f t="shared" si="24"/>
        <v>-1.2124993898186962</v>
      </c>
      <c r="O79">
        <f t="shared" si="25"/>
        <v>-1.2124993898186962</v>
      </c>
    </row>
    <row r="80" spans="1:15" ht="12.75">
      <c r="A80">
        <f t="shared" si="26"/>
        <v>4.900884539600076</v>
      </c>
      <c r="B80">
        <f t="shared" si="18"/>
        <v>11.637855452298188</v>
      </c>
      <c r="C80">
        <f t="shared" si="19"/>
        <v>342.6273468380743</v>
      </c>
      <c r="E80">
        <f t="shared" si="20"/>
        <v>282.3196195999009</v>
      </c>
      <c r="F80">
        <f t="shared" si="21"/>
        <v>-194.13688776290127</v>
      </c>
      <c r="L80">
        <f t="shared" si="22"/>
        <v>168.64318312715108</v>
      </c>
      <c r="M80">
        <f t="shared" si="23"/>
        <v>-298.2498542934099</v>
      </c>
      <c r="N80">
        <f t="shared" si="24"/>
        <v>-1.0561743235397154</v>
      </c>
      <c r="O80">
        <f t="shared" si="25"/>
        <v>-1.0561743235397154</v>
      </c>
    </row>
    <row r="81" spans="1:15" ht="12.75">
      <c r="A81">
        <f t="shared" si="26"/>
        <v>4.963716392671872</v>
      </c>
      <c r="B81">
        <f t="shared" si="18"/>
        <v>11.700687305369984</v>
      </c>
      <c r="C81">
        <f t="shared" si="19"/>
        <v>369.5728364610173</v>
      </c>
      <c r="E81">
        <f t="shared" si="20"/>
        <v>330.08898360988894</v>
      </c>
      <c r="F81">
        <f t="shared" si="21"/>
        <v>-166.20873728306918</v>
      </c>
      <c r="L81">
        <f t="shared" si="22"/>
        <v>223.8208984483679</v>
      </c>
      <c r="M81">
        <f t="shared" si="23"/>
        <v>-294.088909800433</v>
      </c>
      <c r="N81">
        <f t="shared" si="24"/>
        <v>-0.9202508842390789</v>
      </c>
      <c r="O81">
        <f t="shared" si="25"/>
        <v>-0.9202508842390789</v>
      </c>
    </row>
    <row r="82" spans="1:15" ht="12.75">
      <c r="A82">
        <f t="shared" si="26"/>
        <v>5.026548245743667</v>
      </c>
      <c r="B82">
        <f t="shared" si="18"/>
        <v>11.76351915844178</v>
      </c>
      <c r="C82">
        <f t="shared" si="19"/>
        <v>400.9173089043039</v>
      </c>
      <c r="E82">
        <f t="shared" si="20"/>
        <v>376.5556372048807</v>
      </c>
      <c r="F82">
        <f t="shared" si="21"/>
        <v>-137.62463685072998</v>
      </c>
      <c r="L82">
        <f t="shared" si="22"/>
        <v>278.115294937451</v>
      </c>
      <c r="M82">
        <f t="shared" si="23"/>
        <v>-288.7673307369165</v>
      </c>
      <c r="N82">
        <f t="shared" si="24"/>
        <v>-0.8041865013923063</v>
      </c>
      <c r="O82">
        <f t="shared" si="25"/>
        <v>-0.8041865013923063</v>
      </c>
    </row>
    <row r="83" spans="1:15" ht="12.75">
      <c r="A83">
        <f t="shared" si="26"/>
        <v>5.089380098815463</v>
      </c>
      <c r="B83">
        <f t="shared" si="18"/>
        <v>11.826351011513575</v>
      </c>
      <c r="C83">
        <f t="shared" si="19"/>
        <v>435.2751436593623</v>
      </c>
      <c r="E83">
        <f t="shared" si="20"/>
        <v>421.53619773173153</v>
      </c>
      <c r="F83">
        <f t="shared" si="21"/>
        <v>-108.49739485145714</v>
      </c>
      <c r="L83">
        <f t="shared" si="22"/>
        <v>331.31209741620825</v>
      </c>
      <c r="M83">
        <f t="shared" si="23"/>
        <v>-282.3061189442259</v>
      </c>
      <c r="N83">
        <f t="shared" si="24"/>
        <v>-0.705703357613317</v>
      </c>
      <c r="O83">
        <f t="shared" si="25"/>
        <v>-0.705703357613317</v>
      </c>
    </row>
    <row r="84" spans="1:15" ht="12.75">
      <c r="A84">
        <f t="shared" si="26"/>
        <v>5.152211951887258</v>
      </c>
      <c r="B84">
        <f t="shared" si="18"/>
        <v>11.88918286458537</v>
      </c>
      <c r="C84">
        <f t="shared" si="19"/>
        <v>471.5085177013128</v>
      </c>
      <c r="E84">
        <f t="shared" si="20"/>
        <v>464.8531474677054</v>
      </c>
      <c r="F84">
        <f t="shared" si="21"/>
        <v>-78.94196320244981</v>
      </c>
      <c r="L84">
        <f t="shared" si="22"/>
        <v>383.20136240856317</v>
      </c>
      <c r="M84">
        <f t="shared" si="23"/>
        <v>-274.73077387346007</v>
      </c>
      <c r="N84">
        <f t="shared" si="24"/>
        <v>-0.6220020714533371</v>
      </c>
      <c r="O84">
        <f t="shared" si="25"/>
        <v>-0.6220020714533371</v>
      </c>
    </row>
    <row r="85" spans="1:15" ht="12.75">
      <c r="A85">
        <f t="shared" si="26"/>
        <v>5.215043804959054</v>
      </c>
      <c r="B85">
        <f t="shared" si="18"/>
        <v>11.952014717657166</v>
      </c>
      <c r="C85">
        <f t="shared" si="19"/>
        <v>508.70819456698985</v>
      </c>
      <c r="E85">
        <f t="shared" si="20"/>
        <v>506.3355342018263</v>
      </c>
      <c r="F85">
        <f t="shared" si="21"/>
        <v>-49.07498368983507</v>
      </c>
      <c r="L85">
        <f t="shared" si="22"/>
        <v>433.57830669154134</v>
      </c>
      <c r="M85">
        <f t="shared" si="23"/>
        <v>-266.07119195076734</v>
      </c>
      <c r="N85">
        <f t="shared" si="24"/>
        <v>-0.5504056787573828</v>
      </c>
      <c r="O85">
        <f t="shared" si="25"/>
        <v>-0.5504056787573828</v>
      </c>
    </row>
    <row r="86" spans="1:15" ht="12.75">
      <c r="A86">
        <f t="shared" si="26"/>
        <v>5.277875658030849</v>
      </c>
      <c r="B86">
        <f t="shared" si="18"/>
        <v>12.014846570728961</v>
      </c>
      <c r="C86">
        <f t="shared" si="19"/>
        <v>546.1507397335542</v>
      </c>
      <c r="E86">
        <f t="shared" si="20"/>
        <v>545.8196459051543</v>
      </c>
      <c r="F86">
        <f t="shared" si="21"/>
        <v>-19.014327636824035</v>
      </c>
      <c r="L86">
        <f t="shared" si="22"/>
        <v>482.2441154810944</v>
      </c>
      <c r="M86">
        <f t="shared" si="23"/>
        <v>-256.3615485898099</v>
      </c>
      <c r="N86">
        <f t="shared" si="24"/>
        <v>-0.48860780669338877</v>
      </c>
      <c r="O86">
        <f t="shared" si="25"/>
        <v>-0.48860780669338877</v>
      </c>
    </row>
    <row r="87" spans="1:15" ht="12.75">
      <c r="A87">
        <f t="shared" si="26"/>
        <v>5.340707511102645</v>
      </c>
      <c r="B87">
        <f t="shared" si="18"/>
        <v>12.077678423800757</v>
      </c>
      <c r="C87">
        <f t="shared" si="19"/>
        <v>583.2556961681175</v>
      </c>
      <c r="E87">
        <f t="shared" si="20"/>
        <v>583.1496568273715</v>
      </c>
      <c r="F87">
        <f t="shared" si="21"/>
        <v>11.121369280549455</v>
      </c>
      <c r="L87">
        <f t="shared" si="22"/>
        <v>529.0067270632231</v>
      </c>
      <c r="M87">
        <f t="shared" si="23"/>
        <v>-245.64016331701941</v>
      </c>
      <c r="N87">
        <f t="shared" si="24"/>
        <v>-0.43471670764135867</v>
      </c>
      <c r="O87">
        <f t="shared" si="25"/>
        <v>-0.43471670764135867</v>
      </c>
    </row>
    <row r="88" spans="1:15" ht="12.75">
      <c r="A88">
        <f t="shared" si="26"/>
        <v>5.40353936417444</v>
      </c>
      <c r="B88">
        <f t="shared" si="18"/>
        <v>12.140510276872552</v>
      </c>
      <c r="C88">
        <f t="shared" si="19"/>
        <v>619.5505348847444</v>
      </c>
      <c r="E88">
        <f t="shared" si="20"/>
        <v>618.1782424698272</v>
      </c>
      <c r="F88">
        <f t="shared" si="21"/>
        <v>41.21317523424319</v>
      </c>
      <c r="L88">
        <f t="shared" si="22"/>
        <v>573.6815907738179</v>
      </c>
      <c r="M88">
        <f t="shared" si="23"/>
        <v>-233.94934854193247</v>
      </c>
      <c r="N88">
        <f t="shared" si="24"/>
        <v>-0.3872153603298384</v>
      </c>
      <c r="O88">
        <f t="shared" si="25"/>
        <v>-0.3872153603298384</v>
      </c>
    </row>
    <row r="89" spans="1:15" ht="12.75">
      <c r="A89">
        <f t="shared" si="26"/>
        <v>5.466371217246236</v>
      </c>
      <c r="B89">
        <f t="shared" si="18"/>
        <v>12.203342129944348</v>
      </c>
      <c r="C89">
        <f t="shared" si="19"/>
        <v>654.6442768358231</v>
      </c>
      <c r="E89">
        <f t="shared" si="20"/>
        <v>650.7671610080295</v>
      </c>
      <c r="F89">
        <f t="shared" si="21"/>
        <v>71.1423316137959</v>
      </c>
      <c r="L89">
        <f t="shared" si="22"/>
        <v>616.0923953358168</v>
      </c>
      <c r="M89">
        <f t="shared" si="23"/>
        <v>-221.33524256944122</v>
      </c>
      <c r="N89">
        <f t="shared" si="24"/>
        <v>-0.3448972916988753</v>
      </c>
      <c r="O89">
        <f t="shared" si="25"/>
        <v>-0.3448972916988753</v>
      </c>
    </row>
    <row r="90" spans="1:15" ht="12.75">
      <c r="A90">
        <f t="shared" si="26"/>
        <v>5.529203070318031</v>
      </c>
      <c r="B90">
        <f t="shared" si="18"/>
        <v>12.266173983016143</v>
      </c>
      <c r="C90">
        <f t="shared" si="19"/>
        <v>688.208396252286</v>
      </c>
      <c r="E90">
        <f t="shared" si="20"/>
        <v>680.7877988689687</v>
      </c>
      <c r="F90">
        <f t="shared" si="21"/>
        <v>100.7907217123088</v>
      </c>
      <c r="L90">
        <f t="shared" si="22"/>
        <v>656.0717646792674</v>
      </c>
      <c r="M90">
        <f t="shared" si="23"/>
        <v>-207.84762751298217</v>
      </c>
      <c r="N90">
        <f t="shared" si="24"/>
        <v>-0.3068031651462561</v>
      </c>
      <c r="O90">
        <f t="shared" si="25"/>
        <v>-0.3068031651462561</v>
      </c>
    </row>
    <row r="91" spans="1:15" ht="12.75">
      <c r="A91">
        <f t="shared" si="26"/>
        <v>5.592034923389827</v>
      </c>
      <c r="B91">
        <f t="shared" si="18"/>
        <v>12.329005836087939</v>
      </c>
      <c r="C91">
        <f t="shared" si="19"/>
        <v>719.9632355822542</v>
      </c>
      <c r="E91">
        <f t="shared" si="20"/>
        <v>708.1216783101324</v>
      </c>
      <c r="F91">
        <f t="shared" si="21"/>
        <v>130.0413368791241</v>
      </c>
      <c r="L91">
        <f t="shared" si="22"/>
        <v>693.4619184982073</v>
      </c>
      <c r="M91">
        <f t="shared" si="23"/>
        <v>-193.53973282727802</v>
      </c>
      <c r="N91">
        <f t="shared" si="24"/>
        <v>-0.2721665956296396</v>
      </c>
      <c r="O91">
        <f t="shared" si="25"/>
        <v>-0.2721665956296396</v>
      </c>
    </row>
    <row r="92" spans="1:15" ht="12.75">
      <c r="A92">
        <f t="shared" si="26"/>
        <v>5.654866776461622</v>
      </c>
      <c r="B92">
        <f t="shared" si="18"/>
        <v>12.391837689159734</v>
      </c>
      <c r="C92">
        <f t="shared" si="19"/>
        <v>749.6684058658776</v>
      </c>
      <c r="E92">
        <f t="shared" si="20"/>
        <v>732.6609249970282</v>
      </c>
      <c r="F92">
        <f t="shared" si="21"/>
        <v>158.7787382995127</v>
      </c>
      <c r="L92">
        <f t="shared" si="22"/>
        <v>728.1152949374497</v>
      </c>
      <c r="M92">
        <f t="shared" si="23"/>
        <v>-178.46802523599786</v>
      </c>
      <c r="N92">
        <f t="shared" si="24"/>
        <v>-0.24037063355526636</v>
      </c>
      <c r="O92">
        <f t="shared" si="25"/>
        <v>-0.24037063355526636</v>
      </c>
    </row>
    <row r="93" spans="1:15" ht="12.75">
      <c r="A93">
        <f t="shared" si="26"/>
        <v>5.717698629533418</v>
      </c>
      <c r="B93">
        <f t="shared" si="18"/>
        <v>12.45466954223153</v>
      </c>
      <c r="C93">
        <f t="shared" si="19"/>
        <v>777.1160115159984</v>
      </c>
      <c r="E93">
        <f t="shared" si="20"/>
        <v>754.3086937338983</v>
      </c>
      <c r="F93">
        <f t="shared" si="21"/>
        <v>186.88951257893885</v>
      </c>
      <c r="L93">
        <f t="shared" si="22"/>
        <v>759.8951329518108</v>
      </c>
      <c r="M93">
        <f t="shared" si="23"/>
        <v>-162.69198588339634</v>
      </c>
      <c r="N93">
        <f t="shared" si="24"/>
        <v>-0.21091379993650863</v>
      </c>
      <c r="O93">
        <f t="shared" si="25"/>
        <v>-0.21091379993650863</v>
      </c>
    </row>
    <row r="94" spans="1:15" ht="12.75">
      <c r="A94">
        <f t="shared" si="26"/>
        <v>5.780530482605213</v>
      </c>
      <c r="B94">
        <f t="shared" si="18"/>
        <v>12.517501395303325</v>
      </c>
      <c r="C94">
        <f t="shared" si="19"/>
        <v>802.1258620979852</v>
      </c>
      <c r="E94">
        <f t="shared" si="20"/>
        <v>772.9795506674631</v>
      </c>
      <c r="F94">
        <f t="shared" si="21"/>
        <v>214.26271933391243</v>
      </c>
      <c r="L94">
        <f t="shared" si="22"/>
        <v>788.6760120394745</v>
      </c>
      <c r="M94">
        <f t="shared" si="23"/>
        <v>-146.2738755894113</v>
      </c>
      <c r="N94">
        <f t="shared" si="24"/>
        <v>-0.1833838892623728</v>
      </c>
      <c r="O94">
        <f t="shared" si="25"/>
        <v>-0.1833838892623728</v>
      </c>
    </row>
    <row r="95" spans="1:15" ht="12.75">
      <c r="A95">
        <f t="shared" si="26"/>
        <v>5.843362335677009</v>
      </c>
      <c r="B95">
        <f t="shared" si="18"/>
        <v>12.580333248375121</v>
      </c>
      <c r="C95">
        <f t="shared" si="19"/>
        <v>824.5420811584777</v>
      </c>
      <c r="E95">
        <f t="shared" si="20"/>
        <v>788.5998104553087</v>
      </c>
      <c r="F95">
        <f t="shared" si="21"/>
        <v>240.79032902300068</v>
      </c>
      <c r="L95">
        <f t="shared" si="22"/>
        <v>814.344347219415</v>
      </c>
      <c r="M95">
        <f t="shared" si="23"/>
        <v>-129.278489134652</v>
      </c>
      <c r="N95">
        <f t="shared" si="24"/>
        <v>-0.1574378122136933</v>
      </c>
      <c r="O95">
        <f t="shared" si="25"/>
        <v>-0.1574378122136933</v>
      </c>
    </row>
    <row r="96" spans="1:15" ht="12.75">
      <c r="A96">
        <f t="shared" si="26"/>
        <v>5.906194188748804</v>
      </c>
      <c r="B96">
        <f t="shared" si="18"/>
        <v>12.643165101446916</v>
      </c>
      <c r="C96">
        <f t="shared" si="19"/>
        <v>844.2307002107686</v>
      </c>
      <c r="E96">
        <f t="shared" si="20"/>
        <v>801.1078270682704</v>
      </c>
      <c r="F96">
        <f t="shared" si="21"/>
        <v>266.36764929007205</v>
      </c>
      <c r="L96">
        <f t="shared" si="22"/>
        <v>836.7988372994239</v>
      </c>
      <c r="M96">
        <f t="shared" si="23"/>
        <v>-111.77289954500189</v>
      </c>
      <c r="N96">
        <f t="shared" si="24"/>
        <v>-0.13278602894034952</v>
      </c>
      <c r="O96">
        <f t="shared" si="25"/>
        <v>-0.13278602894034952</v>
      </c>
    </row>
    <row r="97" spans="1:15" ht="12.75">
      <c r="A97">
        <f t="shared" si="26"/>
        <v>5.9690260418206</v>
      </c>
      <c r="B97">
        <f t="shared" si="18"/>
        <v>12.705996954518712</v>
      </c>
      <c r="C97">
        <f t="shared" si="19"/>
        <v>861.077950761123</v>
      </c>
      <c r="E97">
        <f t="shared" si="20"/>
        <v>810.4542370791463</v>
      </c>
      <c r="F97">
        <f t="shared" si="21"/>
        <v>290.8937381371999</v>
      </c>
      <c r="L97">
        <f t="shared" si="22"/>
        <v>855.9508646656362</v>
      </c>
      <c r="M97">
        <f t="shared" si="23"/>
        <v>-93.82619338502816</v>
      </c>
      <c r="N97">
        <f t="shared" si="24"/>
        <v>-0.10918042897466874</v>
      </c>
      <c r="O97">
        <f t="shared" si="25"/>
        <v>-0.10918042897466874</v>
      </c>
    </row>
    <row r="98" spans="1:15" ht="12.75">
      <c r="A98">
        <f t="shared" si="26"/>
        <v>6.031857894892395</v>
      </c>
      <c r="B98">
        <f>A98+$I$4</f>
        <v>12.768828807590507</v>
      </c>
      <c r="C98">
        <f t="shared" si="19"/>
        <v>874.9890538836488</v>
      </c>
      <c r="E98">
        <f t="shared" si="20"/>
        <v>816.602154477592</v>
      </c>
      <c r="F98">
        <f t="shared" si="21"/>
        <v>314.27180229660735</v>
      </c>
      <c r="L98">
        <f t="shared" si="22"/>
        <v>871.7248450157663</v>
      </c>
      <c r="M98">
        <f t="shared" si="23"/>
        <v>-75.5091981048741</v>
      </c>
      <c r="N98">
        <f>ATAN(M98/L98)</f>
        <v>-0.08640477910818276</v>
      </c>
      <c r="O98">
        <f>IF(L98&gt;0,N98,N98+PI())</f>
        <v>-0.08640477910818276</v>
      </c>
    </row>
    <row r="99" spans="1:15" ht="12.75">
      <c r="A99">
        <f t="shared" si="26"/>
        <v>6.094689747964191</v>
      </c>
      <c r="B99">
        <f>A99+$I$4</f>
        <v>12.831660660662303</v>
      </c>
      <c r="C99">
        <f t="shared" si="19"/>
        <v>885.887367030791</v>
      </c>
      <c r="E99">
        <f t="shared" si="20"/>
        <v>819.5273162423521</v>
      </c>
      <c r="F99">
        <f t="shared" si="21"/>
        <v>336.4095792294791</v>
      </c>
      <c r="L99">
        <f t="shared" si="22"/>
        <v>884.0585256558185</v>
      </c>
      <c r="M99">
        <f t="shared" si="23"/>
        <v>-56.89420251667133</v>
      </c>
      <c r="N99">
        <f>ATAN(M99/L99)</f>
        <v>-0.06426707064890051</v>
      </c>
      <c r="O99">
        <f>IF(L99&gt;0,N99,N99+PI())</f>
        <v>-0.06426707064890051</v>
      </c>
    </row>
    <row r="100" spans="1:15" ht="12.75">
      <c r="A100">
        <f t="shared" si="26"/>
        <v>6.157521601035986</v>
      </c>
      <c r="B100">
        <f>A100+$I$4</f>
        <v>12.894492513734098</v>
      </c>
      <c r="C100">
        <f t="shared" si="19"/>
        <v>893.7137899128237</v>
      </c>
      <c r="E100">
        <f t="shared" si="20"/>
        <v>819.2181780963206</v>
      </c>
      <c r="F100">
        <f t="shared" si="21"/>
        <v>357.2197012440495</v>
      </c>
      <c r="L100">
        <f t="shared" si="22"/>
        <v>892.9032311830291</v>
      </c>
      <c r="M100">
        <f t="shared" si="23"/>
        <v>-38.054671503623936</v>
      </c>
      <c r="N100">
        <f>ATAN(M100/L100)</f>
        <v>-0.042593256074920545</v>
      </c>
      <c r="O100">
        <f>IF(L100&gt;0,N100,N100+PI())</f>
        <v>-0.042593256074920545</v>
      </c>
    </row>
    <row r="101" spans="1:15" ht="12.75">
      <c r="A101">
        <f t="shared" si="26"/>
        <v>6.220353454107782</v>
      </c>
      <c r="B101">
        <f>A101+$I$4</f>
        <v>12.957324366805894</v>
      </c>
      <c r="C101">
        <f t="shared" si="19"/>
        <v>898.426361246701</v>
      </c>
      <c r="E101">
        <f t="shared" si="20"/>
        <v>815.6759600665278</v>
      </c>
      <c r="F101">
        <f t="shared" si="21"/>
        <v>376.62004029596727</v>
      </c>
      <c r="L101">
        <f t="shared" si="22"/>
        <v>898.2240555854439</v>
      </c>
      <c r="M101">
        <f t="shared" si="23"/>
        <v>-19.06495608767742</v>
      </c>
      <c r="N101">
        <f>ATAN(M101/L101)</f>
        <v>-0.021221981055492303</v>
      </c>
      <c r="O101">
        <f>IF(L101&gt;0,N101,N101+PI())</f>
        <v>-0.021221981055492303</v>
      </c>
    </row>
    <row r="102" spans="1:15" ht="12.75">
      <c r="A102">
        <f t="shared" si="26"/>
        <v>6.283185307179577</v>
      </c>
      <c r="B102">
        <f>A102+$I$4</f>
        <v>13.02015621987769</v>
      </c>
      <c r="C102">
        <f t="shared" si="19"/>
        <v>900</v>
      </c>
      <c r="E102">
        <f t="shared" si="20"/>
        <v>808.9146416692513</v>
      </c>
      <c r="F102">
        <f t="shared" si="21"/>
        <v>394.53403211016746</v>
      </c>
      <c r="L102">
        <f t="shared" si="22"/>
        <v>900</v>
      </c>
      <c r="M102">
        <f t="shared" si="23"/>
        <v>-2.771155698330282E-12</v>
      </c>
      <c r="N102">
        <f>ATAN(M102/L102)</f>
        <v>-3.0790618870336464E-15</v>
      </c>
      <c r="O102">
        <f>IF(L102&gt;0,N102,N102+PI())</f>
        <v>-3.0790618870336464E-15</v>
      </c>
    </row>
    <row r="104" spans="12:13" ht="12.75">
      <c r="L104">
        <f aca="true" t="shared" si="27" ref="L104:L135">COS(A2)*$I$2</f>
        <v>900</v>
      </c>
      <c r="M104">
        <f aca="true" t="shared" si="28" ref="M104:M135">SIN(A2)*$I$2</f>
        <v>0</v>
      </c>
    </row>
    <row r="105" spans="12:13" ht="12.75">
      <c r="L105">
        <f t="shared" si="27"/>
        <v>898.2240555854444</v>
      </c>
      <c r="M105">
        <f t="shared" si="28"/>
        <v>56.51146757638204</v>
      </c>
    </row>
    <row r="106" spans="12:13" ht="12.75">
      <c r="L106">
        <f t="shared" si="27"/>
        <v>892.9032311830301</v>
      </c>
      <c r="M106">
        <f t="shared" si="28"/>
        <v>112.79991020787384</v>
      </c>
    </row>
    <row r="107" spans="12:13" ht="12.75">
      <c r="L107">
        <f t="shared" si="27"/>
        <v>884.0585256558198</v>
      </c>
      <c r="M107">
        <f t="shared" si="28"/>
        <v>168.64318312715216</v>
      </c>
    </row>
    <row r="108" spans="12:13" ht="12.75">
      <c r="L108">
        <f t="shared" si="27"/>
        <v>871.724845015768</v>
      </c>
      <c r="M108">
        <f t="shared" si="28"/>
        <v>223.82089844836932</v>
      </c>
    </row>
    <row r="109" spans="12:13" ht="12.75">
      <c r="L109">
        <f t="shared" si="27"/>
        <v>855.9508646656382</v>
      </c>
      <c r="M109">
        <f t="shared" si="28"/>
        <v>278.11529493745263</v>
      </c>
    </row>
    <row r="110" spans="12:13" ht="12.75">
      <c r="L110">
        <f t="shared" si="27"/>
        <v>836.7988372994263</v>
      </c>
      <c r="M110">
        <f t="shared" si="28"/>
        <v>331.3120974162101</v>
      </c>
    </row>
    <row r="111" spans="12:13" ht="12.75">
      <c r="L111">
        <f t="shared" si="27"/>
        <v>814.3443472194176</v>
      </c>
      <c r="M111">
        <f t="shared" si="28"/>
        <v>383.20136240856533</v>
      </c>
    </row>
    <row r="112" spans="12:13" ht="12.75">
      <c r="L112">
        <f t="shared" si="27"/>
        <v>788.6760120394772</v>
      </c>
      <c r="M112">
        <f t="shared" si="28"/>
        <v>433.5783066915437</v>
      </c>
    </row>
    <row r="113" spans="12:13" ht="12.75">
      <c r="L113">
        <f t="shared" si="27"/>
        <v>759.8951329518137</v>
      </c>
      <c r="M113">
        <f t="shared" si="28"/>
        <v>482.2441154810969</v>
      </c>
    </row>
    <row r="114" spans="12:13" ht="12.75">
      <c r="L114">
        <f t="shared" si="27"/>
        <v>728.1152949374527</v>
      </c>
      <c r="M114">
        <f t="shared" si="28"/>
        <v>529.0067270632258</v>
      </c>
    </row>
    <row r="115" spans="12:13" ht="12.75">
      <c r="L115">
        <f t="shared" si="27"/>
        <v>693.4619184982105</v>
      </c>
      <c r="M115">
        <f t="shared" si="28"/>
        <v>573.6815907738206</v>
      </c>
    </row>
    <row r="116" spans="12:13" ht="12.75">
      <c r="L116">
        <f t="shared" si="27"/>
        <v>656.0717646792705</v>
      </c>
      <c r="M116">
        <f t="shared" si="28"/>
        <v>616.0923953358197</v>
      </c>
    </row>
    <row r="117" spans="12:13" ht="12.75">
      <c r="L117">
        <f t="shared" si="27"/>
        <v>616.0923953358199</v>
      </c>
      <c r="M117">
        <f t="shared" si="28"/>
        <v>656.0717646792702</v>
      </c>
    </row>
    <row r="118" spans="12:13" ht="12.75">
      <c r="L118">
        <f t="shared" si="27"/>
        <v>573.6815907738209</v>
      </c>
      <c r="M118">
        <f t="shared" si="28"/>
        <v>693.4619184982101</v>
      </c>
    </row>
    <row r="119" spans="12:13" ht="12.75">
      <c r="L119">
        <f t="shared" si="27"/>
        <v>529.006727063226</v>
      </c>
      <c r="M119">
        <f t="shared" si="28"/>
        <v>728.1152949374525</v>
      </c>
    </row>
    <row r="120" spans="12:13" ht="12.75">
      <c r="L120">
        <f t="shared" si="27"/>
        <v>482.2441154810971</v>
      </c>
      <c r="M120">
        <f t="shared" si="28"/>
        <v>759.8951329518135</v>
      </c>
    </row>
    <row r="121" spans="12:13" ht="12.75">
      <c r="L121">
        <f t="shared" si="27"/>
        <v>433.5783066915438</v>
      </c>
      <c r="M121">
        <f t="shared" si="28"/>
        <v>788.6760120394772</v>
      </c>
    </row>
    <row r="122" spans="12:13" ht="12.75">
      <c r="L122">
        <f t="shared" si="27"/>
        <v>383.2013624085654</v>
      </c>
      <c r="M122">
        <f t="shared" si="28"/>
        <v>814.3443472194176</v>
      </c>
    </row>
    <row r="123" spans="12:13" ht="12.75">
      <c r="L123">
        <f t="shared" si="27"/>
        <v>331.31209741621007</v>
      </c>
      <c r="M123">
        <f t="shared" si="28"/>
        <v>836.7988372994263</v>
      </c>
    </row>
    <row r="124" spans="12:13" ht="12.75">
      <c r="L124">
        <f t="shared" si="27"/>
        <v>278.1152949374526</v>
      </c>
      <c r="M124">
        <f t="shared" si="28"/>
        <v>855.9508646656383</v>
      </c>
    </row>
    <row r="125" spans="12:13" ht="12.75">
      <c r="L125">
        <f t="shared" si="27"/>
        <v>223.8208984483691</v>
      </c>
      <c r="M125">
        <f t="shared" si="28"/>
        <v>871.7248450157681</v>
      </c>
    </row>
    <row r="126" spans="12:13" ht="12.75">
      <c r="L126">
        <f t="shared" si="27"/>
        <v>168.64318312715187</v>
      </c>
      <c r="M126">
        <f t="shared" si="28"/>
        <v>884.0585256558198</v>
      </c>
    </row>
    <row r="127" spans="12:13" ht="12.75">
      <c r="L127">
        <f t="shared" si="27"/>
        <v>112.79991020787344</v>
      </c>
      <c r="M127">
        <f t="shared" si="28"/>
        <v>892.9032311830301</v>
      </c>
    </row>
    <row r="128" spans="12:13" ht="12.75">
      <c r="L128">
        <f t="shared" si="27"/>
        <v>56.51146757638158</v>
      </c>
      <c r="M128">
        <f t="shared" si="28"/>
        <v>898.2240555854444</v>
      </c>
    </row>
    <row r="129" spans="12:13" ht="12.75">
      <c r="L129">
        <f t="shared" si="27"/>
        <v>-5.443887528266966E-13</v>
      </c>
      <c r="M129">
        <f t="shared" si="28"/>
        <v>900</v>
      </c>
    </row>
    <row r="130" spans="12:13" ht="12.75">
      <c r="L130">
        <f t="shared" si="27"/>
        <v>-56.511467576382664</v>
      </c>
      <c r="M130">
        <f t="shared" si="28"/>
        <v>898.2240555854444</v>
      </c>
    </row>
    <row r="131" spans="12:13" ht="12.75">
      <c r="L131">
        <f t="shared" si="27"/>
        <v>-112.7999102078745</v>
      </c>
      <c r="M131">
        <f t="shared" si="28"/>
        <v>892.90323118303</v>
      </c>
    </row>
    <row r="132" spans="12:13" ht="12.75">
      <c r="L132">
        <f t="shared" si="27"/>
        <v>-168.64318312715295</v>
      </c>
      <c r="M132">
        <f t="shared" si="28"/>
        <v>884.0585256558196</v>
      </c>
    </row>
    <row r="133" spans="12:13" ht="12.75">
      <c r="L133">
        <f t="shared" si="27"/>
        <v>-223.82089844837014</v>
      </c>
      <c r="M133">
        <f t="shared" si="28"/>
        <v>871.7248450157678</v>
      </c>
    </row>
    <row r="134" spans="12:13" ht="12.75">
      <c r="L134">
        <f t="shared" si="27"/>
        <v>-278.11529493745354</v>
      </c>
      <c r="M134">
        <f t="shared" si="28"/>
        <v>855.9508646656378</v>
      </c>
    </row>
    <row r="135" spans="12:13" ht="12.75">
      <c r="L135">
        <f t="shared" si="27"/>
        <v>-331.31209741621115</v>
      </c>
      <c r="M135">
        <f t="shared" si="28"/>
        <v>836.7988372994259</v>
      </c>
    </row>
    <row r="136" spans="12:13" ht="12.75">
      <c r="L136">
        <f aca="true" t="shared" si="29" ref="L136:L167">COS(A34)*$I$2</f>
        <v>-383.2013624085662</v>
      </c>
      <c r="M136">
        <f aca="true" t="shared" si="30" ref="M136:M167">SIN(A34)*$I$2</f>
        <v>814.3443472194173</v>
      </c>
    </row>
    <row r="137" spans="12:13" ht="12.75">
      <c r="L137">
        <f t="shared" si="29"/>
        <v>-433.5783066915446</v>
      </c>
      <c r="M137">
        <f t="shared" si="30"/>
        <v>788.6760120394767</v>
      </c>
    </row>
    <row r="138" spans="12:13" ht="12.75">
      <c r="L138">
        <f t="shared" si="29"/>
        <v>-482.24411548109777</v>
      </c>
      <c r="M138">
        <f t="shared" si="30"/>
        <v>759.8951329518129</v>
      </c>
    </row>
    <row r="139" spans="12:13" ht="12.75">
      <c r="L139">
        <f t="shared" si="29"/>
        <v>-529.0067270632268</v>
      </c>
      <c r="M139">
        <f t="shared" si="30"/>
        <v>728.1152949374521</v>
      </c>
    </row>
    <row r="140" spans="12:13" ht="12.75">
      <c r="L140">
        <f t="shared" si="29"/>
        <v>-573.6815907738217</v>
      </c>
      <c r="M140">
        <f t="shared" si="30"/>
        <v>693.4619184982096</v>
      </c>
    </row>
    <row r="141" spans="12:13" ht="12.75">
      <c r="L141">
        <f t="shared" si="29"/>
        <v>-616.0923953358207</v>
      </c>
      <c r="M141">
        <f t="shared" si="30"/>
        <v>656.0717646792694</v>
      </c>
    </row>
    <row r="142" spans="12:13" ht="12.75">
      <c r="L142">
        <f t="shared" si="29"/>
        <v>-656.0717646792713</v>
      </c>
      <c r="M142">
        <f t="shared" si="30"/>
        <v>616.0923953358189</v>
      </c>
    </row>
    <row r="143" spans="12:13" ht="12.75">
      <c r="L143">
        <f t="shared" si="29"/>
        <v>-693.4619184982113</v>
      </c>
      <c r="M143">
        <f t="shared" si="30"/>
        <v>573.6815907738197</v>
      </c>
    </row>
    <row r="144" spans="12:13" ht="12.75">
      <c r="L144">
        <f t="shared" si="29"/>
        <v>-728.1152949374537</v>
      </c>
      <c r="M144">
        <f t="shared" si="30"/>
        <v>529.0067270632246</v>
      </c>
    </row>
    <row r="145" spans="12:13" ht="12.75">
      <c r="L145">
        <f t="shared" si="29"/>
        <v>-759.8951329518145</v>
      </c>
      <c r="M145">
        <f t="shared" si="30"/>
        <v>482.2441154810956</v>
      </c>
    </row>
    <row r="146" spans="12:13" ht="12.75">
      <c r="L146">
        <f t="shared" si="29"/>
        <v>-788.676012039478</v>
      </c>
      <c r="M146">
        <f t="shared" si="30"/>
        <v>433.5783066915423</v>
      </c>
    </row>
    <row r="147" spans="12:13" ht="12.75">
      <c r="L147">
        <f t="shared" si="29"/>
        <v>-814.3443472194183</v>
      </c>
      <c r="M147">
        <f t="shared" si="30"/>
        <v>383.2013624085638</v>
      </c>
    </row>
    <row r="148" spans="12:13" ht="12.75">
      <c r="L148">
        <f t="shared" si="29"/>
        <v>-836.798837299427</v>
      </c>
      <c r="M148">
        <f t="shared" si="30"/>
        <v>331.3120974162085</v>
      </c>
    </row>
    <row r="149" spans="12:13" ht="12.75">
      <c r="L149">
        <f t="shared" si="29"/>
        <v>-855.9508646656387</v>
      </c>
      <c r="M149">
        <f t="shared" si="30"/>
        <v>278.11529493745087</v>
      </c>
    </row>
    <row r="150" spans="12:13" ht="12.75">
      <c r="L150">
        <f t="shared" si="29"/>
        <v>-871.7248450157684</v>
      </c>
      <c r="M150">
        <f t="shared" si="30"/>
        <v>223.8208984483674</v>
      </c>
    </row>
    <row r="151" spans="12:13" ht="12.75">
      <c r="L151">
        <f t="shared" si="29"/>
        <v>-884.0585256558202</v>
      </c>
      <c r="M151">
        <f t="shared" si="30"/>
        <v>168.64318312715014</v>
      </c>
    </row>
    <row r="152" spans="12:13" ht="12.75">
      <c r="L152">
        <f t="shared" si="29"/>
        <v>-892.9032311830302</v>
      </c>
      <c r="M152">
        <f t="shared" si="30"/>
        <v>112.7999102078717</v>
      </c>
    </row>
    <row r="153" spans="12:13" ht="12.75">
      <c r="L153">
        <f t="shared" si="29"/>
        <v>-898.2240555854445</v>
      </c>
      <c r="M153">
        <f t="shared" si="30"/>
        <v>56.511467576379836</v>
      </c>
    </row>
    <row r="154" spans="12:13" ht="12.75">
      <c r="L154">
        <f t="shared" si="29"/>
        <v>-900</v>
      </c>
      <c r="M154">
        <f t="shared" si="30"/>
        <v>-2.2878183722485623E-12</v>
      </c>
    </row>
    <row r="155" spans="12:13" ht="12.75">
      <c r="L155">
        <f t="shared" si="29"/>
        <v>-898.2240555854443</v>
      </c>
      <c r="M155">
        <f t="shared" si="30"/>
        <v>-56.5114675763844</v>
      </c>
    </row>
    <row r="156" spans="12:13" ht="12.75">
      <c r="L156">
        <f t="shared" si="29"/>
        <v>-892.9032311830298</v>
      </c>
      <c r="M156">
        <f t="shared" si="30"/>
        <v>-112.79991020787625</v>
      </c>
    </row>
    <row r="157" spans="12:13" ht="12.75">
      <c r="L157">
        <f t="shared" si="29"/>
        <v>-884.0585256558194</v>
      </c>
      <c r="M157">
        <f t="shared" si="30"/>
        <v>-168.64318312715463</v>
      </c>
    </row>
    <row r="158" spans="12:13" ht="12.75">
      <c r="L158">
        <f t="shared" si="29"/>
        <v>-871.7248450157674</v>
      </c>
      <c r="M158">
        <f t="shared" si="30"/>
        <v>-223.82089844837185</v>
      </c>
    </row>
    <row r="159" spans="12:13" ht="12.75">
      <c r="L159">
        <f t="shared" si="29"/>
        <v>-855.9508646656374</v>
      </c>
      <c r="M159">
        <f t="shared" si="30"/>
        <v>-278.1152949374552</v>
      </c>
    </row>
    <row r="160" spans="12:13" ht="12.75">
      <c r="L160">
        <f t="shared" si="29"/>
        <v>-836.7988372994253</v>
      </c>
      <c r="M160">
        <f t="shared" si="30"/>
        <v>-331.31209741621274</v>
      </c>
    </row>
    <row r="161" spans="12:13" ht="12.75">
      <c r="L161">
        <f t="shared" si="29"/>
        <v>-814.3443472194164</v>
      </c>
      <c r="M161">
        <f t="shared" si="30"/>
        <v>-383.20136240856795</v>
      </c>
    </row>
    <row r="162" spans="12:13" ht="12.75">
      <c r="L162">
        <f t="shared" si="29"/>
        <v>-788.6760120394758</v>
      </c>
      <c r="M162">
        <f t="shared" si="30"/>
        <v>-433.5783066915463</v>
      </c>
    </row>
    <row r="163" spans="12:13" ht="12.75">
      <c r="L163">
        <f t="shared" si="29"/>
        <v>-759.895132951812</v>
      </c>
      <c r="M163">
        <f t="shared" si="30"/>
        <v>-482.24411548109947</v>
      </c>
    </row>
    <row r="164" spans="12:13" ht="12.75">
      <c r="L164">
        <f t="shared" si="29"/>
        <v>-728.1152949374509</v>
      </c>
      <c r="M164">
        <f t="shared" si="30"/>
        <v>-529.0067270632284</v>
      </c>
    </row>
    <row r="165" spans="12:13" ht="12.75">
      <c r="L165">
        <f t="shared" si="29"/>
        <v>-693.4619184982083</v>
      </c>
      <c r="M165">
        <f t="shared" si="30"/>
        <v>-573.6815907738231</v>
      </c>
    </row>
    <row r="166" spans="12:13" ht="12.75">
      <c r="L166">
        <f t="shared" si="29"/>
        <v>-656.0717646792682</v>
      </c>
      <c r="M166">
        <f t="shared" si="30"/>
        <v>-616.0923953358222</v>
      </c>
    </row>
    <row r="167" spans="12:13" ht="12.75">
      <c r="L167">
        <f t="shared" si="29"/>
        <v>-616.0923953358174</v>
      </c>
      <c r="M167">
        <f t="shared" si="30"/>
        <v>-656.0717646792726</v>
      </c>
    </row>
    <row r="168" spans="12:13" ht="12.75">
      <c r="L168">
        <f aca="true" t="shared" si="31" ref="L168:L199">COS(A66)*$I$2</f>
        <v>-573.6815907738181</v>
      </c>
      <c r="M168">
        <f aca="true" t="shared" si="32" ref="M168:M199">SIN(A66)*$I$2</f>
        <v>-693.4619184982124</v>
      </c>
    </row>
    <row r="169" spans="12:13" ht="12.75">
      <c r="L169">
        <f t="shared" si="31"/>
        <v>-529.0067270632234</v>
      </c>
      <c r="M169">
        <f t="shared" si="32"/>
        <v>-728.1152949374545</v>
      </c>
    </row>
    <row r="170" spans="12:13" ht="12.75">
      <c r="L170">
        <f t="shared" si="31"/>
        <v>-482.2441154810947</v>
      </c>
      <c r="M170">
        <f t="shared" si="32"/>
        <v>-759.8951329518151</v>
      </c>
    </row>
    <row r="171" spans="12:13" ht="12.75">
      <c r="L171">
        <f t="shared" si="31"/>
        <v>-433.5783066915416</v>
      </c>
      <c r="M171">
        <f t="shared" si="32"/>
        <v>-788.6760120394785</v>
      </c>
    </row>
    <row r="172" spans="12:13" ht="12.75">
      <c r="L172">
        <f t="shared" si="31"/>
        <v>-383.2013624085635</v>
      </c>
      <c r="M172">
        <f t="shared" si="32"/>
        <v>-814.3443472194184</v>
      </c>
    </row>
    <row r="173" spans="12:13" ht="12.75">
      <c r="L173">
        <f t="shared" si="31"/>
        <v>-331.31209741620853</v>
      </c>
      <c r="M173">
        <f t="shared" si="32"/>
        <v>-836.798837299427</v>
      </c>
    </row>
    <row r="174" spans="12:13" ht="12.75">
      <c r="L174">
        <f t="shared" si="31"/>
        <v>-278.1152949374513</v>
      </c>
      <c r="M174">
        <f t="shared" si="32"/>
        <v>-855.9508646656387</v>
      </c>
    </row>
    <row r="175" spans="12:13" ht="12.75">
      <c r="L175">
        <f t="shared" si="31"/>
        <v>-223.8208984483682</v>
      </c>
      <c r="M175">
        <f t="shared" si="32"/>
        <v>-871.7248450157683</v>
      </c>
    </row>
    <row r="176" spans="12:13" ht="12.75">
      <c r="L176">
        <f t="shared" si="31"/>
        <v>-168.6431831271514</v>
      </c>
      <c r="M176">
        <f t="shared" si="32"/>
        <v>-884.05852565582</v>
      </c>
    </row>
    <row r="177" spans="12:13" ht="12.75">
      <c r="L177">
        <f t="shared" si="31"/>
        <v>-112.79991020787335</v>
      </c>
      <c r="M177">
        <f t="shared" si="32"/>
        <v>-892.9032311830301</v>
      </c>
    </row>
    <row r="178" spans="12:13" ht="12.75">
      <c r="L178">
        <f t="shared" si="31"/>
        <v>-56.51146757638189</v>
      </c>
      <c r="M178">
        <f t="shared" si="32"/>
        <v>-898.2240555854444</v>
      </c>
    </row>
    <row r="179" spans="12:13" ht="12.75">
      <c r="L179">
        <f t="shared" si="31"/>
        <v>-1.653950414126637E-13</v>
      </c>
      <c r="M179">
        <f t="shared" si="32"/>
        <v>-900</v>
      </c>
    </row>
    <row r="180" spans="12:13" ht="12.75">
      <c r="L180">
        <f t="shared" si="31"/>
        <v>56.51146757638155</v>
      </c>
      <c r="M180">
        <f t="shared" si="32"/>
        <v>-898.2240555854444</v>
      </c>
    </row>
    <row r="181" spans="12:13" ht="12.75">
      <c r="L181">
        <f t="shared" si="31"/>
        <v>112.79991020787301</v>
      </c>
      <c r="M181">
        <f t="shared" si="32"/>
        <v>-892.9032311830302</v>
      </c>
    </row>
    <row r="182" spans="12:13" ht="12.75">
      <c r="L182">
        <f t="shared" si="31"/>
        <v>168.64318312715108</v>
      </c>
      <c r="M182">
        <f t="shared" si="32"/>
        <v>-884.0585256558201</v>
      </c>
    </row>
    <row r="183" spans="12:13" ht="12.75">
      <c r="L183">
        <f t="shared" si="31"/>
        <v>223.8208984483679</v>
      </c>
      <c r="M183">
        <f t="shared" si="32"/>
        <v>-871.7248450157683</v>
      </c>
    </row>
    <row r="184" spans="12:13" ht="12.75">
      <c r="L184">
        <f t="shared" si="31"/>
        <v>278.115294937451</v>
      </c>
      <c r="M184">
        <f t="shared" si="32"/>
        <v>-855.9508646656387</v>
      </c>
    </row>
    <row r="185" spans="12:13" ht="12.75">
      <c r="L185">
        <f t="shared" si="31"/>
        <v>331.31209741620825</v>
      </c>
      <c r="M185">
        <f t="shared" si="32"/>
        <v>-836.798837299427</v>
      </c>
    </row>
    <row r="186" spans="12:13" ht="12.75">
      <c r="L186">
        <f t="shared" si="31"/>
        <v>383.20136240856317</v>
      </c>
      <c r="M186">
        <f t="shared" si="32"/>
        <v>-814.3443472194186</v>
      </c>
    </row>
    <row r="187" spans="12:13" ht="12.75">
      <c r="L187">
        <f t="shared" si="31"/>
        <v>433.57830669154134</v>
      </c>
      <c r="M187">
        <f t="shared" si="32"/>
        <v>-788.6760120394786</v>
      </c>
    </row>
    <row r="188" spans="12:13" ht="12.75">
      <c r="L188">
        <f t="shared" si="31"/>
        <v>482.2441154810944</v>
      </c>
      <c r="M188">
        <f t="shared" si="32"/>
        <v>-759.8951329518152</v>
      </c>
    </row>
    <row r="189" spans="12:13" ht="12.75">
      <c r="L189">
        <f t="shared" si="31"/>
        <v>529.0067270632231</v>
      </c>
      <c r="M189">
        <f t="shared" si="32"/>
        <v>-728.1152949374547</v>
      </c>
    </row>
    <row r="190" spans="12:13" ht="12.75">
      <c r="L190">
        <f t="shared" si="31"/>
        <v>573.6815907738179</v>
      </c>
      <c r="M190">
        <f t="shared" si="32"/>
        <v>-693.4619184982126</v>
      </c>
    </row>
    <row r="191" spans="12:13" ht="12.75">
      <c r="L191">
        <f t="shared" si="31"/>
        <v>616.0923953358168</v>
      </c>
      <c r="M191">
        <f t="shared" si="32"/>
        <v>-656.0717646792731</v>
      </c>
    </row>
    <row r="192" spans="12:13" ht="12.75">
      <c r="L192">
        <f t="shared" si="31"/>
        <v>656.0717646792674</v>
      </c>
      <c r="M192">
        <f t="shared" si="32"/>
        <v>-616.092395335823</v>
      </c>
    </row>
    <row r="193" spans="12:13" ht="12.75">
      <c r="L193">
        <f t="shared" si="31"/>
        <v>693.4619184982073</v>
      </c>
      <c r="M193">
        <f t="shared" si="32"/>
        <v>-573.6815907738244</v>
      </c>
    </row>
    <row r="194" spans="12:13" ht="12.75">
      <c r="L194">
        <f t="shared" si="31"/>
        <v>728.1152949374497</v>
      </c>
      <c r="M194">
        <f t="shared" si="32"/>
        <v>-529.0067270632298</v>
      </c>
    </row>
    <row r="195" spans="12:13" ht="12.75">
      <c r="L195">
        <f t="shared" si="31"/>
        <v>759.8951329518108</v>
      </c>
      <c r="M195">
        <f t="shared" si="32"/>
        <v>-482.24411548110146</v>
      </c>
    </row>
    <row r="196" spans="12:13" ht="12.75">
      <c r="L196">
        <f t="shared" si="31"/>
        <v>788.6760120394745</v>
      </c>
      <c r="M196">
        <f t="shared" si="32"/>
        <v>-433.5783066915487</v>
      </c>
    </row>
    <row r="197" spans="12:13" ht="12.75">
      <c r="L197">
        <f t="shared" si="31"/>
        <v>814.344347219415</v>
      </c>
      <c r="M197">
        <f t="shared" si="32"/>
        <v>-383.2013624085708</v>
      </c>
    </row>
    <row r="198" spans="12:13" ht="12.75">
      <c r="L198">
        <f t="shared" si="31"/>
        <v>836.7988372994239</v>
      </c>
      <c r="M198">
        <f t="shared" si="32"/>
        <v>-331.31209741621603</v>
      </c>
    </row>
    <row r="199" spans="12:13" ht="12.75">
      <c r="L199">
        <f t="shared" si="31"/>
        <v>855.9508646656362</v>
      </c>
      <c r="M199">
        <f t="shared" si="32"/>
        <v>-278.11529493745894</v>
      </c>
    </row>
    <row r="200" spans="12:13" ht="12.75">
      <c r="L200">
        <f>COS(A98)*$I$2</f>
        <v>871.7248450157663</v>
      </c>
      <c r="M200">
        <f>SIN(A98)*$I$2</f>
        <v>-223.820898448376</v>
      </c>
    </row>
    <row r="201" spans="12:13" ht="12.75">
      <c r="L201">
        <f>COS(A99)*$I$2</f>
        <v>884.0585256558185</v>
      </c>
      <c r="M201">
        <f>SIN(A99)*$I$2</f>
        <v>-168.6431831271593</v>
      </c>
    </row>
    <row r="202" spans="12:13" ht="12.75">
      <c r="L202">
        <f>COS(A100)*$I$2</f>
        <v>892.9032311830291</v>
      </c>
      <c r="M202">
        <f>SIN(A100)*$I$2</f>
        <v>-112.79991020788133</v>
      </c>
    </row>
    <row r="203" spans="12:13" ht="12.75">
      <c r="L203">
        <f>COS(A101)*$I$2</f>
        <v>898.2240555854439</v>
      </c>
      <c r="M203">
        <f>SIN(A101)*$I$2</f>
        <v>-56.51146757638992</v>
      </c>
    </row>
    <row r="204" spans="12:13" ht="12.75">
      <c r="L204">
        <f>COS(A102)*$I$2</f>
        <v>900</v>
      </c>
      <c r="M204">
        <f>SIN(A102)*$I$2</f>
        <v>-8.214132499184679E-12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Z912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" width="3.7109375" style="18" customWidth="1"/>
    <col min="2" max="2" width="4.7109375" style="18" customWidth="1"/>
    <col min="3" max="3" width="28.7109375" style="18" customWidth="1"/>
    <col min="4" max="4" width="8.7109375" style="18" customWidth="1"/>
    <col min="5" max="5" width="13.7109375" style="18" customWidth="1"/>
    <col min="6" max="7" width="5.7109375" style="18" customWidth="1"/>
    <col min="8" max="8" width="10.7109375" style="18" customWidth="1"/>
    <col min="9" max="9" width="1.7109375" style="18" customWidth="1"/>
    <col min="10" max="10" width="6.7109375" style="18" customWidth="1"/>
    <col min="11" max="12" width="17.7109375" style="18" customWidth="1"/>
    <col min="13" max="13" width="4.7109375" style="18" customWidth="1"/>
    <col min="14" max="14" width="14.7109375" style="18" customWidth="1"/>
    <col min="15" max="15" width="15.7109375" style="18" bestFit="1" customWidth="1"/>
    <col min="16" max="16" width="22.00390625" style="18" bestFit="1" customWidth="1"/>
    <col min="17" max="17" width="4.7109375" style="18" customWidth="1"/>
    <col min="18" max="18" width="8.7109375" style="19" customWidth="1"/>
    <col min="19" max="19" width="9.7109375" style="19" customWidth="1"/>
    <col min="20" max="20" width="5.7109375" style="18" customWidth="1"/>
    <col min="21" max="21" width="4.7109375" style="18" customWidth="1"/>
    <col min="22" max="22" width="11.7109375" style="17" customWidth="1"/>
    <col min="23" max="23" width="10.7109375" style="20" customWidth="1"/>
    <col min="24" max="24" width="10.8515625" style="0" bestFit="1" customWidth="1"/>
    <col min="25" max="25" width="10.8515625" style="0" customWidth="1"/>
    <col min="26" max="26" width="11.8515625" style="0" customWidth="1"/>
  </cols>
  <sheetData>
    <row r="1" spans="22:25" ht="12.75">
      <c r="V1" s="14">
        <f>MATCH($Z$2,$Z$5:$Z$959,0)</f>
        <v>129</v>
      </c>
      <c r="W1" s="20" t="str">
        <f ca="1">OFFSET($E$4,$V$1,0)</f>
        <v>U-5e</v>
      </c>
      <c r="X1" s="14">
        <f ca="1">OFFSET(V4,$V$1,0)</f>
        <v>592142.75</v>
      </c>
      <c r="Y1" s="14">
        <f ca="1">OFFSET(W4,$V$1,0)</f>
        <v>4075575.25</v>
      </c>
    </row>
    <row r="2" spans="23:26" ht="12.75">
      <c r="W2" s="20" t="str">
        <f>plots!I2</f>
        <v>RNM-2S</v>
      </c>
      <c r="X2" s="14">
        <f>VLOOKUP($W$2,WellINFO!$A$3:$C$13,2,0)*0.3048</f>
        <v>592136.2300172693</v>
      </c>
      <c r="Y2" s="14">
        <f>VLOOKUP($W$2,WellINFO!$A$3:$C$13,3,0)*0.3048</f>
        <v>4075508.5720899273</v>
      </c>
      <c r="Z2" s="14">
        <f>MIN(Z5:Z912)</f>
        <v>66.99592425271886</v>
      </c>
    </row>
    <row r="4" spans="1:26" ht="12.75">
      <c r="A4" s="18" t="s">
        <v>993</v>
      </c>
      <c r="B4" s="18" t="s">
        <v>994</v>
      </c>
      <c r="C4" s="18" t="s">
        <v>995</v>
      </c>
      <c r="D4" s="18" t="s">
        <v>996</v>
      </c>
      <c r="E4" s="18" t="s">
        <v>997</v>
      </c>
      <c r="F4" s="18" t="s">
        <v>998</v>
      </c>
      <c r="G4" s="18" t="s">
        <v>999</v>
      </c>
      <c r="H4" s="18" t="s">
        <v>1000</v>
      </c>
      <c r="I4" s="18" t="s">
        <v>1001</v>
      </c>
      <c r="J4" s="18" t="s">
        <v>1002</v>
      </c>
      <c r="K4" s="18" t="s">
        <v>1003</v>
      </c>
      <c r="L4" s="18" t="s">
        <v>1004</v>
      </c>
      <c r="M4" s="18" t="s">
        <v>1005</v>
      </c>
      <c r="N4" s="18" t="s">
        <v>1006</v>
      </c>
      <c r="O4" s="18" t="s">
        <v>1007</v>
      </c>
      <c r="P4" s="18" t="s">
        <v>1008</v>
      </c>
      <c r="Q4" s="18" t="s">
        <v>1009</v>
      </c>
      <c r="R4" s="19" t="s">
        <v>1010</v>
      </c>
      <c r="S4" s="19" t="s">
        <v>1011</v>
      </c>
      <c r="T4" s="18" t="s">
        <v>1012</v>
      </c>
      <c r="U4" s="18" t="s">
        <v>1013</v>
      </c>
      <c r="V4" s="14" t="s">
        <v>1014</v>
      </c>
      <c r="W4" s="14" t="s">
        <v>1015</v>
      </c>
      <c r="X4" t="s">
        <v>965</v>
      </c>
      <c r="Y4" t="s">
        <v>966</v>
      </c>
      <c r="Z4" t="s">
        <v>935</v>
      </c>
    </row>
    <row r="5" spans="1:26" ht="12.75">
      <c r="A5" s="18">
        <v>1</v>
      </c>
      <c r="B5" s="18">
        <v>240</v>
      </c>
      <c r="C5" s="18" t="s">
        <v>1016</v>
      </c>
      <c r="D5" s="18" t="s">
        <v>1017</v>
      </c>
      <c r="E5" s="18" t="s">
        <v>1018</v>
      </c>
      <c r="F5" s="18">
        <v>4071</v>
      </c>
      <c r="G5" s="18">
        <v>1620</v>
      </c>
      <c r="H5" s="18" t="s">
        <v>1019</v>
      </c>
      <c r="J5" s="18" t="s">
        <v>1020</v>
      </c>
      <c r="K5" s="18" t="s">
        <v>1021</v>
      </c>
      <c r="L5" s="18" t="s">
        <v>1022</v>
      </c>
      <c r="M5" s="18">
        <v>1424</v>
      </c>
      <c r="N5" s="18" t="s">
        <v>1023</v>
      </c>
      <c r="O5" s="18" t="s">
        <v>1024</v>
      </c>
      <c r="P5" s="18">
        <v>370350000000000</v>
      </c>
      <c r="Q5" s="18">
        <v>2420</v>
      </c>
      <c r="R5" s="19">
        <v>37.06519</v>
      </c>
      <c r="S5" s="19">
        <v>116.03037</v>
      </c>
      <c r="T5" s="18">
        <v>-227</v>
      </c>
      <c r="U5" s="18">
        <v>1962</v>
      </c>
      <c r="V5" s="14">
        <v>586202.625</v>
      </c>
      <c r="W5" s="14">
        <v>4102340.75</v>
      </c>
      <c r="X5" s="14">
        <f>X$2-V5</f>
        <v>5933.605017269263</v>
      </c>
      <c r="Y5" s="14">
        <f>Y$2-W5</f>
        <v>-26832.17791007273</v>
      </c>
      <c r="Z5" s="14">
        <f>SUMSQ(X5:Y5)^0.5</f>
        <v>27480.419208934167</v>
      </c>
    </row>
    <row r="6" spans="1:26" ht="12.75">
      <c r="A6" s="18">
        <v>2</v>
      </c>
      <c r="B6" s="18">
        <v>659</v>
      </c>
      <c r="C6" s="18" t="s">
        <v>1025</v>
      </c>
      <c r="D6" s="18" t="s">
        <v>1026</v>
      </c>
      <c r="E6" s="18" t="s">
        <v>1027</v>
      </c>
      <c r="F6" s="18">
        <v>3987</v>
      </c>
      <c r="G6" s="18">
        <v>1335</v>
      </c>
      <c r="H6" s="18" t="s">
        <v>1028</v>
      </c>
      <c r="J6" s="18" t="s">
        <v>1020</v>
      </c>
      <c r="K6" s="18" t="s">
        <v>1021</v>
      </c>
      <c r="L6" s="18" t="s">
        <v>1029</v>
      </c>
      <c r="M6" s="18">
        <v>1291</v>
      </c>
      <c r="N6" s="18" t="s">
        <v>1023</v>
      </c>
      <c r="O6" s="18" t="s">
        <v>1030</v>
      </c>
      <c r="P6" s="18">
        <v>370140000000000</v>
      </c>
      <c r="Q6" s="18">
        <v>2409</v>
      </c>
      <c r="R6" s="19">
        <v>37.02946</v>
      </c>
      <c r="S6" s="19">
        <v>116.01182</v>
      </c>
      <c r="T6" s="18">
        <v>-287</v>
      </c>
      <c r="U6" s="18">
        <v>1970</v>
      </c>
      <c r="V6" s="14">
        <v>587894</v>
      </c>
      <c r="W6" s="14">
        <v>4098394</v>
      </c>
      <c r="X6" s="14">
        <f aca="true" t="shared" si="0" ref="X6:X69">X$2-V6</f>
        <v>4242.230017269263</v>
      </c>
      <c r="Y6" s="14">
        <f aca="true" t="shared" si="1" ref="Y6:Y69">Y$2-W6</f>
        <v>-22885.42791007273</v>
      </c>
      <c r="Z6" s="14">
        <f aca="true" t="shared" si="2" ref="Z6:Z69">SUMSQ(X6:Y6)^0.5</f>
        <v>23275.294329966186</v>
      </c>
    </row>
    <row r="7" spans="1:26" ht="12.75">
      <c r="A7" s="18">
        <v>3</v>
      </c>
      <c r="B7" s="18">
        <v>1006</v>
      </c>
      <c r="C7" s="18" t="s">
        <v>1031</v>
      </c>
      <c r="D7" s="18" t="s">
        <v>1032</v>
      </c>
      <c r="E7" s="18" t="s">
        <v>1033</v>
      </c>
      <c r="F7" s="18">
        <v>3985</v>
      </c>
      <c r="G7" s="18">
        <v>950</v>
      </c>
      <c r="H7" s="18" t="s">
        <v>1034</v>
      </c>
      <c r="J7" s="18" t="s">
        <v>1020</v>
      </c>
      <c r="K7" s="18" t="s">
        <v>1021</v>
      </c>
      <c r="L7" s="18" t="s">
        <v>1035</v>
      </c>
      <c r="M7" s="18">
        <v>804</v>
      </c>
      <c r="N7" s="18" t="s">
        <v>1023</v>
      </c>
      <c r="O7" s="18" t="s">
        <v>1036</v>
      </c>
      <c r="P7" s="18">
        <v>370040000000000</v>
      </c>
      <c r="Q7" s="18">
        <v>2406</v>
      </c>
      <c r="R7" s="19">
        <v>37.01316</v>
      </c>
      <c r="S7" s="19">
        <v>116.04432</v>
      </c>
      <c r="T7" s="18">
        <v>-775</v>
      </c>
      <c r="U7" s="18">
        <v>1988</v>
      </c>
      <c r="V7" s="14">
        <v>585020.75</v>
      </c>
      <c r="W7" s="14">
        <v>4096555.75</v>
      </c>
      <c r="X7" s="14">
        <f t="shared" si="0"/>
        <v>7115.480017269263</v>
      </c>
      <c r="Y7" s="14">
        <f t="shared" si="1"/>
        <v>-21047.17791007273</v>
      </c>
      <c r="Z7" s="14">
        <f t="shared" si="2"/>
        <v>22217.420053966922</v>
      </c>
    </row>
    <row r="8" spans="1:26" ht="12.75">
      <c r="A8" s="18">
        <v>4</v>
      </c>
      <c r="B8" s="18">
        <v>972</v>
      </c>
      <c r="C8" s="18" t="s">
        <v>1037</v>
      </c>
      <c r="D8" s="18" t="s">
        <v>1038</v>
      </c>
      <c r="E8" s="18" t="s">
        <v>1039</v>
      </c>
      <c r="F8" s="18">
        <v>4032</v>
      </c>
      <c r="G8" s="18">
        <v>700</v>
      </c>
      <c r="H8" s="18" t="s">
        <v>1040</v>
      </c>
      <c r="J8" s="18" t="s">
        <v>1020</v>
      </c>
      <c r="K8" s="18" t="s">
        <v>1021</v>
      </c>
      <c r="L8" s="18" t="s">
        <v>1035</v>
      </c>
      <c r="M8" s="18">
        <v>644</v>
      </c>
      <c r="N8" s="18" t="s">
        <v>1023</v>
      </c>
      <c r="O8" s="18" t="s">
        <v>1041</v>
      </c>
      <c r="P8" s="18">
        <v>370300000000000</v>
      </c>
      <c r="Q8" s="18">
        <v>2407</v>
      </c>
      <c r="R8" s="19">
        <v>37.05061</v>
      </c>
      <c r="S8" s="19">
        <v>116.03613</v>
      </c>
      <c r="T8" s="18">
        <v>-981</v>
      </c>
      <c r="U8" s="18">
        <v>1985</v>
      </c>
      <c r="V8" s="14">
        <v>585707.0625</v>
      </c>
      <c r="W8" s="14">
        <v>4100717.5</v>
      </c>
      <c r="X8" s="14">
        <f t="shared" si="0"/>
        <v>6429.167517269263</v>
      </c>
      <c r="Y8" s="14">
        <f t="shared" si="1"/>
        <v>-25208.92791007273</v>
      </c>
      <c r="Z8" s="14">
        <f t="shared" si="2"/>
        <v>26015.845966263598</v>
      </c>
    </row>
    <row r="9" spans="1:26" ht="12.75">
      <c r="A9" s="18">
        <v>5</v>
      </c>
      <c r="B9" s="18">
        <v>503</v>
      </c>
      <c r="C9" s="18" t="s">
        <v>1042</v>
      </c>
      <c r="D9" s="18" t="s">
        <v>1043</v>
      </c>
      <c r="E9" s="18" t="s">
        <v>1044</v>
      </c>
      <c r="F9" s="18">
        <v>4022</v>
      </c>
      <c r="G9" s="18">
        <v>800</v>
      </c>
      <c r="H9" s="18" t="s">
        <v>1045</v>
      </c>
      <c r="J9" s="18" t="s">
        <v>1020</v>
      </c>
      <c r="K9" s="18" t="s">
        <v>1046</v>
      </c>
      <c r="L9" s="18" t="s">
        <v>1035</v>
      </c>
      <c r="M9" s="18">
        <v>389</v>
      </c>
      <c r="N9" s="18" t="s">
        <v>1023</v>
      </c>
      <c r="O9" s="18" t="s">
        <v>1047</v>
      </c>
      <c r="P9" s="18">
        <v>370240000000000</v>
      </c>
      <c r="Q9" s="18">
        <v>2408</v>
      </c>
      <c r="R9" s="19">
        <v>37.04502</v>
      </c>
      <c r="S9" s="19">
        <v>116.01905</v>
      </c>
      <c r="T9" s="18">
        <v>-1225</v>
      </c>
      <c r="U9" s="18">
        <v>1967</v>
      </c>
      <c r="V9" s="14">
        <v>587232.8125</v>
      </c>
      <c r="W9" s="14">
        <v>4100113.5</v>
      </c>
      <c r="X9" s="14">
        <f t="shared" si="0"/>
        <v>4903.417517269263</v>
      </c>
      <c r="Y9" s="14">
        <f t="shared" si="1"/>
        <v>-24604.92791007273</v>
      </c>
      <c r="Z9" s="14">
        <f t="shared" si="2"/>
        <v>25088.762042168182</v>
      </c>
    </row>
    <row r="10" spans="1:26" ht="12.75">
      <c r="A10" s="18">
        <v>6</v>
      </c>
      <c r="B10" s="18">
        <v>368</v>
      </c>
      <c r="C10" s="18" t="s">
        <v>1048</v>
      </c>
      <c r="D10" s="18" t="s">
        <v>1049</v>
      </c>
      <c r="E10" s="18" t="s">
        <v>1050</v>
      </c>
      <c r="F10" s="18">
        <v>4353</v>
      </c>
      <c r="G10" s="18">
        <v>888</v>
      </c>
      <c r="H10" s="18" t="s">
        <v>1051</v>
      </c>
      <c r="J10" s="18" t="s">
        <v>1020</v>
      </c>
      <c r="K10" s="18" t="s">
        <v>1052</v>
      </c>
      <c r="L10" s="18" t="s">
        <v>1035</v>
      </c>
      <c r="M10" s="18">
        <v>874</v>
      </c>
      <c r="N10" s="18" t="s">
        <v>1053</v>
      </c>
      <c r="O10" s="18" t="s">
        <v>1054</v>
      </c>
      <c r="P10" s="18">
        <v>370850000000000</v>
      </c>
      <c r="Q10" s="18">
        <v>2453</v>
      </c>
      <c r="R10" s="19">
        <v>37.1486</v>
      </c>
      <c r="S10" s="19">
        <v>116.076</v>
      </c>
      <c r="T10" s="18">
        <v>-1026</v>
      </c>
      <c r="U10" s="18">
        <v>1964</v>
      </c>
      <c r="V10" s="14">
        <v>582057.0625</v>
      </c>
      <c r="W10" s="14">
        <v>4111553.5</v>
      </c>
      <c r="X10" s="14">
        <f t="shared" si="0"/>
        <v>10079.167517269263</v>
      </c>
      <c r="Y10" s="14">
        <f t="shared" si="1"/>
        <v>-36044.92791007273</v>
      </c>
      <c r="Z10" s="14">
        <f t="shared" si="2"/>
        <v>37427.61608603353</v>
      </c>
    </row>
    <row r="11" spans="1:26" ht="12.75">
      <c r="A11" s="18">
        <v>7</v>
      </c>
      <c r="B11" s="18">
        <v>304</v>
      </c>
      <c r="C11" s="18" t="s">
        <v>1055</v>
      </c>
      <c r="D11" s="18" t="s">
        <v>1056</v>
      </c>
      <c r="E11" s="18" t="s">
        <v>1057</v>
      </c>
      <c r="F11" s="18">
        <v>4022</v>
      </c>
      <c r="G11" s="18">
        <v>1080</v>
      </c>
      <c r="H11" s="18" t="s">
        <v>1058</v>
      </c>
      <c r="J11" s="18" t="s">
        <v>1020</v>
      </c>
      <c r="K11" s="18" t="s">
        <v>1021</v>
      </c>
      <c r="L11" s="18" t="s">
        <v>1059</v>
      </c>
      <c r="M11" s="18">
        <v>856</v>
      </c>
      <c r="N11" s="18" t="s">
        <v>1023</v>
      </c>
      <c r="O11" s="18" t="s">
        <v>1060</v>
      </c>
      <c r="P11" s="18">
        <v>370240000000000</v>
      </c>
      <c r="Q11" s="18">
        <v>2407</v>
      </c>
      <c r="R11" s="19">
        <v>37.04613</v>
      </c>
      <c r="S11" s="19">
        <v>116.0211</v>
      </c>
      <c r="T11" s="18">
        <v>-759</v>
      </c>
      <c r="U11" s="18">
        <v>1963</v>
      </c>
      <c r="V11" s="14">
        <v>587049.5</v>
      </c>
      <c r="W11" s="14">
        <v>4100234.75</v>
      </c>
      <c r="X11" s="14">
        <f t="shared" si="0"/>
        <v>5086.730017269263</v>
      </c>
      <c r="Y11" s="14">
        <f t="shared" si="1"/>
        <v>-24726.17791007273</v>
      </c>
      <c r="Z11" s="14">
        <f t="shared" si="2"/>
        <v>25243.983368501034</v>
      </c>
    </row>
    <row r="12" spans="1:26" ht="12.75">
      <c r="A12" s="18">
        <v>8</v>
      </c>
      <c r="B12" s="18">
        <v>548</v>
      </c>
      <c r="C12" s="18" t="s">
        <v>1061</v>
      </c>
      <c r="D12" s="18" t="s">
        <v>1062</v>
      </c>
      <c r="E12" s="18" t="s">
        <v>1063</v>
      </c>
      <c r="F12" s="18">
        <v>3987</v>
      </c>
      <c r="G12" s="18">
        <v>830</v>
      </c>
      <c r="H12" s="18" t="s">
        <v>1064</v>
      </c>
      <c r="J12" s="18" t="s">
        <v>1020</v>
      </c>
      <c r="K12" s="18" t="s">
        <v>1021</v>
      </c>
      <c r="L12" s="18" t="s">
        <v>1035</v>
      </c>
      <c r="M12" s="18">
        <v>788</v>
      </c>
      <c r="N12" s="18" t="s">
        <v>1023</v>
      </c>
      <c r="O12" s="18" t="s">
        <v>1065</v>
      </c>
      <c r="P12" s="18">
        <v>370030000000000</v>
      </c>
      <c r="Q12" s="18">
        <v>2427</v>
      </c>
      <c r="R12" s="19">
        <v>37.00863</v>
      </c>
      <c r="S12" s="19">
        <v>115.99539</v>
      </c>
      <c r="T12" s="18">
        <v>-772</v>
      </c>
      <c r="U12" s="18">
        <v>1968</v>
      </c>
      <c r="V12" s="14">
        <v>589379.625</v>
      </c>
      <c r="W12" s="14">
        <v>4096098.5</v>
      </c>
      <c r="X12" s="14">
        <f t="shared" si="0"/>
        <v>2756.605017269263</v>
      </c>
      <c r="Y12" s="14">
        <f t="shared" si="1"/>
        <v>-20589.92791007273</v>
      </c>
      <c r="Z12" s="14">
        <f t="shared" si="2"/>
        <v>20773.637201107227</v>
      </c>
    </row>
    <row r="13" spans="1:26" ht="12.75">
      <c r="A13" s="18">
        <v>9</v>
      </c>
      <c r="B13" s="18">
        <v>490</v>
      </c>
      <c r="C13" s="18" t="s">
        <v>1066</v>
      </c>
      <c r="D13" s="18" t="s">
        <v>1067</v>
      </c>
      <c r="E13" s="18" t="s">
        <v>1068</v>
      </c>
      <c r="F13" s="18">
        <v>4256</v>
      </c>
      <c r="G13" s="18">
        <v>2530</v>
      </c>
      <c r="H13" s="18" t="s">
        <v>1069</v>
      </c>
      <c r="J13" s="18" t="s">
        <v>1020</v>
      </c>
      <c r="K13" s="18" t="s">
        <v>1021</v>
      </c>
      <c r="L13" s="18" t="s">
        <v>1029</v>
      </c>
      <c r="M13" s="18">
        <v>2406</v>
      </c>
      <c r="N13" s="18" t="s">
        <v>1053</v>
      </c>
      <c r="O13" s="18" t="s">
        <v>1070</v>
      </c>
      <c r="P13" s="18">
        <v>370730000000000</v>
      </c>
      <c r="Q13" s="18">
        <v>2473</v>
      </c>
      <c r="R13" s="19">
        <v>37.12685</v>
      </c>
      <c r="S13" s="19">
        <v>116.06638</v>
      </c>
      <c r="T13" s="18">
        <v>623</v>
      </c>
      <c r="U13" s="18">
        <v>1967</v>
      </c>
      <c r="V13" s="14">
        <v>582934.9375</v>
      </c>
      <c r="W13" s="14">
        <v>4109148.75</v>
      </c>
      <c r="X13" s="14">
        <f t="shared" si="0"/>
        <v>9201.292517269263</v>
      </c>
      <c r="Y13" s="14">
        <f t="shared" si="1"/>
        <v>-33640.17791007273</v>
      </c>
      <c r="Z13" s="14">
        <f t="shared" si="2"/>
        <v>34875.85631650785</v>
      </c>
    </row>
    <row r="14" spans="1:26" ht="12.75">
      <c r="A14" s="18">
        <v>10</v>
      </c>
      <c r="B14" s="18">
        <v>206</v>
      </c>
      <c r="C14" s="18" t="s">
        <v>1071</v>
      </c>
      <c r="D14" s="18" t="s">
        <v>1072</v>
      </c>
      <c r="E14" s="18" t="s">
        <v>1073</v>
      </c>
      <c r="F14" s="18">
        <v>4027</v>
      </c>
      <c r="G14" s="18">
        <v>884</v>
      </c>
      <c r="H14" s="18" t="s">
        <v>1074</v>
      </c>
      <c r="J14" s="18" t="s">
        <v>1020</v>
      </c>
      <c r="K14" s="18" t="s">
        <v>1021</v>
      </c>
      <c r="L14" s="18" t="s">
        <v>1075</v>
      </c>
      <c r="M14" s="18">
        <v>856</v>
      </c>
      <c r="N14" s="18" t="s">
        <v>1023</v>
      </c>
      <c r="O14" s="18" t="s">
        <v>1076</v>
      </c>
      <c r="P14" s="18">
        <v>370250000000000</v>
      </c>
      <c r="Q14" s="18">
        <v>2405</v>
      </c>
      <c r="R14" s="19">
        <v>37.04725</v>
      </c>
      <c r="S14" s="19">
        <v>116.03436</v>
      </c>
      <c r="T14" s="18">
        <v>-766</v>
      </c>
      <c r="U14" s="18">
        <v>1962</v>
      </c>
      <c r="V14" s="14">
        <v>585868.625</v>
      </c>
      <c r="W14" s="14">
        <v>4100346.25</v>
      </c>
      <c r="X14" s="14">
        <f t="shared" si="0"/>
        <v>6267.605017269263</v>
      </c>
      <c r="Y14" s="14">
        <f t="shared" si="1"/>
        <v>-24837.67791007273</v>
      </c>
      <c r="Z14" s="14">
        <f t="shared" si="2"/>
        <v>25616.266640886875</v>
      </c>
    </row>
    <row r="15" spans="1:26" ht="12.75">
      <c r="A15" s="18">
        <v>11</v>
      </c>
      <c r="B15" s="18">
        <v>940</v>
      </c>
      <c r="C15" s="18" t="s">
        <v>1077</v>
      </c>
      <c r="D15" s="18" t="s">
        <v>1078</v>
      </c>
      <c r="E15" s="18" t="s">
        <v>1079</v>
      </c>
      <c r="F15" s="18">
        <v>4366</v>
      </c>
      <c r="G15" s="18">
        <v>1408</v>
      </c>
      <c r="H15" s="18" t="s">
        <v>1080</v>
      </c>
      <c r="J15" s="18" t="s">
        <v>1020</v>
      </c>
      <c r="K15" s="18" t="s">
        <v>1021</v>
      </c>
      <c r="L15" s="18" t="s">
        <v>1035</v>
      </c>
      <c r="M15" s="18">
        <v>1050</v>
      </c>
      <c r="N15" s="18" t="s">
        <v>1053</v>
      </c>
      <c r="O15" s="18" t="s">
        <v>1081</v>
      </c>
      <c r="P15" s="18">
        <v>370840000000000</v>
      </c>
      <c r="Q15" s="18">
        <v>2450</v>
      </c>
      <c r="R15" s="19">
        <v>37.14644</v>
      </c>
      <c r="S15" s="19">
        <v>116.08406</v>
      </c>
      <c r="T15" s="18">
        <v>-866</v>
      </c>
      <c r="U15" s="18">
        <v>1984</v>
      </c>
      <c r="V15" s="14">
        <v>581343.0625</v>
      </c>
      <c r="W15" s="14">
        <v>4111306.75</v>
      </c>
      <c r="X15" s="14">
        <f t="shared" si="0"/>
        <v>10793.167517269263</v>
      </c>
      <c r="Y15" s="14">
        <f t="shared" si="1"/>
        <v>-35798.17791007273</v>
      </c>
      <c r="Z15" s="14">
        <f t="shared" si="2"/>
        <v>37389.86502699703</v>
      </c>
    </row>
    <row r="16" spans="1:26" ht="12.75">
      <c r="A16" s="18">
        <v>12</v>
      </c>
      <c r="B16" s="18">
        <v>335</v>
      </c>
      <c r="C16" s="18" t="s">
        <v>1082</v>
      </c>
      <c r="D16" s="18" t="s">
        <v>1083</v>
      </c>
      <c r="E16" s="18" t="s">
        <v>1084</v>
      </c>
      <c r="F16" s="18">
        <v>4419</v>
      </c>
      <c r="G16" s="18">
        <v>765</v>
      </c>
      <c r="H16" s="18" t="s">
        <v>1085</v>
      </c>
      <c r="J16" s="18" t="s">
        <v>1020</v>
      </c>
      <c r="K16" s="18" t="s">
        <v>1021</v>
      </c>
      <c r="L16" s="18" t="s">
        <v>1059</v>
      </c>
      <c r="M16" s="18">
        <v>742</v>
      </c>
      <c r="N16" s="18" t="s">
        <v>1053</v>
      </c>
      <c r="O16" s="18" t="s">
        <v>1086</v>
      </c>
      <c r="P16" s="18">
        <v>370940000000000</v>
      </c>
      <c r="Q16" s="18">
        <v>2439</v>
      </c>
      <c r="R16" s="19">
        <v>37.16337</v>
      </c>
      <c r="S16" s="19">
        <v>116.08064</v>
      </c>
      <c r="T16" s="18">
        <v>-1238</v>
      </c>
      <c r="U16" s="18">
        <v>1963</v>
      </c>
      <c r="V16" s="14">
        <v>581628.6875</v>
      </c>
      <c r="W16" s="14">
        <v>4113188</v>
      </c>
      <c r="X16" s="14">
        <f t="shared" si="0"/>
        <v>10507.542517269263</v>
      </c>
      <c r="Y16" s="14">
        <f t="shared" si="1"/>
        <v>-37679.42791007273</v>
      </c>
      <c r="Z16" s="14">
        <f t="shared" si="2"/>
        <v>39117.10287562959</v>
      </c>
    </row>
    <row r="17" spans="1:26" ht="12.75">
      <c r="A17" s="18">
        <v>13</v>
      </c>
      <c r="B17" s="18">
        <v>477</v>
      </c>
      <c r="C17" s="18" t="s">
        <v>1087</v>
      </c>
      <c r="D17" s="18" t="s">
        <v>1088</v>
      </c>
      <c r="E17" s="18" t="s">
        <v>1089</v>
      </c>
      <c r="F17" s="18">
        <v>4202</v>
      </c>
      <c r="G17" s="18">
        <v>805</v>
      </c>
      <c r="H17" s="18" t="s">
        <v>1090</v>
      </c>
      <c r="J17" s="18" t="s">
        <v>1020</v>
      </c>
      <c r="K17" s="18" t="s">
        <v>1021</v>
      </c>
      <c r="L17" s="18" t="s">
        <v>1035</v>
      </c>
      <c r="M17" s="18">
        <v>782</v>
      </c>
      <c r="N17" s="18" t="s">
        <v>1053</v>
      </c>
      <c r="O17" s="18" t="s">
        <v>1091</v>
      </c>
      <c r="P17" s="18">
        <v>370800000000000</v>
      </c>
      <c r="Q17" s="18">
        <v>2439</v>
      </c>
      <c r="R17" s="19">
        <v>37.13445</v>
      </c>
      <c r="S17" s="19">
        <v>116.04986</v>
      </c>
      <c r="T17" s="18">
        <v>-981</v>
      </c>
      <c r="U17" s="18">
        <v>1966</v>
      </c>
      <c r="V17" s="14">
        <v>584394.25</v>
      </c>
      <c r="W17" s="14">
        <v>4110007</v>
      </c>
      <c r="X17" s="14">
        <f t="shared" si="0"/>
        <v>7741.980017269263</v>
      </c>
      <c r="Y17" s="14">
        <f t="shared" si="1"/>
        <v>-34498.42791007273</v>
      </c>
      <c r="Z17" s="14">
        <f t="shared" si="2"/>
        <v>35356.467341269854</v>
      </c>
    </row>
    <row r="18" spans="1:26" ht="12.75">
      <c r="A18" s="18">
        <v>14</v>
      </c>
      <c r="B18" s="18">
        <v>629</v>
      </c>
      <c r="C18" s="18" t="s">
        <v>1092</v>
      </c>
      <c r="D18" s="18" t="s">
        <v>1093</v>
      </c>
      <c r="E18" s="18" t="s">
        <v>1094</v>
      </c>
      <c r="F18" s="18">
        <v>3998</v>
      </c>
      <c r="G18" s="18">
        <v>1000</v>
      </c>
      <c r="H18" s="18" t="s">
        <v>1095</v>
      </c>
      <c r="J18" s="18" t="s">
        <v>1020</v>
      </c>
      <c r="K18" s="18" t="s">
        <v>1021</v>
      </c>
      <c r="L18" s="18" t="s">
        <v>1035</v>
      </c>
      <c r="M18" s="18">
        <v>998</v>
      </c>
      <c r="N18" s="18" t="s">
        <v>1023</v>
      </c>
      <c r="O18" s="18" t="s">
        <v>1096</v>
      </c>
      <c r="P18" s="18">
        <v>370150000000000</v>
      </c>
      <c r="Q18" s="18">
        <v>2404</v>
      </c>
      <c r="R18" s="19">
        <v>37.03082</v>
      </c>
      <c r="S18" s="19">
        <v>116.03477</v>
      </c>
      <c r="T18" s="18">
        <v>-596</v>
      </c>
      <c r="U18" s="18">
        <v>1970</v>
      </c>
      <c r="V18" s="14">
        <v>585851.5625</v>
      </c>
      <c r="W18" s="14">
        <v>4098524</v>
      </c>
      <c r="X18" s="14">
        <f t="shared" si="0"/>
        <v>6284.667517269263</v>
      </c>
      <c r="Y18" s="14">
        <f t="shared" si="1"/>
        <v>-23015.42791007273</v>
      </c>
      <c r="Z18" s="14">
        <f t="shared" si="2"/>
        <v>23858.058757710656</v>
      </c>
    </row>
    <row r="19" spans="1:26" ht="12.75">
      <c r="A19" s="18">
        <v>15</v>
      </c>
      <c r="B19" s="18">
        <v>897</v>
      </c>
      <c r="C19" s="18" t="s">
        <v>1097</v>
      </c>
      <c r="D19" s="18" t="s">
        <v>1098</v>
      </c>
      <c r="E19" s="18" t="s">
        <v>1099</v>
      </c>
      <c r="F19" s="18">
        <v>4332</v>
      </c>
      <c r="G19" s="18">
        <v>1700</v>
      </c>
      <c r="H19" s="18" t="s">
        <v>1100</v>
      </c>
      <c r="J19" s="18" t="s">
        <v>1020</v>
      </c>
      <c r="K19" s="18" t="s">
        <v>1021</v>
      </c>
      <c r="L19" s="18" t="s">
        <v>1101</v>
      </c>
      <c r="M19" s="18">
        <v>1621</v>
      </c>
      <c r="N19" s="18" t="s">
        <v>1053</v>
      </c>
      <c r="O19" s="18" t="s">
        <v>1102</v>
      </c>
      <c r="P19" s="18">
        <v>370850000000000</v>
      </c>
      <c r="Q19" s="18">
        <v>2443</v>
      </c>
      <c r="R19" s="19">
        <v>37.14843</v>
      </c>
      <c r="S19" s="19">
        <v>116.07084</v>
      </c>
      <c r="T19" s="18">
        <v>-268</v>
      </c>
      <c r="U19" s="18">
        <v>1981</v>
      </c>
      <c r="V19" s="14">
        <v>582515.125</v>
      </c>
      <c r="W19" s="14">
        <v>4111539.5</v>
      </c>
      <c r="X19" s="14">
        <f t="shared" si="0"/>
        <v>9621.105017269263</v>
      </c>
      <c r="Y19" s="14">
        <f t="shared" si="1"/>
        <v>-36030.92791007273</v>
      </c>
      <c r="Z19" s="14">
        <f t="shared" si="2"/>
        <v>37293.34294232929</v>
      </c>
    </row>
    <row r="20" spans="1:26" ht="12.75">
      <c r="A20" s="18">
        <v>16</v>
      </c>
      <c r="B20" s="18">
        <v>711</v>
      </c>
      <c r="C20" s="18" t="s">
        <v>1103</v>
      </c>
      <c r="D20" s="18" t="s">
        <v>1104</v>
      </c>
      <c r="E20" s="18" t="s">
        <v>1105</v>
      </c>
      <c r="F20" s="18">
        <v>4337</v>
      </c>
      <c r="G20" s="18">
        <v>1000</v>
      </c>
      <c r="H20" s="18" t="s">
        <v>1106</v>
      </c>
      <c r="J20" s="18" t="s">
        <v>1020</v>
      </c>
      <c r="K20" s="18" t="s">
        <v>1021</v>
      </c>
      <c r="L20" s="18" t="s">
        <v>1035</v>
      </c>
      <c r="M20" s="18">
        <v>875</v>
      </c>
      <c r="N20" s="18" t="s">
        <v>1053</v>
      </c>
      <c r="O20" s="18" t="s">
        <v>1107</v>
      </c>
      <c r="P20" s="18">
        <v>370940000000000</v>
      </c>
      <c r="Q20" s="18">
        <v>2409</v>
      </c>
      <c r="R20" s="19">
        <v>37.16204</v>
      </c>
      <c r="S20" s="19">
        <v>116.03316</v>
      </c>
      <c r="T20" s="18">
        <v>-1053</v>
      </c>
      <c r="U20" s="18">
        <v>1972</v>
      </c>
      <c r="V20" s="14">
        <v>585846.4375</v>
      </c>
      <c r="W20" s="14">
        <v>4113082.25</v>
      </c>
      <c r="X20" s="14">
        <f t="shared" si="0"/>
        <v>6289.792517269263</v>
      </c>
      <c r="Y20" s="14">
        <f t="shared" si="1"/>
        <v>-37573.67791007273</v>
      </c>
      <c r="Z20" s="14">
        <f t="shared" si="2"/>
        <v>38096.49277295987</v>
      </c>
    </row>
    <row r="21" spans="1:26" ht="12.75">
      <c r="A21" s="18">
        <v>17</v>
      </c>
      <c r="B21" s="18">
        <v>1012</v>
      </c>
      <c r="C21" s="18" t="s">
        <v>1108</v>
      </c>
      <c r="D21" s="18" t="s">
        <v>1109</v>
      </c>
      <c r="E21" s="18" t="s">
        <v>1110</v>
      </c>
      <c r="F21" s="18">
        <v>6534</v>
      </c>
      <c r="G21" s="18">
        <v>2200</v>
      </c>
      <c r="H21" s="18" t="s">
        <v>1111</v>
      </c>
      <c r="J21" s="18" t="s">
        <v>1020</v>
      </c>
      <c r="K21" s="18" t="s">
        <v>1021</v>
      </c>
      <c r="L21" s="18" t="s">
        <v>1112</v>
      </c>
      <c r="M21" s="18">
        <v>2041</v>
      </c>
      <c r="N21" s="18" t="s">
        <v>1023</v>
      </c>
      <c r="O21" s="18" t="s">
        <v>1113</v>
      </c>
      <c r="P21" s="18">
        <v>371500000000000</v>
      </c>
      <c r="Q21" s="18">
        <v>4458</v>
      </c>
      <c r="R21" s="19">
        <v>37.25245</v>
      </c>
      <c r="S21" s="19">
        <v>116.37668</v>
      </c>
      <c r="T21" s="18">
        <v>-35</v>
      </c>
      <c r="U21" s="18">
        <v>1988</v>
      </c>
      <c r="V21" s="14">
        <v>555278.5</v>
      </c>
      <c r="W21" s="14">
        <v>4122855.75</v>
      </c>
      <c r="X21" s="14">
        <f t="shared" si="0"/>
        <v>36857.73001726926</v>
      </c>
      <c r="Y21" s="14">
        <f t="shared" si="1"/>
        <v>-47347.17791007273</v>
      </c>
      <c r="Z21" s="14">
        <f t="shared" si="2"/>
        <v>60002.06261516341</v>
      </c>
    </row>
    <row r="22" spans="1:26" ht="12.75">
      <c r="A22" s="18">
        <v>18</v>
      </c>
      <c r="B22" s="18">
        <v>985</v>
      </c>
      <c r="C22" s="18" t="s">
        <v>1114</v>
      </c>
      <c r="D22" s="18" t="s">
        <v>1115</v>
      </c>
      <c r="E22" s="18" t="s">
        <v>1116</v>
      </c>
      <c r="F22" s="18">
        <v>4085</v>
      </c>
      <c r="G22" s="18">
        <v>2250</v>
      </c>
      <c r="H22" s="18" t="s">
        <v>1117</v>
      </c>
      <c r="J22" s="18" t="s">
        <v>1020</v>
      </c>
      <c r="K22" s="18" t="s">
        <v>1021</v>
      </c>
      <c r="L22" s="18" t="s">
        <v>1035</v>
      </c>
      <c r="M22" s="18">
        <v>1649</v>
      </c>
      <c r="N22" s="18" t="s">
        <v>1023</v>
      </c>
      <c r="O22" s="18" t="s">
        <v>1118</v>
      </c>
      <c r="P22" s="18">
        <v>370400000000000</v>
      </c>
      <c r="Q22" s="18">
        <v>2528</v>
      </c>
      <c r="R22" s="19">
        <v>37.06908</v>
      </c>
      <c r="S22" s="19">
        <v>116.04969</v>
      </c>
      <c r="T22" s="18">
        <v>92</v>
      </c>
      <c r="U22" s="18">
        <v>1986</v>
      </c>
      <c r="V22" s="14">
        <v>584481.3125</v>
      </c>
      <c r="W22" s="14">
        <v>4102754.75</v>
      </c>
      <c r="X22" s="14">
        <f t="shared" si="0"/>
        <v>7654.917517269263</v>
      </c>
      <c r="Y22" s="14">
        <f t="shared" si="1"/>
        <v>-27246.17791007273</v>
      </c>
      <c r="Z22" s="14">
        <f t="shared" si="2"/>
        <v>28301.094906443654</v>
      </c>
    </row>
    <row r="23" spans="1:26" ht="12.75">
      <c r="A23" s="18">
        <v>19</v>
      </c>
      <c r="B23" s="18">
        <v>679</v>
      </c>
      <c r="C23" s="18" t="s">
        <v>1119</v>
      </c>
      <c r="D23" s="18" t="s">
        <v>1120</v>
      </c>
      <c r="E23" s="18" t="s">
        <v>1121</v>
      </c>
      <c r="F23" s="18">
        <v>4046</v>
      </c>
      <c r="G23" s="18">
        <v>1800</v>
      </c>
      <c r="H23" s="18" t="s">
        <v>1122</v>
      </c>
      <c r="J23" s="18" t="s">
        <v>1020</v>
      </c>
      <c r="K23" s="18" t="s">
        <v>1021</v>
      </c>
      <c r="L23" s="18" t="s">
        <v>1029</v>
      </c>
      <c r="M23" s="18">
        <v>1731</v>
      </c>
      <c r="N23" s="18" t="s">
        <v>1023</v>
      </c>
      <c r="O23" s="18" t="s">
        <v>1123</v>
      </c>
      <c r="P23" s="18">
        <v>370320000000000</v>
      </c>
      <c r="Q23" s="18">
        <v>2417</v>
      </c>
      <c r="R23" s="19">
        <v>37.05719</v>
      </c>
      <c r="S23" s="19">
        <v>116.03633</v>
      </c>
      <c r="T23" s="18">
        <v>102</v>
      </c>
      <c r="U23" s="18">
        <v>1971</v>
      </c>
      <c r="V23" s="14">
        <v>585682.5625</v>
      </c>
      <c r="W23" s="14">
        <v>4101447.5</v>
      </c>
      <c r="X23" s="14">
        <f t="shared" si="0"/>
        <v>6453.667517269263</v>
      </c>
      <c r="Y23" s="14">
        <f t="shared" si="1"/>
        <v>-25938.92791007273</v>
      </c>
      <c r="Z23" s="14">
        <f t="shared" si="2"/>
        <v>26729.717648104823</v>
      </c>
    </row>
    <row r="24" spans="1:26" ht="12.75">
      <c r="A24" s="18">
        <v>20</v>
      </c>
      <c r="B24" s="18">
        <v>886</v>
      </c>
      <c r="C24" s="18" t="s">
        <v>1124</v>
      </c>
      <c r="D24" s="18" t="s">
        <v>1125</v>
      </c>
      <c r="E24" s="18" t="s">
        <v>1126</v>
      </c>
      <c r="F24" s="18">
        <v>4388</v>
      </c>
      <c r="G24" s="18">
        <v>1300</v>
      </c>
      <c r="H24" s="18" t="s">
        <v>1127</v>
      </c>
      <c r="J24" s="18" t="s">
        <v>1020</v>
      </c>
      <c r="K24" s="18" t="s">
        <v>1021</v>
      </c>
      <c r="L24" s="18" t="s">
        <v>1035</v>
      </c>
      <c r="M24" s="18">
        <v>1050</v>
      </c>
      <c r="N24" s="18" t="s">
        <v>1023</v>
      </c>
      <c r="O24" s="18" t="s">
        <v>1128</v>
      </c>
      <c r="P24" s="18">
        <v>370600000000000</v>
      </c>
      <c r="Q24" s="18">
        <v>2401</v>
      </c>
      <c r="R24" s="19">
        <v>37.10185</v>
      </c>
      <c r="S24" s="19">
        <v>116.00406</v>
      </c>
      <c r="T24" s="18">
        <v>-937</v>
      </c>
      <c r="U24" s="18">
        <v>1981</v>
      </c>
      <c r="V24" s="14">
        <v>588499.625</v>
      </c>
      <c r="W24" s="14">
        <v>4106431.75</v>
      </c>
      <c r="X24" s="14">
        <f t="shared" si="0"/>
        <v>3636.605017269263</v>
      </c>
      <c r="Y24" s="14">
        <f t="shared" si="1"/>
        <v>-30923.17791007273</v>
      </c>
      <c r="Z24" s="14">
        <f t="shared" si="2"/>
        <v>31136.278327854758</v>
      </c>
    </row>
    <row r="25" spans="1:26" ht="12.75">
      <c r="A25" s="18">
        <v>21</v>
      </c>
      <c r="B25" s="18">
        <v>598</v>
      </c>
      <c r="C25" s="18" t="s">
        <v>1129</v>
      </c>
      <c r="D25" s="18" t="s">
        <v>1130</v>
      </c>
      <c r="E25" s="18" t="s">
        <v>1131</v>
      </c>
      <c r="F25" s="18">
        <v>4049</v>
      </c>
      <c r="G25" s="18">
        <v>833</v>
      </c>
      <c r="H25" s="18" t="s">
        <v>1132</v>
      </c>
      <c r="J25" s="18" t="s">
        <v>1020</v>
      </c>
      <c r="K25" s="18" t="s">
        <v>1021</v>
      </c>
      <c r="L25" s="18" t="s">
        <v>1035</v>
      </c>
      <c r="M25" s="18">
        <v>789</v>
      </c>
      <c r="N25" s="18" t="s">
        <v>1023</v>
      </c>
      <c r="O25" s="18" t="s">
        <v>1133</v>
      </c>
      <c r="P25" s="18">
        <v>370040000000000</v>
      </c>
      <c r="Q25" s="18">
        <v>2400</v>
      </c>
      <c r="R25" s="19">
        <v>37.01188</v>
      </c>
      <c r="S25" s="19">
        <v>115.98508</v>
      </c>
      <c r="T25" s="18">
        <v>-860</v>
      </c>
      <c r="U25" s="18">
        <v>1969</v>
      </c>
      <c r="V25" s="14">
        <v>590293.125</v>
      </c>
      <c r="W25" s="14">
        <v>4096467.75</v>
      </c>
      <c r="X25" s="14">
        <f t="shared" si="0"/>
        <v>1843.105017269263</v>
      </c>
      <c r="Y25" s="14">
        <f t="shared" si="1"/>
        <v>-20959.17791007273</v>
      </c>
      <c r="Z25" s="14">
        <f t="shared" si="2"/>
        <v>21040.06118742918</v>
      </c>
    </row>
    <row r="26" spans="1:26" ht="12.75">
      <c r="A26" s="18">
        <v>22</v>
      </c>
      <c r="B26" s="18">
        <v>279</v>
      </c>
      <c r="C26" s="18" t="s">
        <v>1134</v>
      </c>
      <c r="D26" s="18" t="s">
        <v>1135</v>
      </c>
      <c r="E26" s="18" t="s">
        <v>1136</v>
      </c>
      <c r="F26" s="18">
        <v>4258</v>
      </c>
      <c r="G26" s="18">
        <v>865</v>
      </c>
      <c r="H26" s="18" t="s">
        <v>1137</v>
      </c>
      <c r="J26" s="18" t="s">
        <v>1020</v>
      </c>
      <c r="K26" s="18" t="s">
        <v>1021</v>
      </c>
      <c r="L26" s="18" t="s">
        <v>1059</v>
      </c>
      <c r="M26" s="18">
        <v>692</v>
      </c>
      <c r="N26" s="18" t="s">
        <v>1053</v>
      </c>
      <c r="O26" s="18" t="s">
        <v>1138</v>
      </c>
      <c r="P26" s="18">
        <v>370700000000000</v>
      </c>
      <c r="Q26" s="18">
        <v>2409</v>
      </c>
      <c r="R26" s="19">
        <v>37.11668</v>
      </c>
      <c r="S26" s="19">
        <v>116.03278</v>
      </c>
      <c r="T26" s="18">
        <v>-1157</v>
      </c>
      <c r="U26" s="18">
        <v>1962</v>
      </c>
      <c r="V26" s="14">
        <v>585931.1875</v>
      </c>
      <c r="W26" s="14">
        <v>4108050</v>
      </c>
      <c r="X26" s="14">
        <f t="shared" si="0"/>
        <v>6205.042517269263</v>
      </c>
      <c r="Y26" s="14">
        <f t="shared" si="1"/>
        <v>-32541.42791007273</v>
      </c>
      <c r="Z26" s="14">
        <f t="shared" si="2"/>
        <v>33127.73887646997</v>
      </c>
    </row>
    <row r="27" spans="1:26" ht="12.75">
      <c r="A27" s="18">
        <v>23</v>
      </c>
      <c r="B27" s="18">
        <v>730</v>
      </c>
      <c r="C27" s="18" t="s">
        <v>1139</v>
      </c>
      <c r="D27" s="18" t="s">
        <v>1140</v>
      </c>
      <c r="E27" s="18" t="s">
        <v>1141</v>
      </c>
      <c r="F27" s="18">
        <v>6876</v>
      </c>
      <c r="G27" s="18">
        <v>3550</v>
      </c>
      <c r="H27" s="18" t="s">
        <v>1142</v>
      </c>
      <c r="J27" s="18" t="s">
        <v>1020</v>
      </c>
      <c r="K27" s="18" t="s">
        <v>1021</v>
      </c>
      <c r="L27" s="18" t="s">
        <v>1143</v>
      </c>
      <c r="M27" s="18">
        <v>3499</v>
      </c>
      <c r="N27" s="18" t="s">
        <v>1023</v>
      </c>
      <c r="O27" s="18" t="s">
        <v>1144</v>
      </c>
      <c r="P27" s="18">
        <v>371440000000000</v>
      </c>
      <c r="Q27" s="18">
        <v>4556</v>
      </c>
      <c r="R27" s="19">
        <v>37.24506</v>
      </c>
      <c r="S27" s="19">
        <v>116.34602</v>
      </c>
      <c r="T27" s="18">
        <v>1179</v>
      </c>
      <c r="U27" s="18">
        <v>1973</v>
      </c>
      <c r="V27" s="14">
        <v>558003.0625</v>
      </c>
      <c r="W27" s="14">
        <v>4122055</v>
      </c>
      <c r="X27" s="14">
        <f t="shared" si="0"/>
        <v>34133.16751726926</v>
      </c>
      <c r="Y27" s="14">
        <f t="shared" si="1"/>
        <v>-46546.42791007273</v>
      </c>
      <c r="Z27" s="14">
        <f t="shared" si="2"/>
        <v>57720.38700450269</v>
      </c>
    </row>
    <row r="28" spans="1:26" ht="12.75">
      <c r="A28" s="18">
        <v>24</v>
      </c>
      <c r="B28" s="18">
        <v>400</v>
      </c>
      <c r="C28" s="18" t="s">
        <v>1145</v>
      </c>
      <c r="D28" s="18" t="s">
        <v>1146</v>
      </c>
      <c r="E28" s="18" t="s">
        <v>1147</v>
      </c>
      <c r="F28" s="18">
        <v>4402</v>
      </c>
      <c r="G28" s="18">
        <v>760</v>
      </c>
      <c r="H28" s="18" t="s">
        <v>1148</v>
      </c>
      <c r="J28" s="18" t="s">
        <v>1020</v>
      </c>
      <c r="K28" s="18" t="s">
        <v>1021</v>
      </c>
      <c r="L28" s="18" t="s">
        <v>1149</v>
      </c>
      <c r="M28" s="18">
        <v>738</v>
      </c>
      <c r="N28" s="18" t="s">
        <v>1053</v>
      </c>
      <c r="O28" s="18" t="s">
        <v>1150</v>
      </c>
      <c r="P28" s="18">
        <v>370950000000000</v>
      </c>
      <c r="Q28" s="18">
        <v>2422</v>
      </c>
      <c r="R28" s="19">
        <v>37.16453</v>
      </c>
      <c r="S28" s="19">
        <v>116.07655</v>
      </c>
      <c r="T28" s="18">
        <v>-1242</v>
      </c>
      <c r="U28" s="18">
        <v>1965</v>
      </c>
      <c r="V28" s="14">
        <v>581991.125</v>
      </c>
      <c r="W28" s="14">
        <v>4113320.25</v>
      </c>
      <c r="X28" s="14">
        <f t="shared" si="0"/>
        <v>10145.105017269263</v>
      </c>
      <c r="Y28" s="14">
        <f t="shared" si="1"/>
        <v>-37811.67791007273</v>
      </c>
      <c r="Z28" s="14">
        <f t="shared" si="2"/>
        <v>39149.02479227936</v>
      </c>
    </row>
    <row r="29" spans="1:26" ht="12.75">
      <c r="A29" s="18">
        <v>25</v>
      </c>
      <c r="B29" s="18">
        <v>718</v>
      </c>
      <c r="C29" s="18" t="s">
        <v>1151</v>
      </c>
      <c r="D29" s="18" t="s">
        <v>1152</v>
      </c>
      <c r="E29" s="18" t="s">
        <v>1153</v>
      </c>
      <c r="F29" s="18">
        <v>4237</v>
      </c>
      <c r="G29" s="18">
        <v>675</v>
      </c>
      <c r="H29" s="18" t="s">
        <v>1154</v>
      </c>
      <c r="J29" s="18" t="s">
        <v>1020</v>
      </c>
      <c r="K29" s="18" t="s">
        <v>1021</v>
      </c>
      <c r="L29" s="18" t="s">
        <v>1035</v>
      </c>
      <c r="M29" s="18">
        <v>600</v>
      </c>
      <c r="N29" s="18" t="s">
        <v>1053</v>
      </c>
      <c r="O29" s="18" t="s">
        <v>1155</v>
      </c>
      <c r="P29" s="18">
        <v>370850000000000</v>
      </c>
      <c r="Q29" s="18">
        <v>2446</v>
      </c>
      <c r="R29" s="19">
        <v>37.14709</v>
      </c>
      <c r="S29" s="19">
        <v>116.05009</v>
      </c>
      <c r="T29" s="18">
        <v>-1191</v>
      </c>
      <c r="U29" s="18">
        <v>1973</v>
      </c>
      <c r="V29" s="14">
        <v>584359.1875</v>
      </c>
      <c r="W29" s="14">
        <v>4111408.75</v>
      </c>
      <c r="X29" s="14">
        <f t="shared" si="0"/>
        <v>7777.042517269263</v>
      </c>
      <c r="Y29" s="14">
        <f t="shared" si="1"/>
        <v>-35900.17791007273</v>
      </c>
      <c r="Z29" s="14">
        <f t="shared" si="2"/>
        <v>36732.88940840739</v>
      </c>
    </row>
    <row r="30" spans="1:26" ht="12.75">
      <c r="A30" s="18">
        <v>26</v>
      </c>
      <c r="B30" s="18">
        <v>377</v>
      </c>
      <c r="C30" s="18" t="s">
        <v>1156</v>
      </c>
      <c r="D30" s="18" t="s">
        <v>1157</v>
      </c>
      <c r="E30" s="18" t="s">
        <v>1158</v>
      </c>
      <c r="F30" s="18">
        <v>4420</v>
      </c>
      <c r="G30" s="18">
        <v>552</v>
      </c>
      <c r="H30" s="18" t="s">
        <v>1159</v>
      </c>
      <c r="J30" s="18" t="s">
        <v>1020</v>
      </c>
      <c r="K30" s="18" t="s">
        <v>1021</v>
      </c>
      <c r="L30" s="18" t="s">
        <v>1160</v>
      </c>
      <c r="M30" s="18">
        <v>545</v>
      </c>
      <c r="N30" s="18" t="s">
        <v>1053</v>
      </c>
      <c r="O30" s="18" t="s">
        <v>1161</v>
      </c>
      <c r="P30" s="18">
        <v>370930000000000</v>
      </c>
      <c r="Q30" s="18">
        <v>2446</v>
      </c>
      <c r="R30" s="19">
        <v>37.15901</v>
      </c>
      <c r="S30" s="19">
        <v>116.08309</v>
      </c>
      <c r="T30" s="18">
        <v>-1429</v>
      </c>
      <c r="U30" s="18">
        <v>1964</v>
      </c>
      <c r="V30" s="14">
        <v>581415.25</v>
      </c>
      <c r="W30" s="14">
        <v>4112702.5</v>
      </c>
      <c r="X30" s="14">
        <f t="shared" si="0"/>
        <v>10720.980017269263</v>
      </c>
      <c r="Y30" s="14">
        <f t="shared" si="1"/>
        <v>-37193.92791007273</v>
      </c>
      <c r="Z30" s="14">
        <f t="shared" si="2"/>
        <v>38708.23795925583</v>
      </c>
    </row>
    <row r="31" spans="1:26" ht="12.75">
      <c r="A31" s="18">
        <v>27</v>
      </c>
      <c r="B31" s="18">
        <v>776</v>
      </c>
      <c r="C31" s="18" t="s">
        <v>1162</v>
      </c>
      <c r="D31" s="18" t="s">
        <v>1163</v>
      </c>
      <c r="E31" s="18" t="s">
        <v>1164</v>
      </c>
      <c r="F31" s="18">
        <v>4225</v>
      </c>
      <c r="G31" s="18">
        <v>725</v>
      </c>
      <c r="H31" s="18" t="s">
        <v>1165</v>
      </c>
      <c r="J31" s="18" t="s">
        <v>1020</v>
      </c>
      <c r="K31" s="18" t="s">
        <v>1046</v>
      </c>
      <c r="L31" s="18" t="s">
        <v>1035</v>
      </c>
      <c r="M31" s="18">
        <v>600</v>
      </c>
      <c r="N31" s="18" t="s">
        <v>1053</v>
      </c>
      <c r="O31" s="18" t="s">
        <v>1166</v>
      </c>
      <c r="P31" s="18">
        <v>370640000000000</v>
      </c>
      <c r="Q31" s="18">
        <v>2511</v>
      </c>
      <c r="R31" s="19">
        <v>37.11178</v>
      </c>
      <c r="S31" s="19">
        <v>116.0737</v>
      </c>
      <c r="T31" s="18">
        <v>-1114</v>
      </c>
      <c r="U31" s="18">
        <v>1975</v>
      </c>
      <c r="V31" s="14">
        <v>582300.875</v>
      </c>
      <c r="W31" s="14">
        <v>4107470.5</v>
      </c>
      <c r="X31" s="14">
        <f t="shared" si="0"/>
        <v>9835.355017269263</v>
      </c>
      <c r="Y31" s="14">
        <f t="shared" si="1"/>
        <v>-31961.92791007273</v>
      </c>
      <c r="Z31" s="14">
        <f t="shared" si="2"/>
        <v>33440.97851505559</v>
      </c>
    </row>
    <row r="32" spans="1:26" ht="12.75">
      <c r="A32" s="18">
        <v>28</v>
      </c>
      <c r="B32" s="18">
        <v>1026</v>
      </c>
      <c r="C32" s="18" t="s">
        <v>1167</v>
      </c>
      <c r="D32" s="18" t="s">
        <v>1168</v>
      </c>
      <c r="E32" s="18" t="s">
        <v>1169</v>
      </c>
      <c r="F32" s="18">
        <v>6712</v>
      </c>
      <c r="G32" s="18">
        <v>2156</v>
      </c>
      <c r="H32" s="18" t="s">
        <v>1170</v>
      </c>
      <c r="J32" s="18" t="s">
        <v>1020</v>
      </c>
      <c r="K32" s="18" t="s">
        <v>1021</v>
      </c>
      <c r="L32" s="18" t="s">
        <v>1101</v>
      </c>
      <c r="M32" s="18">
        <v>2100</v>
      </c>
      <c r="N32" s="18" t="s">
        <v>1023</v>
      </c>
      <c r="O32" s="18" t="s">
        <v>1171</v>
      </c>
      <c r="P32" s="18">
        <v>371630000000000</v>
      </c>
      <c r="Q32" s="18">
        <v>4584</v>
      </c>
      <c r="R32" s="19">
        <v>37.27546</v>
      </c>
      <c r="S32" s="19">
        <v>116.35356</v>
      </c>
      <c r="T32" s="18">
        <v>-28</v>
      </c>
      <c r="U32" s="18">
        <v>1989</v>
      </c>
      <c r="V32" s="14">
        <v>557311.375</v>
      </c>
      <c r="W32" s="14">
        <v>4125422.5</v>
      </c>
      <c r="X32" s="14">
        <f t="shared" si="0"/>
        <v>34824.85501726926</v>
      </c>
      <c r="Y32" s="14">
        <f t="shared" si="1"/>
        <v>-49913.92791007273</v>
      </c>
      <c r="Z32" s="14">
        <f t="shared" si="2"/>
        <v>60861.898806936355</v>
      </c>
    </row>
    <row r="33" spans="1:26" ht="12.75">
      <c r="A33" s="18">
        <v>29</v>
      </c>
      <c r="B33" s="18">
        <v>297</v>
      </c>
      <c r="C33" s="18" t="s">
        <v>1172</v>
      </c>
      <c r="D33" s="18" t="s">
        <v>1173</v>
      </c>
      <c r="E33" s="18" t="s">
        <v>1174</v>
      </c>
      <c r="F33" s="18">
        <v>4268</v>
      </c>
      <c r="G33" s="18">
        <v>970</v>
      </c>
      <c r="H33" s="18" t="s">
        <v>1175</v>
      </c>
      <c r="J33" s="18" t="s">
        <v>1020</v>
      </c>
      <c r="K33" s="18" t="s">
        <v>1052</v>
      </c>
      <c r="L33" s="18" t="s">
        <v>1059</v>
      </c>
      <c r="M33" s="18">
        <v>747</v>
      </c>
      <c r="N33" s="18" t="s">
        <v>1053</v>
      </c>
      <c r="O33" s="18" t="s">
        <v>1176</v>
      </c>
      <c r="P33" s="18">
        <v>370720000000000</v>
      </c>
      <c r="Q33" s="18">
        <v>2402</v>
      </c>
      <c r="R33" s="19">
        <v>37.12281</v>
      </c>
      <c r="S33" s="19">
        <v>116.02902</v>
      </c>
      <c r="T33" s="18">
        <v>-1119</v>
      </c>
      <c r="U33" s="18">
        <v>1962</v>
      </c>
      <c r="V33" s="14">
        <v>586258.1875</v>
      </c>
      <c r="W33" s="14">
        <v>4108733.75</v>
      </c>
      <c r="X33" s="14">
        <f t="shared" si="0"/>
        <v>5878.042517269263</v>
      </c>
      <c r="Y33" s="14">
        <f t="shared" si="1"/>
        <v>-33225.17791007273</v>
      </c>
      <c r="Z33" s="14">
        <f t="shared" si="2"/>
        <v>33741.129663821426</v>
      </c>
    </row>
    <row r="34" spans="1:26" ht="12.75">
      <c r="A34" s="18">
        <v>30</v>
      </c>
      <c r="B34" s="18">
        <v>344</v>
      </c>
      <c r="C34" s="18" t="s">
        <v>1177</v>
      </c>
      <c r="D34" s="18" t="s">
        <v>1178</v>
      </c>
      <c r="E34" s="18" t="s">
        <v>1179</v>
      </c>
      <c r="F34" s="18">
        <v>4007</v>
      </c>
      <c r="G34" s="18">
        <v>894</v>
      </c>
      <c r="H34" s="18" t="s">
        <v>1180</v>
      </c>
      <c r="J34" s="18" t="s">
        <v>1020</v>
      </c>
      <c r="K34" s="18" t="s">
        <v>1021</v>
      </c>
      <c r="L34" s="18" t="s">
        <v>1059</v>
      </c>
      <c r="M34" s="18">
        <v>854</v>
      </c>
      <c r="N34" s="18" t="s">
        <v>1023</v>
      </c>
      <c r="O34" s="18" t="s">
        <v>1181</v>
      </c>
      <c r="P34" s="18">
        <v>370220000000000</v>
      </c>
      <c r="Q34" s="18">
        <v>2406</v>
      </c>
      <c r="R34" s="19">
        <v>37.03953</v>
      </c>
      <c r="S34" s="19">
        <v>116.01841</v>
      </c>
      <c r="T34" s="18">
        <v>-747</v>
      </c>
      <c r="U34" s="18">
        <v>1963</v>
      </c>
      <c r="V34" s="14">
        <v>587295.875</v>
      </c>
      <c r="W34" s="14">
        <v>4099504.25</v>
      </c>
      <c r="X34" s="14">
        <f t="shared" si="0"/>
        <v>4840.355017269263</v>
      </c>
      <c r="Y34" s="14">
        <f t="shared" si="1"/>
        <v>-23995.67791007273</v>
      </c>
      <c r="Z34" s="14">
        <f t="shared" si="2"/>
        <v>24479.003146720577</v>
      </c>
    </row>
    <row r="35" spans="1:26" ht="12.75">
      <c r="A35" s="18">
        <v>31</v>
      </c>
      <c r="B35" s="18">
        <v>722</v>
      </c>
      <c r="C35" s="18" t="s">
        <v>1182</v>
      </c>
      <c r="D35" s="18" t="s">
        <v>1183</v>
      </c>
      <c r="E35" s="18" t="s">
        <v>1184</v>
      </c>
      <c r="F35" s="18">
        <v>3962</v>
      </c>
      <c r="G35" s="18">
        <v>1650</v>
      </c>
      <c r="H35" s="18" t="s">
        <v>1185</v>
      </c>
      <c r="I35" s="18" t="s">
        <v>1186</v>
      </c>
      <c r="J35" s="18" t="s">
        <v>1020</v>
      </c>
      <c r="K35" s="18" t="s">
        <v>1021</v>
      </c>
      <c r="L35" s="18" t="s">
        <v>1035</v>
      </c>
      <c r="M35" s="18">
        <v>1485</v>
      </c>
      <c r="N35" s="18" t="s">
        <v>1023</v>
      </c>
      <c r="O35" s="18" t="s">
        <v>1187</v>
      </c>
      <c r="P35" s="18">
        <v>370010000000000</v>
      </c>
      <c r="Q35" s="18">
        <v>2412</v>
      </c>
      <c r="R35" s="19">
        <v>37.00483</v>
      </c>
      <c r="S35" s="19">
        <v>116.02847</v>
      </c>
      <c r="T35" s="18">
        <v>-65</v>
      </c>
      <c r="U35" s="18">
        <v>1973</v>
      </c>
      <c r="V35" s="14">
        <v>586440.9375</v>
      </c>
      <c r="W35" s="14">
        <v>4095646.5</v>
      </c>
      <c r="X35" s="14">
        <f t="shared" si="0"/>
        <v>5695.292517269263</v>
      </c>
      <c r="Y35" s="14">
        <f t="shared" si="1"/>
        <v>-20137.92791007273</v>
      </c>
      <c r="Z35" s="14">
        <f t="shared" si="2"/>
        <v>20927.79246286023</v>
      </c>
    </row>
    <row r="36" spans="1:26" ht="12.75">
      <c r="A36" s="18">
        <v>32</v>
      </c>
      <c r="B36" s="18">
        <v>195</v>
      </c>
      <c r="C36" s="18" t="s">
        <v>1188</v>
      </c>
      <c r="D36" s="18" t="s">
        <v>1189</v>
      </c>
      <c r="E36" s="18" t="s">
        <v>1190</v>
      </c>
      <c r="F36" s="18">
        <v>7483</v>
      </c>
      <c r="G36" s="18">
        <v>-9999</v>
      </c>
      <c r="H36" s="18" t="s">
        <v>1191</v>
      </c>
      <c r="J36" s="18" t="s">
        <v>1192</v>
      </c>
      <c r="K36" s="18" t="s">
        <v>1021</v>
      </c>
      <c r="L36" s="18" t="s">
        <v>1193</v>
      </c>
      <c r="M36" s="18">
        <v>1319</v>
      </c>
      <c r="N36" s="18" t="s">
        <v>1053</v>
      </c>
      <c r="O36" s="18" t="s">
        <v>1194</v>
      </c>
      <c r="P36" s="18">
        <v>371110000000000</v>
      </c>
      <c r="Q36" s="18">
        <v>4604</v>
      </c>
      <c r="R36" s="19">
        <v>37.18796</v>
      </c>
      <c r="S36" s="19">
        <v>116.20777</v>
      </c>
      <c r="T36" s="18">
        <v>-1560</v>
      </c>
      <c r="U36" s="18">
        <v>1961</v>
      </c>
      <c r="V36" s="14">
        <v>570318.125</v>
      </c>
      <c r="W36" s="14">
        <v>4115813.75</v>
      </c>
      <c r="X36" s="14">
        <f t="shared" si="0"/>
        <v>21818.105017269263</v>
      </c>
      <c r="Y36" s="14">
        <f t="shared" si="1"/>
        <v>-40305.17791007273</v>
      </c>
      <c r="Z36" s="14">
        <f t="shared" si="2"/>
        <v>45831.61652077313</v>
      </c>
    </row>
    <row r="37" spans="1:26" ht="12.75">
      <c r="A37" s="18">
        <v>33</v>
      </c>
      <c r="B37" s="18">
        <v>675</v>
      </c>
      <c r="C37" s="18" t="s">
        <v>1195</v>
      </c>
      <c r="D37" s="18" t="s">
        <v>1196</v>
      </c>
      <c r="E37" s="18" t="s">
        <v>1197</v>
      </c>
      <c r="F37" s="18">
        <v>4009</v>
      </c>
      <c r="G37" s="18">
        <v>830</v>
      </c>
      <c r="H37" s="18" t="s">
        <v>1198</v>
      </c>
      <c r="J37" s="18" t="s">
        <v>1020</v>
      </c>
      <c r="K37" s="18" t="s">
        <v>1021</v>
      </c>
      <c r="L37" s="18" t="s">
        <v>1035</v>
      </c>
      <c r="M37" s="18">
        <v>792</v>
      </c>
      <c r="N37" s="18" t="s">
        <v>1023</v>
      </c>
      <c r="O37" s="18" t="s">
        <v>1199</v>
      </c>
      <c r="P37" s="18">
        <v>370050000000000</v>
      </c>
      <c r="Q37" s="18">
        <v>2410</v>
      </c>
      <c r="R37" s="19">
        <v>37.01438</v>
      </c>
      <c r="S37" s="19">
        <v>115.99193</v>
      </c>
      <c r="T37" s="18">
        <v>-807</v>
      </c>
      <c r="U37" s="18">
        <v>1971</v>
      </c>
      <c r="V37" s="14">
        <v>589680.875</v>
      </c>
      <c r="W37" s="14">
        <v>4096739.5</v>
      </c>
      <c r="X37" s="14">
        <f t="shared" si="0"/>
        <v>2455.355017269263</v>
      </c>
      <c r="Y37" s="14">
        <f t="shared" si="1"/>
        <v>-21230.92791007273</v>
      </c>
      <c r="Z37" s="14">
        <f t="shared" si="2"/>
        <v>21372.43711380465</v>
      </c>
    </row>
    <row r="38" spans="1:26" ht="12.75">
      <c r="A38" s="18">
        <v>34</v>
      </c>
      <c r="B38" s="18">
        <v>328</v>
      </c>
      <c r="C38" s="18" t="s">
        <v>1200</v>
      </c>
      <c r="D38" s="18" t="s">
        <v>1201</v>
      </c>
      <c r="E38" s="18" t="s">
        <v>1202</v>
      </c>
      <c r="F38" s="18">
        <v>4204</v>
      </c>
      <c r="G38" s="18">
        <v>315</v>
      </c>
      <c r="H38" s="18" t="s">
        <v>1203</v>
      </c>
      <c r="J38" s="18" t="s">
        <v>1020</v>
      </c>
      <c r="K38" s="18" t="s">
        <v>1021</v>
      </c>
      <c r="L38" s="18" t="s">
        <v>1059</v>
      </c>
      <c r="M38" s="18">
        <v>292</v>
      </c>
      <c r="N38" s="18" t="s">
        <v>1053</v>
      </c>
      <c r="O38" s="18" t="s">
        <v>1204</v>
      </c>
      <c r="P38" s="18">
        <v>370720000000000</v>
      </c>
      <c r="Q38" s="18">
        <v>2419</v>
      </c>
      <c r="R38" s="19">
        <v>37.12465</v>
      </c>
      <c r="S38" s="19">
        <v>116.03999</v>
      </c>
      <c r="T38" s="18">
        <v>-1493</v>
      </c>
      <c r="U38" s="18">
        <v>1963</v>
      </c>
      <c r="V38" s="14">
        <v>585282.0625</v>
      </c>
      <c r="W38" s="14">
        <v>4108928.5</v>
      </c>
      <c r="X38" s="14">
        <f t="shared" si="0"/>
        <v>6854.167517269263</v>
      </c>
      <c r="Y38" s="14">
        <f t="shared" si="1"/>
        <v>-33419.92791007273</v>
      </c>
      <c r="Z38" s="14">
        <f t="shared" si="2"/>
        <v>34115.55647896202</v>
      </c>
    </row>
    <row r="39" spans="1:26" ht="12.75">
      <c r="A39" s="18">
        <v>35</v>
      </c>
      <c r="B39" s="18">
        <v>637</v>
      </c>
      <c r="C39" s="18" t="s">
        <v>1205</v>
      </c>
      <c r="D39" s="18" t="s">
        <v>1206</v>
      </c>
      <c r="E39" s="18" t="s">
        <v>1207</v>
      </c>
      <c r="F39" s="18">
        <v>4275</v>
      </c>
      <c r="G39" s="18">
        <v>382</v>
      </c>
      <c r="H39" s="18" t="s">
        <v>1208</v>
      </c>
      <c r="I39" s="18" t="s">
        <v>1186</v>
      </c>
      <c r="J39" s="18" t="s">
        <v>1020</v>
      </c>
      <c r="K39" s="18" t="s">
        <v>1046</v>
      </c>
      <c r="L39" s="18" t="s">
        <v>1035</v>
      </c>
      <c r="M39" s="18">
        <v>330</v>
      </c>
      <c r="N39" s="18" t="s">
        <v>1053</v>
      </c>
      <c r="O39" s="18" t="s">
        <v>1209</v>
      </c>
      <c r="P39" s="18">
        <v>370820000000000</v>
      </c>
      <c r="Q39" s="18">
        <v>2403</v>
      </c>
      <c r="R39" s="19">
        <v>37.13958</v>
      </c>
      <c r="S39" s="19">
        <v>116.03129</v>
      </c>
      <c r="T39" s="18">
        <v>-1542</v>
      </c>
      <c r="U39" s="18">
        <v>1970</v>
      </c>
      <c r="V39" s="14">
        <v>586037.75</v>
      </c>
      <c r="W39" s="14">
        <v>4110591.75</v>
      </c>
      <c r="X39" s="14">
        <f t="shared" si="0"/>
        <v>6098.480017269263</v>
      </c>
      <c r="Y39" s="14">
        <f t="shared" si="1"/>
        <v>-35083.17791007273</v>
      </c>
      <c r="Z39" s="14">
        <f t="shared" si="2"/>
        <v>35609.280121772295</v>
      </c>
    </row>
    <row r="40" spans="1:26" ht="12.75">
      <c r="A40" s="18">
        <v>36</v>
      </c>
      <c r="B40" s="18">
        <v>637</v>
      </c>
      <c r="C40" s="18" t="s">
        <v>1210</v>
      </c>
      <c r="D40" s="18" t="s">
        <v>1206</v>
      </c>
      <c r="E40" s="18" t="s">
        <v>1211</v>
      </c>
      <c r="F40" s="18">
        <v>4256</v>
      </c>
      <c r="G40" s="18">
        <v>865</v>
      </c>
      <c r="H40" s="18" t="s">
        <v>1212</v>
      </c>
      <c r="I40" s="18" t="s">
        <v>1186</v>
      </c>
      <c r="J40" s="18" t="s">
        <v>1020</v>
      </c>
      <c r="K40" s="18" t="s">
        <v>1021</v>
      </c>
      <c r="L40" s="18" t="s">
        <v>1035</v>
      </c>
      <c r="M40" s="18">
        <v>849</v>
      </c>
      <c r="N40" s="18" t="s">
        <v>1053</v>
      </c>
      <c r="O40" s="18" t="s">
        <v>1213</v>
      </c>
      <c r="P40" s="18">
        <v>370830000000000</v>
      </c>
      <c r="Q40" s="18">
        <v>2403</v>
      </c>
      <c r="R40" s="19">
        <v>37.14179</v>
      </c>
      <c r="S40" s="19">
        <v>116.03401</v>
      </c>
      <c r="T40" s="18">
        <v>-1004</v>
      </c>
      <c r="U40" s="18">
        <v>1970</v>
      </c>
      <c r="V40" s="14">
        <v>585793.4375</v>
      </c>
      <c r="W40" s="14">
        <v>4110834.75</v>
      </c>
      <c r="X40" s="14">
        <f t="shared" si="0"/>
        <v>6342.792517269263</v>
      </c>
      <c r="Y40" s="14">
        <f t="shared" si="1"/>
        <v>-35326.17791007273</v>
      </c>
      <c r="Z40" s="14">
        <f t="shared" si="2"/>
        <v>35891.0833306998</v>
      </c>
    </row>
    <row r="41" spans="1:26" ht="12.75">
      <c r="A41" s="18">
        <v>37</v>
      </c>
      <c r="B41" s="18">
        <v>637</v>
      </c>
      <c r="C41" s="18" t="s">
        <v>1214</v>
      </c>
      <c r="D41" s="18" t="s">
        <v>1206</v>
      </c>
      <c r="E41" s="18" t="s">
        <v>1215</v>
      </c>
      <c r="F41" s="18">
        <v>4238</v>
      </c>
      <c r="G41" s="18">
        <v>870</v>
      </c>
      <c r="H41" s="18" t="s">
        <v>1216</v>
      </c>
      <c r="I41" s="18" t="s">
        <v>1186</v>
      </c>
      <c r="J41" s="18" t="s">
        <v>1020</v>
      </c>
      <c r="K41" s="18" t="s">
        <v>1021</v>
      </c>
      <c r="L41" s="18" t="s">
        <v>1035</v>
      </c>
      <c r="M41" s="18">
        <v>820</v>
      </c>
      <c r="N41" s="18" t="s">
        <v>1053</v>
      </c>
      <c r="O41" s="18" t="s">
        <v>1217</v>
      </c>
      <c r="P41" s="18">
        <v>370820000000000</v>
      </c>
      <c r="Q41" s="18">
        <v>2406</v>
      </c>
      <c r="R41" s="19">
        <v>37.13961</v>
      </c>
      <c r="S41" s="19">
        <v>116.03677</v>
      </c>
      <c r="T41" s="18">
        <v>-1012</v>
      </c>
      <c r="U41" s="18">
        <v>1970</v>
      </c>
      <c r="V41" s="14">
        <v>585550.1875</v>
      </c>
      <c r="W41" s="14">
        <v>4110590.25</v>
      </c>
      <c r="X41" s="14">
        <f t="shared" si="0"/>
        <v>6586.042517269263</v>
      </c>
      <c r="Y41" s="14">
        <f t="shared" si="1"/>
        <v>-35081.67791007273</v>
      </c>
      <c r="Z41" s="14">
        <f t="shared" si="2"/>
        <v>35694.53853218113</v>
      </c>
    </row>
    <row r="42" spans="1:26" ht="12.75">
      <c r="A42" s="18">
        <v>38</v>
      </c>
      <c r="B42" s="18">
        <v>236</v>
      </c>
      <c r="C42" s="18" t="s">
        <v>1218</v>
      </c>
      <c r="D42" s="18" t="s">
        <v>1219</v>
      </c>
      <c r="E42" s="18" t="s">
        <v>1220</v>
      </c>
      <c r="F42" s="18">
        <v>4204</v>
      </c>
      <c r="G42" s="18">
        <v>595</v>
      </c>
      <c r="H42" s="18" t="s">
        <v>1221</v>
      </c>
      <c r="J42" s="18" t="s">
        <v>1020</v>
      </c>
      <c r="K42" s="18" t="s">
        <v>1021</v>
      </c>
      <c r="L42" s="18" t="s">
        <v>1059</v>
      </c>
      <c r="M42" s="18">
        <v>546</v>
      </c>
      <c r="N42" s="18" t="s">
        <v>1053</v>
      </c>
      <c r="O42" s="18" t="s">
        <v>1222</v>
      </c>
      <c r="P42" s="18">
        <v>370730000000000</v>
      </c>
      <c r="Q42" s="18">
        <v>2439</v>
      </c>
      <c r="R42" s="19">
        <v>37.12759</v>
      </c>
      <c r="S42" s="19">
        <v>116.0483</v>
      </c>
      <c r="T42" s="18">
        <v>-1219</v>
      </c>
      <c r="U42" s="18">
        <v>1962</v>
      </c>
      <c r="V42" s="14">
        <v>584540.1875</v>
      </c>
      <c r="W42" s="14">
        <v>4109246.5</v>
      </c>
      <c r="X42" s="14">
        <f t="shared" si="0"/>
        <v>7596.042517269263</v>
      </c>
      <c r="Y42" s="14">
        <f t="shared" si="1"/>
        <v>-33737.92791007273</v>
      </c>
      <c r="Z42" s="14">
        <f t="shared" si="2"/>
        <v>34582.47593202989</v>
      </c>
    </row>
    <row r="43" spans="1:26" ht="12.75">
      <c r="A43" s="18">
        <v>39</v>
      </c>
      <c r="B43" s="18">
        <v>922</v>
      </c>
      <c r="C43" s="18" t="s">
        <v>1223</v>
      </c>
      <c r="D43" s="18" t="s">
        <v>1224</v>
      </c>
      <c r="E43" s="18" t="s">
        <v>1225</v>
      </c>
      <c r="F43" s="18">
        <v>4339</v>
      </c>
      <c r="G43" s="18">
        <v>1202</v>
      </c>
      <c r="H43" s="18" t="s">
        <v>1226</v>
      </c>
      <c r="J43" s="18" t="s">
        <v>1020</v>
      </c>
      <c r="K43" s="18" t="s">
        <v>1227</v>
      </c>
      <c r="L43" s="18" t="s">
        <v>1035</v>
      </c>
      <c r="M43" s="18">
        <v>869</v>
      </c>
      <c r="N43" s="18" t="s">
        <v>1228</v>
      </c>
      <c r="O43" s="18" t="s">
        <v>1229</v>
      </c>
      <c r="P43" s="18">
        <v>370640000000000</v>
      </c>
      <c r="Q43" s="18">
        <v>2403</v>
      </c>
      <c r="R43" s="19">
        <v>37.11152</v>
      </c>
      <c r="S43" s="19">
        <v>116.02243</v>
      </c>
      <c r="T43" s="18">
        <v>-1067</v>
      </c>
      <c r="U43" s="18">
        <v>1983</v>
      </c>
      <c r="V43" s="14">
        <v>586856.5</v>
      </c>
      <c r="W43" s="14">
        <v>4107486.5</v>
      </c>
      <c r="X43" s="14">
        <f t="shared" si="0"/>
        <v>5279.730017269263</v>
      </c>
      <c r="Y43" s="14">
        <f t="shared" si="1"/>
        <v>-31977.92791007273</v>
      </c>
      <c r="Z43" s="14">
        <f t="shared" si="2"/>
        <v>32410.85346727331</v>
      </c>
    </row>
    <row r="44" spans="1:26" ht="12.75">
      <c r="A44" s="18">
        <v>40</v>
      </c>
      <c r="B44" s="18">
        <v>209</v>
      </c>
      <c r="C44" s="18" t="s">
        <v>1230</v>
      </c>
      <c r="D44" s="18" t="s">
        <v>1231</v>
      </c>
      <c r="E44" s="18" t="s">
        <v>1232</v>
      </c>
      <c r="F44" s="18">
        <v>4019</v>
      </c>
      <c r="G44" s="18">
        <v>1015</v>
      </c>
      <c r="H44" s="18" t="s">
        <v>1233</v>
      </c>
      <c r="J44" s="18" t="s">
        <v>1020</v>
      </c>
      <c r="K44" s="18" t="s">
        <v>1021</v>
      </c>
      <c r="L44" s="18" t="s">
        <v>1234</v>
      </c>
      <c r="M44" s="18">
        <v>786</v>
      </c>
      <c r="N44" s="18" t="s">
        <v>1023</v>
      </c>
      <c r="O44" s="18" t="s">
        <v>1235</v>
      </c>
      <c r="P44" s="18">
        <v>370230000000000</v>
      </c>
      <c r="Q44" s="18">
        <v>2406</v>
      </c>
      <c r="R44" s="19">
        <v>37.04358</v>
      </c>
      <c r="S44" s="19">
        <v>116.03896</v>
      </c>
      <c r="T44" s="18">
        <v>-827</v>
      </c>
      <c r="U44" s="18">
        <v>1962</v>
      </c>
      <c r="V44" s="14">
        <v>585464.1875</v>
      </c>
      <c r="W44" s="14">
        <v>4099935</v>
      </c>
      <c r="X44" s="14">
        <f t="shared" si="0"/>
        <v>6672.042517269263</v>
      </c>
      <c r="Y44" s="14">
        <f t="shared" si="1"/>
        <v>-24426.42791007273</v>
      </c>
      <c r="Z44" s="14">
        <f t="shared" si="2"/>
        <v>25321.266394045713</v>
      </c>
    </row>
    <row r="45" spans="1:26" ht="12.75">
      <c r="A45" s="18">
        <v>41</v>
      </c>
      <c r="B45" s="18">
        <v>655</v>
      </c>
      <c r="C45" s="18" t="s">
        <v>1236</v>
      </c>
      <c r="D45" s="18" t="s">
        <v>1237</v>
      </c>
      <c r="E45" s="18" t="s">
        <v>1238</v>
      </c>
      <c r="F45" s="18">
        <v>4261</v>
      </c>
      <c r="G45" s="18">
        <v>915</v>
      </c>
      <c r="H45" s="18" t="s">
        <v>1239</v>
      </c>
      <c r="I45" s="18" t="s">
        <v>1186</v>
      </c>
      <c r="J45" s="18" t="s">
        <v>1020</v>
      </c>
      <c r="K45" s="18" t="s">
        <v>1021</v>
      </c>
      <c r="L45" s="18" t="s">
        <v>1035</v>
      </c>
      <c r="M45" s="18">
        <v>865</v>
      </c>
      <c r="N45" s="18" t="s">
        <v>1053</v>
      </c>
      <c r="O45" s="18" t="s">
        <v>1240</v>
      </c>
      <c r="P45" s="18">
        <v>370700000000000</v>
      </c>
      <c r="Q45" s="18">
        <v>2430</v>
      </c>
      <c r="R45" s="19">
        <v>37.11713</v>
      </c>
      <c r="S45" s="19">
        <v>116.08415</v>
      </c>
      <c r="T45" s="18">
        <v>-966</v>
      </c>
      <c r="U45" s="18">
        <v>1970</v>
      </c>
      <c r="V45" s="14">
        <v>581366.375</v>
      </c>
      <c r="W45" s="14">
        <v>4108055.5</v>
      </c>
      <c r="X45" s="14">
        <f t="shared" si="0"/>
        <v>10769.855017269263</v>
      </c>
      <c r="Y45" s="14">
        <f t="shared" si="1"/>
        <v>-32546.92791007273</v>
      </c>
      <c r="Z45" s="14">
        <f t="shared" si="2"/>
        <v>34282.53627543433</v>
      </c>
    </row>
    <row r="46" spans="1:26" ht="12.75">
      <c r="A46" s="18">
        <v>42</v>
      </c>
      <c r="B46" s="18">
        <v>655</v>
      </c>
      <c r="C46" s="18" t="s">
        <v>1241</v>
      </c>
      <c r="D46" s="18" t="s">
        <v>1237</v>
      </c>
      <c r="E46" s="18" t="s">
        <v>1242</v>
      </c>
      <c r="F46" s="18">
        <v>4255</v>
      </c>
      <c r="G46" s="18">
        <v>1065</v>
      </c>
      <c r="H46" s="18" t="s">
        <v>1243</v>
      </c>
      <c r="I46" s="18" t="s">
        <v>1186</v>
      </c>
      <c r="J46" s="18" t="s">
        <v>1020</v>
      </c>
      <c r="K46" s="18" t="s">
        <v>1021</v>
      </c>
      <c r="L46" s="18" t="s">
        <v>1035</v>
      </c>
      <c r="M46" s="18">
        <v>1015</v>
      </c>
      <c r="N46" s="18" t="s">
        <v>1053</v>
      </c>
      <c r="O46" s="18" t="s">
        <v>1244</v>
      </c>
      <c r="P46" s="18">
        <v>370650000000000</v>
      </c>
      <c r="Q46" s="18">
        <v>2438</v>
      </c>
      <c r="R46" s="19">
        <v>37.11393</v>
      </c>
      <c r="S46" s="19">
        <v>116.08613</v>
      </c>
      <c r="T46" s="18">
        <v>-802</v>
      </c>
      <c r="U46" s="18">
        <v>1970</v>
      </c>
      <c r="V46" s="14">
        <v>581193.9375</v>
      </c>
      <c r="W46" s="14">
        <v>4107698.25</v>
      </c>
      <c r="X46" s="14">
        <f t="shared" si="0"/>
        <v>10942.292517269263</v>
      </c>
      <c r="Y46" s="14">
        <f t="shared" si="1"/>
        <v>-32189.67791007273</v>
      </c>
      <c r="Z46" s="14">
        <f t="shared" si="2"/>
        <v>33998.663642674415</v>
      </c>
    </row>
    <row r="47" spans="1:26" ht="12.75">
      <c r="A47" s="18">
        <v>43</v>
      </c>
      <c r="B47" s="18">
        <v>712</v>
      </c>
      <c r="C47" s="18" t="s">
        <v>1245</v>
      </c>
      <c r="D47" s="18" t="s">
        <v>1104</v>
      </c>
      <c r="E47" s="18" t="s">
        <v>1246</v>
      </c>
      <c r="F47" s="18">
        <v>4249</v>
      </c>
      <c r="G47" s="18">
        <v>850</v>
      </c>
      <c r="H47" s="18" t="s">
        <v>1247</v>
      </c>
      <c r="J47" s="18" t="s">
        <v>1020</v>
      </c>
      <c r="K47" s="18" t="s">
        <v>1021</v>
      </c>
      <c r="L47" s="18" t="s">
        <v>1035</v>
      </c>
      <c r="M47" s="18">
        <v>821</v>
      </c>
      <c r="N47" s="18" t="s">
        <v>1053</v>
      </c>
      <c r="O47" s="18" t="s">
        <v>1248</v>
      </c>
      <c r="P47" s="18">
        <v>370710000000000</v>
      </c>
      <c r="Q47" s="18">
        <v>2405</v>
      </c>
      <c r="R47" s="19">
        <v>37.12144</v>
      </c>
      <c r="S47" s="19">
        <v>116.03233</v>
      </c>
      <c r="T47" s="18">
        <v>-1023</v>
      </c>
      <c r="U47" s="18">
        <v>1972</v>
      </c>
      <c r="V47" s="14">
        <v>585965.875</v>
      </c>
      <c r="W47" s="14">
        <v>4108579.5</v>
      </c>
      <c r="X47" s="14">
        <f t="shared" si="0"/>
        <v>6170.355017269263</v>
      </c>
      <c r="Y47" s="14">
        <f t="shared" si="1"/>
        <v>-33070.92791007273</v>
      </c>
      <c r="Z47" s="14">
        <f t="shared" si="2"/>
        <v>33641.634233080404</v>
      </c>
    </row>
    <row r="48" spans="1:26" ht="12.75">
      <c r="A48" s="18">
        <v>44</v>
      </c>
      <c r="B48" s="18">
        <v>662</v>
      </c>
      <c r="C48" s="18" t="s">
        <v>1249</v>
      </c>
      <c r="D48" s="18" t="s">
        <v>1250</v>
      </c>
      <c r="E48" s="18" t="s">
        <v>1251</v>
      </c>
      <c r="F48" s="18">
        <v>4360</v>
      </c>
      <c r="G48" s="18">
        <v>1750</v>
      </c>
      <c r="H48" s="18" t="s">
        <v>1252</v>
      </c>
      <c r="J48" s="18" t="s">
        <v>1020</v>
      </c>
      <c r="K48" s="18" t="s">
        <v>1021</v>
      </c>
      <c r="L48" s="18" t="s">
        <v>1029</v>
      </c>
      <c r="M48" s="18">
        <v>1591</v>
      </c>
      <c r="N48" s="18" t="s">
        <v>1023</v>
      </c>
      <c r="O48" s="18" t="s">
        <v>1253</v>
      </c>
      <c r="P48" s="18">
        <v>370600000000000</v>
      </c>
      <c r="Q48" s="18">
        <v>2408</v>
      </c>
      <c r="R48" s="19">
        <v>37.10017</v>
      </c>
      <c r="S48" s="19">
        <v>116.00796</v>
      </c>
      <c r="T48" s="18">
        <v>-361</v>
      </c>
      <c r="U48" s="18">
        <v>1970</v>
      </c>
      <c r="V48" s="14">
        <v>588155.625</v>
      </c>
      <c r="W48" s="14">
        <v>4106241.5</v>
      </c>
      <c r="X48" s="14">
        <f t="shared" si="0"/>
        <v>3980.605017269263</v>
      </c>
      <c r="Y48" s="14">
        <f t="shared" si="1"/>
        <v>-30732.92791007273</v>
      </c>
      <c r="Z48" s="14">
        <f t="shared" si="2"/>
        <v>30989.644628960115</v>
      </c>
    </row>
    <row r="49" spans="1:26" ht="12.75">
      <c r="A49" s="18">
        <v>45</v>
      </c>
      <c r="B49" s="18">
        <v>835</v>
      </c>
      <c r="C49" s="18" t="s">
        <v>1254</v>
      </c>
      <c r="D49" s="18" t="s">
        <v>1255</v>
      </c>
      <c r="E49" s="18" t="s">
        <v>1256</v>
      </c>
      <c r="F49" s="18">
        <v>4305</v>
      </c>
      <c r="G49" s="18">
        <v>957</v>
      </c>
      <c r="H49" s="18" t="s">
        <v>1257</v>
      </c>
      <c r="J49" s="18" t="s">
        <v>1020</v>
      </c>
      <c r="K49" s="18" t="s">
        <v>1046</v>
      </c>
      <c r="L49" s="18" t="s">
        <v>1035</v>
      </c>
      <c r="M49" s="18">
        <v>600</v>
      </c>
      <c r="N49" s="18" t="s">
        <v>1053</v>
      </c>
      <c r="O49" s="18" t="s">
        <v>1258</v>
      </c>
      <c r="P49" s="18">
        <v>370910000000000</v>
      </c>
      <c r="Q49" s="18">
        <v>2404</v>
      </c>
      <c r="R49" s="19">
        <v>37.15456</v>
      </c>
      <c r="S49" s="19">
        <v>116.03476</v>
      </c>
      <c r="T49" s="18">
        <v>-1301</v>
      </c>
      <c r="U49" s="18">
        <v>1978</v>
      </c>
      <c r="V49" s="14">
        <v>585712.25</v>
      </c>
      <c r="W49" s="14">
        <v>4112251.5</v>
      </c>
      <c r="X49" s="14">
        <f t="shared" si="0"/>
        <v>6423.980017269263</v>
      </c>
      <c r="Y49" s="14">
        <f t="shared" si="1"/>
        <v>-36742.92791007273</v>
      </c>
      <c r="Z49" s="14">
        <f t="shared" si="2"/>
        <v>37300.271723770005</v>
      </c>
    </row>
    <row r="50" spans="1:26" ht="12.75">
      <c r="A50" s="18">
        <v>46</v>
      </c>
      <c r="B50" s="18">
        <v>805</v>
      </c>
      <c r="C50" s="18" t="s">
        <v>1259</v>
      </c>
      <c r="D50" s="18" t="s">
        <v>1260</v>
      </c>
      <c r="E50" s="18" t="s">
        <v>1261</v>
      </c>
      <c r="F50" s="18">
        <v>4239</v>
      </c>
      <c r="G50" s="18">
        <v>2300</v>
      </c>
      <c r="H50" s="18" t="s">
        <v>1262</v>
      </c>
      <c r="J50" s="18" t="s">
        <v>1020</v>
      </c>
      <c r="K50" s="18" t="s">
        <v>1021</v>
      </c>
      <c r="L50" s="18" t="s">
        <v>1035</v>
      </c>
      <c r="M50" s="18">
        <v>1083</v>
      </c>
      <c r="N50" s="18" t="s">
        <v>1053</v>
      </c>
      <c r="O50" s="18" t="s">
        <v>1263</v>
      </c>
      <c r="P50" s="18">
        <v>370720000000000</v>
      </c>
      <c r="Q50" s="18">
        <v>2450</v>
      </c>
      <c r="R50" s="19">
        <v>37.12391</v>
      </c>
      <c r="S50" s="19">
        <v>116.06746</v>
      </c>
      <c r="T50" s="18">
        <v>-706</v>
      </c>
      <c r="U50" s="18">
        <v>1976</v>
      </c>
      <c r="V50" s="14">
        <v>582842.1875</v>
      </c>
      <c r="W50" s="14">
        <v>4108821.75</v>
      </c>
      <c r="X50" s="14">
        <f t="shared" si="0"/>
        <v>9294.042517269263</v>
      </c>
      <c r="Y50" s="14">
        <f t="shared" si="1"/>
        <v>-33313.17791007273</v>
      </c>
      <c r="Z50" s="14">
        <f t="shared" si="2"/>
        <v>34585.358878880616</v>
      </c>
    </row>
    <row r="51" spans="1:26" ht="12.75">
      <c r="A51" s="18">
        <v>47</v>
      </c>
      <c r="B51" s="18">
        <v>707</v>
      </c>
      <c r="C51" s="18" t="s">
        <v>1264</v>
      </c>
      <c r="D51" s="18" t="s">
        <v>1265</v>
      </c>
      <c r="E51" s="18" t="s">
        <v>1266</v>
      </c>
      <c r="F51" s="18">
        <v>3967</v>
      </c>
      <c r="G51" s="18">
        <v>1015</v>
      </c>
      <c r="H51" s="18" t="s">
        <v>1267</v>
      </c>
      <c r="J51" s="18" t="s">
        <v>1020</v>
      </c>
      <c r="K51" s="18" t="s">
        <v>1021</v>
      </c>
      <c r="L51" s="18" t="s">
        <v>1035</v>
      </c>
      <c r="M51" s="18">
        <v>966</v>
      </c>
      <c r="N51" s="18" t="s">
        <v>1023</v>
      </c>
      <c r="O51" s="18" t="s">
        <v>1268</v>
      </c>
      <c r="P51" s="18">
        <v>370040000000000</v>
      </c>
      <c r="Q51" s="18">
        <v>2413</v>
      </c>
      <c r="R51" s="19">
        <v>37.01249</v>
      </c>
      <c r="S51" s="19">
        <v>116.01505</v>
      </c>
      <c r="T51" s="18">
        <v>-588</v>
      </c>
      <c r="U51" s="18">
        <v>1972</v>
      </c>
      <c r="V51" s="14">
        <v>587626</v>
      </c>
      <c r="W51" s="14">
        <v>4096508.5</v>
      </c>
      <c r="X51" s="14">
        <f t="shared" si="0"/>
        <v>4510.230017269263</v>
      </c>
      <c r="Y51" s="14">
        <f t="shared" si="1"/>
        <v>-20999.92791007273</v>
      </c>
      <c r="Z51" s="14">
        <f t="shared" si="2"/>
        <v>21478.806927688704</v>
      </c>
    </row>
    <row r="52" spans="1:26" ht="12.75">
      <c r="A52" s="18">
        <v>48</v>
      </c>
      <c r="B52" s="18">
        <v>909</v>
      </c>
      <c r="C52" s="18" t="s">
        <v>1269</v>
      </c>
      <c r="D52" s="18" t="s">
        <v>1270</v>
      </c>
      <c r="E52" s="18" t="s">
        <v>1271</v>
      </c>
      <c r="F52" s="18">
        <v>4248</v>
      </c>
      <c r="G52" s="18">
        <v>2250</v>
      </c>
      <c r="H52" s="18" t="s">
        <v>1272</v>
      </c>
      <c r="J52" s="18" t="s">
        <v>1020</v>
      </c>
      <c r="K52" s="18" t="s">
        <v>1021</v>
      </c>
      <c r="L52" s="18" t="s">
        <v>1273</v>
      </c>
      <c r="M52" s="18">
        <v>2099</v>
      </c>
      <c r="N52" s="18" t="s">
        <v>1023</v>
      </c>
      <c r="O52" s="18" t="s">
        <v>1274</v>
      </c>
      <c r="P52" s="18">
        <v>370500000000000</v>
      </c>
      <c r="Q52" s="18">
        <v>2483</v>
      </c>
      <c r="R52" s="19">
        <v>37.08421</v>
      </c>
      <c r="S52" s="19">
        <v>116.00655</v>
      </c>
      <c r="T52" s="18">
        <v>334</v>
      </c>
      <c r="U52" s="18">
        <v>1982</v>
      </c>
      <c r="V52" s="14">
        <v>588299.3125</v>
      </c>
      <c r="W52" s="14">
        <v>4104471.75</v>
      </c>
      <c r="X52" s="14">
        <f t="shared" si="0"/>
        <v>3836.917517269263</v>
      </c>
      <c r="Y52" s="14">
        <f t="shared" si="1"/>
        <v>-28963.17791007273</v>
      </c>
      <c r="Z52" s="14">
        <f t="shared" si="2"/>
        <v>29216.22170447186</v>
      </c>
    </row>
    <row r="53" spans="1:26" ht="12.75">
      <c r="A53" s="18">
        <v>49</v>
      </c>
      <c r="B53" s="18">
        <v>574</v>
      </c>
      <c r="C53" s="18" t="s">
        <v>1275</v>
      </c>
      <c r="D53" s="18" t="s">
        <v>1276</v>
      </c>
      <c r="E53" s="18" t="s">
        <v>1277</v>
      </c>
      <c r="F53" s="18">
        <v>4097</v>
      </c>
      <c r="G53" s="18">
        <v>830</v>
      </c>
      <c r="H53" s="18" t="s">
        <v>1278</v>
      </c>
      <c r="J53" s="18" t="s">
        <v>1020</v>
      </c>
      <c r="K53" s="18" t="s">
        <v>1021</v>
      </c>
      <c r="L53" s="18" t="s">
        <v>1035</v>
      </c>
      <c r="M53" s="18">
        <v>789</v>
      </c>
      <c r="N53" s="18" t="s">
        <v>1023</v>
      </c>
      <c r="O53" s="18" t="s">
        <v>1279</v>
      </c>
      <c r="P53" s="18">
        <v>370250000000000</v>
      </c>
      <c r="Q53" s="18">
        <v>2435</v>
      </c>
      <c r="R53" s="19">
        <v>37.04766</v>
      </c>
      <c r="S53" s="19">
        <v>115.99984</v>
      </c>
      <c r="T53" s="18">
        <v>-873</v>
      </c>
      <c r="U53" s="18">
        <v>1968</v>
      </c>
      <c r="V53" s="14">
        <v>588938.1875</v>
      </c>
      <c r="W53" s="14">
        <v>4100424.25</v>
      </c>
      <c r="X53" s="14">
        <f t="shared" si="0"/>
        <v>3198.042517269263</v>
      </c>
      <c r="Y53" s="14">
        <f t="shared" si="1"/>
        <v>-24915.67791007273</v>
      </c>
      <c r="Z53" s="14">
        <f t="shared" si="2"/>
        <v>25120.081243115997</v>
      </c>
    </row>
    <row r="54" spans="1:26" ht="12.75">
      <c r="A54" s="18">
        <v>50</v>
      </c>
      <c r="B54" s="18">
        <v>384</v>
      </c>
      <c r="C54" s="18" t="s">
        <v>1280</v>
      </c>
      <c r="D54" s="18" t="s">
        <v>1281</v>
      </c>
      <c r="E54" s="18" t="s">
        <v>1282</v>
      </c>
      <c r="F54" s="18">
        <v>4203</v>
      </c>
      <c r="G54" s="18">
        <v>1545</v>
      </c>
      <c r="H54" s="18" t="s">
        <v>1283</v>
      </c>
      <c r="J54" s="18" t="s">
        <v>1020</v>
      </c>
      <c r="K54" s="18" t="s">
        <v>1021</v>
      </c>
      <c r="L54" s="18" t="s">
        <v>1035</v>
      </c>
      <c r="M54" s="18">
        <v>1484</v>
      </c>
      <c r="N54" s="18" t="s">
        <v>1023</v>
      </c>
      <c r="O54" s="18" t="s">
        <v>1284</v>
      </c>
      <c r="P54" s="18">
        <v>370440000000000</v>
      </c>
      <c r="Q54" s="18">
        <v>2469</v>
      </c>
      <c r="R54" s="19">
        <v>37.07793</v>
      </c>
      <c r="S54" s="19">
        <v>116.00849</v>
      </c>
      <c r="T54" s="18">
        <v>-250</v>
      </c>
      <c r="U54" s="18">
        <v>1964</v>
      </c>
      <c r="V54" s="14">
        <v>588134.125</v>
      </c>
      <c r="W54" s="14">
        <v>4103773.25</v>
      </c>
      <c r="X54" s="14">
        <f t="shared" si="0"/>
        <v>4002.105017269263</v>
      </c>
      <c r="Y54" s="14">
        <f t="shared" si="1"/>
        <v>-28264.67791007273</v>
      </c>
      <c r="Z54" s="14">
        <f t="shared" si="2"/>
        <v>28546.608588927076</v>
      </c>
    </row>
    <row r="55" spans="1:26" ht="12.75">
      <c r="A55" s="18">
        <v>51</v>
      </c>
      <c r="B55" s="18">
        <v>1035</v>
      </c>
      <c r="C55" s="18" t="s">
        <v>1285</v>
      </c>
      <c r="D55" s="18" t="s">
        <v>1286</v>
      </c>
      <c r="E55" s="18" t="s">
        <v>1287</v>
      </c>
      <c r="F55" s="18">
        <v>3942</v>
      </c>
      <c r="G55" s="18">
        <v>1500</v>
      </c>
      <c r="H55" s="18" t="s">
        <v>1288</v>
      </c>
      <c r="J55" s="18" t="s">
        <v>1020</v>
      </c>
      <c r="K55" s="18" t="s">
        <v>1021</v>
      </c>
      <c r="L55" s="18" t="s">
        <v>1035</v>
      </c>
      <c r="M55" s="18">
        <v>1150</v>
      </c>
      <c r="N55" s="18" t="s">
        <v>1053</v>
      </c>
      <c r="O55" s="18" t="s">
        <v>1289</v>
      </c>
      <c r="P55" s="18">
        <v>365930000000000</v>
      </c>
      <c r="Q55" s="18">
        <v>2438</v>
      </c>
      <c r="R55" s="19">
        <v>36.99284</v>
      </c>
      <c r="S55" s="19">
        <v>116.00449</v>
      </c>
      <c r="T55" s="18">
        <v>-354</v>
      </c>
      <c r="U55" s="18">
        <v>1990</v>
      </c>
      <c r="V55" s="14">
        <v>588587.75</v>
      </c>
      <c r="W55" s="14">
        <v>4094337.5</v>
      </c>
      <c r="X55" s="14">
        <f t="shared" si="0"/>
        <v>3548.480017269263</v>
      </c>
      <c r="Y55" s="14">
        <f t="shared" si="1"/>
        <v>-18828.92791007273</v>
      </c>
      <c r="Z55" s="14">
        <f t="shared" si="2"/>
        <v>19160.381955370176</v>
      </c>
    </row>
    <row r="56" spans="1:26" ht="12.75">
      <c r="A56" s="18">
        <v>52</v>
      </c>
      <c r="B56" s="18">
        <v>663</v>
      </c>
      <c r="C56" s="18" t="s">
        <v>1290</v>
      </c>
      <c r="D56" s="18" t="s">
        <v>1250</v>
      </c>
      <c r="E56" s="18" t="s">
        <v>1291</v>
      </c>
      <c r="F56" s="18">
        <v>4227</v>
      </c>
      <c r="G56" s="18">
        <v>1070</v>
      </c>
      <c r="H56" s="18" t="s">
        <v>1292</v>
      </c>
      <c r="I56" s="18" t="s">
        <v>1186</v>
      </c>
      <c r="J56" s="18" t="s">
        <v>1020</v>
      </c>
      <c r="K56" s="18" t="s">
        <v>1021</v>
      </c>
      <c r="L56" s="18" t="s">
        <v>1035</v>
      </c>
      <c r="M56" s="18">
        <v>1004</v>
      </c>
      <c r="N56" s="18" t="s">
        <v>1053</v>
      </c>
      <c r="O56" s="18" t="s">
        <v>1293</v>
      </c>
      <c r="P56" s="18">
        <v>370810000000000</v>
      </c>
      <c r="Q56" s="18">
        <v>2409</v>
      </c>
      <c r="R56" s="19">
        <v>37.13742</v>
      </c>
      <c r="S56" s="19">
        <v>116.03816</v>
      </c>
      <c r="T56" s="18">
        <v>-814</v>
      </c>
      <c r="U56" s="18">
        <v>1970</v>
      </c>
      <c r="V56" s="14">
        <v>585429.4375</v>
      </c>
      <c r="W56" s="14">
        <v>4110346.25</v>
      </c>
      <c r="X56" s="14">
        <f t="shared" si="0"/>
        <v>6706.792517269263</v>
      </c>
      <c r="Y56" s="14">
        <f t="shared" si="1"/>
        <v>-34837.67791007273</v>
      </c>
      <c r="Z56" s="14">
        <f t="shared" si="2"/>
        <v>35477.38530438325</v>
      </c>
    </row>
    <row r="57" spans="1:26" ht="12.75">
      <c r="A57" s="18">
        <v>53</v>
      </c>
      <c r="B57" s="18">
        <v>663</v>
      </c>
      <c r="C57" s="18" t="s">
        <v>1294</v>
      </c>
      <c r="D57" s="18" t="s">
        <v>1250</v>
      </c>
      <c r="E57" s="18" t="s">
        <v>1295</v>
      </c>
      <c r="F57" s="18">
        <v>4236</v>
      </c>
      <c r="G57" s="18">
        <v>1295</v>
      </c>
      <c r="H57" s="18" t="s">
        <v>1296</v>
      </c>
      <c r="I57" s="18" t="s">
        <v>1186</v>
      </c>
      <c r="J57" s="18" t="s">
        <v>1020</v>
      </c>
      <c r="K57" s="18" t="s">
        <v>1021</v>
      </c>
      <c r="L57" s="18" t="s">
        <v>1035</v>
      </c>
      <c r="M57" s="18">
        <v>1245</v>
      </c>
      <c r="N57" s="18" t="s">
        <v>1053</v>
      </c>
      <c r="O57" s="18" t="s">
        <v>1297</v>
      </c>
      <c r="P57" s="18">
        <v>370830000000000</v>
      </c>
      <c r="Q57" s="18">
        <v>2414</v>
      </c>
      <c r="R57" s="19">
        <v>37.14182</v>
      </c>
      <c r="S57" s="19">
        <v>116.0395</v>
      </c>
      <c r="T57" s="18">
        <v>-577</v>
      </c>
      <c r="U57" s="18">
        <v>1970</v>
      </c>
      <c r="V57" s="14">
        <v>585305.875</v>
      </c>
      <c r="W57" s="14">
        <v>4110833</v>
      </c>
      <c r="X57" s="14">
        <f t="shared" si="0"/>
        <v>6830.355017269263</v>
      </c>
      <c r="Y57" s="14">
        <f t="shared" si="1"/>
        <v>-35324.42791007273</v>
      </c>
      <c r="Z57" s="14">
        <f t="shared" si="2"/>
        <v>35978.72922764033</v>
      </c>
    </row>
    <row r="58" spans="1:26" ht="12.75">
      <c r="A58" s="18">
        <v>54</v>
      </c>
      <c r="B58" s="18">
        <v>663</v>
      </c>
      <c r="C58" s="18" t="s">
        <v>1298</v>
      </c>
      <c r="D58" s="18" t="s">
        <v>1250</v>
      </c>
      <c r="E58" s="18" t="s">
        <v>1299</v>
      </c>
      <c r="F58" s="18">
        <v>4234</v>
      </c>
      <c r="G58" s="18">
        <v>1047</v>
      </c>
      <c r="H58" s="18" t="s">
        <v>1300</v>
      </c>
      <c r="I58" s="18" t="s">
        <v>1186</v>
      </c>
      <c r="J58" s="18" t="s">
        <v>1020</v>
      </c>
      <c r="K58" s="18" t="s">
        <v>1021</v>
      </c>
      <c r="L58" s="18" t="s">
        <v>1035</v>
      </c>
      <c r="M58" s="18">
        <v>1009</v>
      </c>
      <c r="N58" s="18" t="s">
        <v>1053</v>
      </c>
      <c r="O58" s="18" t="s">
        <v>1301</v>
      </c>
      <c r="P58" s="18">
        <v>370800000000000</v>
      </c>
      <c r="Q58" s="18">
        <v>2407</v>
      </c>
      <c r="R58" s="19">
        <v>37.13411</v>
      </c>
      <c r="S58" s="19">
        <v>116.03545</v>
      </c>
      <c r="T58" s="18">
        <v>-818</v>
      </c>
      <c r="U58" s="18">
        <v>1970</v>
      </c>
      <c r="V58" s="14">
        <v>585674.25</v>
      </c>
      <c r="W58" s="14">
        <v>4109981.5</v>
      </c>
      <c r="X58" s="14">
        <f t="shared" si="0"/>
        <v>6461.980017269263</v>
      </c>
      <c r="Y58" s="14">
        <f t="shared" si="1"/>
        <v>-34472.92791007273</v>
      </c>
      <c r="Z58" s="14">
        <f t="shared" si="2"/>
        <v>35073.350915426636</v>
      </c>
    </row>
    <row r="59" spans="1:26" ht="12.75">
      <c r="A59" s="18">
        <v>55</v>
      </c>
      <c r="B59" s="18">
        <v>663</v>
      </c>
      <c r="C59" s="18" t="s">
        <v>1302</v>
      </c>
      <c r="D59" s="18" t="s">
        <v>1250</v>
      </c>
      <c r="E59" s="18" t="s">
        <v>1303</v>
      </c>
      <c r="F59" s="18">
        <v>4260</v>
      </c>
      <c r="G59" s="18">
        <v>1016</v>
      </c>
      <c r="H59" s="18" t="s">
        <v>1304</v>
      </c>
      <c r="I59" s="18" t="s">
        <v>1186</v>
      </c>
      <c r="J59" s="18" t="s">
        <v>1020</v>
      </c>
      <c r="K59" s="18" t="s">
        <v>1021</v>
      </c>
      <c r="L59" s="18" t="s">
        <v>1035</v>
      </c>
      <c r="M59" s="18">
        <v>961</v>
      </c>
      <c r="N59" s="18" t="s">
        <v>1053</v>
      </c>
      <c r="O59" s="18" t="s">
        <v>1305</v>
      </c>
      <c r="P59" s="18">
        <v>370830000000000</v>
      </c>
      <c r="Q59" s="18">
        <v>2403</v>
      </c>
      <c r="R59" s="19">
        <v>37.14288</v>
      </c>
      <c r="S59" s="19">
        <v>116.034</v>
      </c>
      <c r="T59" s="18">
        <v>-896</v>
      </c>
      <c r="U59" s="18">
        <v>1970</v>
      </c>
      <c r="V59" s="14">
        <v>585793.3125</v>
      </c>
      <c r="W59" s="14">
        <v>4110956.5</v>
      </c>
      <c r="X59" s="14">
        <f t="shared" si="0"/>
        <v>6342.917517269263</v>
      </c>
      <c r="Y59" s="14">
        <f t="shared" si="1"/>
        <v>-35447.92791007273</v>
      </c>
      <c r="Z59" s="14">
        <f t="shared" si="2"/>
        <v>36010.94549923113</v>
      </c>
    </row>
    <row r="60" spans="1:26" ht="12.75">
      <c r="A60" s="18">
        <v>56</v>
      </c>
      <c r="B60" s="18">
        <v>864</v>
      </c>
      <c r="C60" s="18" t="s">
        <v>1306</v>
      </c>
      <c r="D60" s="18" t="s">
        <v>1307</v>
      </c>
      <c r="E60" s="18" t="s">
        <v>1308</v>
      </c>
      <c r="F60" s="18">
        <v>4273</v>
      </c>
      <c r="G60" s="18">
        <v>725</v>
      </c>
      <c r="H60" s="18" t="s">
        <v>1309</v>
      </c>
      <c r="J60" s="18" t="s">
        <v>1020</v>
      </c>
      <c r="K60" s="18" t="s">
        <v>1021</v>
      </c>
      <c r="L60" s="18" t="s">
        <v>1035</v>
      </c>
      <c r="M60" s="18">
        <v>672</v>
      </c>
      <c r="N60" s="18" t="s">
        <v>1053</v>
      </c>
      <c r="O60" s="18" t="s">
        <v>1310</v>
      </c>
      <c r="P60" s="18">
        <v>370810000000000</v>
      </c>
      <c r="Q60" s="18">
        <v>2450</v>
      </c>
      <c r="R60" s="19">
        <v>37.13737</v>
      </c>
      <c r="S60" s="19">
        <v>116.06307</v>
      </c>
      <c r="T60" s="18">
        <v>-1151</v>
      </c>
      <c r="U60" s="18">
        <v>1979</v>
      </c>
      <c r="V60" s="14">
        <v>583216.9375</v>
      </c>
      <c r="W60" s="14">
        <v>4110319</v>
      </c>
      <c r="X60" s="14">
        <f t="shared" si="0"/>
        <v>8919.292517269263</v>
      </c>
      <c r="Y60" s="14">
        <f t="shared" si="1"/>
        <v>-34810.42791007273</v>
      </c>
      <c r="Z60" s="14">
        <f t="shared" si="2"/>
        <v>35934.936625670925</v>
      </c>
    </row>
    <row r="61" spans="1:26" ht="12.75">
      <c r="A61" s="18">
        <v>57</v>
      </c>
      <c r="B61" s="18">
        <v>849</v>
      </c>
      <c r="C61" s="18" t="s">
        <v>1311</v>
      </c>
      <c r="D61" s="18" t="s">
        <v>1312</v>
      </c>
      <c r="E61" s="18" t="s">
        <v>1313</v>
      </c>
      <c r="F61" s="18">
        <v>4389</v>
      </c>
      <c r="G61" s="18">
        <v>1250</v>
      </c>
      <c r="H61" s="18" t="s">
        <v>1314</v>
      </c>
      <c r="J61" s="18" t="s">
        <v>1020</v>
      </c>
      <c r="K61" s="18" t="s">
        <v>1021</v>
      </c>
      <c r="L61" s="18" t="s">
        <v>1035</v>
      </c>
      <c r="M61" s="18">
        <v>1071</v>
      </c>
      <c r="N61" s="18" t="s">
        <v>1023</v>
      </c>
      <c r="O61" s="18" t="s">
        <v>1315</v>
      </c>
      <c r="P61" s="18">
        <v>370610000000000</v>
      </c>
      <c r="Q61" s="18">
        <v>2401</v>
      </c>
      <c r="R61" s="19">
        <v>37.10541</v>
      </c>
      <c r="S61" s="19">
        <v>116.01168</v>
      </c>
      <c r="T61" s="18">
        <v>-917</v>
      </c>
      <c r="U61" s="18">
        <v>1979</v>
      </c>
      <c r="V61" s="14">
        <v>587818.75</v>
      </c>
      <c r="W61" s="14">
        <v>4106819.5</v>
      </c>
      <c r="X61" s="14">
        <f t="shared" si="0"/>
        <v>4317.480017269263</v>
      </c>
      <c r="Y61" s="14">
        <f t="shared" si="1"/>
        <v>-31310.92791007273</v>
      </c>
      <c r="Z61" s="14">
        <f t="shared" si="2"/>
        <v>31607.19602067369</v>
      </c>
    </row>
    <row r="62" spans="1:26" ht="12.75">
      <c r="A62" s="18">
        <v>58</v>
      </c>
      <c r="B62" s="18">
        <v>833</v>
      </c>
      <c r="C62" s="18" t="s">
        <v>1316</v>
      </c>
      <c r="D62" s="18" t="s">
        <v>1317</v>
      </c>
      <c r="E62" s="18" t="s">
        <v>1318</v>
      </c>
      <c r="F62" s="18">
        <v>6781</v>
      </c>
      <c r="G62" s="18">
        <v>2230</v>
      </c>
      <c r="H62" s="18" t="s">
        <v>1319</v>
      </c>
      <c r="J62" s="18" t="s">
        <v>1020</v>
      </c>
      <c r="K62" s="18" t="s">
        <v>1021</v>
      </c>
      <c r="L62" s="18" t="s">
        <v>1101</v>
      </c>
      <c r="M62" s="18">
        <v>2204</v>
      </c>
      <c r="N62" s="18" t="s">
        <v>1023</v>
      </c>
      <c r="O62" s="18" t="s">
        <v>1320</v>
      </c>
      <c r="P62" s="18">
        <v>371400000000000</v>
      </c>
      <c r="Q62" s="18">
        <v>4567</v>
      </c>
      <c r="R62" s="19">
        <v>37.23349</v>
      </c>
      <c r="S62" s="19">
        <v>116.36847</v>
      </c>
      <c r="T62" s="18">
        <v>-10</v>
      </c>
      <c r="U62" s="18">
        <v>1978</v>
      </c>
      <c r="V62" s="14">
        <v>556020.5625</v>
      </c>
      <c r="W62" s="14">
        <v>4120758</v>
      </c>
      <c r="X62" s="14">
        <f t="shared" si="0"/>
        <v>36115.66751726926</v>
      </c>
      <c r="Y62" s="14">
        <f t="shared" si="1"/>
        <v>-45249.42791007273</v>
      </c>
      <c r="Z62" s="14">
        <f t="shared" si="2"/>
        <v>57895.18258375913</v>
      </c>
    </row>
    <row r="63" spans="1:26" ht="12.75">
      <c r="A63" s="18">
        <v>59</v>
      </c>
      <c r="B63" s="18">
        <v>863</v>
      </c>
      <c r="C63" s="18" t="s">
        <v>1321</v>
      </c>
      <c r="D63" s="18" t="s">
        <v>1322</v>
      </c>
      <c r="E63" s="18" t="s">
        <v>1323</v>
      </c>
      <c r="F63" s="18">
        <v>3948</v>
      </c>
      <c r="G63" s="18">
        <v>1424</v>
      </c>
      <c r="H63" s="18" t="s">
        <v>1324</v>
      </c>
      <c r="J63" s="18" t="s">
        <v>1020</v>
      </c>
      <c r="K63" s="18" t="s">
        <v>1021</v>
      </c>
      <c r="L63" s="18" t="s">
        <v>1035</v>
      </c>
      <c r="M63" s="18">
        <v>750</v>
      </c>
      <c r="N63" s="18" t="s">
        <v>1023</v>
      </c>
      <c r="O63" s="18" t="s">
        <v>1325</v>
      </c>
      <c r="P63" s="18">
        <v>365930000000000</v>
      </c>
      <c r="Q63" s="18">
        <v>2419</v>
      </c>
      <c r="R63" s="19">
        <v>36.99396</v>
      </c>
      <c r="S63" s="19">
        <v>116.02411</v>
      </c>
      <c r="T63" s="18">
        <v>-779</v>
      </c>
      <c r="U63" s="18">
        <v>1979</v>
      </c>
      <c r="V63" s="14">
        <v>586841.25</v>
      </c>
      <c r="W63" s="14">
        <v>4094444.25</v>
      </c>
      <c r="X63" s="14">
        <f t="shared" si="0"/>
        <v>5294.980017269263</v>
      </c>
      <c r="Y63" s="14">
        <f t="shared" si="1"/>
        <v>-18935.67791007273</v>
      </c>
      <c r="Z63" s="14">
        <f t="shared" si="2"/>
        <v>19662.062742685393</v>
      </c>
    </row>
    <row r="64" spans="1:26" ht="12.75">
      <c r="A64" s="18">
        <v>60</v>
      </c>
      <c r="B64" s="18">
        <v>366</v>
      </c>
      <c r="C64" s="18" t="s">
        <v>1326</v>
      </c>
      <c r="D64" s="18" t="s">
        <v>1327</v>
      </c>
      <c r="E64" s="18" t="s">
        <v>1328</v>
      </c>
      <c r="F64" s="18">
        <v>4213</v>
      </c>
      <c r="G64" s="18">
        <v>772</v>
      </c>
      <c r="H64" s="18" t="s">
        <v>1329</v>
      </c>
      <c r="J64" s="18" t="s">
        <v>1020</v>
      </c>
      <c r="K64" s="18" t="s">
        <v>1021</v>
      </c>
      <c r="L64" s="18" t="s">
        <v>1035</v>
      </c>
      <c r="M64" s="18">
        <v>536</v>
      </c>
      <c r="N64" s="18" t="s">
        <v>1053</v>
      </c>
      <c r="O64" s="18" t="s">
        <v>1330</v>
      </c>
      <c r="P64" s="18">
        <v>370700000000000</v>
      </c>
      <c r="Q64" s="18">
        <v>2417</v>
      </c>
      <c r="R64" s="19">
        <v>37.11735</v>
      </c>
      <c r="S64" s="19">
        <v>116.03895</v>
      </c>
      <c r="T64" s="18">
        <v>-1260</v>
      </c>
      <c r="U64" s="18">
        <v>1964</v>
      </c>
      <c r="V64" s="14">
        <v>585382.4375</v>
      </c>
      <c r="W64" s="14">
        <v>4108119.5</v>
      </c>
      <c r="X64" s="14">
        <f t="shared" si="0"/>
        <v>6753.792517269263</v>
      </c>
      <c r="Y64" s="14">
        <f t="shared" si="1"/>
        <v>-32610.92791007273</v>
      </c>
      <c r="Z64" s="14">
        <f t="shared" si="2"/>
        <v>33302.9478052962</v>
      </c>
    </row>
    <row r="65" spans="1:26" ht="12.75">
      <c r="A65" s="18">
        <v>61</v>
      </c>
      <c r="B65" s="18">
        <v>678</v>
      </c>
      <c r="C65" s="18" t="s">
        <v>1331</v>
      </c>
      <c r="D65" s="18" t="s">
        <v>1332</v>
      </c>
      <c r="E65" s="18" t="s">
        <v>1333</v>
      </c>
      <c r="F65" s="18">
        <v>4222</v>
      </c>
      <c r="G65" s="18">
        <v>1654</v>
      </c>
      <c r="H65" s="18" t="s">
        <v>1334</v>
      </c>
      <c r="J65" s="18" t="s">
        <v>1020</v>
      </c>
      <c r="K65" s="18" t="s">
        <v>1021</v>
      </c>
      <c r="L65" s="18" t="s">
        <v>1035</v>
      </c>
      <c r="M65" s="18">
        <v>1351</v>
      </c>
      <c r="N65" s="18" t="s">
        <v>1053</v>
      </c>
      <c r="O65" s="18" t="s">
        <v>1335</v>
      </c>
      <c r="P65" s="18">
        <v>370810000000000</v>
      </c>
      <c r="Q65" s="18">
        <v>2428</v>
      </c>
      <c r="R65" s="19">
        <v>37.13853</v>
      </c>
      <c r="S65" s="19">
        <v>116.04089</v>
      </c>
      <c r="T65" s="18">
        <v>-443</v>
      </c>
      <c r="U65" s="18">
        <v>1971</v>
      </c>
      <c r="V65" s="14">
        <v>585185.25</v>
      </c>
      <c r="W65" s="14">
        <v>4110467</v>
      </c>
      <c r="X65" s="14">
        <f t="shared" si="0"/>
        <v>6950.980017269263</v>
      </c>
      <c r="Y65" s="14">
        <f t="shared" si="1"/>
        <v>-34958.42791007273</v>
      </c>
      <c r="Z65" s="14">
        <f t="shared" si="2"/>
        <v>35642.780547317416</v>
      </c>
    </row>
    <row r="66" spans="1:26" ht="12.75">
      <c r="A66" s="18">
        <v>62</v>
      </c>
      <c r="B66" s="18">
        <v>287</v>
      </c>
      <c r="C66" s="18" t="s">
        <v>1336</v>
      </c>
      <c r="D66" s="18" t="s">
        <v>1337</v>
      </c>
      <c r="E66" s="18" t="s">
        <v>1338</v>
      </c>
      <c r="F66" s="18">
        <v>4008</v>
      </c>
      <c r="G66" s="18">
        <v>810</v>
      </c>
      <c r="H66" s="18" t="s">
        <v>1339</v>
      </c>
      <c r="J66" s="18" t="s">
        <v>1020</v>
      </c>
      <c r="K66" s="18" t="s">
        <v>1021</v>
      </c>
      <c r="L66" s="18" t="s">
        <v>1340</v>
      </c>
      <c r="M66" s="18">
        <v>792</v>
      </c>
      <c r="N66" s="18" t="s">
        <v>1023</v>
      </c>
      <c r="O66" s="18" t="s">
        <v>1341</v>
      </c>
      <c r="P66" s="18">
        <v>370220000000000</v>
      </c>
      <c r="Q66" s="18">
        <v>2405</v>
      </c>
      <c r="R66" s="19">
        <v>37.03954</v>
      </c>
      <c r="S66" s="19">
        <v>116.02115</v>
      </c>
      <c r="T66" s="18">
        <v>-811</v>
      </c>
      <c r="U66" s="18">
        <v>1962</v>
      </c>
      <c r="V66" s="14">
        <v>587052.6875</v>
      </c>
      <c r="W66" s="14">
        <v>4099503.25</v>
      </c>
      <c r="X66" s="14">
        <f t="shared" si="0"/>
        <v>5083.542517269263</v>
      </c>
      <c r="Y66" s="14">
        <f t="shared" si="1"/>
        <v>-23994.67791007273</v>
      </c>
      <c r="Z66" s="14">
        <f t="shared" si="2"/>
        <v>24527.269977170647</v>
      </c>
    </row>
    <row r="67" spans="1:26" ht="12.75">
      <c r="A67" s="18">
        <v>63</v>
      </c>
      <c r="B67" s="18">
        <v>666</v>
      </c>
      <c r="C67" s="18" t="s">
        <v>1342</v>
      </c>
      <c r="D67" s="18" t="s">
        <v>1343</v>
      </c>
      <c r="E67" s="18" t="s">
        <v>1344</v>
      </c>
      <c r="F67" s="18">
        <v>4574</v>
      </c>
      <c r="G67" s="18">
        <v>982</v>
      </c>
      <c r="H67" s="18" t="s">
        <v>1345</v>
      </c>
      <c r="J67" s="18" t="s">
        <v>1020</v>
      </c>
      <c r="K67" s="18" t="s">
        <v>1021</v>
      </c>
      <c r="L67" s="18" t="s">
        <v>1346</v>
      </c>
      <c r="M67" s="18">
        <v>912</v>
      </c>
      <c r="N67" s="18" t="s">
        <v>1053</v>
      </c>
      <c r="O67" s="18" t="s">
        <v>1347</v>
      </c>
      <c r="P67" s="18">
        <v>371020000000000</v>
      </c>
      <c r="Q67" s="18">
        <v>2446</v>
      </c>
      <c r="R67" s="19">
        <v>37.17313</v>
      </c>
      <c r="S67" s="19">
        <v>116.09886</v>
      </c>
      <c r="T67" s="18">
        <v>-1216</v>
      </c>
      <c r="U67" s="18">
        <v>1970</v>
      </c>
      <c r="V67" s="14">
        <v>580000.4375</v>
      </c>
      <c r="W67" s="14">
        <v>4114255</v>
      </c>
      <c r="X67" s="14">
        <f t="shared" si="0"/>
        <v>12135.792517269263</v>
      </c>
      <c r="Y67" s="14">
        <f t="shared" si="1"/>
        <v>-38746.42791007273</v>
      </c>
      <c r="Z67" s="14">
        <f t="shared" si="2"/>
        <v>40602.501595501126</v>
      </c>
    </row>
    <row r="68" spans="1:26" ht="12.75">
      <c r="A68" s="18">
        <v>64</v>
      </c>
      <c r="B68" s="18">
        <v>800</v>
      </c>
      <c r="C68" s="18" t="s">
        <v>1348</v>
      </c>
      <c r="D68" s="18" t="s">
        <v>1349</v>
      </c>
      <c r="E68" s="18" t="s">
        <v>1350</v>
      </c>
      <c r="F68" s="18">
        <v>4273</v>
      </c>
      <c r="G68" s="18">
        <v>1900</v>
      </c>
      <c r="H68" s="18" t="s">
        <v>1351</v>
      </c>
      <c r="J68" s="18" t="s">
        <v>1020</v>
      </c>
      <c r="K68" s="18" t="s">
        <v>1227</v>
      </c>
      <c r="L68" s="18" t="s">
        <v>1101</v>
      </c>
      <c r="M68" s="18">
        <v>1761</v>
      </c>
      <c r="N68" s="18" t="s">
        <v>1228</v>
      </c>
      <c r="O68" s="18" t="s">
        <v>1352</v>
      </c>
      <c r="P68" s="18">
        <v>370730000000000</v>
      </c>
      <c r="Q68" s="18">
        <v>2489</v>
      </c>
      <c r="R68" s="19">
        <v>37.12501</v>
      </c>
      <c r="S68" s="19">
        <v>116.08199</v>
      </c>
      <c r="T68" s="18">
        <v>-23</v>
      </c>
      <c r="U68" s="18">
        <v>1976</v>
      </c>
      <c r="V68" s="14">
        <v>581549.5</v>
      </c>
      <c r="W68" s="14">
        <v>4108931</v>
      </c>
      <c r="X68" s="14">
        <f t="shared" si="0"/>
        <v>10586.730017269263</v>
      </c>
      <c r="Y68" s="14">
        <f t="shared" si="1"/>
        <v>-33422.42791007273</v>
      </c>
      <c r="Z68" s="14">
        <f t="shared" si="2"/>
        <v>35059.057886123504</v>
      </c>
    </row>
    <row r="69" spans="1:26" ht="12.75">
      <c r="A69" s="18">
        <v>65</v>
      </c>
      <c r="B69" s="18">
        <v>386</v>
      </c>
      <c r="C69" s="18" t="s">
        <v>1353</v>
      </c>
      <c r="D69" s="18" t="s">
        <v>1354</v>
      </c>
      <c r="E69" s="18" t="s">
        <v>1355</v>
      </c>
      <c r="F69" s="18">
        <v>4007</v>
      </c>
      <c r="G69" s="18">
        <v>925</v>
      </c>
      <c r="H69" s="18" t="s">
        <v>1356</v>
      </c>
      <c r="I69" s="18" t="s">
        <v>1186</v>
      </c>
      <c r="J69" s="18" t="s">
        <v>1020</v>
      </c>
      <c r="K69" s="18" t="s">
        <v>1021</v>
      </c>
      <c r="L69" s="18" t="s">
        <v>1035</v>
      </c>
      <c r="M69" s="18">
        <v>849</v>
      </c>
      <c r="N69" s="18" t="s">
        <v>1023</v>
      </c>
      <c r="O69" s="18" t="s">
        <v>1357</v>
      </c>
      <c r="P69" s="18">
        <v>370220000000000</v>
      </c>
      <c r="Q69" s="18">
        <v>2407</v>
      </c>
      <c r="R69" s="19">
        <v>37.03951</v>
      </c>
      <c r="S69" s="19">
        <v>116.01567</v>
      </c>
      <c r="T69" s="18">
        <v>-751</v>
      </c>
      <c r="U69" s="18">
        <v>1964</v>
      </c>
      <c r="V69" s="14">
        <v>587539.625</v>
      </c>
      <c r="W69" s="14">
        <v>4099505</v>
      </c>
      <c r="X69" s="14">
        <f t="shared" si="0"/>
        <v>4596.605017269263</v>
      </c>
      <c r="Y69" s="14">
        <f t="shared" si="1"/>
        <v>-23996.42791007273</v>
      </c>
      <c r="Z69" s="14">
        <f t="shared" si="2"/>
        <v>24432.710249337924</v>
      </c>
    </row>
    <row r="70" spans="1:26" ht="12.75">
      <c r="A70" s="18">
        <v>66</v>
      </c>
      <c r="B70" s="18">
        <v>1030</v>
      </c>
      <c r="C70" s="18" t="s">
        <v>1358</v>
      </c>
      <c r="D70" s="18" t="s">
        <v>1359</v>
      </c>
      <c r="E70" s="18" t="s">
        <v>1360</v>
      </c>
      <c r="F70" s="18">
        <v>6573</v>
      </c>
      <c r="G70" s="18">
        <v>2250</v>
      </c>
      <c r="H70" s="18" t="s">
        <v>1361</v>
      </c>
      <c r="J70" s="18" t="s">
        <v>1020</v>
      </c>
      <c r="K70" s="18" t="s">
        <v>1227</v>
      </c>
      <c r="L70" s="18" t="s">
        <v>1101</v>
      </c>
      <c r="M70" s="18">
        <v>1971</v>
      </c>
      <c r="N70" s="18" t="s">
        <v>1228</v>
      </c>
      <c r="O70" s="18" t="s">
        <v>1362</v>
      </c>
      <c r="P70" s="18">
        <v>371350000000000</v>
      </c>
      <c r="Q70" s="18">
        <v>4412</v>
      </c>
      <c r="R70" s="19">
        <v>37.23109</v>
      </c>
      <c r="S70" s="19">
        <v>116.40939</v>
      </c>
      <c r="T70" s="18">
        <v>-190</v>
      </c>
      <c r="U70" s="18">
        <v>1989</v>
      </c>
      <c r="V70" s="14">
        <v>552392.375</v>
      </c>
      <c r="W70" s="14">
        <v>4120468.5</v>
      </c>
      <c r="X70" s="14">
        <f aca="true" t="shared" si="3" ref="X70:X133">X$2-V70</f>
        <v>39743.85501726926</v>
      </c>
      <c r="Y70" s="14">
        <f aca="true" t="shared" si="4" ref="Y70:Y133">Y$2-W70</f>
        <v>-44959.92791007273</v>
      </c>
      <c r="Z70" s="14">
        <f aca="true" t="shared" si="5" ref="Z70:Z133">SUMSQ(X70:Y70)^0.5</f>
        <v>60008.075534153366</v>
      </c>
    </row>
    <row r="71" spans="1:26" ht="12.75">
      <c r="A71" s="18">
        <v>67</v>
      </c>
      <c r="B71" s="18">
        <v>347</v>
      </c>
      <c r="C71" s="18" t="s">
        <v>1363</v>
      </c>
      <c r="D71" s="18" t="s">
        <v>1364</v>
      </c>
      <c r="E71" s="18" t="s">
        <v>1365</v>
      </c>
      <c r="F71" s="18">
        <v>4031</v>
      </c>
      <c r="G71" s="18">
        <v>925</v>
      </c>
      <c r="H71" s="18" t="s">
        <v>1366</v>
      </c>
      <c r="I71" s="18" t="s">
        <v>1186</v>
      </c>
      <c r="J71" s="18" t="s">
        <v>1020</v>
      </c>
      <c r="K71" s="18" t="s">
        <v>1021</v>
      </c>
      <c r="L71" s="18" t="s">
        <v>1059</v>
      </c>
      <c r="M71" s="18">
        <v>864</v>
      </c>
      <c r="N71" s="18" t="s">
        <v>1023</v>
      </c>
      <c r="O71" s="18" t="s">
        <v>1367</v>
      </c>
      <c r="P71" s="18">
        <v>370230000000000</v>
      </c>
      <c r="Q71" s="18">
        <v>2408</v>
      </c>
      <c r="R71" s="19">
        <v>37.04389</v>
      </c>
      <c r="S71" s="19">
        <v>116.01221</v>
      </c>
      <c r="T71" s="18">
        <v>-759</v>
      </c>
      <c r="U71" s="18">
        <v>1963</v>
      </c>
      <c r="V71" s="14">
        <v>587842.6875</v>
      </c>
      <c r="W71" s="14">
        <v>4099993.75</v>
      </c>
      <c r="X71" s="14">
        <f t="shared" si="3"/>
        <v>4293.542517269263</v>
      </c>
      <c r="Y71" s="14">
        <f t="shared" si="4"/>
        <v>-24485.17791007273</v>
      </c>
      <c r="Z71" s="14">
        <f t="shared" si="5"/>
        <v>24858.769974307106</v>
      </c>
    </row>
    <row r="72" spans="1:26" ht="12.75">
      <c r="A72" s="18">
        <v>68</v>
      </c>
      <c r="B72" s="18">
        <v>676</v>
      </c>
      <c r="C72" s="18" t="s">
        <v>1368</v>
      </c>
      <c r="D72" s="18" t="s">
        <v>1369</v>
      </c>
      <c r="E72" s="18" t="s">
        <v>1370</v>
      </c>
      <c r="F72" s="18">
        <v>3984</v>
      </c>
      <c r="G72" s="18">
        <v>952</v>
      </c>
      <c r="H72" s="18" t="s">
        <v>1371</v>
      </c>
      <c r="J72" s="18" t="s">
        <v>1020</v>
      </c>
      <c r="K72" s="18" t="s">
        <v>1021</v>
      </c>
      <c r="L72" s="18" t="s">
        <v>1035</v>
      </c>
      <c r="M72" s="18">
        <v>888</v>
      </c>
      <c r="N72" s="18" t="s">
        <v>1023</v>
      </c>
      <c r="O72" s="18" t="s">
        <v>1372</v>
      </c>
      <c r="P72" s="18">
        <v>370130000000000</v>
      </c>
      <c r="Q72" s="18">
        <v>2407</v>
      </c>
      <c r="R72" s="19">
        <v>37.02607</v>
      </c>
      <c r="S72" s="19">
        <v>116.01955</v>
      </c>
      <c r="T72" s="18">
        <v>-689</v>
      </c>
      <c r="U72" s="18">
        <v>1971</v>
      </c>
      <c r="V72" s="14">
        <v>587209.6875</v>
      </c>
      <c r="W72" s="14">
        <v>4098010.75</v>
      </c>
      <c r="X72" s="14">
        <f t="shared" si="3"/>
        <v>4926.542517269263</v>
      </c>
      <c r="Y72" s="14">
        <f t="shared" si="4"/>
        <v>-22502.17791007273</v>
      </c>
      <c r="Z72" s="14">
        <f t="shared" si="5"/>
        <v>23035.165114906966</v>
      </c>
    </row>
    <row r="73" spans="1:26" ht="12.75">
      <c r="A73" s="18">
        <v>69</v>
      </c>
      <c r="B73" s="18">
        <v>592</v>
      </c>
      <c r="C73" s="18" t="s">
        <v>1373</v>
      </c>
      <c r="D73" s="18" t="s">
        <v>1374</v>
      </c>
      <c r="E73" s="18" t="s">
        <v>1375</v>
      </c>
      <c r="F73" s="18">
        <v>3982</v>
      </c>
      <c r="G73" s="18">
        <v>1030</v>
      </c>
      <c r="H73" s="18" t="s">
        <v>1376</v>
      </c>
      <c r="J73" s="18" t="s">
        <v>1020</v>
      </c>
      <c r="K73" s="18" t="s">
        <v>1021</v>
      </c>
      <c r="L73" s="18" t="s">
        <v>1035</v>
      </c>
      <c r="M73" s="18">
        <v>998</v>
      </c>
      <c r="N73" s="18" t="s">
        <v>1023</v>
      </c>
      <c r="O73" s="18" t="s">
        <v>1377</v>
      </c>
      <c r="P73" s="18">
        <v>370110000000000</v>
      </c>
      <c r="Q73" s="18">
        <v>2407</v>
      </c>
      <c r="R73" s="19">
        <v>37.02201</v>
      </c>
      <c r="S73" s="19">
        <v>116.03021</v>
      </c>
      <c r="T73" s="18">
        <v>-577</v>
      </c>
      <c r="U73" s="18">
        <v>1969</v>
      </c>
      <c r="V73" s="14">
        <v>586266.625</v>
      </c>
      <c r="W73" s="14">
        <v>4097550.25</v>
      </c>
      <c r="X73" s="14">
        <f t="shared" si="3"/>
        <v>5869.605017269263</v>
      </c>
      <c r="Y73" s="14">
        <f t="shared" si="4"/>
        <v>-22041.67791007273</v>
      </c>
      <c r="Z73" s="14">
        <f t="shared" si="5"/>
        <v>22809.818678589723</v>
      </c>
    </row>
    <row r="74" spans="1:26" ht="12.75">
      <c r="A74" s="18">
        <v>70</v>
      </c>
      <c r="B74" s="18">
        <v>882</v>
      </c>
      <c r="C74" s="18" t="s">
        <v>1378</v>
      </c>
      <c r="D74" s="18" t="s">
        <v>1379</v>
      </c>
      <c r="E74" s="18" t="s">
        <v>1380</v>
      </c>
      <c r="F74" s="18">
        <v>4129</v>
      </c>
      <c r="G74" s="18">
        <v>2000</v>
      </c>
      <c r="H74" s="18" t="s">
        <v>1381</v>
      </c>
      <c r="J74" s="18" t="s">
        <v>1020</v>
      </c>
      <c r="K74" s="18" t="s">
        <v>1021</v>
      </c>
      <c r="L74" s="18" t="s">
        <v>1101</v>
      </c>
      <c r="M74" s="18">
        <v>1850</v>
      </c>
      <c r="N74" s="18" t="s">
        <v>1023</v>
      </c>
      <c r="O74" s="18" t="s">
        <v>1382</v>
      </c>
      <c r="P74" s="18">
        <v>370510000000000</v>
      </c>
      <c r="Q74" s="18">
        <v>2625</v>
      </c>
      <c r="R74" s="19">
        <v>37.08709</v>
      </c>
      <c r="S74" s="19">
        <v>116.04475</v>
      </c>
      <c r="T74" s="18">
        <v>346</v>
      </c>
      <c r="U74" s="18">
        <v>1981</v>
      </c>
      <c r="V74" s="14">
        <v>584900.5625</v>
      </c>
      <c r="W74" s="14">
        <v>4104757</v>
      </c>
      <c r="X74" s="14">
        <f t="shared" si="3"/>
        <v>7235.667517269263</v>
      </c>
      <c r="Y74" s="14">
        <f t="shared" si="4"/>
        <v>-29248.42791007273</v>
      </c>
      <c r="Z74" s="14">
        <f t="shared" si="5"/>
        <v>30130.14138086954</v>
      </c>
    </row>
    <row r="75" spans="1:26" ht="12.75">
      <c r="A75" s="18">
        <v>71</v>
      </c>
      <c r="B75" s="18">
        <v>579</v>
      </c>
      <c r="C75" s="18" t="s">
        <v>1383</v>
      </c>
      <c r="D75" s="18" t="s">
        <v>1384</v>
      </c>
      <c r="E75" s="18" t="s">
        <v>1385</v>
      </c>
      <c r="F75" s="18">
        <v>4023</v>
      </c>
      <c r="G75" s="18">
        <v>455</v>
      </c>
      <c r="H75" s="18" t="s">
        <v>1386</v>
      </c>
      <c r="J75" s="18" t="s">
        <v>1020</v>
      </c>
      <c r="K75" s="18" t="s">
        <v>1046</v>
      </c>
      <c r="L75" s="18" t="s">
        <v>1035</v>
      </c>
      <c r="M75" s="18">
        <v>427</v>
      </c>
      <c r="N75" s="18" t="s">
        <v>1023</v>
      </c>
      <c r="O75" s="18" t="s">
        <v>1387</v>
      </c>
      <c r="P75" s="18">
        <v>370240000000000</v>
      </c>
      <c r="Q75" s="18">
        <v>2405</v>
      </c>
      <c r="R75" s="19">
        <v>37.04704</v>
      </c>
      <c r="S75" s="19">
        <v>116.0302</v>
      </c>
      <c r="T75" s="18">
        <v>-1191</v>
      </c>
      <c r="U75" s="18">
        <v>1968</v>
      </c>
      <c r="V75" s="14">
        <v>586238.9375</v>
      </c>
      <c r="W75" s="14">
        <v>4100326.75</v>
      </c>
      <c r="X75" s="14">
        <f t="shared" si="3"/>
        <v>5897.292517269263</v>
      </c>
      <c r="Y75" s="14">
        <f t="shared" si="4"/>
        <v>-24818.17791007273</v>
      </c>
      <c r="Z75" s="14">
        <f t="shared" si="5"/>
        <v>25509.214292295677</v>
      </c>
    </row>
    <row r="76" spans="1:26" ht="12.75">
      <c r="A76" s="18">
        <v>72</v>
      </c>
      <c r="B76" s="18">
        <v>643</v>
      </c>
      <c r="C76" s="18" t="s">
        <v>1388</v>
      </c>
      <c r="D76" s="18" t="s">
        <v>1389</v>
      </c>
      <c r="E76" s="18" t="s">
        <v>1390</v>
      </c>
      <c r="F76" s="18">
        <v>4054</v>
      </c>
      <c r="G76" s="18">
        <v>1350</v>
      </c>
      <c r="H76" s="18" t="s">
        <v>1391</v>
      </c>
      <c r="J76" s="18" t="s">
        <v>1020</v>
      </c>
      <c r="K76" s="18" t="s">
        <v>1021</v>
      </c>
      <c r="L76" s="18" t="s">
        <v>1035</v>
      </c>
      <c r="M76" s="18">
        <v>1280</v>
      </c>
      <c r="N76" s="18" t="s">
        <v>1023</v>
      </c>
      <c r="O76" s="18" t="s">
        <v>1392</v>
      </c>
      <c r="P76" s="18">
        <v>370330000000000</v>
      </c>
      <c r="Q76" s="18">
        <v>2405</v>
      </c>
      <c r="R76" s="19">
        <v>37.05922</v>
      </c>
      <c r="S76" s="19">
        <v>116.02818</v>
      </c>
      <c r="T76" s="18">
        <v>-369</v>
      </c>
      <c r="U76" s="18">
        <v>1970</v>
      </c>
      <c r="V76" s="14">
        <v>586404.5625</v>
      </c>
      <c r="W76" s="14">
        <v>4101680</v>
      </c>
      <c r="X76" s="14">
        <f t="shared" si="3"/>
        <v>5731.667517269263</v>
      </c>
      <c r="Y76" s="14">
        <f t="shared" si="4"/>
        <v>-26171.42791007273</v>
      </c>
      <c r="Z76" s="14">
        <f t="shared" si="5"/>
        <v>26791.70863122868</v>
      </c>
    </row>
    <row r="77" spans="1:26" ht="12.75">
      <c r="A77" s="18">
        <v>73</v>
      </c>
      <c r="B77" s="18">
        <v>631</v>
      </c>
      <c r="C77" s="18" t="s">
        <v>1393</v>
      </c>
      <c r="D77" s="18" t="s">
        <v>1394</v>
      </c>
      <c r="E77" s="18" t="s">
        <v>1395</v>
      </c>
      <c r="F77" s="18">
        <v>4045</v>
      </c>
      <c r="G77" s="18">
        <v>1438</v>
      </c>
      <c r="H77" s="18" t="s">
        <v>1396</v>
      </c>
      <c r="J77" s="18" t="s">
        <v>1020</v>
      </c>
      <c r="K77" s="18" t="s">
        <v>1021</v>
      </c>
      <c r="L77" s="18" t="s">
        <v>1029</v>
      </c>
      <c r="M77" s="18">
        <v>1381</v>
      </c>
      <c r="N77" s="18" t="s">
        <v>1023</v>
      </c>
      <c r="O77" s="18" t="s">
        <v>1397</v>
      </c>
      <c r="P77" s="18">
        <v>370310000000000</v>
      </c>
      <c r="Q77" s="18">
        <v>2416</v>
      </c>
      <c r="R77" s="19">
        <v>37.05502</v>
      </c>
      <c r="S77" s="19">
        <v>116.03884</v>
      </c>
      <c r="T77" s="18">
        <v>-248</v>
      </c>
      <c r="U77" s="18">
        <v>1970</v>
      </c>
      <c r="V77" s="14">
        <v>585461.5625</v>
      </c>
      <c r="W77" s="14">
        <v>4101204.5</v>
      </c>
      <c r="X77" s="14">
        <f t="shared" si="3"/>
        <v>6674.667517269263</v>
      </c>
      <c r="Y77" s="14">
        <f t="shared" si="4"/>
        <v>-25695.92791007273</v>
      </c>
      <c r="Z77" s="14">
        <f t="shared" si="5"/>
        <v>26548.670355137263</v>
      </c>
    </row>
    <row r="78" spans="1:26" ht="12.75">
      <c r="A78" s="18">
        <v>74</v>
      </c>
      <c r="B78" s="18">
        <v>943</v>
      </c>
      <c r="C78" s="18" t="s">
        <v>1398</v>
      </c>
      <c r="D78" s="18" t="s">
        <v>1399</v>
      </c>
      <c r="E78" s="18" t="s">
        <v>1400</v>
      </c>
      <c r="F78" s="18">
        <v>4241</v>
      </c>
      <c r="G78" s="18">
        <v>802</v>
      </c>
      <c r="H78" s="18" t="s">
        <v>1401</v>
      </c>
      <c r="J78" s="18" t="s">
        <v>1020</v>
      </c>
      <c r="K78" s="18" t="s">
        <v>1021</v>
      </c>
      <c r="L78" s="18" t="s">
        <v>1035</v>
      </c>
      <c r="M78" s="18">
        <v>680</v>
      </c>
      <c r="N78" s="18" t="s">
        <v>1053</v>
      </c>
      <c r="O78" s="18" t="s">
        <v>1402</v>
      </c>
      <c r="P78" s="18">
        <v>370530000000000</v>
      </c>
      <c r="Q78" s="18">
        <v>2869</v>
      </c>
      <c r="R78" s="19">
        <v>37.09251</v>
      </c>
      <c r="S78" s="19">
        <v>116.09322</v>
      </c>
      <c r="T78" s="18">
        <v>-692</v>
      </c>
      <c r="U78" s="18">
        <v>1984</v>
      </c>
      <c r="V78" s="14">
        <v>580586.75</v>
      </c>
      <c r="W78" s="14">
        <v>4105316.25</v>
      </c>
      <c r="X78" s="14">
        <f t="shared" si="3"/>
        <v>11549.480017269263</v>
      </c>
      <c r="Y78" s="14">
        <f t="shared" si="4"/>
        <v>-29807.67791007273</v>
      </c>
      <c r="Z78" s="14">
        <f t="shared" si="5"/>
        <v>31966.9853295543</v>
      </c>
    </row>
    <row r="79" spans="1:26" ht="12.75">
      <c r="A79" s="18">
        <v>75</v>
      </c>
      <c r="B79" s="18">
        <v>987</v>
      </c>
      <c r="C79" s="18" t="s">
        <v>1403</v>
      </c>
      <c r="D79" s="18" t="s">
        <v>1404</v>
      </c>
      <c r="E79" s="18" t="s">
        <v>1405</v>
      </c>
      <c r="F79" s="18">
        <v>6227</v>
      </c>
      <c r="G79" s="18">
        <v>2100</v>
      </c>
      <c r="H79" s="18" t="s">
        <v>1406</v>
      </c>
      <c r="J79" s="18" t="s">
        <v>1020</v>
      </c>
      <c r="K79" s="18" t="s">
        <v>1021</v>
      </c>
      <c r="L79" s="18" t="s">
        <v>1101</v>
      </c>
      <c r="M79" s="18">
        <v>1985</v>
      </c>
      <c r="N79" s="18" t="s">
        <v>1053</v>
      </c>
      <c r="O79" s="18" t="s">
        <v>1407</v>
      </c>
      <c r="P79" s="18">
        <v>371310000000000</v>
      </c>
      <c r="Q79" s="18">
        <v>4214</v>
      </c>
      <c r="R79" s="19">
        <v>37.22021</v>
      </c>
      <c r="S79" s="19">
        <v>116.46163</v>
      </c>
      <c r="T79" s="18">
        <v>-28</v>
      </c>
      <c r="U79" s="18">
        <v>1986</v>
      </c>
      <c r="V79" s="14">
        <v>547764.6875</v>
      </c>
      <c r="W79" s="14">
        <v>4119233.5</v>
      </c>
      <c r="X79" s="14">
        <f t="shared" si="3"/>
        <v>44371.54251726926</v>
      </c>
      <c r="Y79" s="14">
        <f t="shared" si="4"/>
        <v>-43724.92791007273</v>
      </c>
      <c r="Z79" s="14">
        <f t="shared" si="5"/>
        <v>62295.28959803374</v>
      </c>
    </row>
    <row r="80" spans="1:26" ht="12.75">
      <c r="A80" s="18">
        <v>76</v>
      </c>
      <c r="B80" s="18">
        <v>581</v>
      </c>
      <c r="C80" s="18" t="s">
        <v>1408</v>
      </c>
      <c r="D80" s="18" t="s">
        <v>1409</v>
      </c>
      <c r="E80" s="18" t="s">
        <v>1410</v>
      </c>
      <c r="F80" s="18">
        <v>6281</v>
      </c>
      <c r="G80" s="18">
        <v>4800</v>
      </c>
      <c r="H80" s="18" t="s">
        <v>1411</v>
      </c>
      <c r="J80" s="18" t="s">
        <v>1020</v>
      </c>
      <c r="K80" s="18" t="s">
        <v>1021</v>
      </c>
      <c r="L80" s="18" t="s">
        <v>1412</v>
      </c>
      <c r="M80" s="18">
        <v>4600</v>
      </c>
      <c r="N80" s="18" t="s">
        <v>1053</v>
      </c>
      <c r="O80" s="18" t="s">
        <v>1413</v>
      </c>
      <c r="P80" s="18">
        <v>371350000000000</v>
      </c>
      <c r="Q80" s="18">
        <v>4184</v>
      </c>
      <c r="R80" s="19">
        <v>37.23148</v>
      </c>
      <c r="S80" s="19">
        <v>116.47357</v>
      </c>
      <c r="T80" s="18">
        <v>2503</v>
      </c>
      <c r="U80" s="18">
        <v>1968</v>
      </c>
      <c r="V80" s="14">
        <v>546698.6875</v>
      </c>
      <c r="W80" s="14">
        <v>4120477.75</v>
      </c>
      <c r="X80" s="14">
        <f t="shared" si="3"/>
        <v>45437.54251726926</v>
      </c>
      <c r="Y80" s="14">
        <f t="shared" si="4"/>
        <v>-44969.17791007273</v>
      </c>
      <c r="Z80" s="14">
        <f t="shared" si="5"/>
        <v>63928.062945129386</v>
      </c>
    </row>
    <row r="81" spans="1:26" ht="12.75">
      <c r="A81" s="18">
        <v>77</v>
      </c>
      <c r="B81" s="18">
        <v>737</v>
      </c>
      <c r="C81" s="18" t="s">
        <v>1414</v>
      </c>
      <c r="D81" s="18" t="s">
        <v>1415</v>
      </c>
      <c r="E81" s="18" t="s">
        <v>1416</v>
      </c>
      <c r="F81" s="18">
        <v>3969</v>
      </c>
      <c r="G81" s="18">
        <v>1010</v>
      </c>
      <c r="H81" s="18" t="s">
        <v>1417</v>
      </c>
      <c r="J81" s="18" t="s">
        <v>1020</v>
      </c>
      <c r="K81" s="18" t="s">
        <v>1021</v>
      </c>
      <c r="L81" s="18" t="s">
        <v>1035</v>
      </c>
      <c r="M81" s="18">
        <v>936</v>
      </c>
      <c r="N81" s="18" t="s">
        <v>1023</v>
      </c>
      <c r="O81" s="18" t="s">
        <v>1418</v>
      </c>
      <c r="P81" s="18">
        <v>370040000000000</v>
      </c>
      <c r="Q81" s="18">
        <v>2409</v>
      </c>
      <c r="R81" s="19">
        <v>37.01099</v>
      </c>
      <c r="S81" s="19">
        <v>116.02448</v>
      </c>
      <c r="T81" s="18">
        <v>-624</v>
      </c>
      <c r="U81" s="18">
        <v>1973</v>
      </c>
      <c r="V81" s="14">
        <v>586788.9375</v>
      </c>
      <c r="W81" s="14">
        <v>4096333.25</v>
      </c>
      <c r="X81" s="14">
        <f t="shared" si="3"/>
        <v>5347.292517269263</v>
      </c>
      <c r="Y81" s="14">
        <f t="shared" si="4"/>
        <v>-20824.67791007273</v>
      </c>
      <c r="Z81" s="14">
        <f t="shared" si="5"/>
        <v>21500.249936303415</v>
      </c>
    </row>
    <row r="82" spans="1:26" ht="12.75">
      <c r="A82" s="18">
        <v>78</v>
      </c>
      <c r="B82" s="18">
        <v>159</v>
      </c>
      <c r="C82" s="18" t="s">
        <v>1419</v>
      </c>
      <c r="D82" s="18" t="s">
        <v>1420</v>
      </c>
      <c r="E82" s="18" t="s">
        <v>1421</v>
      </c>
      <c r="F82" s="18">
        <v>4028</v>
      </c>
      <c r="G82" s="18">
        <v>525</v>
      </c>
      <c r="H82" s="18" t="s">
        <v>1422</v>
      </c>
      <c r="J82" s="18" t="s">
        <v>1020</v>
      </c>
      <c r="K82" s="18" t="s">
        <v>1046</v>
      </c>
      <c r="L82" s="18" t="s">
        <v>1423</v>
      </c>
      <c r="M82" s="18">
        <v>456</v>
      </c>
      <c r="N82" s="18" t="s">
        <v>1023</v>
      </c>
      <c r="O82" s="18" t="s">
        <v>1424</v>
      </c>
      <c r="P82" s="18">
        <v>370250000000000</v>
      </c>
      <c r="Q82" s="18">
        <v>2405</v>
      </c>
      <c r="R82" s="19">
        <v>37.04956</v>
      </c>
      <c r="S82" s="19">
        <v>116.03313</v>
      </c>
      <c r="T82" s="18">
        <v>-1167</v>
      </c>
      <c r="U82" s="18">
        <v>1958</v>
      </c>
      <c r="V82" s="14">
        <v>585974.6875</v>
      </c>
      <c r="W82" s="14">
        <v>4100604</v>
      </c>
      <c r="X82" s="14">
        <f t="shared" si="3"/>
        <v>6161.542517269263</v>
      </c>
      <c r="Y82" s="14">
        <f t="shared" si="4"/>
        <v>-25095.42791007273</v>
      </c>
      <c r="Z82" s="14">
        <f t="shared" si="5"/>
        <v>25840.764465893306</v>
      </c>
    </row>
    <row r="83" spans="1:26" ht="12.75">
      <c r="A83" s="18">
        <v>79</v>
      </c>
      <c r="B83" s="18">
        <v>540</v>
      </c>
      <c r="C83" s="18" t="s">
        <v>1425</v>
      </c>
      <c r="D83" s="18" t="s">
        <v>1426</v>
      </c>
      <c r="E83" s="18" t="s">
        <v>1427</v>
      </c>
      <c r="F83" s="18">
        <v>4043</v>
      </c>
      <c r="G83" s="18">
        <v>830</v>
      </c>
      <c r="H83" s="18" t="s">
        <v>1428</v>
      </c>
      <c r="J83" s="18" t="s">
        <v>1020</v>
      </c>
      <c r="K83" s="18" t="s">
        <v>1021</v>
      </c>
      <c r="L83" s="18" t="s">
        <v>1035</v>
      </c>
      <c r="M83" s="18">
        <v>790</v>
      </c>
      <c r="N83" s="18" t="s">
        <v>1023</v>
      </c>
      <c r="O83" s="18" t="s">
        <v>1429</v>
      </c>
      <c r="P83" s="18">
        <v>370300000000000</v>
      </c>
      <c r="Q83" s="18">
        <v>2408</v>
      </c>
      <c r="R83" s="19">
        <v>37.05231</v>
      </c>
      <c r="S83" s="19">
        <v>116.02087</v>
      </c>
      <c r="T83" s="18">
        <v>-845</v>
      </c>
      <c r="U83" s="18">
        <v>1968</v>
      </c>
      <c r="V83" s="14">
        <v>587062.375</v>
      </c>
      <c r="W83" s="14">
        <v>4100920.5</v>
      </c>
      <c r="X83" s="14">
        <f t="shared" si="3"/>
        <v>5073.855017269263</v>
      </c>
      <c r="Y83" s="14">
        <f t="shared" si="4"/>
        <v>-25411.92791007273</v>
      </c>
      <c r="Z83" s="14">
        <f t="shared" si="5"/>
        <v>25913.511627006515</v>
      </c>
    </row>
    <row r="84" spans="1:26" ht="12.75">
      <c r="A84" s="18">
        <v>80</v>
      </c>
      <c r="B84" s="18">
        <v>1042</v>
      </c>
      <c r="C84" s="18" t="s">
        <v>1430</v>
      </c>
      <c r="D84" s="18" t="s">
        <v>1431</v>
      </c>
      <c r="E84" s="18" t="s">
        <v>1432</v>
      </c>
      <c r="F84" s="18">
        <v>7037</v>
      </c>
      <c r="G84" s="18">
        <v>2177</v>
      </c>
      <c r="H84" s="18" t="s">
        <v>1433</v>
      </c>
      <c r="J84" s="18" t="s">
        <v>1020</v>
      </c>
      <c r="K84" s="18" t="s">
        <v>1021</v>
      </c>
      <c r="L84" s="18" t="s">
        <v>1101</v>
      </c>
      <c r="M84" s="18">
        <v>2065</v>
      </c>
      <c r="N84" s="18" t="s">
        <v>1023</v>
      </c>
      <c r="O84" s="18" t="s">
        <v>1434</v>
      </c>
      <c r="P84" s="18">
        <v>371740000000000</v>
      </c>
      <c r="Q84" s="18">
        <v>4725</v>
      </c>
      <c r="R84" s="19">
        <v>37.29608</v>
      </c>
      <c r="S84" s="19">
        <v>116.3129</v>
      </c>
      <c r="T84" s="18">
        <v>-247</v>
      </c>
      <c r="U84" s="18">
        <v>1991</v>
      </c>
      <c r="V84" s="14">
        <v>560899.25</v>
      </c>
      <c r="W84" s="14">
        <v>4127735.5</v>
      </c>
      <c r="X84" s="14">
        <f t="shared" si="3"/>
        <v>31236.980017269263</v>
      </c>
      <c r="Y84" s="14">
        <f t="shared" si="4"/>
        <v>-52226.92791007273</v>
      </c>
      <c r="Z84" s="14">
        <f t="shared" si="5"/>
        <v>60855.574268288794</v>
      </c>
    </row>
    <row r="85" spans="1:26" ht="12.75">
      <c r="A85" s="18">
        <v>81</v>
      </c>
      <c r="B85" s="18">
        <v>586</v>
      </c>
      <c r="C85" s="18" t="s">
        <v>1435</v>
      </c>
      <c r="D85" s="18" t="s">
        <v>1436</v>
      </c>
      <c r="E85" s="18" t="s">
        <v>1437</v>
      </c>
      <c r="F85" s="18">
        <v>4212</v>
      </c>
      <c r="G85" s="18">
        <v>825</v>
      </c>
      <c r="H85" s="18" t="s">
        <v>1438</v>
      </c>
      <c r="J85" s="18" t="s">
        <v>1020</v>
      </c>
      <c r="K85" s="18" t="s">
        <v>1021</v>
      </c>
      <c r="L85" s="18" t="s">
        <v>1035</v>
      </c>
      <c r="M85" s="18">
        <v>795</v>
      </c>
      <c r="N85" s="18" t="s">
        <v>1053</v>
      </c>
      <c r="O85" s="18" t="s">
        <v>1439</v>
      </c>
      <c r="P85" s="18">
        <v>370800000000000</v>
      </c>
      <c r="Q85" s="18">
        <v>2424</v>
      </c>
      <c r="R85" s="19">
        <v>37.1333</v>
      </c>
      <c r="S85" s="19">
        <v>116.04025</v>
      </c>
      <c r="T85" s="18">
        <v>-993</v>
      </c>
      <c r="U85" s="18">
        <v>1969</v>
      </c>
      <c r="V85" s="14">
        <v>585248.25</v>
      </c>
      <c r="W85" s="14">
        <v>4109888</v>
      </c>
      <c r="X85" s="14">
        <f t="shared" si="3"/>
        <v>6887.980017269263</v>
      </c>
      <c r="Y85" s="14">
        <f t="shared" si="4"/>
        <v>-34379.42791007273</v>
      </c>
      <c r="Z85" s="14">
        <f t="shared" si="5"/>
        <v>35062.64867550922</v>
      </c>
    </row>
    <row r="86" spans="1:26" ht="12.75">
      <c r="A86" s="18">
        <v>82</v>
      </c>
      <c r="B86" s="18">
        <v>336</v>
      </c>
      <c r="C86" s="18" t="s">
        <v>1440</v>
      </c>
      <c r="D86" s="18" t="s">
        <v>1083</v>
      </c>
      <c r="E86" s="18" t="s">
        <v>1441</v>
      </c>
      <c r="F86" s="18">
        <v>4074</v>
      </c>
      <c r="G86" s="18">
        <v>2577</v>
      </c>
      <c r="H86" s="18" t="s">
        <v>1442</v>
      </c>
      <c r="J86" s="18" t="s">
        <v>1020</v>
      </c>
      <c r="K86" s="18" t="s">
        <v>1021</v>
      </c>
      <c r="L86" s="18" t="s">
        <v>1443</v>
      </c>
      <c r="M86" s="18">
        <v>2344</v>
      </c>
      <c r="N86" s="18" t="s">
        <v>1023</v>
      </c>
      <c r="O86" s="18" t="s">
        <v>1444</v>
      </c>
      <c r="P86" s="18">
        <v>370330000000000</v>
      </c>
      <c r="Q86" s="18">
        <v>2404</v>
      </c>
      <c r="R86" s="19">
        <v>37.06042</v>
      </c>
      <c r="S86" s="19">
        <v>116.02166</v>
      </c>
      <c r="T86" s="18">
        <v>674</v>
      </c>
      <c r="U86" s="18">
        <v>1963</v>
      </c>
      <c r="V86" s="14">
        <v>586983</v>
      </c>
      <c r="W86" s="14">
        <v>4101819</v>
      </c>
      <c r="X86" s="14">
        <f t="shared" si="3"/>
        <v>5153.230017269263</v>
      </c>
      <c r="Y86" s="14">
        <f t="shared" si="4"/>
        <v>-26310.42791007273</v>
      </c>
      <c r="Z86" s="14">
        <f t="shared" si="5"/>
        <v>26810.34122166331</v>
      </c>
    </row>
    <row r="87" spans="1:26" ht="12.75">
      <c r="A87" s="18">
        <v>83</v>
      </c>
      <c r="B87" s="18">
        <v>767</v>
      </c>
      <c r="C87" s="18" t="s">
        <v>1445</v>
      </c>
      <c r="D87" s="18" t="s">
        <v>1446</v>
      </c>
      <c r="E87" s="18" t="s">
        <v>1447</v>
      </c>
      <c r="F87" s="18">
        <v>3957</v>
      </c>
      <c r="G87" s="18">
        <v>1112</v>
      </c>
      <c r="H87" s="18" t="s">
        <v>1448</v>
      </c>
      <c r="J87" s="18" t="s">
        <v>1020</v>
      </c>
      <c r="K87" s="18" t="s">
        <v>1021</v>
      </c>
      <c r="L87" s="18" t="s">
        <v>1035</v>
      </c>
      <c r="M87" s="18">
        <v>1044</v>
      </c>
      <c r="N87" s="18" t="s">
        <v>1023</v>
      </c>
      <c r="O87" s="18" t="s">
        <v>1449</v>
      </c>
      <c r="P87" s="18">
        <v>370000000000000</v>
      </c>
      <c r="Q87" s="18">
        <v>2415</v>
      </c>
      <c r="R87" s="19">
        <v>37.0022</v>
      </c>
      <c r="S87" s="19">
        <v>116.02456</v>
      </c>
      <c r="T87" s="18">
        <v>-498</v>
      </c>
      <c r="U87" s="18">
        <v>1975</v>
      </c>
      <c r="V87" s="14">
        <v>586791.4375</v>
      </c>
      <c r="W87" s="14">
        <v>4095358.25</v>
      </c>
      <c r="X87" s="14">
        <f t="shared" si="3"/>
        <v>5344.792517269263</v>
      </c>
      <c r="Y87" s="14">
        <f t="shared" si="4"/>
        <v>-19849.67791007273</v>
      </c>
      <c r="Z87" s="14">
        <f t="shared" si="5"/>
        <v>20556.666076635258</v>
      </c>
    </row>
    <row r="88" spans="1:26" ht="12.75">
      <c r="A88" s="18">
        <v>84</v>
      </c>
      <c r="B88" s="18">
        <v>799</v>
      </c>
      <c r="C88" s="18" t="s">
        <v>1450</v>
      </c>
      <c r="D88" s="18" t="s">
        <v>1451</v>
      </c>
      <c r="E88" s="18" t="s">
        <v>1452</v>
      </c>
      <c r="F88" s="18">
        <v>4100</v>
      </c>
      <c r="G88" s="18">
        <v>3161</v>
      </c>
      <c r="H88" s="18" t="s">
        <v>1453</v>
      </c>
      <c r="J88" s="18" t="s">
        <v>1020</v>
      </c>
      <c r="K88" s="18" t="s">
        <v>1021</v>
      </c>
      <c r="L88" s="18" t="s">
        <v>1101</v>
      </c>
      <c r="M88" s="18">
        <v>2088</v>
      </c>
      <c r="N88" s="18" t="s">
        <v>1023</v>
      </c>
      <c r="O88" s="18" t="s">
        <v>1454</v>
      </c>
      <c r="P88" s="18">
        <v>370430000000000</v>
      </c>
      <c r="Q88" s="18">
        <v>2503</v>
      </c>
      <c r="R88" s="19">
        <v>37.07537</v>
      </c>
      <c r="S88" s="19">
        <v>116.04382</v>
      </c>
      <c r="T88" s="18">
        <v>491</v>
      </c>
      <c r="U88" s="18">
        <v>1976</v>
      </c>
      <c r="V88" s="14">
        <v>584996.5625</v>
      </c>
      <c r="W88" s="14">
        <v>4103457.5</v>
      </c>
      <c r="X88" s="14">
        <f t="shared" si="3"/>
        <v>7139.667517269263</v>
      </c>
      <c r="Y88" s="14">
        <f t="shared" si="4"/>
        <v>-27948.92791007273</v>
      </c>
      <c r="Z88" s="14">
        <f t="shared" si="5"/>
        <v>28846.445596981135</v>
      </c>
    </row>
    <row r="89" spans="1:26" ht="12.75">
      <c r="A89" s="18">
        <v>85</v>
      </c>
      <c r="B89" s="18">
        <v>569</v>
      </c>
      <c r="C89" s="18" t="s">
        <v>1455</v>
      </c>
      <c r="D89" s="18" t="s">
        <v>1456</v>
      </c>
      <c r="E89" s="18" t="s">
        <v>1457</v>
      </c>
      <c r="F89" s="18">
        <v>4022</v>
      </c>
      <c r="G89" s="18">
        <v>520</v>
      </c>
      <c r="H89" s="18" t="s">
        <v>1458</v>
      </c>
      <c r="I89" s="18" t="s">
        <v>1186</v>
      </c>
      <c r="J89" s="18" t="s">
        <v>1020</v>
      </c>
      <c r="K89" s="18" t="s">
        <v>1046</v>
      </c>
      <c r="L89" s="18" t="s">
        <v>1035</v>
      </c>
      <c r="M89" s="18">
        <v>487</v>
      </c>
      <c r="N89" s="18" t="s">
        <v>1023</v>
      </c>
      <c r="O89" s="18" t="s">
        <v>1459</v>
      </c>
      <c r="P89" s="18">
        <v>370240000000000</v>
      </c>
      <c r="Q89" s="18">
        <v>2406</v>
      </c>
      <c r="R89" s="19">
        <v>37.04703</v>
      </c>
      <c r="S89" s="19">
        <v>116.02946</v>
      </c>
      <c r="T89" s="18">
        <v>-1129</v>
      </c>
      <c r="U89" s="18">
        <v>1968</v>
      </c>
      <c r="V89" s="14">
        <v>586304.4375</v>
      </c>
      <c r="W89" s="14">
        <v>4100326.75</v>
      </c>
      <c r="X89" s="14">
        <f t="shared" si="3"/>
        <v>5831.792517269263</v>
      </c>
      <c r="Y89" s="14">
        <f t="shared" si="4"/>
        <v>-24818.17791007273</v>
      </c>
      <c r="Z89" s="14">
        <f t="shared" si="5"/>
        <v>25494.151461472487</v>
      </c>
    </row>
    <row r="90" spans="1:26" ht="12.75">
      <c r="A90" s="18">
        <v>86</v>
      </c>
      <c r="B90" s="18">
        <v>569</v>
      </c>
      <c r="C90" s="18" t="s">
        <v>1460</v>
      </c>
      <c r="D90" s="18" t="s">
        <v>1456</v>
      </c>
      <c r="E90" s="18" t="s">
        <v>1457</v>
      </c>
      <c r="F90" s="18">
        <v>4022</v>
      </c>
      <c r="G90" s="18">
        <v>520</v>
      </c>
      <c r="H90" s="18" t="s">
        <v>1458</v>
      </c>
      <c r="I90" s="18" t="s">
        <v>1186</v>
      </c>
      <c r="J90" s="18" t="s">
        <v>1020</v>
      </c>
      <c r="K90" s="18" t="s">
        <v>1046</v>
      </c>
      <c r="L90" s="18" t="s">
        <v>1035</v>
      </c>
      <c r="M90" s="18">
        <v>387</v>
      </c>
      <c r="N90" s="18" t="s">
        <v>1023</v>
      </c>
      <c r="O90" s="18" t="s">
        <v>1459</v>
      </c>
      <c r="P90" s="18">
        <v>370240000000000</v>
      </c>
      <c r="Q90" s="18">
        <v>2406</v>
      </c>
      <c r="R90" s="19">
        <v>37.04703</v>
      </c>
      <c r="S90" s="19">
        <v>116.02946</v>
      </c>
      <c r="T90" s="18">
        <v>-1229</v>
      </c>
      <c r="U90" s="18">
        <v>1968</v>
      </c>
      <c r="V90" s="14">
        <v>586304.4375</v>
      </c>
      <c r="W90" s="14">
        <v>4100326.75</v>
      </c>
      <c r="X90" s="14">
        <f t="shared" si="3"/>
        <v>5831.792517269263</v>
      </c>
      <c r="Y90" s="14">
        <f t="shared" si="4"/>
        <v>-24818.17791007273</v>
      </c>
      <c r="Z90" s="14">
        <f t="shared" si="5"/>
        <v>25494.151461472487</v>
      </c>
    </row>
    <row r="91" spans="1:26" ht="12.75">
      <c r="A91" s="18">
        <v>87</v>
      </c>
      <c r="B91" s="18">
        <v>369</v>
      </c>
      <c r="C91" s="18" t="s">
        <v>1461</v>
      </c>
      <c r="D91" s="18" t="s">
        <v>1462</v>
      </c>
      <c r="E91" s="18" t="s">
        <v>1463</v>
      </c>
      <c r="F91" s="18">
        <v>4039</v>
      </c>
      <c r="G91" s="18">
        <v>1050</v>
      </c>
      <c r="H91" s="18" t="s">
        <v>1464</v>
      </c>
      <c r="J91" s="18" t="s">
        <v>1020</v>
      </c>
      <c r="K91" s="18" t="s">
        <v>1021</v>
      </c>
      <c r="L91" s="18" t="s">
        <v>1035</v>
      </c>
      <c r="M91" s="18">
        <v>632</v>
      </c>
      <c r="N91" s="18" t="s">
        <v>1023</v>
      </c>
      <c r="O91" s="18" t="s">
        <v>1465</v>
      </c>
      <c r="P91" s="18">
        <v>370220000000000</v>
      </c>
      <c r="Q91" s="18">
        <v>2408</v>
      </c>
      <c r="R91" s="19">
        <v>37.03894</v>
      </c>
      <c r="S91" s="19">
        <v>116.01225</v>
      </c>
      <c r="T91" s="18">
        <v>-999</v>
      </c>
      <c r="U91" s="18">
        <v>1964</v>
      </c>
      <c r="V91" s="14">
        <v>587844.25</v>
      </c>
      <c r="W91" s="14">
        <v>4099445.5</v>
      </c>
      <c r="X91" s="14">
        <f t="shared" si="3"/>
        <v>4291.980017269263</v>
      </c>
      <c r="Y91" s="14">
        <f t="shared" si="4"/>
        <v>-23936.92791007273</v>
      </c>
      <c r="Z91" s="14">
        <f t="shared" si="5"/>
        <v>24318.667937217644</v>
      </c>
    </row>
    <row r="92" spans="1:26" ht="12.75">
      <c r="A92" s="18">
        <v>88</v>
      </c>
      <c r="B92" s="18">
        <v>229</v>
      </c>
      <c r="C92" s="18" t="s">
        <v>1466</v>
      </c>
      <c r="D92" s="18" t="s">
        <v>1467</v>
      </c>
      <c r="E92" s="18" t="s">
        <v>1468</v>
      </c>
      <c r="F92" s="18">
        <v>4217</v>
      </c>
      <c r="G92" s="18">
        <v>735</v>
      </c>
      <c r="H92" s="18" t="s">
        <v>1469</v>
      </c>
      <c r="J92" s="18" t="s">
        <v>1020</v>
      </c>
      <c r="K92" s="18" t="s">
        <v>1021</v>
      </c>
      <c r="L92" s="18" t="s">
        <v>1059</v>
      </c>
      <c r="M92" s="18">
        <v>714</v>
      </c>
      <c r="N92" s="18" t="s">
        <v>1053</v>
      </c>
      <c r="O92" s="18" t="s">
        <v>1470</v>
      </c>
      <c r="P92" s="18">
        <v>370700000000000</v>
      </c>
      <c r="Q92" s="18">
        <v>2415</v>
      </c>
      <c r="R92" s="19">
        <v>37.11846</v>
      </c>
      <c r="S92" s="19">
        <v>116.03777</v>
      </c>
      <c r="T92" s="18">
        <v>-1088</v>
      </c>
      <c r="U92" s="18">
        <v>1962</v>
      </c>
      <c r="V92" s="14">
        <v>585485.625</v>
      </c>
      <c r="W92" s="14">
        <v>4108243.25</v>
      </c>
      <c r="X92" s="14">
        <f t="shared" si="3"/>
        <v>6650.605017269263</v>
      </c>
      <c r="Y92" s="14">
        <f t="shared" si="4"/>
        <v>-32734.67791007273</v>
      </c>
      <c r="Z92" s="14">
        <f t="shared" si="5"/>
        <v>33403.43822081689</v>
      </c>
    </row>
    <row r="93" spans="1:26" ht="12.75">
      <c r="A93" s="18">
        <v>89</v>
      </c>
      <c r="B93" s="18">
        <v>192</v>
      </c>
      <c r="C93" s="18" t="s">
        <v>1471</v>
      </c>
      <c r="D93" s="18" t="s">
        <v>1472</v>
      </c>
      <c r="E93" s="18" t="s">
        <v>1473</v>
      </c>
      <c r="F93" s="18">
        <v>7126</v>
      </c>
      <c r="G93" s="18">
        <v>-9999</v>
      </c>
      <c r="H93" s="18" t="s">
        <v>1474</v>
      </c>
      <c r="J93" s="18" t="s">
        <v>1192</v>
      </c>
      <c r="K93" s="18" t="s">
        <v>1021</v>
      </c>
      <c r="L93" s="18" t="s">
        <v>1475</v>
      </c>
      <c r="M93" s="18">
        <v>987</v>
      </c>
      <c r="N93" s="18" t="s">
        <v>1053</v>
      </c>
      <c r="O93" s="18" t="s">
        <v>1476</v>
      </c>
      <c r="P93" s="18">
        <v>371100000000000</v>
      </c>
      <c r="Q93" s="18">
        <v>4531</v>
      </c>
      <c r="R93" s="19">
        <v>37.18594</v>
      </c>
      <c r="S93" s="19">
        <v>116.20201</v>
      </c>
      <c r="T93" s="18">
        <v>-1608</v>
      </c>
      <c r="U93" s="18">
        <v>1958</v>
      </c>
      <c r="V93" s="14">
        <v>570830.8125</v>
      </c>
      <c r="W93" s="14">
        <v>4115593.75</v>
      </c>
      <c r="X93" s="14">
        <f t="shared" si="3"/>
        <v>21305.417517269263</v>
      </c>
      <c r="Y93" s="14">
        <f t="shared" si="4"/>
        <v>-40085.17791007273</v>
      </c>
      <c r="Z93" s="14">
        <f t="shared" si="5"/>
        <v>45395.399587043474</v>
      </c>
    </row>
    <row r="94" spans="1:26" ht="12.75">
      <c r="A94" s="18">
        <v>90</v>
      </c>
      <c r="B94" s="18">
        <v>596</v>
      </c>
      <c r="C94" s="18" t="s">
        <v>1477</v>
      </c>
      <c r="D94" s="18" t="s">
        <v>1478</v>
      </c>
      <c r="E94" s="18" t="s">
        <v>1479</v>
      </c>
      <c r="F94" s="18">
        <v>4205</v>
      </c>
      <c r="G94" s="18">
        <v>1900</v>
      </c>
      <c r="H94" s="18" t="s">
        <v>1480</v>
      </c>
      <c r="J94" s="18" t="s">
        <v>1020</v>
      </c>
      <c r="K94" s="18" t="s">
        <v>1021</v>
      </c>
      <c r="L94" s="18" t="s">
        <v>1029</v>
      </c>
      <c r="M94" s="18">
        <v>1830</v>
      </c>
      <c r="N94" s="18" t="s">
        <v>1023</v>
      </c>
      <c r="O94" s="18" t="s">
        <v>1481</v>
      </c>
      <c r="P94" s="18">
        <v>370450000000000</v>
      </c>
      <c r="Q94" s="18">
        <v>2447</v>
      </c>
      <c r="R94" s="19">
        <v>37.08152</v>
      </c>
      <c r="S94" s="19">
        <v>116.01395</v>
      </c>
      <c r="T94" s="18">
        <v>72</v>
      </c>
      <c r="U94" s="18">
        <v>1969</v>
      </c>
      <c r="V94" s="14">
        <v>587645.1875</v>
      </c>
      <c r="W94" s="14">
        <v>4104167.5</v>
      </c>
      <c r="X94" s="14">
        <f t="shared" si="3"/>
        <v>4491.042517269263</v>
      </c>
      <c r="Y94" s="14">
        <f t="shared" si="4"/>
        <v>-28658.92791007273</v>
      </c>
      <c r="Z94" s="14">
        <f t="shared" si="5"/>
        <v>29008.68166336874</v>
      </c>
    </row>
    <row r="95" spans="1:26" ht="12.75">
      <c r="A95" s="18">
        <v>91</v>
      </c>
      <c r="B95" s="18">
        <v>275</v>
      </c>
      <c r="C95" s="18" t="s">
        <v>1482</v>
      </c>
      <c r="D95" s="18" t="s">
        <v>1483</v>
      </c>
      <c r="E95" s="18" t="s">
        <v>1484</v>
      </c>
      <c r="F95" s="18">
        <v>4021</v>
      </c>
      <c r="G95" s="18">
        <v>693</v>
      </c>
      <c r="H95" s="18" t="s">
        <v>1485</v>
      </c>
      <c r="J95" s="18" t="s">
        <v>1020</v>
      </c>
      <c r="K95" s="18" t="s">
        <v>1021</v>
      </c>
      <c r="L95" s="18" t="s">
        <v>1059</v>
      </c>
      <c r="M95" s="18">
        <v>676</v>
      </c>
      <c r="N95" s="18" t="s">
        <v>1023</v>
      </c>
      <c r="O95" s="18" t="s">
        <v>1486</v>
      </c>
      <c r="P95" s="18">
        <v>370240000000000</v>
      </c>
      <c r="Q95" s="18">
        <v>2407</v>
      </c>
      <c r="R95" s="19">
        <v>37.04615</v>
      </c>
      <c r="S95" s="19">
        <v>116.02384</v>
      </c>
      <c r="T95" s="18">
        <v>-938</v>
      </c>
      <c r="U95" s="18">
        <v>1962</v>
      </c>
      <c r="V95" s="14">
        <v>586805.75</v>
      </c>
      <c r="W95" s="14">
        <v>4100233.5</v>
      </c>
      <c r="X95" s="14">
        <f t="shared" si="3"/>
        <v>5330.480017269263</v>
      </c>
      <c r="Y95" s="14">
        <f t="shared" si="4"/>
        <v>-24724.92791007273</v>
      </c>
      <c r="Z95" s="14">
        <f t="shared" si="5"/>
        <v>25293.00451454513</v>
      </c>
    </row>
    <row r="96" spans="1:26" ht="12.75">
      <c r="A96" s="18">
        <v>92</v>
      </c>
      <c r="B96" s="18">
        <v>822</v>
      </c>
      <c r="C96" s="18" t="s">
        <v>1487</v>
      </c>
      <c r="D96" s="18" t="s">
        <v>1488</v>
      </c>
      <c r="E96" s="18" t="s">
        <v>1489</v>
      </c>
      <c r="F96" s="18">
        <v>3961</v>
      </c>
      <c r="G96" s="18">
        <v>1360</v>
      </c>
      <c r="H96" s="18" t="s">
        <v>1490</v>
      </c>
      <c r="J96" s="18" t="s">
        <v>1020</v>
      </c>
      <c r="K96" s="18" t="s">
        <v>1021</v>
      </c>
      <c r="L96" s="18" t="s">
        <v>1035</v>
      </c>
      <c r="M96" s="18">
        <v>1251</v>
      </c>
      <c r="N96" s="18" t="s">
        <v>1023</v>
      </c>
      <c r="O96" s="18" t="s">
        <v>1491</v>
      </c>
      <c r="P96" s="18">
        <v>370020000000000</v>
      </c>
      <c r="Q96" s="18">
        <v>2416</v>
      </c>
      <c r="R96" s="19">
        <v>37.0076</v>
      </c>
      <c r="S96" s="19">
        <v>116.01671</v>
      </c>
      <c r="T96" s="18">
        <v>-294</v>
      </c>
      <c r="U96" s="18">
        <v>1977</v>
      </c>
      <c r="V96" s="14">
        <v>587484.375</v>
      </c>
      <c r="W96" s="14">
        <v>4095964.25</v>
      </c>
      <c r="X96" s="14">
        <f t="shared" si="3"/>
        <v>4651.855017269263</v>
      </c>
      <c r="Y96" s="14">
        <f t="shared" si="4"/>
        <v>-20455.67791007273</v>
      </c>
      <c r="Z96" s="14">
        <f t="shared" si="5"/>
        <v>20977.953042714405</v>
      </c>
    </row>
    <row r="97" spans="1:26" ht="12.75">
      <c r="A97" s="18">
        <v>93</v>
      </c>
      <c r="B97" s="18">
        <v>989</v>
      </c>
      <c r="C97" s="18" t="s">
        <v>1492</v>
      </c>
      <c r="D97" s="18" t="s">
        <v>1493</v>
      </c>
      <c r="E97" s="18" t="s">
        <v>1494</v>
      </c>
      <c r="F97" s="18">
        <v>6621</v>
      </c>
      <c r="G97" s="18">
        <v>2150</v>
      </c>
      <c r="H97" s="18" t="s">
        <v>1495</v>
      </c>
      <c r="J97" s="18" t="s">
        <v>1020</v>
      </c>
      <c r="K97" s="18" t="s">
        <v>1021</v>
      </c>
      <c r="L97" s="18" t="s">
        <v>1101</v>
      </c>
      <c r="M97" s="18">
        <v>2083</v>
      </c>
      <c r="N97" s="18" t="s">
        <v>1053</v>
      </c>
      <c r="O97" s="18" t="s">
        <v>1496</v>
      </c>
      <c r="P97" s="18">
        <v>371540000000000</v>
      </c>
      <c r="Q97" s="18">
        <v>4449</v>
      </c>
      <c r="R97" s="19">
        <v>37.26296</v>
      </c>
      <c r="S97" s="19">
        <v>116.41168</v>
      </c>
      <c r="T97" s="18">
        <v>-89</v>
      </c>
      <c r="U97" s="18">
        <v>1986</v>
      </c>
      <c r="V97" s="14">
        <v>552166.9375</v>
      </c>
      <c r="W97" s="14">
        <v>4124002.5</v>
      </c>
      <c r="X97" s="14">
        <f t="shared" si="3"/>
        <v>39969.29251726926</v>
      </c>
      <c r="Y97" s="14">
        <f t="shared" si="4"/>
        <v>-48493.92791007273</v>
      </c>
      <c r="Z97" s="14">
        <f t="shared" si="5"/>
        <v>62842.703542084884</v>
      </c>
    </row>
    <row r="98" spans="1:26" ht="12.75">
      <c r="A98" s="18">
        <v>94</v>
      </c>
      <c r="B98" s="18">
        <v>362</v>
      </c>
      <c r="C98" s="18" t="s">
        <v>1497</v>
      </c>
      <c r="D98" s="18" t="s">
        <v>1498</v>
      </c>
      <c r="E98" s="18" t="s">
        <v>1499</v>
      </c>
      <c r="F98" s="18">
        <v>4238</v>
      </c>
      <c r="G98" s="18">
        <v>429</v>
      </c>
      <c r="H98" s="18" t="s">
        <v>1500</v>
      </c>
      <c r="J98" s="18" t="s">
        <v>1020</v>
      </c>
      <c r="K98" s="18" t="s">
        <v>1021</v>
      </c>
      <c r="L98" s="18" t="s">
        <v>1035</v>
      </c>
      <c r="M98" s="18">
        <v>391</v>
      </c>
      <c r="N98" s="18" t="s">
        <v>1053</v>
      </c>
      <c r="O98" s="18" t="s">
        <v>1501</v>
      </c>
      <c r="P98" s="18">
        <v>370710000000000</v>
      </c>
      <c r="Q98" s="18">
        <v>2409</v>
      </c>
      <c r="R98" s="19">
        <v>37.11948</v>
      </c>
      <c r="S98" s="19">
        <v>116.0339</v>
      </c>
      <c r="T98" s="18">
        <v>-1438</v>
      </c>
      <c r="U98" s="18">
        <v>1964</v>
      </c>
      <c r="V98" s="14">
        <v>585828.9375</v>
      </c>
      <c r="W98" s="14">
        <v>4108360.5</v>
      </c>
      <c r="X98" s="14">
        <f t="shared" si="3"/>
        <v>6307.292517269263</v>
      </c>
      <c r="Y98" s="14">
        <f t="shared" si="4"/>
        <v>-32851.92791007273</v>
      </c>
      <c r="Z98" s="14">
        <f t="shared" si="5"/>
        <v>33451.92231108724</v>
      </c>
    </row>
    <row r="99" spans="1:26" ht="12.75">
      <c r="A99" s="18">
        <v>95</v>
      </c>
      <c r="B99" s="18">
        <v>876</v>
      </c>
      <c r="C99" s="18" t="s">
        <v>1502</v>
      </c>
      <c r="D99" s="18" t="s">
        <v>1503</v>
      </c>
      <c r="E99" s="18" t="s">
        <v>1504</v>
      </c>
      <c r="F99" s="18">
        <v>4057</v>
      </c>
      <c r="G99" s="18">
        <v>1477</v>
      </c>
      <c r="H99" s="18" t="s">
        <v>1505</v>
      </c>
      <c r="J99" s="18" t="s">
        <v>1020</v>
      </c>
      <c r="K99" s="18" t="s">
        <v>1021</v>
      </c>
      <c r="L99" s="18" t="s">
        <v>1035</v>
      </c>
      <c r="M99" s="18">
        <v>1250</v>
      </c>
      <c r="N99" s="18" t="s">
        <v>1023</v>
      </c>
      <c r="O99" s="18" t="s">
        <v>1506</v>
      </c>
      <c r="P99" s="18">
        <v>370320000000000</v>
      </c>
      <c r="Q99" s="18">
        <v>2448</v>
      </c>
      <c r="R99" s="19">
        <v>37.05617</v>
      </c>
      <c r="S99" s="19">
        <v>116.04809</v>
      </c>
      <c r="T99" s="18">
        <v>-359</v>
      </c>
      <c r="U99" s="18">
        <v>1980</v>
      </c>
      <c r="V99" s="14">
        <v>584638.375</v>
      </c>
      <c r="W99" s="14">
        <v>4101323.25</v>
      </c>
      <c r="X99" s="14">
        <f t="shared" si="3"/>
        <v>7497.855017269263</v>
      </c>
      <c r="Y99" s="14">
        <f t="shared" si="4"/>
        <v>-25814.67791007273</v>
      </c>
      <c r="Z99" s="14">
        <f t="shared" si="5"/>
        <v>26881.50712777814</v>
      </c>
    </row>
    <row r="100" spans="1:26" ht="12.75">
      <c r="A100" s="18">
        <v>96</v>
      </c>
      <c r="B100" s="18">
        <v>355</v>
      </c>
      <c r="C100" s="18" t="s">
        <v>1507</v>
      </c>
      <c r="D100" s="18" t="s">
        <v>1508</v>
      </c>
      <c r="E100" s="18" t="s">
        <v>1509</v>
      </c>
      <c r="F100" s="18">
        <v>4050</v>
      </c>
      <c r="G100" s="18">
        <v>1585</v>
      </c>
      <c r="H100" s="18" t="s">
        <v>1510</v>
      </c>
      <c r="J100" s="18" t="s">
        <v>1020</v>
      </c>
      <c r="K100" s="18" t="s">
        <v>1021</v>
      </c>
      <c r="L100" s="18" t="s">
        <v>1035</v>
      </c>
      <c r="M100" s="18">
        <v>987</v>
      </c>
      <c r="N100" s="18" t="s">
        <v>1023</v>
      </c>
      <c r="O100" s="18" t="s">
        <v>1511</v>
      </c>
      <c r="P100" s="18">
        <v>370330000000000</v>
      </c>
      <c r="Q100" s="18">
        <v>2416</v>
      </c>
      <c r="R100" s="19">
        <v>37.05939</v>
      </c>
      <c r="S100" s="19">
        <v>116.03332</v>
      </c>
      <c r="T100" s="18">
        <v>-647</v>
      </c>
      <c r="U100" s="18">
        <v>1964</v>
      </c>
      <c r="V100" s="14">
        <v>585947.375</v>
      </c>
      <c r="W100" s="14">
        <v>4101693.75</v>
      </c>
      <c r="X100" s="14">
        <f t="shared" si="3"/>
        <v>6188.855017269263</v>
      </c>
      <c r="Y100" s="14">
        <f t="shared" si="4"/>
        <v>-26185.17791007273</v>
      </c>
      <c r="Z100" s="14">
        <f t="shared" si="5"/>
        <v>26906.606411937937</v>
      </c>
    </row>
    <row r="101" spans="1:26" ht="12.75">
      <c r="A101" s="18">
        <v>97</v>
      </c>
      <c r="B101" s="18">
        <v>197</v>
      </c>
      <c r="C101" s="18" t="s">
        <v>1512</v>
      </c>
      <c r="D101" s="18" t="s">
        <v>1513</v>
      </c>
      <c r="E101" s="18" t="s">
        <v>1514</v>
      </c>
      <c r="F101" s="18">
        <v>4028</v>
      </c>
      <c r="G101" s="18">
        <v>538</v>
      </c>
      <c r="H101" s="18" t="s">
        <v>1515</v>
      </c>
      <c r="J101" s="18" t="s">
        <v>1020</v>
      </c>
      <c r="K101" s="18" t="s">
        <v>1021</v>
      </c>
      <c r="L101" s="18" t="s">
        <v>1059</v>
      </c>
      <c r="M101" s="18">
        <v>330</v>
      </c>
      <c r="N101" s="18" t="s">
        <v>1023</v>
      </c>
      <c r="O101" s="18" t="s">
        <v>1516</v>
      </c>
      <c r="P101" s="18">
        <v>370250000000000</v>
      </c>
      <c r="Q101" s="18">
        <v>2405</v>
      </c>
      <c r="R101" s="19">
        <v>37.04834</v>
      </c>
      <c r="S101" s="19">
        <v>116.03452</v>
      </c>
      <c r="T101" s="18">
        <v>-1293</v>
      </c>
      <c r="U101" s="18">
        <v>1961</v>
      </c>
      <c r="V101" s="14">
        <v>585854.1875</v>
      </c>
      <c r="W101" s="14">
        <v>4100467.5</v>
      </c>
      <c r="X101" s="14">
        <f t="shared" si="3"/>
        <v>6282.042517269263</v>
      </c>
      <c r="Y101" s="14">
        <f t="shared" si="4"/>
        <v>-24958.92791007273</v>
      </c>
      <c r="Z101" s="14">
        <f t="shared" si="5"/>
        <v>25737.368564190594</v>
      </c>
    </row>
    <row r="102" spans="1:26" ht="12.75">
      <c r="A102" s="18">
        <v>98</v>
      </c>
      <c r="B102" s="18">
        <v>1002</v>
      </c>
      <c r="C102" s="18" t="s">
        <v>1517</v>
      </c>
      <c r="D102" s="18" t="s">
        <v>1518</v>
      </c>
      <c r="E102" s="18" t="s">
        <v>1519</v>
      </c>
      <c r="F102" s="18">
        <v>4335</v>
      </c>
      <c r="G102" s="18">
        <v>1920</v>
      </c>
      <c r="H102" s="18" t="s">
        <v>1520</v>
      </c>
      <c r="J102" s="18" t="s">
        <v>1020</v>
      </c>
      <c r="K102" s="18" t="s">
        <v>1021</v>
      </c>
      <c r="L102" s="18" t="s">
        <v>1101</v>
      </c>
      <c r="M102" s="18">
        <v>1780</v>
      </c>
      <c r="N102" s="18" t="s">
        <v>1053</v>
      </c>
      <c r="O102" s="18" t="s">
        <v>1521</v>
      </c>
      <c r="P102" s="18">
        <v>370830000000000</v>
      </c>
      <c r="Q102" s="18">
        <v>2456</v>
      </c>
      <c r="R102" s="19">
        <v>37.1419</v>
      </c>
      <c r="S102" s="19">
        <v>116.0787</v>
      </c>
      <c r="T102" s="18">
        <v>-99</v>
      </c>
      <c r="U102" s="18">
        <v>1987</v>
      </c>
      <c r="V102" s="14">
        <v>581824.125</v>
      </c>
      <c r="W102" s="14">
        <v>4110807.5</v>
      </c>
      <c r="X102" s="14">
        <f t="shared" si="3"/>
        <v>10312.105017269263</v>
      </c>
      <c r="Y102" s="14">
        <f t="shared" si="4"/>
        <v>-35298.92791007273</v>
      </c>
      <c r="Z102" s="14">
        <f t="shared" si="5"/>
        <v>36774.36364490488</v>
      </c>
    </row>
    <row r="103" spans="1:26" ht="12.75">
      <c r="A103" s="18">
        <v>99</v>
      </c>
      <c r="B103" s="18">
        <v>511</v>
      </c>
      <c r="C103" s="18" t="s">
        <v>1522</v>
      </c>
      <c r="D103" s="18" t="s">
        <v>1523</v>
      </c>
      <c r="E103" s="18" t="s">
        <v>1524</v>
      </c>
      <c r="F103" s="18">
        <v>3970</v>
      </c>
      <c r="G103" s="18">
        <v>1130</v>
      </c>
      <c r="H103" s="18" t="s">
        <v>1525</v>
      </c>
      <c r="J103" s="18" t="s">
        <v>1020</v>
      </c>
      <c r="K103" s="18" t="s">
        <v>1021</v>
      </c>
      <c r="L103" s="18" t="s">
        <v>1035</v>
      </c>
      <c r="M103" s="18">
        <v>1089</v>
      </c>
      <c r="N103" s="18" t="s">
        <v>1023</v>
      </c>
      <c r="O103" s="18" t="s">
        <v>1526</v>
      </c>
      <c r="P103" s="18">
        <v>370040000000000</v>
      </c>
      <c r="Q103" s="18">
        <v>2406</v>
      </c>
      <c r="R103" s="19">
        <v>37.01216</v>
      </c>
      <c r="S103" s="19">
        <v>116.03646</v>
      </c>
      <c r="T103" s="18">
        <v>-475</v>
      </c>
      <c r="U103" s="18">
        <v>1967</v>
      </c>
      <c r="V103" s="14">
        <v>585721.6875</v>
      </c>
      <c r="W103" s="14">
        <v>4096451.5</v>
      </c>
      <c r="X103" s="14">
        <f t="shared" si="3"/>
        <v>6414.542517269263</v>
      </c>
      <c r="Y103" s="14">
        <f t="shared" si="4"/>
        <v>-20942.92791007273</v>
      </c>
      <c r="Z103" s="14">
        <f t="shared" si="5"/>
        <v>21903.255126860902</v>
      </c>
    </row>
    <row r="104" spans="1:26" ht="12.75">
      <c r="A104" s="18">
        <v>100</v>
      </c>
      <c r="B104" s="18">
        <v>915</v>
      </c>
      <c r="C104" s="18" t="s">
        <v>1527</v>
      </c>
      <c r="D104" s="18" t="s">
        <v>1528</v>
      </c>
      <c r="E104" s="18" t="s">
        <v>1529</v>
      </c>
      <c r="F104" s="18">
        <v>4137</v>
      </c>
      <c r="G104" s="18">
        <v>2000</v>
      </c>
      <c r="H104" s="18" t="s">
        <v>1530</v>
      </c>
      <c r="J104" s="18" t="s">
        <v>1020</v>
      </c>
      <c r="K104" s="18" t="s">
        <v>1021</v>
      </c>
      <c r="L104" s="18" t="s">
        <v>1112</v>
      </c>
      <c r="M104" s="18">
        <v>1848</v>
      </c>
      <c r="N104" s="18" t="s">
        <v>1023</v>
      </c>
      <c r="O104" s="18" t="s">
        <v>1531</v>
      </c>
      <c r="P104" s="18">
        <v>370520000000000</v>
      </c>
      <c r="Q104" s="18">
        <v>2519</v>
      </c>
      <c r="R104" s="19">
        <v>37.0913</v>
      </c>
      <c r="S104" s="19">
        <v>116.04488</v>
      </c>
      <c r="T104" s="18">
        <v>230</v>
      </c>
      <c r="U104" s="18">
        <v>1982</v>
      </c>
      <c r="V104" s="14">
        <v>584883.6875</v>
      </c>
      <c r="W104" s="14">
        <v>4105224.25</v>
      </c>
      <c r="X104" s="14">
        <f t="shared" si="3"/>
        <v>7252.542517269263</v>
      </c>
      <c r="Y104" s="14">
        <f t="shared" si="4"/>
        <v>-29715.67791007273</v>
      </c>
      <c r="Z104" s="14">
        <f t="shared" si="5"/>
        <v>30587.920599805126</v>
      </c>
    </row>
    <row r="105" spans="1:26" ht="12.75">
      <c r="A105" s="18">
        <v>101</v>
      </c>
      <c r="B105" s="18">
        <v>486</v>
      </c>
      <c r="C105" s="18" t="s">
        <v>1532</v>
      </c>
      <c r="D105" s="18" t="s">
        <v>1533</v>
      </c>
      <c r="E105" s="18" t="s">
        <v>1534</v>
      </c>
      <c r="F105" s="18">
        <v>4374</v>
      </c>
      <c r="G105" s="18">
        <v>1895</v>
      </c>
      <c r="H105" s="18" t="s">
        <v>1535</v>
      </c>
      <c r="J105" s="18" t="s">
        <v>1020</v>
      </c>
      <c r="K105" s="18" t="s">
        <v>1021</v>
      </c>
      <c r="L105" s="18" t="s">
        <v>1029</v>
      </c>
      <c r="M105" s="18">
        <v>1836</v>
      </c>
      <c r="N105" s="18" t="s">
        <v>1023</v>
      </c>
      <c r="O105" s="18" t="s">
        <v>1536</v>
      </c>
      <c r="P105" s="18">
        <v>370600000000000</v>
      </c>
      <c r="Q105" s="18">
        <v>2403</v>
      </c>
      <c r="R105" s="19">
        <v>37.09987</v>
      </c>
      <c r="S105" s="19">
        <v>116.00384</v>
      </c>
      <c r="T105" s="18">
        <v>-135</v>
      </c>
      <c r="U105" s="18">
        <v>1967</v>
      </c>
      <c r="V105" s="14">
        <v>588521.75</v>
      </c>
      <c r="W105" s="14">
        <v>4106212.5</v>
      </c>
      <c r="X105" s="14">
        <f t="shared" si="3"/>
        <v>3614.480017269263</v>
      </c>
      <c r="Y105" s="14">
        <f t="shared" si="4"/>
        <v>-30703.92791007273</v>
      </c>
      <c r="Z105" s="14">
        <f t="shared" si="5"/>
        <v>30915.944994487585</v>
      </c>
    </row>
    <row r="106" spans="1:26" ht="12.75">
      <c r="A106" s="18">
        <v>102</v>
      </c>
      <c r="B106" s="18">
        <v>905</v>
      </c>
      <c r="C106" s="18" t="s">
        <v>1537</v>
      </c>
      <c r="D106" s="18" t="s">
        <v>1538</v>
      </c>
      <c r="E106" s="18" t="s">
        <v>1539</v>
      </c>
      <c r="F106" s="18">
        <v>4083</v>
      </c>
      <c r="G106" s="18">
        <v>2250</v>
      </c>
      <c r="H106" s="18" t="s">
        <v>1540</v>
      </c>
      <c r="J106" s="18" t="s">
        <v>1020</v>
      </c>
      <c r="K106" s="18" t="s">
        <v>1021</v>
      </c>
      <c r="L106" s="18" t="s">
        <v>1101</v>
      </c>
      <c r="M106" s="18">
        <v>1850</v>
      </c>
      <c r="N106" s="18" t="s">
        <v>1023</v>
      </c>
      <c r="O106" s="18" t="s">
        <v>1541</v>
      </c>
      <c r="P106" s="18">
        <v>370400000000000</v>
      </c>
      <c r="Q106" s="18">
        <v>2511</v>
      </c>
      <c r="R106" s="19">
        <v>37.06906</v>
      </c>
      <c r="S106" s="19">
        <v>116.04546</v>
      </c>
      <c r="T106" s="18">
        <v>278</v>
      </c>
      <c r="U106" s="18">
        <v>1982</v>
      </c>
      <c r="V106" s="14">
        <v>584857.3125</v>
      </c>
      <c r="W106" s="14">
        <v>4102756.25</v>
      </c>
      <c r="X106" s="14">
        <f t="shared" si="3"/>
        <v>7278.917517269263</v>
      </c>
      <c r="Y106" s="14">
        <f t="shared" si="4"/>
        <v>-27247.67791007273</v>
      </c>
      <c r="Z106" s="14">
        <f t="shared" si="5"/>
        <v>28203.166341995624</v>
      </c>
    </row>
    <row r="107" spans="1:26" ht="12.75">
      <c r="A107" s="18">
        <v>103</v>
      </c>
      <c r="B107" s="18">
        <v>1033</v>
      </c>
      <c r="C107" s="18" t="s">
        <v>1542</v>
      </c>
      <c r="D107" s="18" t="s">
        <v>1543</v>
      </c>
      <c r="E107" s="18" t="s">
        <v>1544</v>
      </c>
      <c r="F107" s="18">
        <v>4257</v>
      </c>
      <c r="G107" s="18">
        <v>1250</v>
      </c>
      <c r="H107" s="18" t="s">
        <v>1545</v>
      </c>
      <c r="J107" s="18" t="s">
        <v>1020</v>
      </c>
      <c r="K107" s="18" t="s">
        <v>1021</v>
      </c>
      <c r="L107" s="18" t="s">
        <v>1035</v>
      </c>
      <c r="M107" s="18">
        <v>700</v>
      </c>
      <c r="N107" s="18" t="s">
        <v>1023</v>
      </c>
      <c r="O107" s="18" t="s">
        <v>1546</v>
      </c>
      <c r="P107" s="18">
        <v>370400000000000</v>
      </c>
      <c r="Q107" s="18">
        <v>2395</v>
      </c>
      <c r="R107" s="19">
        <v>37.06767</v>
      </c>
      <c r="S107" s="19">
        <v>115.99213</v>
      </c>
      <c r="T107" s="18">
        <v>-1162</v>
      </c>
      <c r="U107" s="18">
        <v>1990</v>
      </c>
      <c r="V107" s="14">
        <v>589600.75</v>
      </c>
      <c r="W107" s="14">
        <v>4102651</v>
      </c>
      <c r="X107" s="14">
        <f t="shared" si="3"/>
        <v>2535.480017269263</v>
      </c>
      <c r="Y107" s="14">
        <f t="shared" si="4"/>
        <v>-27142.42791007273</v>
      </c>
      <c r="Z107" s="14">
        <f t="shared" si="5"/>
        <v>27260.595220417817</v>
      </c>
    </row>
    <row r="108" spans="1:26" ht="12.75">
      <c r="A108" s="18">
        <v>104</v>
      </c>
      <c r="B108" s="18">
        <v>602</v>
      </c>
      <c r="C108" s="18" t="s">
        <v>1547</v>
      </c>
      <c r="D108" s="18" t="s">
        <v>1548</v>
      </c>
      <c r="E108" s="18" t="s">
        <v>1549</v>
      </c>
      <c r="F108" s="18">
        <v>4407</v>
      </c>
      <c r="G108" s="18">
        <v>675</v>
      </c>
      <c r="H108" s="18" t="s">
        <v>1550</v>
      </c>
      <c r="I108" s="18" t="s">
        <v>1186</v>
      </c>
      <c r="J108" s="18" t="s">
        <v>1020</v>
      </c>
      <c r="K108" s="18" t="s">
        <v>1021</v>
      </c>
      <c r="L108" s="18" t="s">
        <v>1035</v>
      </c>
      <c r="M108" s="18">
        <v>650</v>
      </c>
      <c r="N108" s="18" t="s">
        <v>1053</v>
      </c>
      <c r="O108" s="18" t="s">
        <v>1551</v>
      </c>
      <c r="P108" s="18">
        <v>370940000000000</v>
      </c>
      <c r="Q108" s="18">
        <v>2428</v>
      </c>
      <c r="R108" s="19">
        <v>37.16248</v>
      </c>
      <c r="S108" s="19">
        <v>116.07862</v>
      </c>
      <c r="T108" s="18">
        <v>-1329</v>
      </c>
      <c r="U108" s="18">
        <v>1969</v>
      </c>
      <c r="V108" s="14">
        <v>581808.8125</v>
      </c>
      <c r="W108" s="14">
        <v>4113091.25</v>
      </c>
      <c r="X108" s="14">
        <f t="shared" si="3"/>
        <v>10327.417517269263</v>
      </c>
      <c r="Y108" s="14">
        <f t="shared" si="4"/>
        <v>-37582.67791007273</v>
      </c>
      <c r="Z108" s="14">
        <f t="shared" si="5"/>
        <v>38975.80315360119</v>
      </c>
    </row>
    <row r="109" spans="1:26" ht="12.75">
      <c r="A109" s="18">
        <v>105</v>
      </c>
      <c r="B109" s="18">
        <v>602</v>
      </c>
      <c r="C109" s="18" t="s">
        <v>1552</v>
      </c>
      <c r="D109" s="18" t="s">
        <v>1548</v>
      </c>
      <c r="E109" s="18" t="s">
        <v>1553</v>
      </c>
      <c r="F109" s="18">
        <v>4402</v>
      </c>
      <c r="G109" s="18">
        <v>775</v>
      </c>
      <c r="H109" s="18" t="s">
        <v>1554</v>
      </c>
      <c r="I109" s="18" t="s">
        <v>1186</v>
      </c>
      <c r="J109" s="18" t="s">
        <v>1020</v>
      </c>
      <c r="K109" s="18" t="s">
        <v>1021</v>
      </c>
      <c r="L109" s="18" t="s">
        <v>1035</v>
      </c>
      <c r="M109" s="18">
        <v>750</v>
      </c>
      <c r="N109" s="18" t="s">
        <v>1053</v>
      </c>
      <c r="O109" s="18" t="s">
        <v>1555</v>
      </c>
      <c r="P109" s="18">
        <v>370930000000000</v>
      </c>
      <c r="Q109" s="18">
        <v>2435</v>
      </c>
      <c r="R109" s="19">
        <v>37.16078</v>
      </c>
      <c r="S109" s="19">
        <v>116.07915</v>
      </c>
      <c r="T109" s="18">
        <v>-1217</v>
      </c>
      <c r="U109" s="18">
        <v>1969</v>
      </c>
      <c r="V109" s="14">
        <v>581763.75</v>
      </c>
      <c r="W109" s="14">
        <v>4112902</v>
      </c>
      <c r="X109" s="14">
        <f t="shared" si="3"/>
        <v>10372.480017269263</v>
      </c>
      <c r="Y109" s="14">
        <f t="shared" si="4"/>
        <v>-37393.42791007273</v>
      </c>
      <c r="Z109" s="14">
        <f t="shared" si="5"/>
        <v>38805.37066662882</v>
      </c>
    </row>
    <row r="110" spans="1:26" ht="12.75">
      <c r="A110" s="18">
        <v>106</v>
      </c>
      <c r="B110" s="18">
        <v>544</v>
      </c>
      <c r="C110" s="18" t="s">
        <v>1556</v>
      </c>
      <c r="D110" s="18" t="s">
        <v>1557</v>
      </c>
      <c r="E110" s="18" t="s">
        <v>1558</v>
      </c>
      <c r="F110" s="18">
        <v>6370</v>
      </c>
      <c r="G110" s="18">
        <v>4705</v>
      </c>
      <c r="H110" s="18" t="s">
        <v>1559</v>
      </c>
      <c r="J110" s="18" t="s">
        <v>1020</v>
      </c>
      <c r="K110" s="18" t="s">
        <v>1021</v>
      </c>
      <c r="L110" s="18" t="s">
        <v>1560</v>
      </c>
      <c r="M110" s="18">
        <v>3825</v>
      </c>
      <c r="N110" s="18" t="s">
        <v>1053</v>
      </c>
      <c r="O110" s="18" t="s">
        <v>1561</v>
      </c>
      <c r="P110" s="18">
        <v>371740000000000</v>
      </c>
      <c r="Q110" s="18">
        <v>4418</v>
      </c>
      <c r="R110" s="19">
        <v>37.29543</v>
      </c>
      <c r="S110" s="19">
        <v>116.4557</v>
      </c>
      <c r="T110" s="18">
        <v>1873</v>
      </c>
      <c r="U110" s="18">
        <v>1968</v>
      </c>
      <c r="V110" s="14">
        <v>548242.9375</v>
      </c>
      <c r="W110" s="14">
        <v>4127581</v>
      </c>
      <c r="X110" s="14">
        <f t="shared" si="3"/>
        <v>43893.29251726926</v>
      </c>
      <c r="Y110" s="14">
        <f t="shared" si="4"/>
        <v>-52072.42791007273</v>
      </c>
      <c r="Z110" s="14">
        <f t="shared" si="5"/>
        <v>68104.02981069687</v>
      </c>
    </row>
    <row r="111" spans="1:26" ht="12.75">
      <c r="A111" s="18">
        <v>107</v>
      </c>
      <c r="B111" s="18">
        <v>674</v>
      </c>
      <c r="C111" s="18" t="s">
        <v>1562</v>
      </c>
      <c r="D111" s="18" t="s">
        <v>1563</v>
      </c>
      <c r="E111" s="18" t="s">
        <v>1564</v>
      </c>
      <c r="F111" s="18">
        <v>4342</v>
      </c>
      <c r="G111" s="18">
        <v>1102</v>
      </c>
      <c r="H111" s="18" t="s">
        <v>1565</v>
      </c>
      <c r="J111" s="18" t="s">
        <v>1020</v>
      </c>
      <c r="K111" s="18" t="s">
        <v>1021</v>
      </c>
      <c r="L111" s="18" t="s">
        <v>1035</v>
      </c>
      <c r="M111" s="18">
        <v>1000</v>
      </c>
      <c r="N111" s="18" t="s">
        <v>1053</v>
      </c>
      <c r="O111" s="18" t="s">
        <v>1566</v>
      </c>
      <c r="P111" s="18">
        <v>370950000000000</v>
      </c>
      <c r="Q111" s="18">
        <v>2422</v>
      </c>
      <c r="R111" s="19">
        <v>37.16445</v>
      </c>
      <c r="S111" s="19">
        <v>116.03273</v>
      </c>
      <c r="T111" s="18">
        <v>-920</v>
      </c>
      <c r="U111" s="18">
        <v>1971</v>
      </c>
      <c r="V111" s="14">
        <v>585881.1875</v>
      </c>
      <c r="W111" s="14">
        <v>4113350</v>
      </c>
      <c r="X111" s="14">
        <f t="shared" si="3"/>
        <v>6255.042517269263</v>
      </c>
      <c r="Y111" s="14">
        <f t="shared" si="4"/>
        <v>-37841.42791007273</v>
      </c>
      <c r="Z111" s="14">
        <f t="shared" si="5"/>
        <v>38354.91133044212</v>
      </c>
    </row>
    <row r="112" spans="1:26" ht="12.75">
      <c r="A112" s="18">
        <v>108</v>
      </c>
      <c r="B112" s="18">
        <v>932</v>
      </c>
      <c r="C112" s="18" t="s">
        <v>1567</v>
      </c>
      <c r="D112" s="18" t="s">
        <v>1568</v>
      </c>
      <c r="E112" s="18" t="s">
        <v>1569</v>
      </c>
      <c r="F112" s="18">
        <v>4209</v>
      </c>
      <c r="G112" s="18">
        <v>1500</v>
      </c>
      <c r="H112" s="18" t="s">
        <v>1570</v>
      </c>
      <c r="I112" s="18" t="s">
        <v>1186</v>
      </c>
      <c r="J112" s="18" t="s">
        <v>1020</v>
      </c>
      <c r="K112" s="18" t="s">
        <v>1021</v>
      </c>
      <c r="L112" s="18" t="s">
        <v>1035</v>
      </c>
      <c r="M112" s="18">
        <v>960</v>
      </c>
      <c r="N112" s="18" t="s">
        <v>1053</v>
      </c>
      <c r="O112" s="18" t="s">
        <v>1571</v>
      </c>
      <c r="P112" s="18">
        <v>370710000000000</v>
      </c>
      <c r="Q112" s="18">
        <v>2504</v>
      </c>
      <c r="R112" s="19">
        <v>37.12136</v>
      </c>
      <c r="S112" s="19">
        <v>116.05558</v>
      </c>
      <c r="T112" s="18">
        <v>-745</v>
      </c>
      <c r="U112" s="18">
        <v>1983</v>
      </c>
      <c r="V112" s="14">
        <v>583899.9375</v>
      </c>
      <c r="W112" s="14">
        <v>4108548.75</v>
      </c>
      <c r="X112" s="14">
        <f t="shared" si="3"/>
        <v>8236.292517269263</v>
      </c>
      <c r="Y112" s="14">
        <f t="shared" si="4"/>
        <v>-33040.17791007273</v>
      </c>
      <c r="Z112" s="14">
        <f t="shared" si="5"/>
        <v>34051.282953205795</v>
      </c>
    </row>
    <row r="113" spans="1:26" ht="12.75">
      <c r="A113" s="18">
        <v>109</v>
      </c>
      <c r="B113" s="18">
        <v>932</v>
      </c>
      <c r="C113" s="18" t="s">
        <v>1572</v>
      </c>
      <c r="D113" s="18" t="s">
        <v>1568</v>
      </c>
      <c r="E113" s="18" t="s">
        <v>1569</v>
      </c>
      <c r="F113" s="18">
        <v>4209</v>
      </c>
      <c r="G113" s="18">
        <v>1500</v>
      </c>
      <c r="H113" s="18" t="s">
        <v>1570</v>
      </c>
      <c r="I113" s="18" t="s">
        <v>1186</v>
      </c>
      <c r="J113" s="18" t="s">
        <v>1020</v>
      </c>
      <c r="K113" s="18" t="s">
        <v>1021</v>
      </c>
      <c r="L113" s="18" t="s">
        <v>1035</v>
      </c>
      <c r="M113" s="18">
        <v>1400</v>
      </c>
      <c r="N113" s="18" t="s">
        <v>1053</v>
      </c>
      <c r="O113" s="18" t="s">
        <v>1571</v>
      </c>
      <c r="P113" s="18">
        <v>370710000000000</v>
      </c>
      <c r="Q113" s="18">
        <v>2504</v>
      </c>
      <c r="R113" s="19">
        <v>37.12136</v>
      </c>
      <c r="S113" s="19">
        <v>116.05558</v>
      </c>
      <c r="T113" s="18">
        <v>-305</v>
      </c>
      <c r="U113" s="18">
        <v>1983</v>
      </c>
      <c r="V113" s="14">
        <v>583899.9375</v>
      </c>
      <c r="W113" s="14">
        <v>4108548.75</v>
      </c>
      <c r="X113" s="14">
        <f t="shared" si="3"/>
        <v>8236.292517269263</v>
      </c>
      <c r="Y113" s="14">
        <f t="shared" si="4"/>
        <v>-33040.17791007273</v>
      </c>
      <c r="Z113" s="14">
        <f t="shared" si="5"/>
        <v>34051.282953205795</v>
      </c>
    </row>
    <row r="114" spans="1:26" ht="12.75">
      <c r="A114" s="18">
        <v>110</v>
      </c>
      <c r="B114" s="18">
        <v>218</v>
      </c>
      <c r="C114" s="18" t="s">
        <v>1573</v>
      </c>
      <c r="D114" s="18" t="s">
        <v>1574</v>
      </c>
      <c r="E114" s="18" t="s">
        <v>1575</v>
      </c>
      <c r="F114" s="18">
        <v>4201</v>
      </c>
      <c r="G114" s="18">
        <v>1115</v>
      </c>
      <c r="H114" s="18" t="s">
        <v>1576</v>
      </c>
      <c r="J114" s="18" t="s">
        <v>1020</v>
      </c>
      <c r="K114" s="18" t="s">
        <v>1021</v>
      </c>
      <c r="L114" s="18" t="s">
        <v>1577</v>
      </c>
      <c r="M114" s="18">
        <v>850</v>
      </c>
      <c r="N114" s="18" t="s">
        <v>1053</v>
      </c>
      <c r="O114" s="18" t="s">
        <v>1578</v>
      </c>
      <c r="P114" s="18">
        <v>370720000000000</v>
      </c>
      <c r="Q114" s="18">
        <v>2446</v>
      </c>
      <c r="R114" s="19">
        <v>37.12217</v>
      </c>
      <c r="S114" s="19">
        <v>116.04888</v>
      </c>
      <c r="T114" s="18">
        <v>-905</v>
      </c>
      <c r="U114" s="18">
        <v>1962</v>
      </c>
      <c r="V114" s="14">
        <v>584494.4375</v>
      </c>
      <c r="W114" s="14">
        <v>4108644.5</v>
      </c>
      <c r="X114" s="14">
        <f t="shared" si="3"/>
        <v>7641.792517269263</v>
      </c>
      <c r="Y114" s="14">
        <f t="shared" si="4"/>
        <v>-33135.92791007273</v>
      </c>
      <c r="Z114" s="14">
        <f t="shared" si="5"/>
        <v>34005.68645592277</v>
      </c>
    </row>
    <row r="115" spans="1:26" ht="12.75">
      <c r="A115" s="18">
        <v>111</v>
      </c>
      <c r="B115" s="18">
        <v>951</v>
      </c>
      <c r="C115" s="18" t="s">
        <v>1579</v>
      </c>
      <c r="D115" s="18" t="s">
        <v>1580</v>
      </c>
      <c r="E115" s="18" t="s">
        <v>1581</v>
      </c>
      <c r="F115" s="18">
        <v>4149</v>
      </c>
      <c r="G115" s="18">
        <v>1650</v>
      </c>
      <c r="H115" s="18" t="s">
        <v>1582</v>
      </c>
      <c r="J115" s="18" t="s">
        <v>1020</v>
      </c>
      <c r="K115" s="18" t="s">
        <v>1021</v>
      </c>
      <c r="L115" s="18" t="s">
        <v>1101</v>
      </c>
      <c r="M115" s="18">
        <v>1585</v>
      </c>
      <c r="N115" s="18" t="s">
        <v>1053</v>
      </c>
      <c r="O115" s="18" t="s">
        <v>1583</v>
      </c>
      <c r="P115" s="18">
        <v>370510000000000</v>
      </c>
      <c r="Q115" s="18">
        <v>2499</v>
      </c>
      <c r="R115" s="19">
        <v>37.08669</v>
      </c>
      <c r="S115" s="19">
        <v>116.07117</v>
      </c>
      <c r="T115" s="18">
        <v>-65</v>
      </c>
      <c r="U115" s="18">
        <v>1984</v>
      </c>
      <c r="V115" s="14">
        <v>582552.3125</v>
      </c>
      <c r="W115" s="14">
        <v>4104689</v>
      </c>
      <c r="X115" s="14">
        <f t="shared" si="3"/>
        <v>9583.917517269263</v>
      </c>
      <c r="Y115" s="14">
        <f t="shared" si="4"/>
        <v>-29180.42791007273</v>
      </c>
      <c r="Z115" s="14">
        <f t="shared" si="5"/>
        <v>30713.984567176758</v>
      </c>
    </row>
    <row r="116" spans="1:26" ht="12.75">
      <c r="A116" s="18">
        <v>112</v>
      </c>
      <c r="B116" s="18">
        <v>996</v>
      </c>
      <c r="C116" s="18" t="s">
        <v>1584</v>
      </c>
      <c r="D116" s="18" t="s">
        <v>1585</v>
      </c>
      <c r="E116" s="18" t="s">
        <v>1586</v>
      </c>
      <c r="F116" s="18">
        <v>4413</v>
      </c>
      <c r="G116" s="18">
        <v>755</v>
      </c>
      <c r="H116" s="18" t="s">
        <v>1587</v>
      </c>
      <c r="J116" s="18" t="s">
        <v>1020</v>
      </c>
      <c r="K116" s="18" t="s">
        <v>1021</v>
      </c>
      <c r="L116" s="18" t="s">
        <v>1035</v>
      </c>
      <c r="M116" s="18">
        <v>666</v>
      </c>
      <c r="N116" s="18" t="s">
        <v>1053</v>
      </c>
      <c r="O116" s="18" t="s">
        <v>1588</v>
      </c>
      <c r="P116" s="18">
        <v>371130000000000</v>
      </c>
      <c r="Q116" s="18">
        <v>3342</v>
      </c>
      <c r="R116" s="19">
        <v>37.19355</v>
      </c>
      <c r="S116" s="19">
        <v>116.03501</v>
      </c>
      <c r="T116" s="18">
        <v>-405</v>
      </c>
      <c r="U116" s="18">
        <v>1987</v>
      </c>
      <c r="V116" s="14">
        <v>585645.875</v>
      </c>
      <c r="W116" s="14">
        <v>4116576.5</v>
      </c>
      <c r="X116" s="14">
        <f t="shared" si="3"/>
        <v>6490.355017269263</v>
      </c>
      <c r="Y116" s="14">
        <f t="shared" si="4"/>
        <v>-41067.92791007273</v>
      </c>
      <c r="Z116" s="14">
        <f t="shared" si="5"/>
        <v>41577.63113835519</v>
      </c>
    </row>
    <row r="117" spans="1:26" ht="12.75">
      <c r="A117" s="18">
        <v>113</v>
      </c>
      <c r="B117" s="18">
        <v>1048</v>
      </c>
      <c r="C117" s="18" t="s">
        <v>1589</v>
      </c>
      <c r="D117" s="18" t="s">
        <v>1590</v>
      </c>
      <c r="E117" s="18" t="s">
        <v>1591</v>
      </c>
      <c r="F117" s="18">
        <v>4177</v>
      </c>
      <c r="G117" s="18">
        <v>1700</v>
      </c>
      <c r="H117" s="18" t="s">
        <v>1592</v>
      </c>
      <c r="J117" s="18" t="s">
        <v>1020</v>
      </c>
      <c r="K117" s="18" t="s">
        <v>1227</v>
      </c>
      <c r="L117" s="18" t="s">
        <v>1035</v>
      </c>
      <c r="M117" s="18">
        <v>1500</v>
      </c>
      <c r="N117" s="18" t="s">
        <v>1228</v>
      </c>
      <c r="O117" s="18" t="s">
        <v>1593</v>
      </c>
      <c r="P117" s="18">
        <v>370540000000000</v>
      </c>
      <c r="Q117" s="18">
        <v>2595</v>
      </c>
      <c r="R117" s="19">
        <v>37.09649</v>
      </c>
      <c r="S117" s="19">
        <v>116.06961</v>
      </c>
      <c r="T117" s="18">
        <v>-82</v>
      </c>
      <c r="U117" s="18">
        <v>1991</v>
      </c>
      <c r="V117" s="14">
        <v>582680.75</v>
      </c>
      <c r="W117" s="14">
        <v>4105777.5</v>
      </c>
      <c r="X117" s="14">
        <f t="shared" si="3"/>
        <v>9455.480017269263</v>
      </c>
      <c r="Y117" s="14">
        <f t="shared" si="4"/>
        <v>-30268.92791007273</v>
      </c>
      <c r="Z117" s="14">
        <f t="shared" si="5"/>
        <v>31711.41906604241</v>
      </c>
    </row>
    <row r="118" spans="1:26" ht="12.75">
      <c r="A118" s="18">
        <v>114</v>
      </c>
      <c r="B118" s="18">
        <v>423</v>
      </c>
      <c r="C118" s="18" t="s">
        <v>1594</v>
      </c>
      <c r="D118" s="18" t="s">
        <v>1595</v>
      </c>
      <c r="E118" s="18" t="s">
        <v>1596</v>
      </c>
      <c r="F118" s="18">
        <v>4213</v>
      </c>
      <c r="G118" s="18">
        <v>1890</v>
      </c>
      <c r="H118" s="18" t="s">
        <v>1597</v>
      </c>
      <c r="J118" s="18" t="s">
        <v>1020</v>
      </c>
      <c r="K118" s="18" t="s">
        <v>1021</v>
      </c>
      <c r="L118" s="18" t="s">
        <v>1029</v>
      </c>
      <c r="M118" s="18">
        <v>1742</v>
      </c>
      <c r="N118" s="18" t="s">
        <v>1023</v>
      </c>
      <c r="O118" s="18" t="s">
        <v>1598</v>
      </c>
      <c r="P118" s="18">
        <v>370550000000000</v>
      </c>
      <c r="Q118" s="18">
        <v>2416</v>
      </c>
      <c r="R118" s="19">
        <v>37.09783</v>
      </c>
      <c r="S118" s="19">
        <v>116.033</v>
      </c>
      <c r="T118" s="18">
        <v>-55</v>
      </c>
      <c r="U118" s="18">
        <v>1965</v>
      </c>
      <c r="V118" s="14">
        <v>585932.4375</v>
      </c>
      <c r="W118" s="14">
        <v>4105959.25</v>
      </c>
      <c r="X118" s="14">
        <f t="shared" si="3"/>
        <v>6203.792517269263</v>
      </c>
      <c r="Y118" s="14">
        <f t="shared" si="4"/>
        <v>-30450.67791007273</v>
      </c>
      <c r="Z118" s="14">
        <f t="shared" si="5"/>
        <v>31076.209980953554</v>
      </c>
    </row>
    <row r="119" spans="1:26" ht="12.75">
      <c r="A119" s="18">
        <v>115</v>
      </c>
      <c r="B119" s="18">
        <v>529</v>
      </c>
      <c r="C119" s="18" t="s">
        <v>1599</v>
      </c>
      <c r="D119" s="18" t="s">
        <v>1600</v>
      </c>
      <c r="E119" s="18" t="s">
        <v>1601</v>
      </c>
      <c r="F119" s="18">
        <v>4021</v>
      </c>
      <c r="G119" s="18">
        <v>725</v>
      </c>
      <c r="H119" s="18" t="s">
        <v>1602</v>
      </c>
      <c r="J119" s="18" t="s">
        <v>1020</v>
      </c>
      <c r="K119" s="18" t="s">
        <v>1021</v>
      </c>
      <c r="L119" s="18" t="s">
        <v>1035</v>
      </c>
      <c r="M119" s="18">
        <v>388</v>
      </c>
      <c r="N119" s="18" t="s">
        <v>1023</v>
      </c>
      <c r="O119" s="18" t="s">
        <v>1603</v>
      </c>
      <c r="P119" s="18">
        <v>370230000000000</v>
      </c>
      <c r="Q119" s="18">
        <v>2408</v>
      </c>
      <c r="R119" s="19">
        <v>37.04279</v>
      </c>
      <c r="S119" s="19">
        <v>116.01393</v>
      </c>
      <c r="T119" s="18">
        <v>-1225</v>
      </c>
      <c r="U119" s="18">
        <v>1968</v>
      </c>
      <c r="V119" s="14">
        <v>587690.75</v>
      </c>
      <c r="W119" s="14">
        <v>4099871</v>
      </c>
      <c r="X119" s="14">
        <f t="shared" si="3"/>
        <v>4445.480017269263</v>
      </c>
      <c r="Y119" s="14">
        <f t="shared" si="4"/>
        <v>-24362.42791007273</v>
      </c>
      <c r="Z119" s="14">
        <f t="shared" si="5"/>
        <v>24764.69636917503</v>
      </c>
    </row>
    <row r="120" spans="1:26" ht="12.75">
      <c r="A120" s="18">
        <v>116</v>
      </c>
      <c r="B120" s="18">
        <v>435</v>
      </c>
      <c r="C120" s="18" t="s">
        <v>1604</v>
      </c>
      <c r="D120" s="18" t="s">
        <v>1605</v>
      </c>
      <c r="E120" s="18" t="s">
        <v>1606</v>
      </c>
      <c r="F120" s="18">
        <v>4102</v>
      </c>
      <c r="G120" s="18">
        <v>1665</v>
      </c>
      <c r="H120" s="18" t="s">
        <v>1607</v>
      </c>
      <c r="J120" s="18" t="s">
        <v>1020</v>
      </c>
      <c r="K120" s="18" t="s">
        <v>1021</v>
      </c>
      <c r="L120" s="18" t="s">
        <v>1029</v>
      </c>
      <c r="M120" s="18">
        <v>1642</v>
      </c>
      <c r="N120" s="18" t="s">
        <v>1023</v>
      </c>
      <c r="O120" s="18" t="s">
        <v>1608</v>
      </c>
      <c r="P120" s="18">
        <v>370420000000000</v>
      </c>
      <c r="Q120" s="18">
        <v>2413</v>
      </c>
      <c r="R120" s="19">
        <v>37.07255</v>
      </c>
      <c r="S120" s="19">
        <v>116.0291</v>
      </c>
      <c r="T120" s="18">
        <v>-47</v>
      </c>
      <c r="U120" s="18">
        <v>1965</v>
      </c>
      <c r="V120" s="14">
        <v>586307.9375</v>
      </c>
      <c r="W120" s="14">
        <v>4103157.5</v>
      </c>
      <c r="X120" s="14">
        <f t="shared" si="3"/>
        <v>5828.292517269263</v>
      </c>
      <c r="Y120" s="14">
        <f t="shared" si="4"/>
        <v>-27648.92791007273</v>
      </c>
      <c r="Z120" s="14">
        <f t="shared" si="5"/>
        <v>28256.5427510737</v>
      </c>
    </row>
    <row r="121" spans="1:26" ht="12.75">
      <c r="A121" s="18">
        <v>117</v>
      </c>
      <c r="B121" s="18">
        <v>811</v>
      </c>
      <c r="C121" s="18" t="s">
        <v>1609</v>
      </c>
      <c r="D121" s="18" t="s">
        <v>1610</v>
      </c>
      <c r="E121" s="18" t="s">
        <v>1611</v>
      </c>
      <c r="F121" s="18">
        <v>4219</v>
      </c>
      <c r="G121" s="18">
        <v>2050</v>
      </c>
      <c r="H121" s="18" t="s">
        <v>1612</v>
      </c>
      <c r="J121" s="18" t="s">
        <v>1020</v>
      </c>
      <c r="K121" s="18" t="s">
        <v>1021</v>
      </c>
      <c r="L121" s="18" t="s">
        <v>1101</v>
      </c>
      <c r="M121" s="18">
        <v>1950</v>
      </c>
      <c r="N121" s="18" t="s">
        <v>1023</v>
      </c>
      <c r="O121" s="18" t="s">
        <v>1613</v>
      </c>
      <c r="P121" s="18">
        <v>370540000000000</v>
      </c>
      <c r="Q121" s="18">
        <v>2410</v>
      </c>
      <c r="R121" s="19">
        <v>37.09479</v>
      </c>
      <c r="S121" s="19">
        <v>116.02789</v>
      </c>
      <c r="T121" s="18">
        <v>141</v>
      </c>
      <c r="U121" s="18">
        <v>1977</v>
      </c>
      <c r="V121" s="14">
        <v>586391</v>
      </c>
      <c r="W121" s="14">
        <v>4105626</v>
      </c>
      <c r="X121" s="14">
        <f t="shared" si="3"/>
        <v>5745.230017269263</v>
      </c>
      <c r="Y121" s="14">
        <f t="shared" si="4"/>
        <v>-30117.42791007273</v>
      </c>
      <c r="Z121" s="14">
        <f t="shared" si="5"/>
        <v>30660.514214046696</v>
      </c>
    </row>
    <row r="122" spans="1:26" ht="12.75">
      <c r="A122" s="18">
        <v>118</v>
      </c>
      <c r="B122" s="18">
        <v>1015</v>
      </c>
      <c r="C122" s="18" t="s">
        <v>1614</v>
      </c>
      <c r="D122" s="18" t="s">
        <v>1615</v>
      </c>
      <c r="E122" s="18" t="s">
        <v>1616</v>
      </c>
      <c r="F122" s="18">
        <v>4145</v>
      </c>
      <c r="G122" s="18">
        <v>1750</v>
      </c>
      <c r="H122" s="18" t="s">
        <v>1617</v>
      </c>
      <c r="J122" s="18" t="s">
        <v>1020</v>
      </c>
      <c r="K122" s="18" t="s">
        <v>1021</v>
      </c>
      <c r="L122" s="18" t="s">
        <v>1112</v>
      </c>
      <c r="M122" s="18">
        <v>1605</v>
      </c>
      <c r="N122" s="18" t="s">
        <v>1053</v>
      </c>
      <c r="O122" s="18" t="s">
        <v>1618</v>
      </c>
      <c r="P122" s="18">
        <v>370500000000000</v>
      </c>
      <c r="Q122" s="18">
        <v>2503</v>
      </c>
      <c r="R122" s="19">
        <v>37.08593</v>
      </c>
      <c r="S122" s="19">
        <v>116.06852</v>
      </c>
      <c r="T122" s="18">
        <v>-37</v>
      </c>
      <c r="U122" s="18">
        <v>1988</v>
      </c>
      <c r="V122" s="14">
        <v>582789.375</v>
      </c>
      <c r="W122" s="14">
        <v>4104607.5</v>
      </c>
      <c r="X122" s="14">
        <f t="shared" si="3"/>
        <v>9346.855017269263</v>
      </c>
      <c r="Y122" s="14">
        <f t="shared" si="4"/>
        <v>-29098.92791007273</v>
      </c>
      <c r="Z122" s="14">
        <f t="shared" si="5"/>
        <v>30563.23451844489</v>
      </c>
    </row>
    <row r="123" spans="1:26" ht="12.75">
      <c r="A123" s="18">
        <v>119</v>
      </c>
      <c r="B123" s="18">
        <v>1034</v>
      </c>
      <c r="C123" s="18" t="s">
        <v>1619</v>
      </c>
      <c r="D123" s="18" t="s">
        <v>1620</v>
      </c>
      <c r="E123" s="18" t="s">
        <v>1621</v>
      </c>
      <c r="F123" s="18">
        <v>6486</v>
      </c>
      <c r="G123" s="18">
        <v>2255</v>
      </c>
      <c r="H123" s="18" t="s">
        <v>1622</v>
      </c>
      <c r="J123" s="18" t="s">
        <v>1020</v>
      </c>
      <c r="K123" s="18" t="s">
        <v>1021</v>
      </c>
      <c r="L123" s="18" t="s">
        <v>1101</v>
      </c>
      <c r="M123" s="18">
        <v>2211</v>
      </c>
      <c r="N123" s="18" t="s">
        <v>1053</v>
      </c>
      <c r="O123" s="18" t="s">
        <v>1623</v>
      </c>
      <c r="P123" s="18">
        <v>371540000000000</v>
      </c>
      <c r="Q123" s="18">
        <v>4448</v>
      </c>
      <c r="R123" s="19">
        <v>37.2616</v>
      </c>
      <c r="S123" s="19">
        <v>116.42011</v>
      </c>
      <c r="T123" s="18">
        <v>173</v>
      </c>
      <c r="U123" s="18">
        <v>1990</v>
      </c>
      <c r="V123" s="14">
        <v>551420.3125</v>
      </c>
      <c r="W123" s="14">
        <v>4123847.5</v>
      </c>
      <c r="X123" s="14">
        <f t="shared" si="3"/>
        <v>40715.91751726926</v>
      </c>
      <c r="Y123" s="14">
        <f t="shared" si="4"/>
        <v>-48338.92791007273</v>
      </c>
      <c r="Z123" s="14">
        <f t="shared" si="5"/>
        <v>63201.56557213027</v>
      </c>
    </row>
    <row r="124" spans="1:26" ht="12.75">
      <c r="A124" s="18">
        <v>120</v>
      </c>
      <c r="B124" s="18">
        <v>354</v>
      </c>
      <c r="C124" s="18" t="s">
        <v>1624</v>
      </c>
      <c r="D124" s="18" t="s">
        <v>1625</v>
      </c>
      <c r="E124" s="18" t="s">
        <v>1626</v>
      </c>
      <c r="F124" s="18">
        <v>4254</v>
      </c>
      <c r="G124" s="18">
        <v>778</v>
      </c>
      <c r="H124" s="18" t="s">
        <v>1627</v>
      </c>
      <c r="J124" s="18" t="s">
        <v>1020</v>
      </c>
      <c r="K124" s="18" t="s">
        <v>1021</v>
      </c>
      <c r="L124" s="18" t="s">
        <v>1035</v>
      </c>
      <c r="M124" s="18">
        <v>743</v>
      </c>
      <c r="N124" s="18" t="s">
        <v>1053</v>
      </c>
      <c r="O124" s="18" t="s">
        <v>1628</v>
      </c>
      <c r="P124" s="18">
        <v>370750000000000</v>
      </c>
      <c r="Q124" s="18">
        <v>2403</v>
      </c>
      <c r="R124" s="19">
        <v>37.13202</v>
      </c>
      <c r="S124" s="19">
        <v>116.03234</v>
      </c>
      <c r="T124" s="18">
        <v>-1108</v>
      </c>
      <c r="U124" s="18">
        <v>1964</v>
      </c>
      <c r="V124" s="14">
        <v>585952.625</v>
      </c>
      <c r="W124" s="14">
        <v>4109752</v>
      </c>
      <c r="X124" s="14">
        <f t="shared" si="3"/>
        <v>6183.605017269263</v>
      </c>
      <c r="Y124" s="14">
        <f t="shared" si="4"/>
        <v>-34243.42791007273</v>
      </c>
      <c r="Z124" s="14">
        <f t="shared" si="5"/>
        <v>34797.26032379482</v>
      </c>
    </row>
    <row r="125" spans="1:26" ht="12.75">
      <c r="A125" s="18">
        <v>121</v>
      </c>
      <c r="B125" s="18">
        <v>857</v>
      </c>
      <c r="C125" s="18" t="s">
        <v>1629</v>
      </c>
      <c r="D125" s="18" t="s">
        <v>1630</v>
      </c>
      <c r="E125" s="18" t="s">
        <v>1631</v>
      </c>
      <c r="F125" s="18">
        <v>4142</v>
      </c>
      <c r="G125" s="18">
        <v>1605</v>
      </c>
      <c r="H125" s="18" t="s">
        <v>1632</v>
      </c>
      <c r="J125" s="18" t="s">
        <v>1020</v>
      </c>
      <c r="K125" s="18" t="s">
        <v>1021</v>
      </c>
      <c r="L125" s="18" t="s">
        <v>1101</v>
      </c>
      <c r="M125" s="18">
        <v>1475</v>
      </c>
      <c r="N125" s="18" t="s">
        <v>1053</v>
      </c>
      <c r="O125" s="18" t="s">
        <v>1633</v>
      </c>
      <c r="P125" s="18">
        <v>370500000000000</v>
      </c>
      <c r="Q125" s="18">
        <v>2498</v>
      </c>
      <c r="R125" s="19">
        <v>37.08395</v>
      </c>
      <c r="S125" s="19">
        <v>116.06989</v>
      </c>
      <c r="T125" s="18">
        <v>-169</v>
      </c>
      <c r="U125" s="18">
        <v>1979</v>
      </c>
      <c r="V125" s="14">
        <v>582669.75</v>
      </c>
      <c r="W125" s="14">
        <v>4104386.5</v>
      </c>
      <c r="X125" s="14">
        <f t="shared" si="3"/>
        <v>9466.480017269263</v>
      </c>
      <c r="Y125" s="14">
        <f t="shared" si="4"/>
        <v>-28877.92791007273</v>
      </c>
      <c r="Z125" s="14">
        <f t="shared" si="5"/>
        <v>30389.9484089183</v>
      </c>
    </row>
    <row r="126" spans="1:26" ht="12.75">
      <c r="A126" s="18">
        <v>122</v>
      </c>
      <c r="B126" s="18">
        <v>413</v>
      </c>
      <c r="C126" s="18" t="s">
        <v>1634</v>
      </c>
      <c r="D126" s="18" t="s">
        <v>1635</v>
      </c>
      <c r="E126" s="18" t="s">
        <v>1636</v>
      </c>
      <c r="F126" s="18">
        <v>6520</v>
      </c>
      <c r="G126" s="18">
        <v>2540</v>
      </c>
      <c r="H126" s="18" t="s">
        <v>1637</v>
      </c>
      <c r="J126" s="18" t="s">
        <v>1020</v>
      </c>
      <c r="K126" s="18" t="s">
        <v>1021</v>
      </c>
      <c r="L126" s="18" t="s">
        <v>1035</v>
      </c>
      <c r="M126" s="18">
        <v>2282</v>
      </c>
      <c r="N126" s="18" t="s">
        <v>1023</v>
      </c>
      <c r="O126" s="18" t="s">
        <v>1638</v>
      </c>
      <c r="P126" s="18">
        <v>371430000000000</v>
      </c>
      <c r="Q126" s="18">
        <v>4359</v>
      </c>
      <c r="R126" s="19">
        <v>37.24266</v>
      </c>
      <c r="S126" s="19">
        <v>116.43085</v>
      </c>
      <c r="T126" s="18">
        <v>121</v>
      </c>
      <c r="U126" s="18">
        <v>1965</v>
      </c>
      <c r="V126" s="14">
        <v>550480.625</v>
      </c>
      <c r="W126" s="14">
        <v>4121740</v>
      </c>
      <c r="X126" s="14">
        <f t="shared" si="3"/>
        <v>41655.60501726926</v>
      </c>
      <c r="Y126" s="14">
        <f t="shared" si="4"/>
        <v>-46231.42791007273</v>
      </c>
      <c r="Z126" s="14">
        <f t="shared" si="5"/>
        <v>62229.69030903978</v>
      </c>
    </row>
    <row r="127" spans="1:26" ht="12.75">
      <c r="A127" s="18">
        <v>123</v>
      </c>
      <c r="B127" s="18">
        <v>373</v>
      </c>
      <c r="C127" s="18" t="s">
        <v>1639</v>
      </c>
      <c r="D127" s="18" t="s">
        <v>1640</v>
      </c>
      <c r="E127" s="18" t="s">
        <v>1641</v>
      </c>
      <c r="F127" s="18">
        <v>4335</v>
      </c>
      <c r="G127" s="18">
        <v>1745</v>
      </c>
      <c r="H127" s="18" t="s">
        <v>1642</v>
      </c>
      <c r="J127" s="18" t="s">
        <v>1020</v>
      </c>
      <c r="K127" s="18" t="s">
        <v>1021</v>
      </c>
      <c r="L127" s="18" t="s">
        <v>1029</v>
      </c>
      <c r="M127" s="18">
        <v>1282</v>
      </c>
      <c r="N127" s="18" t="s">
        <v>1053</v>
      </c>
      <c r="O127" s="18" t="s">
        <v>1643</v>
      </c>
      <c r="P127" s="18">
        <v>371050000000000</v>
      </c>
      <c r="Q127" s="18">
        <v>2479</v>
      </c>
      <c r="R127" s="19">
        <v>37.18221</v>
      </c>
      <c r="S127" s="19">
        <v>116.04535</v>
      </c>
      <c r="T127" s="18">
        <v>-574</v>
      </c>
      <c r="U127" s="18">
        <v>1964</v>
      </c>
      <c r="V127" s="14">
        <v>584741.3125</v>
      </c>
      <c r="W127" s="14">
        <v>4115308.75</v>
      </c>
      <c r="X127" s="14">
        <f t="shared" si="3"/>
        <v>7394.917517269263</v>
      </c>
      <c r="Y127" s="14">
        <f t="shared" si="4"/>
        <v>-39800.17791007273</v>
      </c>
      <c r="Z127" s="14">
        <f t="shared" si="5"/>
        <v>40481.34097038606</v>
      </c>
    </row>
    <row r="128" spans="1:26" ht="12.75">
      <c r="A128" s="18">
        <v>124</v>
      </c>
      <c r="B128" s="18">
        <v>898</v>
      </c>
      <c r="C128" s="18" t="s">
        <v>1644</v>
      </c>
      <c r="D128" s="18" t="s">
        <v>1645</v>
      </c>
      <c r="E128" s="18" t="s">
        <v>1646</v>
      </c>
      <c r="F128" s="18">
        <v>4510</v>
      </c>
      <c r="G128" s="18">
        <v>1250</v>
      </c>
      <c r="H128" s="18" t="s">
        <v>1647</v>
      </c>
      <c r="J128" s="18" t="s">
        <v>1020</v>
      </c>
      <c r="K128" s="18" t="s">
        <v>1021</v>
      </c>
      <c r="L128" s="18" t="s">
        <v>1035</v>
      </c>
      <c r="M128" s="18">
        <v>1099</v>
      </c>
      <c r="N128" s="18" t="s">
        <v>1648</v>
      </c>
      <c r="O128" s="18" t="s">
        <v>1649</v>
      </c>
      <c r="P128" s="18">
        <v>370650000000000</v>
      </c>
      <c r="Q128" s="18">
        <v>2799</v>
      </c>
      <c r="R128" s="19">
        <v>37.11453</v>
      </c>
      <c r="S128" s="19">
        <v>116.12288</v>
      </c>
      <c r="T128" s="18">
        <v>-612</v>
      </c>
      <c r="U128" s="18">
        <v>1981</v>
      </c>
      <c r="V128" s="14">
        <v>577928.375</v>
      </c>
      <c r="W128" s="14">
        <v>4107733.75</v>
      </c>
      <c r="X128" s="14">
        <f t="shared" si="3"/>
        <v>14207.855017269263</v>
      </c>
      <c r="Y128" s="14">
        <f t="shared" si="4"/>
        <v>-32225.17791007273</v>
      </c>
      <c r="Z128" s="14">
        <f t="shared" si="5"/>
        <v>35218.251454715675</v>
      </c>
    </row>
    <row r="129" spans="1:26" ht="12.75">
      <c r="A129" s="18">
        <v>125</v>
      </c>
      <c r="B129" s="18">
        <v>920</v>
      </c>
      <c r="C129" s="18" t="s">
        <v>1650</v>
      </c>
      <c r="D129" s="18" t="s">
        <v>1651</v>
      </c>
      <c r="E129" s="18" t="s">
        <v>1652</v>
      </c>
      <c r="F129" s="18">
        <v>6345</v>
      </c>
      <c r="G129" s="18">
        <v>1857</v>
      </c>
      <c r="H129" s="18" t="s">
        <v>1653</v>
      </c>
      <c r="J129" s="18" t="s">
        <v>1020</v>
      </c>
      <c r="K129" s="18" t="s">
        <v>1021</v>
      </c>
      <c r="L129" s="18" t="s">
        <v>1101</v>
      </c>
      <c r="M129" s="18">
        <v>1781</v>
      </c>
      <c r="N129" s="18" t="s">
        <v>1053</v>
      </c>
      <c r="O129" s="18" t="s">
        <v>1654</v>
      </c>
      <c r="P129" s="18">
        <v>371800000000000</v>
      </c>
      <c r="Q129" s="18">
        <v>4416</v>
      </c>
      <c r="R129" s="19">
        <v>37.30069</v>
      </c>
      <c r="S129" s="19">
        <v>116.46004</v>
      </c>
      <c r="T129" s="18">
        <v>-148</v>
      </c>
      <c r="U129" s="18">
        <v>1983</v>
      </c>
      <c r="V129" s="14">
        <v>547855.4375</v>
      </c>
      <c r="W129" s="14">
        <v>4128162</v>
      </c>
      <c r="X129" s="14">
        <f t="shared" si="3"/>
        <v>44280.79251726926</v>
      </c>
      <c r="Y129" s="14">
        <f t="shared" si="4"/>
        <v>-52653.42791007273</v>
      </c>
      <c r="Z129" s="14">
        <f t="shared" si="5"/>
        <v>68798.05270964198</v>
      </c>
    </row>
    <row r="130" spans="1:26" ht="12.75">
      <c r="A130" s="18">
        <v>126</v>
      </c>
      <c r="B130" s="18">
        <v>727</v>
      </c>
      <c r="C130" s="18" t="s">
        <v>1655</v>
      </c>
      <c r="D130" s="18" t="s">
        <v>1656</v>
      </c>
      <c r="E130" s="18" t="s">
        <v>1657</v>
      </c>
      <c r="F130" s="18">
        <v>4118</v>
      </c>
      <c r="G130" s="18">
        <v>1541</v>
      </c>
      <c r="H130" s="18" t="s">
        <v>1658</v>
      </c>
      <c r="J130" s="18" t="s">
        <v>1020</v>
      </c>
      <c r="K130" s="18" t="s">
        <v>1021</v>
      </c>
      <c r="L130" s="18" t="s">
        <v>1035</v>
      </c>
      <c r="M130" s="18">
        <v>649</v>
      </c>
      <c r="N130" s="18" t="s">
        <v>1023</v>
      </c>
      <c r="O130" s="18" t="s">
        <v>1659</v>
      </c>
      <c r="P130" s="18">
        <v>370440000000000</v>
      </c>
      <c r="Q130" s="18">
        <v>2416</v>
      </c>
      <c r="R130" s="19">
        <v>37.07805</v>
      </c>
      <c r="S130" s="19">
        <v>116.03077</v>
      </c>
      <c r="T130" s="18">
        <v>-1053</v>
      </c>
      <c r="U130" s="18">
        <v>1973</v>
      </c>
      <c r="V130" s="14">
        <v>586153.4375</v>
      </c>
      <c r="W130" s="14">
        <v>4103766.5</v>
      </c>
      <c r="X130" s="14">
        <f t="shared" si="3"/>
        <v>5982.792517269263</v>
      </c>
      <c r="Y130" s="14">
        <f t="shared" si="4"/>
        <v>-28257.92791007273</v>
      </c>
      <c r="Z130" s="14">
        <f t="shared" si="5"/>
        <v>28884.326131581474</v>
      </c>
    </row>
    <row r="131" spans="1:26" ht="12.75">
      <c r="A131" s="18">
        <v>127</v>
      </c>
      <c r="B131" s="18">
        <v>769</v>
      </c>
      <c r="C131" s="18" t="s">
        <v>1660</v>
      </c>
      <c r="D131" s="18" t="s">
        <v>1661</v>
      </c>
      <c r="E131" s="18" t="s">
        <v>1662</v>
      </c>
      <c r="F131" s="18">
        <v>4313</v>
      </c>
      <c r="G131" s="18">
        <v>2020</v>
      </c>
      <c r="H131" s="18" t="s">
        <v>1663</v>
      </c>
      <c r="J131" s="18" t="s">
        <v>1020</v>
      </c>
      <c r="K131" s="18" t="s">
        <v>1021</v>
      </c>
      <c r="L131" s="18" t="s">
        <v>1029</v>
      </c>
      <c r="M131" s="18">
        <v>1970</v>
      </c>
      <c r="N131" s="18" t="s">
        <v>1053</v>
      </c>
      <c r="O131" s="18" t="s">
        <v>1664</v>
      </c>
      <c r="P131" s="18">
        <v>370800000000000</v>
      </c>
      <c r="Q131" s="18">
        <v>2456</v>
      </c>
      <c r="R131" s="19">
        <v>37.13401</v>
      </c>
      <c r="S131" s="19">
        <v>116.08424</v>
      </c>
      <c r="T131" s="18">
        <v>113</v>
      </c>
      <c r="U131" s="18">
        <v>1975</v>
      </c>
      <c r="V131" s="14">
        <v>581340</v>
      </c>
      <c r="W131" s="14">
        <v>4109927.75</v>
      </c>
      <c r="X131" s="14">
        <f t="shared" si="3"/>
        <v>10796.230017269263</v>
      </c>
      <c r="Y131" s="14">
        <f t="shared" si="4"/>
        <v>-34419.17791007273</v>
      </c>
      <c r="Z131" s="14">
        <f t="shared" si="5"/>
        <v>36072.682054305646</v>
      </c>
    </row>
    <row r="132" spans="1:26" ht="12.75">
      <c r="A132" s="18">
        <v>128</v>
      </c>
      <c r="B132" s="18">
        <v>618</v>
      </c>
      <c r="C132" s="18" t="s">
        <v>1665</v>
      </c>
      <c r="D132" s="18" t="s">
        <v>1666</v>
      </c>
      <c r="E132" s="18" t="s">
        <v>1667</v>
      </c>
      <c r="F132" s="18">
        <v>4298</v>
      </c>
      <c r="G132" s="18">
        <v>2193</v>
      </c>
      <c r="H132" s="18" t="s">
        <v>1668</v>
      </c>
      <c r="J132" s="18" t="s">
        <v>1020</v>
      </c>
      <c r="K132" s="18" t="s">
        <v>1021</v>
      </c>
      <c r="L132" s="18" t="s">
        <v>1669</v>
      </c>
      <c r="M132" s="18">
        <v>2050</v>
      </c>
      <c r="N132" s="18" t="s">
        <v>1053</v>
      </c>
      <c r="O132" s="18" t="s">
        <v>1670</v>
      </c>
      <c r="P132" s="18">
        <v>370830000000000</v>
      </c>
      <c r="Q132" s="18">
        <v>2430</v>
      </c>
      <c r="R132" s="19">
        <v>37.14332</v>
      </c>
      <c r="S132" s="19">
        <v>116.06384</v>
      </c>
      <c r="T132" s="18">
        <v>182</v>
      </c>
      <c r="U132" s="18">
        <v>1969</v>
      </c>
      <c r="V132" s="14">
        <v>583141.8125</v>
      </c>
      <c r="W132" s="14">
        <v>4110977.75</v>
      </c>
      <c r="X132" s="14">
        <f t="shared" si="3"/>
        <v>8994.417517269263</v>
      </c>
      <c r="Y132" s="14">
        <f t="shared" si="4"/>
        <v>-35469.17791007273</v>
      </c>
      <c r="Z132" s="14">
        <f t="shared" si="5"/>
        <v>36591.83143942581</v>
      </c>
    </row>
    <row r="133" spans="1:26" ht="12.75">
      <c r="A133" s="18">
        <v>129</v>
      </c>
      <c r="B133" s="18">
        <v>415</v>
      </c>
      <c r="C133" s="18" t="s">
        <v>1671</v>
      </c>
      <c r="D133" s="18" t="s">
        <v>1672</v>
      </c>
      <c r="E133" s="18" t="s">
        <v>1673</v>
      </c>
      <c r="F133" s="18">
        <v>3137</v>
      </c>
      <c r="G133" s="18">
        <v>1000</v>
      </c>
      <c r="H133" s="18" t="s">
        <v>1674</v>
      </c>
      <c r="J133" s="18" t="s">
        <v>1020</v>
      </c>
      <c r="K133" s="18" t="s">
        <v>1021</v>
      </c>
      <c r="L133" s="18" t="s">
        <v>1675</v>
      </c>
      <c r="M133" s="18">
        <v>967</v>
      </c>
      <c r="N133" s="18" t="s">
        <v>1053</v>
      </c>
      <c r="O133" s="18" t="s">
        <v>1676</v>
      </c>
      <c r="P133" s="18">
        <v>364920000000000</v>
      </c>
      <c r="Q133" s="18">
        <v>2423</v>
      </c>
      <c r="R133" s="19">
        <v>36.82338</v>
      </c>
      <c r="S133" s="19">
        <v>115.96684</v>
      </c>
      <c r="T133" s="18">
        <v>253</v>
      </c>
      <c r="U133" s="18">
        <v>1965</v>
      </c>
      <c r="V133" s="14">
        <v>592142.75</v>
      </c>
      <c r="W133" s="14">
        <v>4075575.25</v>
      </c>
      <c r="X133" s="14">
        <f t="shared" si="3"/>
        <v>-6.519982730736956</v>
      </c>
      <c r="Y133" s="14">
        <f t="shared" si="4"/>
        <v>-66.67791007272899</v>
      </c>
      <c r="Z133" s="14">
        <f t="shared" si="5"/>
        <v>66.99592425271886</v>
      </c>
    </row>
    <row r="134" spans="1:26" ht="12.75">
      <c r="A134" s="18">
        <v>130</v>
      </c>
      <c r="B134" s="18">
        <v>779</v>
      </c>
      <c r="C134" s="18" t="s">
        <v>1677</v>
      </c>
      <c r="D134" s="18" t="s">
        <v>1678</v>
      </c>
      <c r="E134" s="18" t="s">
        <v>1679</v>
      </c>
      <c r="F134" s="18">
        <v>6758</v>
      </c>
      <c r="G134" s="18">
        <v>4392</v>
      </c>
      <c r="H134" s="18" t="s">
        <v>1680</v>
      </c>
      <c r="J134" s="18" t="s">
        <v>1020</v>
      </c>
      <c r="K134" s="18" t="s">
        <v>1021</v>
      </c>
      <c r="L134" s="18" t="s">
        <v>1143</v>
      </c>
      <c r="M134" s="18">
        <v>4304</v>
      </c>
      <c r="N134" s="18" t="s">
        <v>1053</v>
      </c>
      <c r="O134" s="18" t="s">
        <v>1681</v>
      </c>
      <c r="P134" s="18">
        <v>371640000000000</v>
      </c>
      <c r="Q134" s="18">
        <v>4575</v>
      </c>
      <c r="R134" s="19">
        <v>37.27893</v>
      </c>
      <c r="S134" s="19">
        <v>116.36859</v>
      </c>
      <c r="T134" s="18">
        <v>2121</v>
      </c>
      <c r="U134" s="18">
        <v>1975</v>
      </c>
      <c r="V134" s="14">
        <v>555976.625</v>
      </c>
      <c r="W134" s="14">
        <v>4125798.5</v>
      </c>
      <c r="X134" s="14">
        <f aca="true" t="shared" si="6" ref="X134:X197">X$2-V134</f>
        <v>36159.60501726926</v>
      </c>
      <c r="Y134" s="14">
        <f aca="true" t="shared" si="7" ref="Y134:Y197">Y$2-W134</f>
        <v>-50289.92791007273</v>
      </c>
      <c r="Z134" s="14">
        <f aca="true" t="shared" si="8" ref="Z134:Z197">SUMSQ(X134:Y134)^0.5</f>
        <v>61940.24446355727</v>
      </c>
    </row>
    <row r="135" spans="1:26" ht="12.75">
      <c r="A135" s="18">
        <v>131</v>
      </c>
      <c r="B135" s="18">
        <v>671</v>
      </c>
      <c r="C135" s="18" t="s">
        <v>1682</v>
      </c>
      <c r="D135" s="18" t="s">
        <v>1683</v>
      </c>
      <c r="E135" s="18" t="s">
        <v>1684</v>
      </c>
      <c r="F135" s="18">
        <v>7600</v>
      </c>
      <c r="G135" s="18">
        <v>-9999</v>
      </c>
      <c r="H135" s="18" t="s">
        <v>1685</v>
      </c>
      <c r="J135" s="18" t="s">
        <v>1192</v>
      </c>
      <c r="K135" s="18" t="s">
        <v>1686</v>
      </c>
      <c r="L135" s="18" t="s">
        <v>1035</v>
      </c>
      <c r="M135" s="18">
        <v>1390</v>
      </c>
      <c r="N135" s="18" t="s">
        <v>1687</v>
      </c>
      <c r="O135" s="18" t="s">
        <v>1688</v>
      </c>
      <c r="P135" s="18">
        <v>371030000000000</v>
      </c>
      <c r="Q135" s="18">
        <v>4613</v>
      </c>
      <c r="R135" s="19">
        <v>37.17678</v>
      </c>
      <c r="S135" s="19">
        <v>116.21149</v>
      </c>
      <c r="T135" s="18">
        <v>-1597</v>
      </c>
      <c r="U135" s="18">
        <v>1971</v>
      </c>
      <c r="V135" s="14">
        <v>569997.6875</v>
      </c>
      <c r="W135" s="14">
        <v>4114571</v>
      </c>
      <c r="X135" s="14">
        <f t="shared" si="6"/>
        <v>22138.542517269263</v>
      </c>
      <c r="Y135" s="14">
        <f t="shared" si="7"/>
        <v>-39062.42791007273</v>
      </c>
      <c r="Z135" s="14">
        <f t="shared" si="8"/>
        <v>44899.75878575037</v>
      </c>
    </row>
    <row r="136" spans="1:26" ht="12.75">
      <c r="A136" s="18">
        <v>132</v>
      </c>
      <c r="B136" s="18">
        <v>828</v>
      </c>
      <c r="C136" s="18" t="s">
        <v>1689</v>
      </c>
      <c r="D136" s="18" t="s">
        <v>1690</v>
      </c>
      <c r="E136" s="18" t="s">
        <v>1691</v>
      </c>
      <c r="F136" s="18">
        <v>4253</v>
      </c>
      <c r="G136" s="18">
        <v>1100</v>
      </c>
      <c r="H136" s="18" t="s">
        <v>1692</v>
      </c>
      <c r="J136" s="18" t="s">
        <v>1020</v>
      </c>
      <c r="K136" s="18" t="s">
        <v>1021</v>
      </c>
      <c r="L136" s="18" t="s">
        <v>1035</v>
      </c>
      <c r="M136" s="18">
        <v>1049</v>
      </c>
      <c r="N136" s="18" t="s">
        <v>1053</v>
      </c>
      <c r="O136" s="18" t="s">
        <v>1693</v>
      </c>
      <c r="P136" s="18">
        <v>370730000000000</v>
      </c>
      <c r="Q136" s="18">
        <v>2403</v>
      </c>
      <c r="R136" s="19">
        <v>37.12612</v>
      </c>
      <c r="S136" s="19">
        <v>116.03174</v>
      </c>
      <c r="T136" s="18">
        <v>-801</v>
      </c>
      <c r="U136" s="18">
        <v>1978</v>
      </c>
      <c r="V136" s="14">
        <v>586012.8125</v>
      </c>
      <c r="W136" s="14">
        <v>4109098.25</v>
      </c>
      <c r="X136" s="14">
        <f t="shared" si="6"/>
        <v>6123.417517269263</v>
      </c>
      <c r="Y136" s="14">
        <f t="shared" si="7"/>
        <v>-33589.67791007273</v>
      </c>
      <c r="Z136" s="14">
        <f t="shared" si="8"/>
        <v>34143.267333300544</v>
      </c>
    </row>
    <row r="137" spans="1:26" ht="12.75">
      <c r="A137" s="18">
        <v>133</v>
      </c>
      <c r="B137" s="18">
        <v>642</v>
      </c>
      <c r="C137" s="18" t="s">
        <v>1694</v>
      </c>
      <c r="D137" s="18" t="s">
        <v>1695</v>
      </c>
      <c r="E137" s="18" t="s">
        <v>1696</v>
      </c>
      <c r="F137" s="18">
        <v>4243</v>
      </c>
      <c r="G137" s="18">
        <v>950</v>
      </c>
      <c r="H137" s="18" t="s">
        <v>1697</v>
      </c>
      <c r="I137" s="18" t="s">
        <v>1186</v>
      </c>
      <c r="J137" s="18" t="s">
        <v>1020</v>
      </c>
      <c r="K137" s="18" t="s">
        <v>1021</v>
      </c>
      <c r="L137" s="18" t="s">
        <v>1035</v>
      </c>
      <c r="M137" s="18">
        <v>900</v>
      </c>
      <c r="N137" s="18" t="s">
        <v>1053</v>
      </c>
      <c r="O137" s="18" t="s">
        <v>1698</v>
      </c>
      <c r="P137" s="18">
        <v>370640000000000</v>
      </c>
      <c r="Q137" s="18">
        <v>2427</v>
      </c>
      <c r="R137" s="19">
        <v>37.11237</v>
      </c>
      <c r="S137" s="19">
        <v>116.0821</v>
      </c>
      <c r="T137" s="18">
        <v>-916</v>
      </c>
      <c r="U137" s="18">
        <v>1970</v>
      </c>
      <c r="V137" s="14">
        <v>581554.125</v>
      </c>
      <c r="W137" s="14">
        <v>4107528.75</v>
      </c>
      <c r="X137" s="14">
        <f t="shared" si="6"/>
        <v>10582.105017269263</v>
      </c>
      <c r="Y137" s="14">
        <f t="shared" si="7"/>
        <v>-32020.17791007273</v>
      </c>
      <c r="Z137" s="14">
        <f t="shared" si="8"/>
        <v>33723.47461323084</v>
      </c>
    </row>
    <row r="138" spans="1:26" ht="12.75">
      <c r="A138" s="18">
        <v>134</v>
      </c>
      <c r="B138" s="18">
        <v>642</v>
      </c>
      <c r="C138" s="18" t="s">
        <v>1699</v>
      </c>
      <c r="D138" s="18" t="s">
        <v>1695</v>
      </c>
      <c r="E138" s="18" t="s">
        <v>1700</v>
      </c>
      <c r="F138" s="18">
        <v>4249</v>
      </c>
      <c r="G138" s="18">
        <v>1523</v>
      </c>
      <c r="H138" s="18" t="s">
        <v>1701</v>
      </c>
      <c r="I138" s="18" t="s">
        <v>1186</v>
      </c>
      <c r="J138" s="18" t="s">
        <v>1020</v>
      </c>
      <c r="K138" s="18" t="s">
        <v>1021</v>
      </c>
      <c r="L138" s="18" t="s">
        <v>1029</v>
      </c>
      <c r="M138" s="18">
        <v>1310</v>
      </c>
      <c r="N138" s="18" t="s">
        <v>1053</v>
      </c>
      <c r="O138" s="18" t="s">
        <v>1702</v>
      </c>
      <c r="P138" s="18">
        <v>370650000000000</v>
      </c>
      <c r="Q138" s="18">
        <v>2431</v>
      </c>
      <c r="R138" s="19">
        <v>37.11558</v>
      </c>
      <c r="S138" s="19">
        <v>116.08013</v>
      </c>
      <c r="T138" s="18">
        <v>-508</v>
      </c>
      <c r="U138" s="18">
        <v>1970</v>
      </c>
      <c r="V138" s="14">
        <v>581725</v>
      </c>
      <c r="W138" s="14">
        <v>4107886.5</v>
      </c>
      <c r="X138" s="14">
        <f t="shared" si="6"/>
        <v>10411.230017269263</v>
      </c>
      <c r="Y138" s="14">
        <f t="shared" si="7"/>
        <v>-32377.92791007273</v>
      </c>
      <c r="Z138" s="14">
        <f t="shared" si="8"/>
        <v>34010.644307662784</v>
      </c>
    </row>
    <row r="139" spans="1:26" ht="12.75">
      <c r="A139" s="18">
        <v>135</v>
      </c>
      <c r="B139" s="18">
        <v>870</v>
      </c>
      <c r="C139" s="18" t="s">
        <v>1703</v>
      </c>
      <c r="D139" s="18" t="s">
        <v>1704</v>
      </c>
      <c r="E139" s="18" t="s">
        <v>1705</v>
      </c>
      <c r="F139" s="18">
        <v>4060</v>
      </c>
      <c r="G139" s="18">
        <v>1450</v>
      </c>
      <c r="H139" s="18" t="s">
        <v>1706</v>
      </c>
      <c r="J139" s="18" t="s">
        <v>1020</v>
      </c>
      <c r="K139" s="18" t="s">
        <v>1021</v>
      </c>
      <c r="L139" s="18" t="s">
        <v>1035</v>
      </c>
      <c r="M139" s="18">
        <v>1150</v>
      </c>
      <c r="N139" s="18" t="s">
        <v>1023</v>
      </c>
      <c r="O139" s="18" t="s">
        <v>1707</v>
      </c>
      <c r="P139" s="18">
        <v>370320000000000</v>
      </c>
      <c r="Q139" s="18">
        <v>2408</v>
      </c>
      <c r="R139" s="19">
        <v>37.056</v>
      </c>
      <c r="S139" s="19">
        <v>116.01896</v>
      </c>
      <c r="T139" s="18">
        <v>-502</v>
      </c>
      <c r="U139" s="18">
        <v>1980</v>
      </c>
      <c r="V139" s="14">
        <v>587228.5</v>
      </c>
      <c r="W139" s="14">
        <v>4101332.25</v>
      </c>
      <c r="X139" s="14">
        <f t="shared" si="6"/>
        <v>4907.730017269263</v>
      </c>
      <c r="Y139" s="14">
        <f t="shared" si="7"/>
        <v>-25823.67791007273</v>
      </c>
      <c r="Z139" s="14">
        <f t="shared" si="8"/>
        <v>26285.892694097034</v>
      </c>
    </row>
    <row r="140" spans="1:26" ht="12.75">
      <c r="A140" s="18">
        <v>136</v>
      </c>
      <c r="B140" s="18">
        <v>664</v>
      </c>
      <c r="C140" s="18" t="s">
        <v>1708</v>
      </c>
      <c r="D140" s="18" t="s">
        <v>1250</v>
      </c>
      <c r="E140" s="18" t="s">
        <v>1709</v>
      </c>
      <c r="F140" s="18">
        <v>4116</v>
      </c>
      <c r="G140" s="18">
        <v>1350</v>
      </c>
      <c r="H140" s="18" t="s">
        <v>1710</v>
      </c>
      <c r="J140" s="18" t="s">
        <v>1020</v>
      </c>
      <c r="K140" s="18" t="s">
        <v>1021</v>
      </c>
      <c r="L140" s="18" t="s">
        <v>1035</v>
      </c>
      <c r="M140" s="18">
        <v>991</v>
      </c>
      <c r="N140" s="18" t="s">
        <v>1023</v>
      </c>
      <c r="O140" s="18" t="s">
        <v>1711</v>
      </c>
      <c r="P140" s="18">
        <v>370420000000000</v>
      </c>
      <c r="Q140" s="18">
        <v>2405</v>
      </c>
      <c r="R140" s="19">
        <v>37.07253</v>
      </c>
      <c r="S140" s="19">
        <v>116.02499</v>
      </c>
      <c r="T140" s="18">
        <v>-720</v>
      </c>
      <c r="U140" s="18">
        <v>1970</v>
      </c>
      <c r="V140" s="14">
        <v>586673.3125</v>
      </c>
      <c r="W140" s="14">
        <v>4103158.75</v>
      </c>
      <c r="X140" s="14">
        <f t="shared" si="6"/>
        <v>5462.917517269263</v>
      </c>
      <c r="Y140" s="14">
        <f t="shared" si="7"/>
        <v>-27650.17791007273</v>
      </c>
      <c r="Z140" s="14">
        <f t="shared" si="8"/>
        <v>28184.673250885156</v>
      </c>
    </row>
    <row r="141" spans="1:26" ht="12.75">
      <c r="A141" s="18">
        <v>137</v>
      </c>
      <c r="B141" s="18">
        <v>713</v>
      </c>
      <c r="C141" s="18" t="s">
        <v>1712</v>
      </c>
      <c r="D141" s="18" t="s">
        <v>1713</v>
      </c>
      <c r="E141" s="18" t="s">
        <v>1714</v>
      </c>
      <c r="F141" s="18">
        <v>4265</v>
      </c>
      <c r="G141" s="18">
        <v>725</v>
      </c>
      <c r="H141" s="18" t="s">
        <v>1715</v>
      </c>
      <c r="I141" s="18" t="s">
        <v>1186</v>
      </c>
      <c r="J141" s="18" t="s">
        <v>1020</v>
      </c>
      <c r="K141" s="18" t="s">
        <v>1046</v>
      </c>
      <c r="L141" s="18" t="s">
        <v>1035</v>
      </c>
      <c r="M141" s="18">
        <v>700</v>
      </c>
      <c r="N141" s="18" t="s">
        <v>1053</v>
      </c>
      <c r="O141" s="18" t="s">
        <v>1716</v>
      </c>
      <c r="P141" s="18">
        <v>370820000000000</v>
      </c>
      <c r="Q141" s="18">
        <v>2403</v>
      </c>
      <c r="R141" s="19">
        <v>37.13958</v>
      </c>
      <c r="S141" s="19">
        <v>116.03236</v>
      </c>
      <c r="T141" s="18">
        <v>-1162</v>
      </c>
      <c r="U141" s="18">
        <v>1972</v>
      </c>
      <c r="V141" s="14">
        <v>585942.0625</v>
      </c>
      <c r="W141" s="14">
        <v>4110591.5</v>
      </c>
      <c r="X141" s="14">
        <f t="shared" si="6"/>
        <v>6194.167517269263</v>
      </c>
      <c r="Y141" s="14">
        <f t="shared" si="7"/>
        <v>-35082.92791007273</v>
      </c>
      <c r="Z141" s="14">
        <f t="shared" si="8"/>
        <v>35625.546198975724</v>
      </c>
    </row>
    <row r="142" spans="1:26" ht="12.75">
      <c r="A142" s="18">
        <v>138</v>
      </c>
      <c r="B142" s="18">
        <v>713</v>
      </c>
      <c r="C142" s="18" t="s">
        <v>1717</v>
      </c>
      <c r="D142" s="18" t="s">
        <v>1713</v>
      </c>
      <c r="E142" s="18" t="s">
        <v>1714</v>
      </c>
      <c r="F142" s="18">
        <v>4265</v>
      </c>
      <c r="G142" s="18">
        <v>725</v>
      </c>
      <c r="H142" s="18" t="s">
        <v>1715</v>
      </c>
      <c r="I142" s="18" t="s">
        <v>1186</v>
      </c>
      <c r="J142" s="18" t="s">
        <v>1020</v>
      </c>
      <c r="K142" s="18" t="s">
        <v>1021</v>
      </c>
      <c r="L142" s="18" t="s">
        <v>1035</v>
      </c>
      <c r="M142" s="18">
        <v>600</v>
      </c>
      <c r="N142" s="18" t="s">
        <v>1053</v>
      </c>
      <c r="O142" s="18" t="s">
        <v>1716</v>
      </c>
      <c r="P142" s="18">
        <v>370820000000000</v>
      </c>
      <c r="Q142" s="18">
        <v>2403</v>
      </c>
      <c r="R142" s="19">
        <v>37.13958</v>
      </c>
      <c r="S142" s="19">
        <v>116.03236</v>
      </c>
      <c r="T142" s="18">
        <v>-1262</v>
      </c>
      <c r="U142" s="18">
        <v>1972</v>
      </c>
      <c r="V142" s="14">
        <v>585942.0625</v>
      </c>
      <c r="W142" s="14">
        <v>4110591.5</v>
      </c>
      <c r="X142" s="14">
        <f t="shared" si="6"/>
        <v>6194.167517269263</v>
      </c>
      <c r="Y142" s="14">
        <f t="shared" si="7"/>
        <v>-35082.92791007273</v>
      </c>
      <c r="Z142" s="14">
        <f t="shared" si="8"/>
        <v>35625.546198975724</v>
      </c>
    </row>
    <row r="143" spans="1:26" ht="12.75">
      <c r="A143" s="18">
        <v>139</v>
      </c>
      <c r="B143" s="18">
        <v>378</v>
      </c>
      <c r="C143" s="18" t="s">
        <v>1718</v>
      </c>
      <c r="D143" s="18" t="s">
        <v>1719</v>
      </c>
      <c r="E143" s="18" t="s">
        <v>1720</v>
      </c>
      <c r="F143" s="18">
        <v>4113</v>
      </c>
      <c r="G143" s="18">
        <v>1490</v>
      </c>
      <c r="H143" s="18" t="s">
        <v>1721</v>
      </c>
      <c r="J143" s="18" t="s">
        <v>1020</v>
      </c>
      <c r="K143" s="18" t="s">
        <v>1021</v>
      </c>
      <c r="L143" s="18" t="s">
        <v>1035</v>
      </c>
      <c r="M143" s="18">
        <v>1469</v>
      </c>
      <c r="N143" s="18" t="s">
        <v>1023</v>
      </c>
      <c r="O143" s="18" t="s">
        <v>1722</v>
      </c>
      <c r="P143" s="18">
        <v>370350000000000</v>
      </c>
      <c r="Q143" s="18">
        <v>2425</v>
      </c>
      <c r="R143" s="19">
        <v>37.06533</v>
      </c>
      <c r="S143" s="19">
        <v>116.01545</v>
      </c>
      <c r="T143" s="18">
        <v>-219</v>
      </c>
      <c r="U143" s="18">
        <v>1964</v>
      </c>
      <c r="V143" s="14">
        <v>587529.625</v>
      </c>
      <c r="W143" s="14">
        <v>4102369.5</v>
      </c>
      <c r="X143" s="14">
        <f t="shared" si="6"/>
        <v>4606.605017269263</v>
      </c>
      <c r="Y143" s="14">
        <f t="shared" si="7"/>
        <v>-26860.92791007273</v>
      </c>
      <c r="Z143" s="14">
        <f t="shared" si="8"/>
        <v>27253.077954155095</v>
      </c>
    </row>
    <row r="144" spans="1:26" ht="12.75">
      <c r="A144" s="18">
        <v>140</v>
      </c>
      <c r="B144" s="18">
        <v>703</v>
      </c>
      <c r="C144" s="18" t="s">
        <v>1723</v>
      </c>
      <c r="D144" s="18" t="s">
        <v>1724</v>
      </c>
      <c r="E144" s="18" t="s">
        <v>1725</v>
      </c>
      <c r="F144" s="18">
        <v>3946</v>
      </c>
      <c r="G144" s="18">
        <v>573</v>
      </c>
      <c r="H144" s="18" t="s">
        <v>1726</v>
      </c>
      <c r="J144" s="18" t="s">
        <v>1020</v>
      </c>
      <c r="K144" s="18" t="s">
        <v>1021</v>
      </c>
      <c r="L144" s="18" t="s">
        <v>1035</v>
      </c>
      <c r="M144" s="18">
        <v>441</v>
      </c>
      <c r="N144" s="18" t="s">
        <v>1023</v>
      </c>
      <c r="O144" s="18" t="s">
        <v>1727</v>
      </c>
      <c r="P144" s="18">
        <v>365930000000000</v>
      </c>
      <c r="Q144" s="18">
        <v>2422</v>
      </c>
      <c r="R144" s="19">
        <v>36.9926</v>
      </c>
      <c r="S144" s="19">
        <v>116.02215</v>
      </c>
      <c r="T144" s="18">
        <v>-1083</v>
      </c>
      <c r="U144" s="18">
        <v>1972</v>
      </c>
      <c r="V144" s="14">
        <v>587017</v>
      </c>
      <c r="W144" s="14">
        <v>4094295.5</v>
      </c>
      <c r="X144" s="14">
        <f t="shared" si="6"/>
        <v>5119.230017269263</v>
      </c>
      <c r="Y144" s="14">
        <f t="shared" si="7"/>
        <v>-18786.92791007273</v>
      </c>
      <c r="Z144" s="14">
        <f t="shared" si="8"/>
        <v>19471.90736081035</v>
      </c>
    </row>
    <row r="145" spans="1:26" ht="12.75">
      <c r="A145" s="18">
        <v>141</v>
      </c>
      <c r="B145" s="18">
        <v>944</v>
      </c>
      <c r="C145" s="18" t="s">
        <v>1728</v>
      </c>
      <c r="D145" s="18" t="s">
        <v>1729</v>
      </c>
      <c r="E145" s="18" t="s">
        <v>1730</v>
      </c>
      <c r="F145" s="18">
        <v>4146</v>
      </c>
      <c r="G145" s="18">
        <v>2090</v>
      </c>
      <c r="H145" s="18" t="s">
        <v>1731</v>
      </c>
      <c r="J145" s="18" t="s">
        <v>1020</v>
      </c>
      <c r="K145" s="18" t="s">
        <v>1021</v>
      </c>
      <c r="L145" s="18" t="s">
        <v>1101</v>
      </c>
      <c r="M145" s="18">
        <v>1968</v>
      </c>
      <c r="N145" s="18" t="s">
        <v>1023</v>
      </c>
      <c r="O145" s="18" t="s">
        <v>1732</v>
      </c>
      <c r="P145" s="18">
        <v>370610000000000</v>
      </c>
      <c r="Q145" s="18">
        <v>2530</v>
      </c>
      <c r="R145" s="19">
        <v>37.10314</v>
      </c>
      <c r="S145" s="19">
        <v>116.04805</v>
      </c>
      <c r="T145" s="18">
        <v>352</v>
      </c>
      <c r="U145" s="18">
        <v>1984</v>
      </c>
      <c r="V145" s="14">
        <v>584589.625</v>
      </c>
      <c r="W145" s="14">
        <v>4106534</v>
      </c>
      <c r="X145" s="14">
        <f t="shared" si="6"/>
        <v>7546.605017269263</v>
      </c>
      <c r="Y145" s="14">
        <f t="shared" si="7"/>
        <v>-31025.42791007273</v>
      </c>
      <c r="Z145" s="14">
        <f t="shared" si="8"/>
        <v>31930.055187703536</v>
      </c>
    </row>
    <row r="146" spans="1:26" ht="12.75">
      <c r="A146" s="18">
        <v>142</v>
      </c>
      <c r="B146" s="18">
        <v>309</v>
      </c>
      <c r="C146" s="18" t="s">
        <v>1733</v>
      </c>
      <c r="D146" s="18" t="s">
        <v>1734</v>
      </c>
      <c r="E146" s="18" t="s">
        <v>1735</v>
      </c>
      <c r="F146" s="18">
        <v>4390</v>
      </c>
      <c r="G146" s="18">
        <v>560</v>
      </c>
      <c r="H146" s="18" t="s">
        <v>1736</v>
      </c>
      <c r="J146" s="18" t="s">
        <v>1020</v>
      </c>
      <c r="K146" s="18" t="s">
        <v>1021</v>
      </c>
      <c r="L146" s="18" t="s">
        <v>1059</v>
      </c>
      <c r="M146" s="18">
        <v>536</v>
      </c>
      <c r="N146" s="18" t="s">
        <v>1053</v>
      </c>
      <c r="O146" s="18" t="s">
        <v>1737</v>
      </c>
      <c r="P146" s="18">
        <v>370910000000000</v>
      </c>
      <c r="Q146" s="18">
        <v>2426</v>
      </c>
      <c r="R146" s="19">
        <v>37.15481</v>
      </c>
      <c r="S146" s="19">
        <v>116.07988</v>
      </c>
      <c r="T146" s="18">
        <v>-1428</v>
      </c>
      <c r="U146" s="18">
        <v>1963</v>
      </c>
      <c r="V146" s="14">
        <v>581705.125</v>
      </c>
      <c r="W146" s="14">
        <v>4112238.75</v>
      </c>
      <c r="X146" s="14">
        <f t="shared" si="6"/>
        <v>10431.105017269263</v>
      </c>
      <c r="Y146" s="14">
        <f t="shared" si="7"/>
        <v>-36730.17791007273</v>
      </c>
      <c r="Z146" s="14">
        <f t="shared" si="8"/>
        <v>38182.639002390795</v>
      </c>
    </row>
    <row r="147" spans="1:26" ht="12.75">
      <c r="A147" s="18">
        <v>143</v>
      </c>
      <c r="B147" s="18">
        <v>814</v>
      </c>
      <c r="C147" s="18" t="s">
        <v>1738</v>
      </c>
      <c r="D147" s="18" t="s">
        <v>1739</v>
      </c>
      <c r="E147" s="18" t="s">
        <v>1740</v>
      </c>
      <c r="F147" s="18">
        <v>4238</v>
      </c>
      <c r="G147" s="18">
        <v>1000</v>
      </c>
      <c r="H147" s="18" t="s">
        <v>1741</v>
      </c>
      <c r="J147" s="18" t="s">
        <v>1020</v>
      </c>
      <c r="K147" s="18" t="s">
        <v>1021</v>
      </c>
      <c r="L147" s="18" t="s">
        <v>1035</v>
      </c>
      <c r="M147" s="18">
        <v>684</v>
      </c>
      <c r="N147" s="18" t="s">
        <v>1053</v>
      </c>
      <c r="O147" s="18" t="s">
        <v>1742</v>
      </c>
      <c r="P147" s="18">
        <v>370550000000000</v>
      </c>
      <c r="Q147" s="18">
        <v>2623</v>
      </c>
      <c r="R147" s="19">
        <v>37.09758</v>
      </c>
      <c r="S147" s="19">
        <v>116.09096</v>
      </c>
      <c r="T147" s="18">
        <v>-931</v>
      </c>
      <c r="U147" s="18">
        <v>1977</v>
      </c>
      <c r="V147" s="14">
        <v>580782.8125</v>
      </c>
      <c r="W147" s="14">
        <v>4105880.75</v>
      </c>
      <c r="X147" s="14">
        <f t="shared" si="6"/>
        <v>11353.417517269263</v>
      </c>
      <c r="Y147" s="14">
        <f t="shared" si="7"/>
        <v>-30372.17791007273</v>
      </c>
      <c r="Z147" s="14">
        <f t="shared" si="8"/>
        <v>32424.825062327574</v>
      </c>
    </row>
    <row r="148" spans="1:26" ht="12.75">
      <c r="A148" s="18">
        <v>144</v>
      </c>
      <c r="B148" s="18">
        <v>337</v>
      </c>
      <c r="C148" s="18" t="s">
        <v>1743</v>
      </c>
      <c r="D148" s="18" t="s">
        <v>1744</v>
      </c>
      <c r="E148" s="18" t="s">
        <v>1745</v>
      </c>
      <c r="F148" s="18">
        <v>4002</v>
      </c>
      <c r="G148" s="18">
        <v>1130</v>
      </c>
      <c r="H148" s="18" t="s">
        <v>1746</v>
      </c>
      <c r="J148" s="18" t="s">
        <v>1020</v>
      </c>
      <c r="K148" s="18" t="s">
        <v>1021</v>
      </c>
      <c r="L148" s="18" t="s">
        <v>1059</v>
      </c>
      <c r="M148" s="18">
        <v>1081</v>
      </c>
      <c r="N148" s="18" t="s">
        <v>1023</v>
      </c>
      <c r="O148" s="18" t="s">
        <v>1747</v>
      </c>
      <c r="P148" s="18">
        <v>370210000000000</v>
      </c>
      <c r="Q148" s="18">
        <v>2407</v>
      </c>
      <c r="R148" s="19">
        <v>37.03731</v>
      </c>
      <c r="S148" s="19">
        <v>116.01569</v>
      </c>
      <c r="T148" s="18">
        <v>-514</v>
      </c>
      <c r="U148" s="18">
        <v>1963</v>
      </c>
      <c r="V148" s="14">
        <v>587540.1875</v>
      </c>
      <c r="W148" s="14">
        <v>4099261.25</v>
      </c>
      <c r="X148" s="14">
        <f t="shared" si="6"/>
        <v>4596.042517269263</v>
      </c>
      <c r="Y148" s="14">
        <f t="shared" si="7"/>
        <v>-23752.67791007273</v>
      </c>
      <c r="Z148" s="14">
        <f t="shared" si="8"/>
        <v>24193.249362584673</v>
      </c>
    </row>
    <row r="149" spans="1:26" ht="12.75">
      <c r="A149" s="18">
        <v>145</v>
      </c>
      <c r="B149" s="18">
        <v>665</v>
      </c>
      <c r="C149" s="18" t="s">
        <v>1748</v>
      </c>
      <c r="D149" s="18" t="s">
        <v>1749</v>
      </c>
      <c r="E149" s="18" t="s">
        <v>1750</v>
      </c>
      <c r="F149" s="18">
        <v>4302</v>
      </c>
      <c r="G149" s="18">
        <v>2270</v>
      </c>
      <c r="H149" s="18" t="s">
        <v>1751</v>
      </c>
      <c r="J149" s="18" t="s">
        <v>1020</v>
      </c>
      <c r="K149" s="18" t="s">
        <v>1021</v>
      </c>
      <c r="L149" s="18" t="s">
        <v>1752</v>
      </c>
      <c r="M149" s="18">
        <v>2170</v>
      </c>
      <c r="N149" s="18" t="s">
        <v>1053</v>
      </c>
      <c r="O149" s="18" t="s">
        <v>1753</v>
      </c>
      <c r="P149" s="18">
        <v>370740000000000</v>
      </c>
      <c r="Q149" s="18">
        <v>2490</v>
      </c>
      <c r="R149" s="19">
        <v>37.12913</v>
      </c>
      <c r="S149" s="19">
        <v>116.083</v>
      </c>
      <c r="T149" s="18">
        <v>358</v>
      </c>
      <c r="U149" s="18">
        <v>1970</v>
      </c>
      <c r="V149" s="14">
        <v>581456.125</v>
      </c>
      <c r="W149" s="14">
        <v>4109387.25</v>
      </c>
      <c r="X149" s="14">
        <f t="shared" si="6"/>
        <v>10680.105017269263</v>
      </c>
      <c r="Y149" s="14">
        <f t="shared" si="7"/>
        <v>-33878.67791007273</v>
      </c>
      <c r="Z149" s="14">
        <f t="shared" si="8"/>
        <v>35522.23895131541</v>
      </c>
    </row>
    <row r="150" spans="1:26" ht="12.75">
      <c r="A150" s="18">
        <v>146</v>
      </c>
      <c r="B150" s="18">
        <v>661</v>
      </c>
      <c r="C150" s="18" t="s">
        <v>1754</v>
      </c>
      <c r="D150" s="18" t="s">
        <v>1755</v>
      </c>
      <c r="E150" s="18" t="s">
        <v>1756</v>
      </c>
      <c r="F150" s="18">
        <v>3970</v>
      </c>
      <c r="G150" s="18">
        <v>942</v>
      </c>
      <c r="H150" s="18" t="s">
        <v>1757</v>
      </c>
      <c r="I150" s="18" t="s">
        <v>1186</v>
      </c>
      <c r="J150" s="18" t="s">
        <v>1020</v>
      </c>
      <c r="K150" s="18" t="s">
        <v>1021</v>
      </c>
      <c r="L150" s="18" t="s">
        <v>1035</v>
      </c>
      <c r="M150" s="18">
        <v>916</v>
      </c>
      <c r="N150" s="18" t="s">
        <v>1023</v>
      </c>
      <c r="O150" s="18" t="s">
        <v>1758</v>
      </c>
      <c r="P150" s="18">
        <v>370020000000000</v>
      </c>
      <c r="Q150" s="18">
        <v>2406</v>
      </c>
      <c r="R150" s="19">
        <v>37.00613</v>
      </c>
      <c r="S150" s="19">
        <v>116.03992</v>
      </c>
      <c r="T150" s="18">
        <v>-648</v>
      </c>
      <c r="U150" s="18">
        <v>1970</v>
      </c>
      <c r="V150" s="14">
        <v>585419.625</v>
      </c>
      <c r="W150" s="14">
        <v>4095780</v>
      </c>
      <c r="X150" s="14">
        <f t="shared" si="6"/>
        <v>6716.605017269263</v>
      </c>
      <c r="Y150" s="14">
        <f t="shared" si="7"/>
        <v>-20271.42791007273</v>
      </c>
      <c r="Z150" s="14">
        <f t="shared" si="8"/>
        <v>21355.176713651475</v>
      </c>
    </row>
    <row r="151" spans="1:26" ht="12.75">
      <c r="A151" s="18">
        <v>147</v>
      </c>
      <c r="B151" s="18">
        <v>399</v>
      </c>
      <c r="C151" s="18" t="s">
        <v>1759</v>
      </c>
      <c r="D151" s="18" t="s">
        <v>1760</v>
      </c>
      <c r="E151" s="18" t="s">
        <v>1761</v>
      </c>
      <c r="F151" s="18">
        <v>4256</v>
      </c>
      <c r="G151" s="18">
        <v>880</v>
      </c>
      <c r="H151" s="18" t="s">
        <v>1762</v>
      </c>
      <c r="J151" s="18" t="s">
        <v>1020</v>
      </c>
      <c r="K151" s="18" t="s">
        <v>1021</v>
      </c>
      <c r="L151" s="18" t="s">
        <v>1035</v>
      </c>
      <c r="M151" s="18">
        <v>762</v>
      </c>
      <c r="N151" s="18" t="s">
        <v>1053</v>
      </c>
      <c r="O151" s="18" t="s">
        <v>1763</v>
      </c>
      <c r="P151" s="18">
        <v>370750000000000</v>
      </c>
      <c r="Q151" s="18">
        <v>2452</v>
      </c>
      <c r="R151" s="19">
        <v>37.13074</v>
      </c>
      <c r="S151" s="19">
        <v>116.0616</v>
      </c>
      <c r="T151" s="18">
        <v>-1042</v>
      </c>
      <c r="U151" s="18">
        <v>1965</v>
      </c>
      <c r="V151" s="14">
        <v>583355.4375</v>
      </c>
      <c r="W151" s="14">
        <v>4109585</v>
      </c>
      <c r="X151" s="14">
        <f t="shared" si="6"/>
        <v>8780.792517269263</v>
      </c>
      <c r="Y151" s="14">
        <f t="shared" si="7"/>
        <v>-34076.42791007273</v>
      </c>
      <c r="Z151" s="14">
        <f t="shared" si="8"/>
        <v>35189.56175262368</v>
      </c>
    </row>
    <row r="152" spans="1:26" ht="12.75">
      <c r="A152" s="18">
        <v>148</v>
      </c>
      <c r="B152" s="18">
        <v>303</v>
      </c>
      <c r="C152" s="18" t="s">
        <v>1764</v>
      </c>
      <c r="D152" s="18" t="s">
        <v>1056</v>
      </c>
      <c r="E152" s="18" t="s">
        <v>1765</v>
      </c>
      <c r="F152" s="18">
        <v>4247</v>
      </c>
      <c r="G152" s="18">
        <v>1015</v>
      </c>
      <c r="H152" s="18" t="s">
        <v>1766</v>
      </c>
      <c r="J152" s="18" t="s">
        <v>1020</v>
      </c>
      <c r="K152" s="18" t="s">
        <v>1021</v>
      </c>
      <c r="L152" s="18" t="s">
        <v>1059</v>
      </c>
      <c r="M152" s="18">
        <v>994</v>
      </c>
      <c r="N152" s="18" t="s">
        <v>1053</v>
      </c>
      <c r="O152" s="18" t="s">
        <v>1767</v>
      </c>
      <c r="P152" s="18">
        <v>370850000000000</v>
      </c>
      <c r="Q152" s="18">
        <v>2447</v>
      </c>
      <c r="R152" s="19">
        <v>37.14888</v>
      </c>
      <c r="S152" s="19">
        <v>116.05187</v>
      </c>
      <c r="T152" s="18">
        <v>-806</v>
      </c>
      <c r="U152" s="18">
        <v>1963</v>
      </c>
      <c r="V152" s="14">
        <v>584198.8125</v>
      </c>
      <c r="W152" s="14">
        <v>4111604.75</v>
      </c>
      <c r="X152" s="14">
        <f t="shared" si="6"/>
        <v>7937.417517269263</v>
      </c>
      <c r="Y152" s="14">
        <f t="shared" si="7"/>
        <v>-36096.17791007273</v>
      </c>
      <c r="Z152" s="14">
        <f t="shared" si="8"/>
        <v>36958.5802833263</v>
      </c>
    </row>
    <row r="153" spans="1:26" ht="12.75">
      <c r="A153" s="18">
        <v>149</v>
      </c>
      <c r="B153" s="18">
        <v>395</v>
      </c>
      <c r="C153" s="18" t="s">
        <v>1768</v>
      </c>
      <c r="D153" s="18" t="s">
        <v>1769</v>
      </c>
      <c r="E153" s="18" t="s">
        <v>1770</v>
      </c>
      <c r="F153" s="18">
        <v>4005</v>
      </c>
      <c r="G153" s="18">
        <v>527</v>
      </c>
      <c r="H153" s="18" t="s">
        <v>1771</v>
      </c>
      <c r="I153" s="18" t="s">
        <v>1186</v>
      </c>
      <c r="J153" s="18" t="s">
        <v>1020</v>
      </c>
      <c r="K153" s="18" t="s">
        <v>1021</v>
      </c>
      <c r="L153" s="18" t="s">
        <v>1035</v>
      </c>
      <c r="M153" s="18">
        <v>493</v>
      </c>
      <c r="N153" s="18" t="s">
        <v>1023</v>
      </c>
      <c r="O153" s="18" t="s">
        <v>1772</v>
      </c>
      <c r="P153" s="18">
        <v>370220000000000</v>
      </c>
      <c r="Q153" s="18">
        <v>2405</v>
      </c>
      <c r="R153" s="19">
        <v>37.03955</v>
      </c>
      <c r="S153" s="19">
        <v>116.0239</v>
      </c>
      <c r="T153" s="18">
        <v>-1107</v>
      </c>
      <c r="U153" s="18">
        <v>1964</v>
      </c>
      <c r="V153" s="14">
        <v>586808.3125</v>
      </c>
      <c r="W153" s="14">
        <v>4099502.75</v>
      </c>
      <c r="X153" s="14">
        <f t="shared" si="6"/>
        <v>5327.917517269263</v>
      </c>
      <c r="Y153" s="14">
        <f t="shared" si="7"/>
        <v>-23994.17791007273</v>
      </c>
      <c r="Z153" s="14">
        <f t="shared" si="8"/>
        <v>24578.593911187163</v>
      </c>
    </row>
    <row r="154" spans="1:26" ht="12.75">
      <c r="A154" s="18">
        <v>150</v>
      </c>
      <c r="B154" s="18">
        <v>683</v>
      </c>
      <c r="C154" s="18" t="s">
        <v>1773</v>
      </c>
      <c r="D154" s="18" t="s">
        <v>1774</v>
      </c>
      <c r="E154" s="18" t="s">
        <v>1775</v>
      </c>
      <c r="F154" s="18">
        <v>4226</v>
      </c>
      <c r="G154" s="18">
        <v>1380</v>
      </c>
      <c r="H154" s="18" t="s">
        <v>1776</v>
      </c>
      <c r="J154" s="18" t="s">
        <v>1020</v>
      </c>
      <c r="K154" s="18" t="s">
        <v>1021</v>
      </c>
      <c r="L154" s="18" t="s">
        <v>1029</v>
      </c>
      <c r="M154" s="18">
        <v>1240</v>
      </c>
      <c r="N154" s="18" t="s">
        <v>1053</v>
      </c>
      <c r="O154" s="18" t="s">
        <v>1777</v>
      </c>
      <c r="P154" s="18">
        <v>370650000000000</v>
      </c>
      <c r="Q154" s="18">
        <v>2416</v>
      </c>
      <c r="R154" s="19">
        <v>37.11379</v>
      </c>
      <c r="S154" s="19">
        <v>116.03732</v>
      </c>
      <c r="T154" s="18">
        <v>-570</v>
      </c>
      <c r="U154" s="18">
        <v>1971</v>
      </c>
      <c r="V154" s="14">
        <v>585530.0625</v>
      </c>
      <c r="W154" s="14">
        <v>4107725.75</v>
      </c>
      <c r="X154" s="14">
        <f t="shared" si="6"/>
        <v>6606.167517269263</v>
      </c>
      <c r="Y154" s="14">
        <f t="shared" si="7"/>
        <v>-32217.17791007273</v>
      </c>
      <c r="Z154" s="14">
        <f t="shared" si="8"/>
        <v>32887.50525283883</v>
      </c>
    </row>
    <row r="155" spans="1:26" ht="12.75">
      <c r="A155" s="18">
        <v>151</v>
      </c>
      <c r="B155" s="18">
        <v>708</v>
      </c>
      <c r="C155" s="18" t="s">
        <v>1778</v>
      </c>
      <c r="D155" s="18" t="s">
        <v>1779</v>
      </c>
      <c r="E155" s="18" t="s">
        <v>1780</v>
      </c>
      <c r="F155" s="18">
        <v>3962</v>
      </c>
      <c r="G155" s="18">
        <v>1014</v>
      </c>
      <c r="H155" s="18" t="s">
        <v>1781</v>
      </c>
      <c r="I155" s="18" t="s">
        <v>1186</v>
      </c>
      <c r="J155" s="18" t="s">
        <v>1020</v>
      </c>
      <c r="K155" s="18" t="s">
        <v>1021</v>
      </c>
      <c r="L155" s="18" t="s">
        <v>1035</v>
      </c>
      <c r="M155" s="18">
        <v>941</v>
      </c>
      <c r="N155" s="18" t="s">
        <v>1023</v>
      </c>
      <c r="O155" s="18" t="s">
        <v>1782</v>
      </c>
      <c r="P155" s="18">
        <v>370020000000000</v>
      </c>
      <c r="Q155" s="18">
        <v>2415</v>
      </c>
      <c r="R155" s="19">
        <v>37.00719</v>
      </c>
      <c r="S155" s="19">
        <v>116.01904</v>
      </c>
      <c r="T155" s="18">
        <v>-606</v>
      </c>
      <c r="U155" s="18">
        <v>1972</v>
      </c>
      <c r="V155" s="14">
        <v>587277.9375</v>
      </c>
      <c r="W155" s="14">
        <v>4095916.25</v>
      </c>
      <c r="X155" s="14">
        <f t="shared" si="6"/>
        <v>4858.292517269263</v>
      </c>
      <c r="Y155" s="14">
        <f t="shared" si="7"/>
        <v>-20407.67791007273</v>
      </c>
      <c r="Z155" s="14">
        <f t="shared" si="8"/>
        <v>20977.99618325413</v>
      </c>
    </row>
    <row r="156" spans="1:26" ht="12.75">
      <c r="A156" s="18">
        <v>152</v>
      </c>
      <c r="B156" s="18">
        <v>966</v>
      </c>
      <c r="C156" s="18" t="s">
        <v>1783</v>
      </c>
      <c r="D156" s="18" t="s">
        <v>1784</v>
      </c>
      <c r="E156" s="18" t="s">
        <v>1785</v>
      </c>
      <c r="F156" s="18">
        <v>4405</v>
      </c>
      <c r="G156" s="18">
        <v>700</v>
      </c>
      <c r="H156" s="18" t="s">
        <v>1786</v>
      </c>
      <c r="J156" s="18" t="s">
        <v>1020</v>
      </c>
      <c r="K156" s="18" t="s">
        <v>1021</v>
      </c>
      <c r="L156" s="18" t="s">
        <v>1035</v>
      </c>
      <c r="M156" s="18">
        <v>599</v>
      </c>
      <c r="N156" s="18" t="s">
        <v>1053</v>
      </c>
      <c r="O156" s="18" t="s">
        <v>1787</v>
      </c>
      <c r="P156" s="18">
        <v>370640000000000</v>
      </c>
      <c r="Q156" s="18">
        <v>2402</v>
      </c>
      <c r="R156" s="19">
        <v>37.11108</v>
      </c>
      <c r="S156" s="19">
        <v>116.01438</v>
      </c>
      <c r="T156" s="18">
        <v>-1404</v>
      </c>
      <c r="U156" s="18">
        <v>1985</v>
      </c>
      <c r="V156" s="14">
        <v>587572.4375</v>
      </c>
      <c r="W156" s="14">
        <v>4107446</v>
      </c>
      <c r="X156" s="14">
        <f t="shared" si="6"/>
        <v>4563.792517269263</v>
      </c>
      <c r="Y156" s="14">
        <f t="shared" si="7"/>
        <v>-31937.42791007273</v>
      </c>
      <c r="Z156" s="14">
        <f t="shared" si="8"/>
        <v>32261.858341573807</v>
      </c>
    </row>
    <row r="157" spans="1:26" ht="12.75">
      <c r="A157" s="18">
        <v>153</v>
      </c>
      <c r="B157" s="18">
        <v>426</v>
      </c>
      <c r="C157" s="18" t="s">
        <v>1788</v>
      </c>
      <c r="D157" s="18" t="s">
        <v>1789</v>
      </c>
      <c r="E157" s="18" t="s">
        <v>1790</v>
      </c>
      <c r="F157" s="18">
        <v>4299</v>
      </c>
      <c r="G157" s="18">
        <v>630</v>
      </c>
      <c r="H157" s="18" t="s">
        <v>1791</v>
      </c>
      <c r="J157" s="18" t="s">
        <v>1020</v>
      </c>
      <c r="K157" s="18" t="s">
        <v>1021</v>
      </c>
      <c r="L157" s="18" t="s">
        <v>1035</v>
      </c>
      <c r="M157" s="18">
        <v>564</v>
      </c>
      <c r="N157" s="18" t="s">
        <v>1053</v>
      </c>
      <c r="O157" s="18" t="s">
        <v>1792</v>
      </c>
      <c r="P157" s="18">
        <v>370810000000000</v>
      </c>
      <c r="Q157" s="18">
        <v>2460</v>
      </c>
      <c r="R157" s="19">
        <v>37.13731</v>
      </c>
      <c r="S157" s="19">
        <v>116.07007</v>
      </c>
      <c r="T157" s="18">
        <v>-1275</v>
      </c>
      <c r="U157" s="18">
        <v>1965</v>
      </c>
      <c r="V157" s="14">
        <v>582595.375</v>
      </c>
      <c r="W157" s="14">
        <v>4110305.5</v>
      </c>
      <c r="X157" s="14">
        <f t="shared" si="6"/>
        <v>9540.855017269263</v>
      </c>
      <c r="Y157" s="14">
        <f t="shared" si="7"/>
        <v>-34796.92791007273</v>
      </c>
      <c r="Z157" s="14">
        <f t="shared" si="8"/>
        <v>36081.215423532376</v>
      </c>
    </row>
    <row r="158" spans="1:26" ht="12.75">
      <c r="A158" s="18">
        <v>154</v>
      </c>
      <c r="B158" s="18">
        <v>478</v>
      </c>
      <c r="C158" s="18" t="s">
        <v>1793</v>
      </c>
      <c r="D158" s="18" t="s">
        <v>1794</v>
      </c>
      <c r="E158" s="18" t="s">
        <v>1795</v>
      </c>
      <c r="F158" s="18">
        <v>4031</v>
      </c>
      <c r="G158" s="18">
        <v>730</v>
      </c>
      <c r="H158" s="18" t="s">
        <v>1796</v>
      </c>
      <c r="J158" s="18" t="s">
        <v>1020</v>
      </c>
      <c r="K158" s="18" t="s">
        <v>1021</v>
      </c>
      <c r="L158" s="18" t="s">
        <v>1035</v>
      </c>
      <c r="M158" s="18">
        <v>693</v>
      </c>
      <c r="N158" s="18" t="s">
        <v>1023</v>
      </c>
      <c r="O158" s="18" t="s">
        <v>1797</v>
      </c>
      <c r="P158" s="18">
        <v>370230000000000</v>
      </c>
      <c r="Q158" s="18">
        <v>2409</v>
      </c>
      <c r="R158" s="19">
        <v>37.04277</v>
      </c>
      <c r="S158" s="19">
        <v>116.01034</v>
      </c>
      <c r="T158" s="18">
        <v>-929</v>
      </c>
      <c r="U158" s="18">
        <v>1966</v>
      </c>
      <c r="V158" s="14">
        <v>588010.6875</v>
      </c>
      <c r="W158" s="14">
        <v>4099872</v>
      </c>
      <c r="X158" s="14">
        <f t="shared" si="6"/>
        <v>4125.542517269263</v>
      </c>
      <c r="Y158" s="14">
        <f t="shared" si="7"/>
        <v>-24363.42791007273</v>
      </c>
      <c r="Z158" s="14">
        <f t="shared" si="8"/>
        <v>24710.255372842817</v>
      </c>
    </row>
    <row r="159" spans="1:26" ht="12.75">
      <c r="A159" s="18">
        <v>155</v>
      </c>
      <c r="B159" s="18">
        <v>893</v>
      </c>
      <c r="C159" s="18" t="s">
        <v>1798</v>
      </c>
      <c r="D159" s="18" t="s">
        <v>1799</v>
      </c>
      <c r="E159" s="18" t="s">
        <v>1800</v>
      </c>
      <c r="F159" s="18">
        <v>3964</v>
      </c>
      <c r="G159" s="18">
        <v>1450</v>
      </c>
      <c r="H159" s="18" t="s">
        <v>1801</v>
      </c>
      <c r="J159" s="18" t="s">
        <v>1020</v>
      </c>
      <c r="K159" s="18" t="s">
        <v>1021</v>
      </c>
      <c r="L159" s="18" t="s">
        <v>1035</v>
      </c>
      <c r="M159" s="18">
        <v>699</v>
      </c>
      <c r="N159" s="18" t="s">
        <v>1023</v>
      </c>
      <c r="O159" s="18" t="s">
        <v>1802</v>
      </c>
      <c r="P159" s="18">
        <v>370030000000000</v>
      </c>
      <c r="Q159" s="18">
        <v>2411</v>
      </c>
      <c r="R159" s="19">
        <v>37.00852</v>
      </c>
      <c r="S159" s="19">
        <v>116.0238</v>
      </c>
      <c r="T159" s="18">
        <v>-854</v>
      </c>
      <c r="U159" s="18">
        <v>1981</v>
      </c>
      <c r="V159" s="14">
        <v>586852.0625</v>
      </c>
      <c r="W159" s="14">
        <v>4096059.5</v>
      </c>
      <c r="X159" s="14">
        <f t="shared" si="6"/>
        <v>5284.167517269263</v>
      </c>
      <c r="Y159" s="14">
        <f t="shared" si="7"/>
        <v>-20550.92791007273</v>
      </c>
      <c r="Z159" s="14">
        <f t="shared" si="8"/>
        <v>21219.403015060765</v>
      </c>
    </row>
    <row r="160" spans="1:26" ht="12.75">
      <c r="A160" s="18">
        <v>156</v>
      </c>
      <c r="B160" s="18">
        <v>911</v>
      </c>
      <c r="C160" s="18" t="s">
        <v>1803</v>
      </c>
      <c r="D160" s="18" t="s">
        <v>1804</v>
      </c>
      <c r="E160" s="18" t="s">
        <v>1805</v>
      </c>
      <c r="F160" s="18">
        <v>3975</v>
      </c>
      <c r="G160" s="18">
        <v>1120</v>
      </c>
      <c r="H160" s="18" t="s">
        <v>1806</v>
      </c>
      <c r="J160" s="18" t="s">
        <v>1020</v>
      </c>
      <c r="K160" s="18" t="s">
        <v>1021</v>
      </c>
      <c r="L160" s="18" t="s">
        <v>1035</v>
      </c>
      <c r="M160" s="18">
        <v>750</v>
      </c>
      <c r="N160" s="18" t="s">
        <v>1023</v>
      </c>
      <c r="O160" s="18" t="s">
        <v>1807</v>
      </c>
      <c r="P160" s="18">
        <v>370110000000000</v>
      </c>
      <c r="Q160" s="18">
        <v>2408</v>
      </c>
      <c r="R160" s="19">
        <v>37.01973</v>
      </c>
      <c r="S160" s="19">
        <v>116.01567</v>
      </c>
      <c r="T160" s="18">
        <v>-817</v>
      </c>
      <c r="U160" s="18">
        <v>1982</v>
      </c>
      <c r="V160" s="14">
        <v>587562.5625</v>
      </c>
      <c r="W160" s="14">
        <v>4097311</v>
      </c>
      <c r="X160" s="14">
        <f t="shared" si="6"/>
        <v>4573.667517269263</v>
      </c>
      <c r="Y160" s="14">
        <f t="shared" si="7"/>
        <v>-21802.42791007273</v>
      </c>
      <c r="Z160" s="14">
        <f t="shared" si="8"/>
        <v>22276.990311360336</v>
      </c>
    </row>
    <row r="161" spans="1:26" ht="12.75">
      <c r="A161" s="18">
        <v>157</v>
      </c>
      <c r="B161" s="18">
        <v>688</v>
      </c>
      <c r="C161" s="18" t="s">
        <v>1808</v>
      </c>
      <c r="D161" s="18" t="s">
        <v>1809</v>
      </c>
      <c r="E161" s="18" t="s">
        <v>1810</v>
      </c>
      <c r="F161" s="18">
        <v>4291</v>
      </c>
      <c r="G161" s="18">
        <v>1137</v>
      </c>
      <c r="H161" s="18" t="s">
        <v>1811</v>
      </c>
      <c r="J161" s="18" t="s">
        <v>1020</v>
      </c>
      <c r="K161" s="18" t="s">
        <v>1021</v>
      </c>
      <c r="L161" s="18" t="s">
        <v>1035</v>
      </c>
      <c r="M161" s="18">
        <v>1086</v>
      </c>
      <c r="N161" s="18" t="s">
        <v>1053</v>
      </c>
      <c r="O161" s="18" t="s">
        <v>1812</v>
      </c>
      <c r="P161" s="18">
        <v>370720000000000</v>
      </c>
      <c r="Q161" s="18">
        <v>2437</v>
      </c>
      <c r="R161" s="19">
        <v>37.12395</v>
      </c>
      <c r="S161" s="19">
        <v>116.08955</v>
      </c>
      <c r="T161" s="18">
        <v>-768</v>
      </c>
      <c r="U161" s="18">
        <v>1971</v>
      </c>
      <c r="V161" s="14">
        <v>580879.1875</v>
      </c>
      <c r="W161" s="14">
        <v>4108806.75</v>
      </c>
      <c r="X161" s="14">
        <f t="shared" si="6"/>
        <v>11257.042517269263</v>
      </c>
      <c r="Y161" s="14">
        <f t="shared" si="7"/>
        <v>-33298.17791007273</v>
      </c>
      <c r="Z161" s="14">
        <f t="shared" si="8"/>
        <v>35149.53283283383</v>
      </c>
    </row>
    <row r="162" spans="1:26" ht="12.75">
      <c r="A162" s="18">
        <v>158</v>
      </c>
      <c r="B162" s="18">
        <v>967</v>
      </c>
      <c r="C162" s="18" t="s">
        <v>1813</v>
      </c>
      <c r="D162" s="18" t="s">
        <v>1814</v>
      </c>
      <c r="E162" s="18" t="s">
        <v>1815</v>
      </c>
      <c r="F162" s="18">
        <v>3964</v>
      </c>
      <c r="G162" s="18">
        <v>1500</v>
      </c>
      <c r="H162" s="18" t="s">
        <v>1816</v>
      </c>
      <c r="J162" s="18" t="s">
        <v>1020</v>
      </c>
      <c r="K162" s="18" t="s">
        <v>1021</v>
      </c>
      <c r="L162" s="18" t="s">
        <v>1035</v>
      </c>
      <c r="M162" s="18">
        <v>1088</v>
      </c>
      <c r="N162" s="18" t="s">
        <v>1023</v>
      </c>
      <c r="O162" s="18" t="s">
        <v>1817</v>
      </c>
      <c r="P162" s="18">
        <v>370000000000000</v>
      </c>
      <c r="Q162" s="18">
        <v>2405</v>
      </c>
      <c r="R162" s="19">
        <v>37.0023</v>
      </c>
      <c r="S162" s="19">
        <v>116.04305</v>
      </c>
      <c r="T162" s="18">
        <v>-471</v>
      </c>
      <c r="U162" s="18">
        <v>1985</v>
      </c>
      <c r="V162" s="14">
        <v>585146.875</v>
      </c>
      <c r="W162" s="14">
        <v>4095352.5</v>
      </c>
      <c r="X162" s="14">
        <f t="shared" si="6"/>
        <v>6989.355017269263</v>
      </c>
      <c r="Y162" s="14">
        <f t="shared" si="7"/>
        <v>-19843.92791007273</v>
      </c>
      <c r="Z162" s="14">
        <f t="shared" si="8"/>
        <v>21038.834531826862</v>
      </c>
    </row>
    <row r="163" spans="1:26" ht="12.75">
      <c r="A163" s="18">
        <v>159</v>
      </c>
      <c r="B163" s="18">
        <v>930</v>
      </c>
      <c r="C163" s="18" t="s">
        <v>1818</v>
      </c>
      <c r="D163" s="18" t="s">
        <v>1819</v>
      </c>
      <c r="E163" s="18" t="s">
        <v>1820</v>
      </c>
      <c r="F163" s="18">
        <v>6692</v>
      </c>
      <c r="G163" s="18">
        <v>2250</v>
      </c>
      <c r="H163" s="18" t="s">
        <v>1821</v>
      </c>
      <c r="J163" s="18" t="s">
        <v>1020</v>
      </c>
      <c r="K163" s="18" t="s">
        <v>1021</v>
      </c>
      <c r="L163" s="18" t="s">
        <v>1822</v>
      </c>
      <c r="M163" s="18">
        <v>2046</v>
      </c>
      <c r="N163" s="18" t="s">
        <v>1023</v>
      </c>
      <c r="O163" s="18" t="s">
        <v>1823</v>
      </c>
      <c r="P163" s="18">
        <v>371620000000000</v>
      </c>
      <c r="Q163" s="18">
        <v>4590</v>
      </c>
      <c r="R163" s="19">
        <v>37.27276</v>
      </c>
      <c r="S163" s="19">
        <v>116.35503</v>
      </c>
      <c r="T163" s="18">
        <v>-56</v>
      </c>
      <c r="U163" s="18">
        <v>1983</v>
      </c>
      <c r="V163" s="14">
        <v>557182.9375</v>
      </c>
      <c r="W163" s="14">
        <v>4125122.5</v>
      </c>
      <c r="X163" s="14">
        <f t="shared" si="6"/>
        <v>34953.29251726926</v>
      </c>
      <c r="Y163" s="14">
        <f t="shared" si="7"/>
        <v>-49613.92791007273</v>
      </c>
      <c r="Z163" s="14">
        <f t="shared" si="8"/>
        <v>60689.98682207539</v>
      </c>
    </row>
    <row r="164" spans="1:26" ht="12.75">
      <c r="A164" s="18">
        <v>160</v>
      </c>
      <c r="B164" s="18">
        <v>682</v>
      </c>
      <c r="C164" s="18" t="s">
        <v>1824</v>
      </c>
      <c r="D164" s="18" t="s">
        <v>1825</v>
      </c>
      <c r="E164" s="18" t="s">
        <v>1826</v>
      </c>
      <c r="F164" s="18">
        <v>4288</v>
      </c>
      <c r="G164" s="18">
        <v>1200</v>
      </c>
      <c r="H164" s="18" t="s">
        <v>1827</v>
      </c>
      <c r="J164" s="18" t="s">
        <v>1020</v>
      </c>
      <c r="K164" s="18" t="s">
        <v>1021</v>
      </c>
      <c r="L164" s="18" t="s">
        <v>1035</v>
      </c>
      <c r="M164" s="18">
        <v>1085</v>
      </c>
      <c r="N164" s="18" t="s">
        <v>1053</v>
      </c>
      <c r="O164" s="18" t="s">
        <v>1828</v>
      </c>
      <c r="P164" s="18">
        <v>370720000000000</v>
      </c>
      <c r="Q164" s="18">
        <v>2444</v>
      </c>
      <c r="R164" s="19">
        <v>37.12448</v>
      </c>
      <c r="S164" s="19">
        <v>116.08698</v>
      </c>
      <c r="T164" s="18">
        <v>-759</v>
      </c>
      <c r="U164" s="18">
        <v>1971</v>
      </c>
      <c r="V164" s="14">
        <v>581107.5625</v>
      </c>
      <c r="W164" s="14">
        <v>4108868</v>
      </c>
      <c r="X164" s="14">
        <f t="shared" si="6"/>
        <v>11028.667517269263</v>
      </c>
      <c r="Y164" s="14">
        <f t="shared" si="7"/>
        <v>-33359.42791007273</v>
      </c>
      <c r="Z164" s="14">
        <f t="shared" si="8"/>
        <v>35135.20937313181</v>
      </c>
    </row>
    <row r="165" spans="1:26" ht="12.75">
      <c r="A165" s="18">
        <v>161</v>
      </c>
      <c r="B165" s="18">
        <v>428</v>
      </c>
      <c r="C165" s="18" t="s">
        <v>1829</v>
      </c>
      <c r="D165" s="18" t="s">
        <v>1830</v>
      </c>
      <c r="E165" s="18" t="s">
        <v>1831</v>
      </c>
      <c r="F165" s="18">
        <v>4172</v>
      </c>
      <c r="G165" s="18">
        <v>1545</v>
      </c>
      <c r="H165" s="18" t="s">
        <v>1832</v>
      </c>
      <c r="J165" s="18" t="s">
        <v>1020</v>
      </c>
      <c r="K165" s="18" t="s">
        <v>1227</v>
      </c>
      <c r="L165" s="18" t="s">
        <v>1029</v>
      </c>
      <c r="M165" s="18">
        <v>1494</v>
      </c>
      <c r="N165" s="18" t="s">
        <v>1023</v>
      </c>
      <c r="O165" s="18" t="s">
        <v>1833</v>
      </c>
      <c r="P165" s="18">
        <v>370440000000000</v>
      </c>
      <c r="Q165" s="18">
        <v>2424</v>
      </c>
      <c r="R165" s="19">
        <v>37.07797</v>
      </c>
      <c r="S165" s="19">
        <v>116.01671</v>
      </c>
      <c r="T165" s="18">
        <v>-254</v>
      </c>
      <c r="U165" s="18">
        <v>1965</v>
      </c>
      <c r="V165" s="14">
        <v>587402.8125</v>
      </c>
      <c r="W165" s="14">
        <v>4103770.5</v>
      </c>
      <c r="X165" s="14">
        <f t="shared" si="6"/>
        <v>4733.417517269263</v>
      </c>
      <c r="Y165" s="14">
        <f t="shared" si="7"/>
        <v>-28261.92791007273</v>
      </c>
      <c r="Z165" s="14">
        <f t="shared" si="8"/>
        <v>28655.57206874327</v>
      </c>
    </row>
    <row r="166" spans="1:26" ht="12.75">
      <c r="A166" s="18">
        <v>162</v>
      </c>
      <c r="B166" s="18">
        <v>457</v>
      </c>
      <c r="C166" s="18" t="s">
        <v>1834</v>
      </c>
      <c r="D166" s="18" t="s">
        <v>1835</v>
      </c>
      <c r="E166" s="18" t="s">
        <v>1836</v>
      </c>
      <c r="F166" s="18">
        <v>6861</v>
      </c>
      <c r="G166" s="18">
        <v>2225</v>
      </c>
      <c r="H166" s="18" t="s">
        <v>1837</v>
      </c>
      <c r="J166" s="18" t="s">
        <v>1020</v>
      </c>
      <c r="K166" s="18" t="s">
        <v>1021</v>
      </c>
      <c r="L166" s="18" t="s">
        <v>1838</v>
      </c>
      <c r="M166" s="18">
        <v>2188</v>
      </c>
      <c r="N166" s="18" t="s">
        <v>1023</v>
      </c>
      <c r="O166" s="18" t="s">
        <v>1839</v>
      </c>
      <c r="P166" s="18">
        <v>372050000000000</v>
      </c>
      <c r="Q166" s="18">
        <v>4683</v>
      </c>
      <c r="R166" s="19">
        <v>37.34799</v>
      </c>
      <c r="S166" s="19">
        <v>116.32195</v>
      </c>
      <c r="T166" s="18">
        <v>10</v>
      </c>
      <c r="U166" s="18">
        <v>1966</v>
      </c>
      <c r="V166" s="14">
        <v>560056.5</v>
      </c>
      <c r="W166" s="14">
        <v>4133488.75</v>
      </c>
      <c r="X166" s="14">
        <f t="shared" si="6"/>
        <v>32079.730017269263</v>
      </c>
      <c r="Y166" s="14">
        <f t="shared" si="7"/>
        <v>-57980.17791007273</v>
      </c>
      <c r="Z166" s="14">
        <f t="shared" si="8"/>
        <v>66263.18818517996</v>
      </c>
    </row>
    <row r="167" spans="1:26" ht="12.75">
      <c r="A167" s="18">
        <v>163</v>
      </c>
      <c r="B167" s="18">
        <v>554</v>
      </c>
      <c r="C167" s="18" t="s">
        <v>1840</v>
      </c>
      <c r="D167" s="18" t="s">
        <v>1841</v>
      </c>
      <c r="E167" s="18" t="s">
        <v>1842</v>
      </c>
      <c r="F167" s="18">
        <v>6245</v>
      </c>
      <c r="G167" s="18">
        <v>2025</v>
      </c>
      <c r="H167" s="18" t="s">
        <v>1843</v>
      </c>
      <c r="J167" s="18" t="s">
        <v>1020</v>
      </c>
      <c r="K167" s="18" t="s">
        <v>1021</v>
      </c>
      <c r="L167" s="18" t="s">
        <v>1029</v>
      </c>
      <c r="M167" s="18">
        <v>1992</v>
      </c>
      <c r="N167" s="18" t="s">
        <v>1053</v>
      </c>
      <c r="O167" s="18" t="s">
        <v>1844</v>
      </c>
      <c r="P167" s="18">
        <v>371440000000000</v>
      </c>
      <c r="Q167" s="18">
        <v>4184</v>
      </c>
      <c r="R167" s="19">
        <v>37.24551</v>
      </c>
      <c r="S167" s="19">
        <v>116.48286</v>
      </c>
      <c r="T167" s="18">
        <v>-69</v>
      </c>
      <c r="U167" s="18">
        <v>1968</v>
      </c>
      <c r="V167" s="14">
        <v>545866.1875</v>
      </c>
      <c r="W167" s="14">
        <v>4122030</v>
      </c>
      <c r="X167" s="14">
        <f t="shared" si="6"/>
        <v>46270.04251726926</v>
      </c>
      <c r="Y167" s="14">
        <f t="shared" si="7"/>
        <v>-46521.42791007273</v>
      </c>
      <c r="Z167" s="14">
        <f t="shared" si="8"/>
        <v>65613.71875867118</v>
      </c>
    </row>
    <row r="168" spans="1:26" ht="12.75">
      <c r="A168" s="18">
        <v>164</v>
      </c>
      <c r="B168" s="18">
        <v>591</v>
      </c>
      <c r="C168" s="18" t="s">
        <v>1845</v>
      </c>
      <c r="D168" s="18" t="s">
        <v>1846</v>
      </c>
      <c r="E168" s="18" t="s">
        <v>1847</v>
      </c>
      <c r="F168" s="18">
        <v>4394</v>
      </c>
      <c r="G168" s="18">
        <v>694</v>
      </c>
      <c r="H168" s="18" t="s">
        <v>1848</v>
      </c>
      <c r="J168" s="18" t="s">
        <v>1020</v>
      </c>
      <c r="K168" s="18" t="s">
        <v>1021</v>
      </c>
      <c r="L168" s="18" t="s">
        <v>1035</v>
      </c>
      <c r="M168" s="18">
        <v>639</v>
      </c>
      <c r="N168" s="18" t="s">
        <v>1053</v>
      </c>
      <c r="O168" s="18" t="s">
        <v>1849</v>
      </c>
      <c r="P168" s="18">
        <v>370940000000000</v>
      </c>
      <c r="Q168" s="18">
        <v>2423</v>
      </c>
      <c r="R168" s="19">
        <v>37.16228</v>
      </c>
      <c r="S168" s="19">
        <v>116.07588</v>
      </c>
      <c r="T168" s="18">
        <v>-1332</v>
      </c>
      <c r="U168" s="18">
        <v>1969</v>
      </c>
      <c r="V168" s="14">
        <v>582052.375</v>
      </c>
      <c r="W168" s="14">
        <v>4113070.5</v>
      </c>
      <c r="X168" s="14">
        <f t="shared" si="6"/>
        <v>10083.855017269263</v>
      </c>
      <c r="Y168" s="14">
        <f t="shared" si="7"/>
        <v>-37561.92791007273</v>
      </c>
      <c r="Z168" s="14">
        <f t="shared" si="8"/>
        <v>38891.93438658981</v>
      </c>
    </row>
    <row r="169" spans="1:26" ht="12.75">
      <c r="A169" s="18">
        <v>165</v>
      </c>
      <c r="B169" s="18">
        <v>919</v>
      </c>
      <c r="C169" s="18" t="s">
        <v>1850</v>
      </c>
      <c r="D169" s="18" t="s">
        <v>1851</v>
      </c>
      <c r="E169" s="18" t="s">
        <v>1852</v>
      </c>
      <c r="F169" s="18">
        <v>4332</v>
      </c>
      <c r="G169" s="18">
        <v>1400</v>
      </c>
      <c r="H169" s="18" t="s">
        <v>1853</v>
      </c>
      <c r="J169" s="18" t="s">
        <v>1020</v>
      </c>
      <c r="K169" s="18" t="s">
        <v>1021</v>
      </c>
      <c r="L169" s="18" t="s">
        <v>1035</v>
      </c>
      <c r="M169" s="18">
        <v>1125</v>
      </c>
      <c r="N169" s="18" t="s">
        <v>1053</v>
      </c>
      <c r="O169" s="18" t="s">
        <v>1854</v>
      </c>
      <c r="P169" s="18">
        <v>370940000000000</v>
      </c>
      <c r="Q169" s="18">
        <v>2413</v>
      </c>
      <c r="R169" s="19">
        <v>37.16282</v>
      </c>
      <c r="S169" s="19">
        <v>116.06335</v>
      </c>
      <c r="T169" s="18">
        <v>-794</v>
      </c>
      <c r="U169" s="18">
        <v>1983</v>
      </c>
      <c r="V169" s="14">
        <v>583164.6875</v>
      </c>
      <c r="W169" s="14">
        <v>4113141.5</v>
      </c>
      <c r="X169" s="14">
        <f t="shared" si="6"/>
        <v>8971.542517269263</v>
      </c>
      <c r="Y169" s="14">
        <f t="shared" si="7"/>
        <v>-37632.92791007273</v>
      </c>
      <c r="Z169" s="14">
        <f t="shared" si="8"/>
        <v>38687.54112403502</v>
      </c>
    </row>
    <row r="170" spans="1:26" ht="12.75">
      <c r="A170" s="18">
        <v>166</v>
      </c>
      <c r="B170" s="18">
        <v>198</v>
      </c>
      <c r="C170" s="18" t="s">
        <v>1855</v>
      </c>
      <c r="D170" s="18" t="s">
        <v>1856</v>
      </c>
      <c r="E170" s="18" t="s">
        <v>1857</v>
      </c>
      <c r="F170" s="18">
        <v>7472</v>
      </c>
      <c r="G170" s="18">
        <v>-9999</v>
      </c>
      <c r="H170" s="18" t="s">
        <v>1858</v>
      </c>
      <c r="J170" s="18" t="s">
        <v>1192</v>
      </c>
      <c r="K170" s="18" t="s">
        <v>1021</v>
      </c>
      <c r="L170" s="18" t="s">
        <v>1059</v>
      </c>
      <c r="M170" s="18">
        <v>838</v>
      </c>
      <c r="N170" s="18" t="s">
        <v>1053</v>
      </c>
      <c r="O170" s="18" t="s">
        <v>1859</v>
      </c>
      <c r="P170" s="18">
        <v>371130000000000</v>
      </c>
      <c r="Q170" s="18">
        <v>4615</v>
      </c>
      <c r="R170" s="19">
        <v>37.19429</v>
      </c>
      <c r="S170" s="19">
        <v>116.20702</v>
      </c>
      <c r="T170" s="18">
        <v>-2019</v>
      </c>
      <c r="U170" s="18">
        <v>1961</v>
      </c>
      <c r="V170" s="14">
        <v>570378.75</v>
      </c>
      <c r="W170" s="14">
        <v>4116516.75</v>
      </c>
      <c r="X170" s="14">
        <f t="shared" si="6"/>
        <v>21757.480017269263</v>
      </c>
      <c r="Y170" s="14">
        <f t="shared" si="7"/>
        <v>-41008.17791007273</v>
      </c>
      <c r="Z170" s="14">
        <f t="shared" si="8"/>
        <v>46422.608632066855</v>
      </c>
    </row>
    <row r="171" spans="1:26" ht="12.75">
      <c r="A171" s="18">
        <v>167</v>
      </c>
      <c r="B171" s="18">
        <v>410</v>
      </c>
      <c r="C171" s="18" t="s">
        <v>1860</v>
      </c>
      <c r="D171" s="18" t="s">
        <v>1861</v>
      </c>
      <c r="E171" s="18" t="s">
        <v>1862</v>
      </c>
      <c r="F171" s="18">
        <v>4276</v>
      </c>
      <c r="G171" s="18">
        <v>750</v>
      </c>
      <c r="H171" s="18" t="s">
        <v>1863</v>
      </c>
      <c r="J171" s="18" t="s">
        <v>1020</v>
      </c>
      <c r="K171" s="18" t="s">
        <v>1021</v>
      </c>
      <c r="L171" s="18" t="s">
        <v>1035</v>
      </c>
      <c r="M171" s="18">
        <v>462</v>
      </c>
      <c r="N171" s="18" t="s">
        <v>1053</v>
      </c>
      <c r="O171" s="18" t="s">
        <v>1864</v>
      </c>
      <c r="P171" s="18">
        <v>370640000000000</v>
      </c>
      <c r="Q171" s="18">
        <v>2408</v>
      </c>
      <c r="R171" s="19">
        <v>37.11142</v>
      </c>
      <c r="S171" s="19">
        <v>116.03049</v>
      </c>
      <c r="T171" s="18">
        <v>-1406</v>
      </c>
      <c r="U171" s="18">
        <v>1965</v>
      </c>
      <c r="V171" s="14">
        <v>586140.4375</v>
      </c>
      <c r="W171" s="14">
        <v>4107469</v>
      </c>
      <c r="X171" s="14">
        <f t="shared" si="6"/>
        <v>5995.792517269263</v>
      </c>
      <c r="Y171" s="14">
        <f t="shared" si="7"/>
        <v>-31960.42791007273</v>
      </c>
      <c r="Z171" s="14">
        <f t="shared" si="8"/>
        <v>32517.97164807636</v>
      </c>
    </row>
    <row r="172" spans="1:26" ht="12.75">
      <c r="A172" s="18">
        <v>168</v>
      </c>
      <c r="B172" s="18">
        <v>791</v>
      </c>
      <c r="C172" s="18" t="s">
        <v>1865</v>
      </c>
      <c r="D172" s="18" t="s">
        <v>1866</v>
      </c>
      <c r="E172" s="18" t="s">
        <v>1867</v>
      </c>
      <c r="F172" s="18">
        <v>6477</v>
      </c>
      <c r="G172" s="18">
        <v>4269</v>
      </c>
      <c r="H172" s="18" t="s">
        <v>1868</v>
      </c>
      <c r="J172" s="18" t="s">
        <v>1020</v>
      </c>
      <c r="K172" s="18" t="s">
        <v>1021</v>
      </c>
      <c r="L172" s="18" t="s">
        <v>1869</v>
      </c>
      <c r="M172" s="18">
        <v>3829</v>
      </c>
      <c r="N172" s="18" t="s">
        <v>1053</v>
      </c>
      <c r="O172" s="18" t="s">
        <v>1870</v>
      </c>
      <c r="P172" s="18">
        <v>371430000000000</v>
      </c>
      <c r="Q172" s="18">
        <v>4408</v>
      </c>
      <c r="R172" s="19">
        <v>37.24263</v>
      </c>
      <c r="S172" s="19">
        <v>116.42021</v>
      </c>
      <c r="T172" s="18">
        <v>1760</v>
      </c>
      <c r="U172" s="18">
        <v>1976</v>
      </c>
      <c r="V172" s="14">
        <v>551424.375</v>
      </c>
      <c r="W172" s="14">
        <v>4121743</v>
      </c>
      <c r="X172" s="14">
        <f t="shared" si="6"/>
        <v>40711.85501726926</v>
      </c>
      <c r="Y172" s="14">
        <f t="shared" si="7"/>
        <v>-46234.42791007273</v>
      </c>
      <c r="Z172" s="14">
        <f t="shared" si="8"/>
        <v>61604.20004446827</v>
      </c>
    </row>
    <row r="173" spans="1:26" ht="12.75">
      <c r="A173" s="18">
        <v>169</v>
      </c>
      <c r="B173" s="18">
        <v>855</v>
      </c>
      <c r="C173" s="18" t="s">
        <v>1871</v>
      </c>
      <c r="D173" s="18" t="s">
        <v>1872</v>
      </c>
      <c r="E173" s="18" t="s">
        <v>1873</v>
      </c>
      <c r="F173" s="18">
        <v>4384</v>
      </c>
      <c r="G173" s="18">
        <v>1510</v>
      </c>
      <c r="H173" s="18" t="s">
        <v>1874</v>
      </c>
      <c r="J173" s="18" t="s">
        <v>1020</v>
      </c>
      <c r="K173" s="18" t="s">
        <v>1021</v>
      </c>
      <c r="L173" s="18" t="s">
        <v>1035</v>
      </c>
      <c r="M173" s="18">
        <v>1100</v>
      </c>
      <c r="N173" s="18" t="s">
        <v>1023</v>
      </c>
      <c r="O173" s="18" t="s">
        <v>1875</v>
      </c>
      <c r="P173" s="18">
        <v>370620000000000</v>
      </c>
      <c r="Q173" s="18">
        <v>2402</v>
      </c>
      <c r="R173" s="19">
        <v>37.10763</v>
      </c>
      <c r="S173" s="19">
        <v>116.01509</v>
      </c>
      <c r="T173" s="18">
        <v>-882</v>
      </c>
      <c r="U173" s="18">
        <v>1979</v>
      </c>
      <c r="V173" s="14">
        <v>587513.125</v>
      </c>
      <c r="W173" s="14">
        <v>4107062.25</v>
      </c>
      <c r="X173" s="14">
        <f t="shared" si="6"/>
        <v>4623.105017269263</v>
      </c>
      <c r="Y173" s="14">
        <f t="shared" si="7"/>
        <v>-31553.67791007273</v>
      </c>
      <c r="Z173" s="14">
        <f t="shared" si="8"/>
        <v>31890.558001598405</v>
      </c>
    </row>
    <row r="174" spans="1:26" ht="12.75">
      <c r="A174" s="18">
        <v>170</v>
      </c>
      <c r="B174" s="18">
        <v>803</v>
      </c>
      <c r="C174" s="18" t="s">
        <v>1876</v>
      </c>
      <c r="D174" s="18" t="s">
        <v>1877</v>
      </c>
      <c r="E174" s="18" t="s">
        <v>1878</v>
      </c>
      <c r="F174" s="18">
        <v>4281</v>
      </c>
      <c r="G174" s="18">
        <v>1100</v>
      </c>
      <c r="H174" s="18" t="s">
        <v>1879</v>
      </c>
      <c r="J174" s="18" t="s">
        <v>1020</v>
      </c>
      <c r="K174" s="18" t="s">
        <v>1021</v>
      </c>
      <c r="L174" s="18" t="s">
        <v>1035</v>
      </c>
      <c r="M174" s="18">
        <v>1040</v>
      </c>
      <c r="N174" s="18" t="s">
        <v>1053</v>
      </c>
      <c r="O174" s="18" t="s">
        <v>1880</v>
      </c>
      <c r="P174" s="18">
        <v>371010000000000</v>
      </c>
      <c r="Q174" s="18">
        <v>2405</v>
      </c>
      <c r="R174" s="19">
        <v>37.17171</v>
      </c>
      <c r="S174" s="19">
        <v>116.05267</v>
      </c>
      <c r="T174" s="18">
        <v>-836</v>
      </c>
      <c r="U174" s="18">
        <v>1976</v>
      </c>
      <c r="V174" s="14">
        <v>584102.75</v>
      </c>
      <c r="W174" s="14">
        <v>4114137</v>
      </c>
      <c r="X174" s="14">
        <f t="shared" si="6"/>
        <v>8033.480017269263</v>
      </c>
      <c r="Y174" s="14">
        <f t="shared" si="7"/>
        <v>-38628.42791007273</v>
      </c>
      <c r="Z174" s="14">
        <f t="shared" si="8"/>
        <v>39454.93941183474</v>
      </c>
    </row>
    <row r="175" spans="1:26" ht="12.75">
      <c r="A175" s="18">
        <v>171</v>
      </c>
      <c r="B175" s="18">
        <v>786</v>
      </c>
      <c r="C175" s="18" t="s">
        <v>1881</v>
      </c>
      <c r="D175" s="18" t="s">
        <v>1882</v>
      </c>
      <c r="E175" s="18" t="s">
        <v>1883</v>
      </c>
      <c r="F175" s="18">
        <v>4237</v>
      </c>
      <c r="G175" s="18">
        <v>2498</v>
      </c>
      <c r="H175" s="18" t="s">
        <v>1884</v>
      </c>
      <c r="J175" s="18" t="s">
        <v>1020</v>
      </c>
      <c r="K175" s="18" t="s">
        <v>1021</v>
      </c>
      <c r="L175" s="18" t="s">
        <v>1029</v>
      </c>
      <c r="M175" s="18">
        <v>2350</v>
      </c>
      <c r="N175" s="18" t="s">
        <v>1053</v>
      </c>
      <c r="O175" s="18" t="s">
        <v>1885</v>
      </c>
      <c r="P175" s="18">
        <v>370740000000000</v>
      </c>
      <c r="Q175" s="18">
        <v>2465</v>
      </c>
      <c r="R175" s="19">
        <v>37.12765</v>
      </c>
      <c r="S175" s="19">
        <v>116.06157</v>
      </c>
      <c r="T175" s="18">
        <v>578</v>
      </c>
      <c r="U175" s="18">
        <v>1975</v>
      </c>
      <c r="V175" s="14">
        <v>583361.1875</v>
      </c>
      <c r="W175" s="14">
        <v>4109241.75</v>
      </c>
      <c r="X175" s="14">
        <f t="shared" si="6"/>
        <v>8775.042517269263</v>
      </c>
      <c r="Y175" s="14">
        <f t="shared" si="7"/>
        <v>-33733.17791007273</v>
      </c>
      <c r="Z175" s="14">
        <f t="shared" si="8"/>
        <v>34855.82681693983</v>
      </c>
    </row>
    <row r="176" spans="1:26" ht="12.75">
      <c r="A176" s="18">
        <v>172</v>
      </c>
      <c r="B176" s="18">
        <v>211</v>
      </c>
      <c r="C176" s="18" t="s">
        <v>1886</v>
      </c>
      <c r="D176" s="18" t="s">
        <v>1887</v>
      </c>
      <c r="E176" s="18" t="s">
        <v>1888</v>
      </c>
      <c r="F176" s="18">
        <v>4030</v>
      </c>
      <c r="G176" s="18">
        <v>545</v>
      </c>
      <c r="H176" s="18" t="s">
        <v>1889</v>
      </c>
      <c r="J176" s="18" t="s">
        <v>1020</v>
      </c>
      <c r="K176" s="18" t="s">
        <v>1021</v>
      </c>
      <c r="L176" s="18" t="s">
        <v>1890</v>
      </c>
      <c r="M176" s="18">
        <v>492</v>
      </c>
      <c r="N176" s="18" t="s">
        <v>1023</v>
      </c>
      <c r="O176" s="18" t="s">
        <v>1891</v>
      </c>
      <c r="P176" s="18">
        <v>370250000000000</v>
      </c>
      <c r="Q176" s="18">
        <v>2405</v>
      </c>
      <c r="R176" s="19">
        <v>37.04906</v>
      </c>
      <c r="S176" s="19">
        <v>116.02953</v>
      </c>
      <c r="T176" s="18">
        <v>-1133</v>
      </c>
      <c r="U176" s="18">
        <v>1962</v>
      </c>
      <c r="V176" s="14">
        <v>586296.375</v>
      </c>
      <c r="W176" s="14">
        <v>4100551</v>
      </c>
      <c r="X176" s="14">
        <f t="shared" si="6"/>
        <v>5839.855017269263</v>
      </c>
      <c r="Y176" s="14">
        <f t="shared" si="7"/>
        <v>-25042.42791007273</v>
      </c>
      <c r="Z176" s="14">
        <f t="shared" si="8"/>
        <v>25714.33651202991</v>
      </c>
    </row>
    <row r="177" spans="1:26" ht="12.75">
      <c r="A177" s="18">
        <v>173</v>
      </c>
      <c r="B177" s="18">
        <v>221</v>
      </c>
      <c r="C177" s="18" t="s">
        <v>1892</v>
      </c>
      <c r="D177" s="18" t="s">
        <v>1893</v>
      </c>
      <c r="E177" s="18" t="s">
        <v>1894</v>
      </c>
      <c r="F177" s="18">
        <v>4026</v>
      </c>
      <c r="G177" s="18">
        <v>565</v>
      </c>
      <c r="H177" s="18" t="s">
        <v>1895</v>
      </c>
      <c r="J177" s="18" t="s">
        <v>1020</v>
      </c>
      <c r="K177" s="18" t="s">
        <v>1021</v>
      </c>
      <c r="L177" s="18" t="s">
        <v>1059</v>
      </c>
      <c r="M177" s="18">
        <v>448</v>
      </c>
      <c r="N177" s="18" t="s">
        <v>1023</v>
      </c>
      <c r="O177" s="18" t="s">
        <v>1896</v>
      </c>
      <c r="P177" s="18">
        <v>370240000000000</v>
      </c>
      <c r="Q177" s="18">
        <v>2406</v>
      </c>
      <c r="R177" s="19">
        <v>37.04691</v>
      </c>
      <c r="S177" s="19">
        <v>116.0369</v>
      </c>
      <c r="T177" s="18">
        <v>-1172</v>
      </c>
      <c r="U177" s="18">
        <v>1962</v>
      </c>
      <c r="V177" s="14">
        <v>585643.25</v>
      </c>
      <c r="W177" s="14">
        <v>4100306.5</v>
      </c>
      <c r="X177" s="14">
        <f t="shared" si="6"/>
        <v>6492.980017269263</v>
      </c>
      <c r="Y177" s="14">
        <f t="shared" si="7"/>
        <v>-24797.92791007273</v>
      </c>
      <c r="Z177" s="14">
        <f t="shared" si="8"/>
        <v>25633.884179691184</v>
      </c>
    </row>
    <row r="178" spans="1:26" ht="12.75">
      <c r="A178" s="18">
        <v>174</v>
      </c>
      <c r="B178" s="18">
        <v>307</v>
      </c>
      <c r="C178" s="18" t="s">
        <v>1897</v>
      </c>
      <c r="D178" s="18" t="s">
        <v>1898</v>
      </c>
      <c r="E178" s="18" t="s">
        <v>1899</v>
      </c>
      <c r="F178" s="18">
        <v>4028</v>
      </c>
      <c r="G178" s="18">
        <v>210</v>
      </c>
      <c r="H178" s="18" t="s">
        <v>1900</v>
      </c>
      <c r="J178" s="18" t="s">
        <v>1020</v>
      </c>
      <c r="K178" s="18" t="s">
        <v>1046</v>
      </c>
      <c r="L178" s="18" t="s">
        <v>1059</v>
      </c>
      <c r="M178" s="18">
        <v>195</v>
      </c>
      <c r="N178" s="18" t="s">
        <v>1023</v>
      </c>
      <c r="O178" s="18" t="s">
        <v>1901</v>
      </c>
      <c r="P178" s="18">
        <v>370250000000000</v>
      </c>
      <c r="Q178" s="18">
        <v>2405</v>
      </c>
      <c r="R178" s="19">
        <v>37.04902</v>
      </c>
      <c r="S178" s="19">
        <v>116.03175</v>
      </c>
      <c r="T178" s="18">
        <v>-1428</v>
      </c>
      <c r="U178" s="18">
        <v>1963</v>
      </c>
      <c r="V178" s="14">
        <v>586098.9375</v>
      </c>
      <c r="W178" s="14">
        <v>4100544.75</v>
      </c>
      <c r="X178" s="14">
        <f t="shared" si="6"/>
        <v>6037.292517269263</v>
      </c>
      <c r="Y178" s="14">
        <f t="shared" si="7"/>
        <v>-25036.17791007273</v>
      </c>
      <c r="Z178" s="14">
        <f t="shared" si="8"/>
        <v>25753.817295381457</v>
      </c>
    </row>
    <row r="179" spans="1:26" ht="12.75">
      <c r="A179" s="18">
        <v>175</v>
      </c>
      <c r="B179" s="18">
        <v>497</v>
      </c>
      <c r="C179" s="18" t="s">
        <v>1902</v>
      </c>
      <c r="D179" s="18" t="s">
        <v>1903</v>
      </c>
      <c r="E179" s="18" t="s">
        <v>1904</v>
      </c>
      <c r="F179" s="18">
        <v>3979</v>
      </c>
      <c r="G179" s="18">
        <v>830</v>
      </c>
      <c r="H179" s="18" t="s">
        <v>1905</v>
      </c>
      <c r="J179" s="18" t="s">
        <v>1020</v>
      </c>
      <c r="K179" s="18" t="s">
        <v>1021</v>
      </c>
      <c r="L179" s="18" t="s">
        <v>1035</v>
      </c>
      <c r="M179" s="18">
        <v>789</v>
      </c>
      <c r="N179" s="18" t="s">
        <v>1023</v>
      </c>
      <c r="O179" s="18" t="s">
        <v>1906</v>
      </c>
      <c r="P179" s="18">
        <v>370110000000000</v>
      </c>
      <c r="Q179" s="18">
        <v>2405</v>
      </c>
      <c r="R179" s="19">
        <v>37.01931</v>
      </c>
      <c r="S179" s="19">
        <v>116.03743</v>
      </c>
      <c r="T179" s="18">
        <v>-785</v>
      </c>
      <c r="U179" s="18">
        <v>1967</v>
      </c>
      <c r="V179" s="14">
        <v>585627.5</v>
      </c>
      <c r="W179" s="14">
        <v>4097243.75</v>
      </c>
      <c r="X179" s="14">
        <f t="shared" si="6"/>
        <v>6508.730017269263</v>
      </c>
      <c r="Y179" s="14">
        <f t="shared" si="7"/>
        <v>-21735.17791007273</v>
      </c>
      <c r="Z179" s="14">
        <f t="shared" si="8"/>
        <v>22688.797350679815</v>
      </c>
    </row>
    <row r="180" spans="1:26" ht="12.75">
      <c r="A180" s="18">
        <v>176</v>
      </c>
      <c r="B180" s="18">
        <v>213</v>
      </c>
      <c r="C180" s="18" t="s">
        <v>1907</v>
      </c>
      <c r="D180" s="18" t="s">
        <v>1908</v>
      </c>
      <c r="E180" s="18" t="s">
        <v>1909</v>
      </c>
      <c r="F180" s="18">
        <v>4208</v>
      </c>
      <c r="G180" s="18">
        <v>1215</v>
      </c>
      <c r="H180" s="18" t="s">
        <v>1910</v>
      </c>
      <c r="J180" s="18" t="s">
        <v>1020</v>
      </c>
      <c r="K180" s="18" t="s">
        <v>1021</v>
      </c>
      <c r="L180" s="18" t="s">
        <v>1911</v>
      </c>
      <c r="M180" s="18">
        <v>1000</v>
      </c>
      <c r="N180" s="18" t="s">
        <v>1053</v>
      </c>
      <c r="O180" s="18" t="s">
        <v>1912</v>
      </c>
      <c r="P180" s="18">
        <v>370740000000000</v>
      </c>
      <c r="Q180" s="18">
        <v>2438</v>
      </c>
      <c r="R180" s="19">
        <v>37.12886</v>
      </c>
      <c r="S180" s="19">
        <v>116.04831</v>
      </c>
      <c r="T180" s="18">
        <v>-770</v>
      </c>
      <c r="U180" s="18">
        <v>1962</v>
      </c>
      <c r="V180" s="14">
        <v>584537.875</v>
      </c>
      <c r="W180" s="14">
        <v>4109387.25</v>
      </c>
      <c r="X180" s="14">
        <f t="shared" si="6"/>
        <v>7598.355017269263</v>
      </c>
      <c r="Y180" s="14">
        <f t="shared" si="7"/>
        <v>-33878.67791007273</v>
      </c>
      <c r="Z180" s="14">
        <f t="shared" si="8"/>
        <v>34720.30840737033</v>
      </c>
    </row>
    <row r="181" spans="1:26" ht="12.75">
      <c r="A181" s="18">
        <v>177</v>
      </c>
      <c r="B181" s="18">
        <v>444</v>
      </c>
      <c r="C181" s="18" t="s">
        <v>1913</v>
      </c>
      <c r="D181" s="18" t="s">
        <v>1914</v>
      </c>
      <c r="E181" s="18" t="s">
        <v>1915</v>
      </c>
      <c r="F181" s="18">
        <v>4000</v>
      </c>
      <c r="G181" s="18">
        <v>625</v>
      </c>
      <c r="H181" s="18" t="s">
        <v>1916</v>
      </c>
      <c r="I181" s="18" t="s">
        <v>1186</v>
      </c>
      <c r="J181" s="18" t="s">
        <v>1020</v>
      </c>
      <c r="K181" s="18" t="s">
        <v>1046</v>
      </c>
      <c r="L181" s="18" t="s">
        <v>1035</v>
      </c>
      <c r="M181" s="18">
        <v>393</v>
      </c>
      <c r="N181" s="18" t="s">
        <v>1023</v>
      </c>
      <c r="O181" s="18" t="s">
        <v>1917</v>
      </c>
      <c r="P181" s="18">
        <v>370200000000000</v>
      </c>
      <c r="Q181" s="18">
        <v>2403</v>
      </c>
      <c r="R181" s="19">
        <v>37.03465</v>
      </c>
      <c r="S181" s="19">
        <v>116.03079</v>
      </c>
      <c r="T181" s="18">
        <v>-1204</v>
      </c>
      <c r="U181" s="18">
        <v>1966</v>
      </c>
      <c r="V181" s="14">
        <v>586200.5</v>
      </c>
      <c r="W181" s="14">
        <v>4098951.75</v>
      </c>
      <c r="X181" s="14">
        <f t="shared" si="6"/>
        <v>5935.730017269263</v>
      </c>
      <c r="Y181" s="14">
        <f t="shared" si="7"/>
        <v>-23443.17791007273</v>
      </c>
      <c r="Z181" s="14">
        <f t="shared" si="8"/>
        <v>24182.958490665143</v>
      </c>
    </row>
    <row r="182" spans="1:26" ht="12.75">
      <c r="A182" s="18">
        <v>178</v>
      </c>
      <c r="B182" s="18">
        <v>883</v>
      </c>
      <c r="C182" s="18" t="s">
        <v>1918</v>
      </c>
      <c r="D182" s="18" t="s">
        <v>1919</v>
      </c>
      <c r="E182" s="18" t="s">
        <v>1920</v>
      </c>
      <c r="F182" s="18">
        <v>3968</v>
      </c>
      <c r="G182" s="18">
        <v>1460</v>
      </c>
      <c r="H182" s="18" t="s">
        <v>1921</v>
      </c>
      <c r="J182" s="18" t="s">
        <v>1020</v>
      </c>
      <c r="K182" s="18" t="s">
        <v>1021</v>
      </c>
      <c r="L182" s="18" t="s">
        <v>1035</v>
      </c>
      <c r="M182" s="18">
        <v>1160</v>
      </c>
      <c r="N182" s="18" t="s">
        <v>1023</v>
      </c>
      <c r="O182" s="18" t="s">
        <v>1922</v>
      </c>
      <c r="P182" s="18">
        <v>370030000000000</v>
      </c>
      <c r="Q182" s="18">
        <v>2408</v>
      </c>
      <c r="R182" s="19">
        <v>37.01089</v>
      </c>
      <c r="S182" s="19">
        <v>116.03218</v>
      </c>
      <c r="T182" s="18">
        <v>-400</v>
      </c>
      <c r="U182" s="18">
        <v>1981</v>
      </c>
      <c r="V182" s="14">
        <v>586103.6875</v>
      </c>
      <c r="W182" s="14">
        <v>4096315.75</v>
      </c>
      <c r="X182" s="14">
        <f t="shared" si="6"/>
        <v>6032.542517269263</v>
      </c>
      <c r="Y182" s="14">
        <f t="shared" si="7"/>
        <v>-20807.17791007273</v>
      </c>
      <c r="Z182" s="14">
        <f t="shared" si="8"/>
        <v>21664.030599223217</v>
      </c>
    </row>
    <row r="183" spans="1:26" ht="12.75">
      <c r="A183" s="18">
        <v>179</v>
      </c>
      <c r="B183" s="18">
        <v>547</v>
      </c>
      <c r="C183" s="18" t="s">
        <v>1923</v>
      </c>
      <c r="D183" s="18" t="s">
        <v>1924</v>
      </c>
      <c r="E183" s="18" t="s">
        <v>1925</v>
      </c>
      <c r="F183" s="18">
        <v>4218</v>
      </c>
      <c r="G183" s="18">
        <v>1700</v>
      </c>
      <c r="H183" s="18" t="s">
        <v>1926</v>
      </c>
      <c r="J183" s="18" t="s">
        <v>1020</v>
      </c>
      <c r="K183" s="18" t="s">
        <v>1021</v>
      </c>
      <c r="L183" s="18" t="s">
        <v>1029</v>
      </c>
      <c r="M183" s="18">
        <v>1551</v>
      </c>
      <c r="N183" s="18" t="s">
        <v>1053</v>
      </c>
      <c r="O183" s="18" t="s">
        <v>1927</v>
      </c>
      <c r="P183" s="18">
        <v>370710000000000</v>
      </c>
      <c r="Q183" s="18">
        <v>2528</v>
      </c>
      <c r="R183" s="19">
        <v>37.12005</v>
      </c>
      <c r="S183" s="19">
        <v>116.05883</v>
      </c>
      <c r="T183" s="18">
        <v>-139</v>
      </c>
      <c r="U183" s="18">
        <v>1968</v>
      </c>
      <c r="V183" s="14">
        <v>583612.8125</v>
      </c>
      <c r="W183" s="14">
        <v>4108401</v>
      </c>
      <c r="X183" s="14">
        <f t="shared" si="6"/>
        <v>8523.417517269263</v>
      </c>
      <c r="Y183" s="14">
        <f t="shared" si="7"/>
        <v>-32892.42791007273</v>
      </c>
      <c r="Z183" s="14">
        <f t="shared" si="8"/>
        <v>33978.82369937229</v>
      </c>
    </row>
    <row r="184" spans="1:26" ht="12.75">
      <c r="A184" s="18">
        <v>180</v>
      </c>
      <c r="B184" s="18">
        <v>341</v>
      </c>
      <c r="C184" s="18" t="s">
        <v>1928</v>
      </c>
      <c r="D184" s="18" t="s">
        <v>1929</v>
      </c>
      <c r="E184" s="18" t="s">
        <v>1930</v>
      </c>
      <c r="F184" s="18">
        <v>7414</v>
      </c>
      <c r="G184" s="18">
        <v>2144</v>
      </c>
      <c r="H184" s="18" t="s">
        <v>1931</v>
      </c>
      <c r="J184" s="18" t="s">
        <v>1020</v>
      </c>
      <c r="K184" s="18" t="s">
        <v>1021</v>
      </c>
      <c r="L184" s="18" t="s">
        <v>1932</v>
      </c>
      <c r="M184" s="18">
        <v>1788</v>
      </c>
      <c r="N184" s="18" t="s">
        <v>1053</v>
      </c>
      <c r="O184" s="18" t="s">
        <v>1933</v>
      </c>
      <c r="P184" s="18">
        <v>371150000000000</v>
      </c>
      <c r="Q184" s="18">
        <v>4930</v>
      </c>
      <c r="R184" s="19">
        <v>37.19817</v>
      </c>
      <c r="S184" s="19">
        <v>116.22952</v>
      </c>
      <c r="T184" s="18">
        <v>-696</v>
      </c>
      <c r="U184" s="18">
        <v>1963</v>
      </c>
      <c r="V184" s="14">
        <v>568378.875</v>
      </c>
      <c r="W184" s="14">
        <v>4116931.25</v>
      </c>
      <c r="X184" s="14">
        <f t="shared" si="6"/>
        <v>23757.355017269263</v>
      </c>
      <c r="Y184" s="14">
        <f t="shared" si="7"/>
        <v>-41422.67791007273</v>
      </c>
      <c r="Z184" s="14">
        <f t="shared" si="8"/>
        <v>47751.965013580295</v>
      </c>
    </row>
    <row r="185" spans="1:26" ht="12.75">
      <c r="A185" s="18">
        <v>181</v>
      </c>
      <c r="B185" s="18">
        <v>352</v>
      </c>
      <c r="C185" s="18" t="s">
        <v>1934</v>
      </c>
      <c r="D185" s="18" t="s">
        <v>1935</v>
      </c>
      <c r="E185" s="18" t="s">
        <v>1936</v>
      </c>
      <c r="F185" s="18">
        <v>4296</v>
      </c>
      <c r="G185" s="18">
        <v>622</v>
      </c>
      <c r="H185" s="18" t="s">
        <v>1937</v>
      </c>
      <c r="J185" s="18" t="s">
        <v>1020</v>
      </c>
      <c r="K185" s="18" t="s">
        <v>1021</v>
      </c>
      <c r="L185" s="18" t="s">
        <v>1035</v>
      </c>
      <c r="M185" s="18">
        <v>592</v>
      </c>
      <c r="N185" s="18" t="s">
        <v>1053</v>
      </c>
      <c r="O185" s="18" t="s">
        <v>1938</v>
      </c>
      <c r="P185" s="18">
        <v>370810000000000</v>
      </c>
      <c r="Q185" s="18">
        <v>2461</v>
      </c>
      <c r="R185" s="19">
        <v>37.13622</v>
      </c>
      <c r="S185" s="19">
        <v>116.07066</v>
      </c>
      <c r="T185" s="18">
        <v>-1243</v>
      </c>
      <c r="U185" s="18">
        <v>1964</v>
      </c>
      <c r="V185" s="14">
        <v>582544.5625</v>
      </c>
      <c r="W185" s="14">
        <v>4110183.5</v>
      </c>
      <c r="X185" s="14">
        <f t="shared" si="6"/>
        <v>9591.667517269263</v>
      </c>
      <c r="Y185" s="14">
        <f t="shared" si="7"/>
        <v>-34674.92791007273</v>
      </c>
      <c r="Z185" s="14">
        <f t="shared" si="8"/>
        <v>35977.0859204936</v>
      </c>
    </row>
    <row r="186" spans="1:26" ht="12.75">
      <c r="A186" s="18">
        <v>182</v>
      </c>
      <c r="B186" s="18">
        <v>445</v>
      </c>
      <c r="C186" s="18" t="s">
        <v>1939</v>
      </c>
      <c r="D186" s="18" t="s">
        <v>1940</v>
      </c>
      <c r="E186" s="18" t="s">
        <v>1941</v>
      </c>
      <c r="F186" s="18">
        <v>4242</v>
      </c>
      <c r="G186" s="18">
        <v>2245</v>
      </c>
      <c r="H186" s="18" t="s">
        <v>1942</v>
      </c>
      <c r="J186" s="18" t="s">
        <v>1020</v>
      </c>
      <c r="K186" s="18" t="s">
        <v>1021</v>
      </c>
      <c r="L186" s="18" t="s">
        <v>1035</v>
      </c>
      <c r="M186" s="18">
        <v>1303</v>
      </c>
      <c r="N186" s="18" t="s">
        <v>1053</v>
      </c>
      <c r="O186" s="18" t="s">
        <v>1943</v>
      </c>
      <c r="P186" s="18">
        <v>370830000000000</v>
      </c>
      <c r="Q186" s="18">
        <v>2451</v>
      </c>
      <c r="R186" s="19">
        <v>37.14367</v>
      </c>
      <c r="S186" s="19">
        <v>116.05252</v>
      </c>
      <c r="T186" s="18">
        <v>-488</v>
      </c>
      <c r="U186" s="18">
        <v>1966</v>
      </c>
      <c r="V186" s="14">
        <v>584147.25</v>
      </c>
      <c r="W186" s="14">
        <v>4111027.5</v>
      </c>
      <c r="X186" s="14">
        <f t="shared" si="6"/>
        <v>7988.980017269263</v>
      </c>
      <c r="Y186" s="14">
        <f t="shared" si="7"/>
        <v>-35518.92791007273</v>
      </c>
      <c r="Z186" s="14">
        <f t="shared" si="8"/>
        <v>36406.29123650569</v>
      </c>
    </row>
    <row r="187" spans="1:26" ht="12.75">
      <c r="A187" s="18">
        <v>183</v>
      </c>
      <c r="B187" s="18">
        <v>918</v>
      </c>
      <c r="C187" s="18" t="s">
        <v>1944</v>
      </c>
      <c r="D187" s="18" t="s">
        <v>1945</v>
      </c>
      <c r="E187" s="18" t="s">
        <v>1946</v>
      </c>
      <c r="F187" s="18">
        <v>4058</v>
      </c>
      <c r="G187" s="18">
        <v>1000</v>
      </c>
      <c r="H187" s="18" t="s">
        <v>1947</v>
      </c>
      <c r="J187" s="18" t="s">
        <v>1020</v>
      </c>
      <c r="K187" s="18" t="s">
        <v>1021</v>
      </c>
      <c r="L187" s="18" t="s">
        <v>1035</v>
      </c>
      <c r="M187" s="18">
        <v>899</v>
      </c>
      <c r="N187" s="18" t="s">
        <v>1023</v>
      </c>
      <c r="O187" s="18" t="s">
        <v>1948</v>
      </c>
      <c r="P187" s="18">
        <v>370320000000000</v>
      </c>
      <c r="Q187" s="18">
        <v>2445</v>
      </c>
      <c r="R187" s="19">
        <v>37.05615</v>
      </c>
      <c r="S187" s="19">
        <v>116.04534</v>
      </c>
      <c r="T187" s="18">
        <v>-714</v>
      </c>
      <c r="U187" s="18">
        <v>1983</v>
      </c>
      <c r="V187" s="14">
        <v>584882.125</v>
      </c>
      <c r="W187" s="14">
        <v>4101324</v>
      </c>
      <c r="X187" s="14">
        <f t="shared" si="6"/>
        <v>7254.105017269263</v>
      </c>
      <c r="Y187" s="14">
        <f t="shared" si="7"/>
        <v>-25815.42791007273</v>
      </c>
      <c r="Z187" s="14">
        <f t="shared" si="8"/>
        <v>26815.26352251145</v>
      </c>
    </row>
    <row r="188" spans="1:26" ht="12.75">
      <c r="A188" s="18">
        <v>184</v>
      </c>
      <c r="B188" s="18">
        <v>522</v>
      </c>
      <c r="C188" s="18" t="s">
        <v>1949</v>
      </c>
      <c r="D188" s="18" t="s">
        <v>1950</v>
      </c>
      <c r="E188" s="18" t="s">
        <v>1951</v>
      </c>
      <c r="F188" s="18">
        <v>4164</v>
      </c>
      <c r="G188" s="18">
        <v>2250</v>
      </c>
      <c r="H188" s="18" t="s">
        <v>1952</v>
      </c>
      <c r="J188" s="18" t="s">
        <v>1020</v>
      </c>
      <c r="K188" s="18" t="s">
        <v>1021</v>
      </c>
      <c r="L188" s="18" t="s">
        <v>1035</v>
      </c>
      <c r="M188" s="18">
        <v>2189</v>
      </c>
      <c r="N188" s="18" t="s">
        <v>1023</v>
      </c>
      <c r="O188" s="18" t="s">
        <v>1953</v>
      </c>
      <c r="P188" s="18">
        <v>370530000000000</v>
      </c>
      <c r="Q188" s="18">
        <v>2421</v>
      </c>
      <c r="R188" s="19">
        <v>37.09181</v>
      </c>
      <c r="S188" s="19">
        <v>116.0358</v>
      </c>
      <c r="T188" s="18">
        <v>446</v>
      </c>
      <c r="U188" s="18">
        <v>1967</v>
      </c>
      <c r="V188" s="14">
        <v>585690.6875</v>
      </c>
      <c r="W188" s="14">
        <v>4105288.5</v>
      </c>
      <c r="X188" s="14">
        <f t="shared" si="6"/>
        <v>6445.542517269263</v>
      </c>
      <c r="Y188" s="14">
        <f t="shared" si="7"/>
        <v>-29779.92791007273</v>
      </c>
      <c r="Z188" s="14">
        <f t="shared" si="8"/>
        <v>30469.478575634577</v>
      </c>
    </row>
    <row r="189" spans="1:26" ht="12.75">
      <c r="A189" s="18">
        <v>185</v>
      </c>
      <c r="B189" s="18">
        <v>212</v>
      </c>
      <c r="C189" s="18" t="s">
        <v>1954</v>
      </c>
      <c r="D189" s="18" t="s">
        <v>1887</v>
      </c>
      <c r="E189" s="18" t="s">
        <v>1955</v>
      </c>
      <c r="F189" s="18">
        <v>4217</v>
      </c>
      <c r="G189" s="18">
        <v>715</v>
      </c>
      <c r="H189" s="18" t="s">
        <v>1956</v>
      </c>
      <c r="J189" s="18" t="s">
        <v>1020</v>
      </c>
      <c r="K189" s="18" t="s">
        <v>1021</v>
      </c>
      <c r="L189" s="18" t="s">
        <v>1059</v>
      </c>
      <c r="M189" s="18">
        <v>696</v>
      </c>
      <c r="N189" s="18" t="s">
        <v>1053</v>
      </c>
      <c r="O189" s="18" t="s">
        <v>1957</v>
      </c>
      <c r="P189" s="18">
        <v>370730000000000</v>
      </c>
      <c r="Q189" s="18">
        <v>2413</v>
      </c>
      <c r="R189" s="19">
        <v>37.12745</v>
      </c>
      <c r="S189" s="19">
        <v>116.03712</v>
      </c>
      <c r="T189" s="18">
        <v>-1108</v>
      </c>
      <c r="U189" s="18">
        <v>1962</v>
      </c>
      <c r="V189" s="14">
        <v>585533.3125</v>
      </c>
      <c r="W189" s="14">
        <v>4109241.75</v>
      </c>
      <c r="X189" s="14">
        <f t="shared" si="6"/>
        <v>6602.917517269263</v>
      </c>
      <c r="Y189" s="14">
        <f t="shared" si="7"/>
        <v>-33733.17791007273</v>
      </c>
      <c r="Z189" s="14">
        <f t="shared" si="8"/>
        <v>34373.329947104045</v>
      </c>
    </row>
    <row r="190" spans="1:26" ht="12.75">
      <c r="A190" s="18">
        <v>186</v>
      </c>
      <c r="B190" s="18">
        <v>593</v>
      </c>
      <c r="C190" s="18" t="s">
        <v>1958</v>
      </c>
      <c r="D190" s="18" t="s">
        <v>1959</v>
      </c>
      <c r="E190" s="18" t="s">
        <v>1960</v>
      </c>
      <c r="F190" s="18">
        <v>4323</v>
      </c>
      <c r="G190" s="18">
        <v>1570</v>
      </c>
      <c r="H190" s="18" t="s">
        <v>1961</v>
      </c>
      <c r="J190" s="18" t="s">
        <v>1020</v>
      </c>
      <c r="K190" s="18" t="s">
        <v>1021</v>
      </c>
      <c r="L190" s="18" t="s">
        <v>1962</v>
      </c>
      <c r="M190" s="18">
        <v>1525</v>
      </c>
      <c r="N190" s="18" t="s">
        <v>1053</v>
      </c>
      <c r="O190" s="18" t="s">
        <v>1963</v>
      </c>
      <c r="P190" s="18">
        <v>370800000000000</v>
      </c>
      <c r="Q190" s="18">
        <v>2455</v>
      </c>
      <c r="R190" s="19">
        <v>37.13322</v>
      </c>
      <c r="S190" s="19">
        <v>116.08665</v>
      </c>
      <c r="T190" s="18">
        <v>-343</v>
      </c>
      <c r="U190" s="18">
        <v>1969</v>
      </c>
      <c r="V190" s="14">
        <v>581126.375</v>
      </c>
      <c r="W190" s="14">
        <v>4109837.75</v>
      </c>
      <c r="X190" s="14">
        <f t="shared" si="6"/>
        <v>11009.855017269263</v>
      </c>
      <c r="Y190" s="14">
        <f t="shared" si="7"/>
        <v>-34329.17791007273</v>
      </c>
      <c r="Z190" s="14">
        <f t="shared" si="8"/>
        <v>36051.482126019655</v>
      </c>
    </row>
    <row r="191" spans="1:26" ht="12.75">
      <c r="A191" s="18">
        <v>187</v>
      </c>
      <c r="B191" s="18">
        <v>520</v>
      </c>
      <c r="C191" s="18" t="s">
        <v>1964</v>
      </c>
      <c r="D191" s="18" t="s">
        <v>1965</v>
      </c>
      <c r="E191" s="18" t="s">
        <v>1966</v>
      </c>
      <c r="F191" s="18">
        <v>4034</v>
      </c>
      <c r="G191" s="18">
        <v>830</v>
      </c>
      <c r="H191" s="18" t="s">
        <v>1967</v>
      </c>
      <c r="J191" s="18" t="s">
        <v>1020</v>
      </c>
      <c r="K191" s="18" t="s">
        <v>1021</v>
      </c>
      <c r="L191" s="18" t="s">
        <v>1035</v>
      </c>
      <c r="M191" s="18">
        <v>789</v>
      </c>
      <c r="N191" s="18" t="s">
        <v>1023</v>
      </c>
      <c r="O191" s="18" t="s">
        <v>1968</v>
      </c>
      <c r="P191" s="18">
        <v>370250000000000</v>
      </c>
      <c r="Q191" s="18">
        <v>2409</v>
      </c>
      <c r="R191" s="19">
        <v>37.04979</v>
      </c>
      <c r="S191" s="19">
        <v>116.03957</v>
      </c>
      <c r="T191" s="18">
        <v>-836</v>
      </c>
      <c r="U191" s="18">
        <v>1967</v>
      </c>
      <c r="V191" s="14">
        <v>585402.3125</v>
      </c>
      <c r="W191" s="14">
        <v>4100624.5</v>
      </c>
      <c r="X191" s="14">
        <f t="shared" si="6"/>
        <v>6733.917517269263</v>
      </c>
      <c r="Y191" s="14">
        <f t="shared" si="7"/>
        <v>-25115.92791007273</v>
      </c>
      <c r="Z191" s="14">
        <f t="shared" si="8"/>
        <v>26002.98982642873</v>
      </c>
    </row>
    <row r="192" spans="1:26" ht="12.75">
      <c r="A192" s="18">
        <v>188</v>
      </c>
      <c r="B192" s="18">
        <v>794</v>
      </c>
      <c r="C192" s="18" t="s">
        <v>1969</v>
      </c>
      <c r="D192" s="18" t="s">
        <v>1970</v>
      </c>
      <c r="E192" s="18" t="s">
        <v>1971</v>
      </c>
      <c r="F192" s="18">
        <v>6337</v>
      </c>
      <c r="G192" s="18">
        <v>4247</v>
      </c>
      <c r="H192" s="18" t="s">
        <v>1972</v>
      </c>
      <c r="J192" s="18" t="s">
        <v>1020</v>
      </c>
      <c r="K192" s="18" t="s">
        <v>1021</v>
      </c>
      <c r="L192" s="18" t="s">
        <v>1974</v>
      </c>
      <c r="M192" s="18">
        <v>4174</v>
      </c>
      <c r="N192" s="18" t="s">
        <v>1053</v>
      </c>
      <c r="O192" s="18" t="s">
        <v>1975</v>
      </c>
      <c r="P192" s="18">
        <v>371820000000000</v>
      </c>
      <c r="Q192" s="18">
        <v>4386</v>
      </c>
      <c r="R192" s="19">
        <v>37.30599</v>
      </c>
      <c r="S192" s="19">
        <v>116.47148</v>
      </c>
      <c r="T192" s="18">
        <v>2223</v>
      </c>
      <c r="U192" s="18">
        <v>1976</v>
      </c>
      <c r="V192" s="14">
        <v>546837.4375</v>
      </c>
      <c r="W192" s="14">
        <v>4128745.25</v>
      </c>
      <c r="X192" s="14">
        <f t="shared" si="6"/>
        <v>45298.79251726926</v>
      </c>
      <c r="Y192" s="14">
        <f t="shared" si="7"/>
        <v>-53236.67791007273</v>
      </c>
      <c r="Z192" s="14">
        <f t="shared" si="8"/>
        <v>69900.81886804642</v>
      </c>
    </row>
    <row r="193" spans="1:26" ht="12.75">
      <c r="A193" s="18">
        <v>189</v>
      </c>
      <c r="B193" s="18">
        <v>166</v>
      </c>
      <c r="C193" s="18" t="s">
        <v>1976</v>
      </c>
      <c r="D193" s="18" t="s">
        <v>1977</v>
      </c>
      <c r="E193" s="18" t="s">
        <v>1978</v>
      </c>
      <c r="F193" s="18">
        <v>4029</v>
      </c>
      <c r="G193" s="18">
        <v>550</v>
      </c>
      <c r="H193" s="18" t="s">
        <v>1979</v>
      </c>
      <c r="J193" s="18" t="s">
        <v>1020</v>
      </c>
      <c r="K193" s="18" t="s">
        <v>1046</v>
      </c>
      <c r="L193" s="18" t="s">
        <v>1980</v>
      </c>
      <c r="M193" s="18">
        <v>350</v>
      </c>
      <c r="N193" s="18" t="s">
        <v>1023</v>
      </c>
      <c r="O193" s="18" t="s">
        <v>1981</v>
      </c>
      <c r="P193" s="18">
        <v>370250000000000</v>
      </c>
      <c r="Q193" s="18">
        <v>2405</v>
      </c>
      <c r="R193" s="19">
        <v>37.04884</v>
      </c>
      <c r="S193" s="19">
        <v>116.03417</v>
      </c>
      <c r="T193" s="18">
        <v>-1274</v>
      </c>
      <c r="U193" s="18">
        <v>1958</v>
      </c>
      <c r="V193" s="14">
        <v>585883.875</v>
      </c>
      <c r="W193" s="14">
        <v>4100523.5</v>
      </c>
      <c r="X193" s="14">
        <f t="shared" si="6"/>
        <v>6252.355017269263</v>
      </c>
      <c r="Y193" s="14">
        <f t="shared" si="7"/>
        <v>-25014.92791007273</v>
      </c>
      <c r="Z193" s="14">
        <f t="shared" si="8"/>
        <v>25784.463570299613</v>
      </c>
    </row>
    <row r="194" spans="1:26" ht="12.75">
      <c r="A194" s="18">
        <v>190</v>
      </c>
      <c r="B194" s="18">
        <v>724</v>
      </c>
      <c r="C194" s="18" t="s">
        <v>1982</v>
      </c>
      <c r="D194" s="18" t="s">
        <v>1983</v>
      </c>
      <c r="E194" s="18" t="s">
        <v>1984</v>
      </c>
      <c r="F194" s="18">
        <v>3968</v>
      </c>
      <c r="G194" s="18">
        <v>852</v>
      </c>
      <c r="H194" s="18" t="s">
        <v>1985</v>
      </c>
      <c r="J194" s="18" t="s">
        <v>1020</v>
      </c>
      <c r="K194" s="18" t="s">
        <v>1021</v>
      </c>
      <c r="L194" s="18" t="s">
        <v>1035</v>
      </c>
      <c r="M194" s="18">
        <v>806</v>
      </c>
      <c r="N194" s="18" t="s">
        <v>1023</v>
      </c>
      <c r="O194" s="18" t="s">
        <v>1986</v>
      </c>
      <c r="P194" s="18">
        <v>370040000000000</v>
      </c>
      <c r="Q194" s="18">
        <v>2411</v>
      </c>
      <c r="R194" s="19">
        <v>37.01215</v>
      </c>
      <c r="S194" s="19">
        <v>116.01997</v>
      </c>
      <c r="T194" s="18">
        <v>-751</v>
      </c>
      <c r="U194" s="18">
        <v>1973</v>
      </c>
      <c r="V194" s="14">
        <v>587188.875</v>
      </c>
      <c r="W194" s="14">
        <v>4096465.75</v>
      </c>
      <c r="X194" s="14">
        <f t="shared" si="6"/>
        <v>4947.355017269263</v>
      </c>
      <c r="Y194" s="14">
        <f t="shared" si="7"/>
        <v>-20957.17791007273</v>
      </c>
      <c r="Z194" s="14">
        <f t="shared" si="8"/>
        <v>21533.221487305138</v>
      </c>
    </row>
    <row r="195" spans="1:26" ht="12.75">
      <c r="A195" s="18">
        <v>191</v>
      </c>
      <c r="B195" s="18">
        <v>869</v>
      </c>
      <c r="C195" s="18" t="s">
        <v>1987</v>
      </c>
      <c r="D195" s="18" t="s">
        <v>1988</v>
      </c>
      <c r="E195" s="18" t="s">
        <v>1989</v>
      </c>
      <c r="F195" s="18">
        <v>6473</v>
      </c>
      <c r="G195" s="18">
        <v>2220</v>
      </c>
      <c r="H195" s="18" t="s">
        <v>1990</v>
      </c>
      <c r="J195" s="18" t="s">
        <v>1020</v>
      </c>
      <c r="K195" s="18" t="s">
        <v>1227</v>
      </c>
      <c r="L195" s="18" t="s">
        <v>1101</v>
      </c>
      <c r="M195" s="18">
        <v>2077</v>
      </c>
      <c r="N195" s="18" t="s">
        <v>1228</v>
      </c>
      <c r="O195" s="18" t="s">
        <v>1991</v>
      </c>
      <c r="P195" s="18">
        <v>371450000000000</v>
      </c>
      <c r="Q195" s="18">
        <v>4420</v>
      </c>
      <c r="R195" s="19">
        <v>37.24843</v>
      </c>
      <c r="S195" s="19">
        <v>116.4224</v>
      </c>
      <c r="T195" s="18">
        <v>24</v>
      </c>
      <c r="U195" s="18">
        <v>1980</v>
      </c>
      <c r="V195" s="14">
        <v>551226.4375</v>
      </c>
      <c r="W195" s="14">
        <v>4122384.5</v>
      </c>
      <c r="X195" s="14">
        <f t="shared" si="6"/>
        <v>40909.79251726926</v>
      </c>
      <c r="Y195" s="14">
        <f t="shared" si="7"/>
        <v>-46875.92791007273</v>
      </c>
      <c r="Z195" s="14">
        <f t="shared" si="8"/>
        <v>62217.069532696216</v>
      </c>
    </row>
    <row r="196" spans="1:26" ht="12.75">
      <c r="A196" s="18">
        <v>192</v>
      </c>
      <c r="B196" s="18">
        <v>500</v>
      </c>
      <c r="C196" s="18" t="s">
        <v>1992</v>
      </c>
      <c r="D196" s="18" t="s">
        <v>1993</v>
      </c>
      <c r="E196" s="18" t="s">
        <v>1994</v>
      </c>
      <c r="F196" s="18">
        <v>4258</v>
      </c>
      <c r="G196" s="18">
        <v>2555</v>
      </c>
      <c r="H196" s="18" t="s">
        <v>1995</v>
      </c>
      <c r="J196" s="18" t="s">
        <v>1020</v>
      </c>
      <c r="K196" s="18" t="s">
        <v>1021</v>
      </c>
      <c r="L196" s="18" t="s">
        <v>1996</v>
      </c>
      <c r="M196" s="18">
        <v>2445</v>
      </c>
      <c r="N196" s="18" t="s">
        <v>1053</v>
      </c>
      <c r="O196" s="18" t="s">
        <v>1997</v>
      </c>
      <c r="P196" s="18">
        <v>370740000000000</v>
      </c>
      <c r="Q196" s="18">
        <v>2457</v>
      </c>
      <c r="R196" s="19">
        <v>37.13041</v>
      </c>
      <c r="S196" s="19">
        <v>116.06395</v>
      </c>
      <c r="T196" s="18">
        <v>644</v>
      </c>
      <c r="U196" s="18">
        <v>1967</v>
      </c>
      <c r="V196" s="14">
        <v>583146.8125</v>
      </c>
      <c r="W196" s="14">
        <v>4109545.75</v>
      </c>
      <c r="X196" s="14">
        <f t="shared" si="6"/>
        <v>8989.417517269263</v>
      </c>
      <c r="Y196" s="14">
        <f t="shared" si="7"/>
        <v>-34037.17791007273</v>
      </c>
      <c r="Z196" s="14">
        <f t="shared" si="8"/>
        <v>35204.248428019746</v>
      </c>
    </row>
    <row r="197" spans="1:26" ht="12.75">
      <c r="A197" s="18">
        <v>193</v>
      </c>
      <c r="B197" s="18">
        <v>1009</v>
      </c>
      <c r="C197" s="18" t="s">
        <v>1998</v>
      </c>
      <c r="D197" s="18" t="s">
        <v>1999</v>
      </c>
      <c r="E197" s="18" t="s">
        <v>2000</v>
      </c>
      <c r="F197" s="18">
        <v>6521</v>
      </c>
      <c r="G197" s="18">
        <v>2100</v>
      </c>
      <c r="H197" s="18" t="s">
        <v>2001</v>
      </c>
      <c r="J197" s="18" t="s">
        <v>1020</v>
      </c>
      <c r="K197" s="18" t="s">
        <v>1021</v>
      </c>
      <c r="L197" s="18" t="s">
        <v>1112</v>
      </c>
      <c r="M197" s="18">
        <v>2035</v>
      </c>
      <c r="N197" s="18" t="s">
        <v>1053</v>
      </c>
      <c r="O197" s="18" t="s">
        <v>2002</v>
      </c>
      <c r="P197" s="18">
        <v>371530000000000</v>
      </c>
      <c r="Q197" s="18">
        <v>4474</v>
      </c>
      <c r="R197" s="19">
        <v>37.26014</v>
      </c>
      <c r="S197" s="19">
        <v>116.44107</v>
      </c>
      <c r="T197" s="18">
        <v>-12</v>
      </c>
      <c r="U197" s="18">
        <v>1988</v>
      </c>
      <c r="V197" s="14">
        <v>549562.4375</v>
      </c>
      <c r="W197" s="14">
        <v>4123673.25</v>
      </c>
      <c r="X197" s="14">
        <f t="shared" si="6"/>
        <v>42573.79251726926</v>
      </c>
      <c r="Y197" s="14">
        <f t="shared" si="7"/>
        <v>-48164.67791007273</v>
      </c>
      <c r="Z197" s="14">
        <f t="shared" si="8"/>
        <v>64283.46605064587</v>
      </c>
    </row>
    <row r="198" spans="1:26" ht="12.75">
      <c r="A198" s="18">
        <v>194</v>
      </c>
      <c r="B198" s="18">
        <v>847</v>
      </c>
      <c r="C198" s="18" t="s">
        <v>2003</v>
      </c>
      <c r="D198" s="18" t="s">
        <v>2004</v>
      </c>
      <c r="E198" s="18" t="s">
        <v>2005</v>
      </c>
      <c r="F198" s="18">
        <v>3991</v>
      </c>
      <c r="G198" s="18">
        <v>900</v>
      </c>
      <c r="H198" s="18" t="s">
        <v>2006</v>
      </c>
      <c r="J198" s="18" t="s">
        <v>1020</v>
      </c>
      <c r="K198" s="18" t="s">
        <v>1021</v>
      </c>
      <c r="L198" s="18" t="s">
        <v>1035</v>
      </c>
      <c r="M198" s="18">
        <v>812</v>
      </c>
      <c r="N198" s="18" t="s">
        <v>1023</v>
      </c>
      <c r="O198" s="18" t="s">
        <v>2007</v>
      </c>
      <c r="P198" s="18">
        <v>370140000000000</v>
      </c>
      <c r="Q198" s="18">
        <v>2405</v>
      </c>
      <c r="R198" s="19">
        <v>37.02967</v>
      </c>
      <c r="S198" s="19">
        <v>116.02413</v>
      </c>
      <c r="T198" s="18">
        <v>-774</v>
      </c>
      <c r="U198" s="18">
        <v>1978</v>
      </c>
      <c r="V198" s="14">
        <v>586798.4375</v>
      </c>
      <c r="W198" s="14">
        <v>4098405.5</v>
      </c>
      <c r="X198" s="14">
        <f aca="true" t="shared" si="9" ref="X198:X261">X$2-V198</f>
        <v>5337.792517269263</v>
      </c>
      <c r="Y198" s="14">
        <f aca="true" t="shared" si="10" ref="Y198:Y261">Y$2-W198</f>
        <v>-22896.92791007273</v>
      </c>
      <c r="Z198" s="14">
        <f aca="true" t="shared" si="11" ref="Z198:Z261">SUMSQ(X198:Y198)^0.5</f>
        <v>23510.87698654568</v>
      </c>
    </row>
    <row r="199" spans="1:26" ht="12.75">
      <c r="A199" s="18">
        <v>195</v>
      </c>
      <c r="B199" s="18">
        <v>1025</v>
      </c>
      <c r="C199" s="18" t="s">
        <v>2008</v>
      </c>
      <c r="D199" s="18" t="s">
        <v>2009</v>
      </c>
      <c r="E199" s="18" t="s">
        <v>2010</v>
      </c>
      <c r="F199" s="18">
        <v>6585</v>
      </c>
      <c r="G199" s="18">
        <v>2100</v>
      </c>
      <c r="H199" s="18" t="s">
        <v>2011</v>
      </c>
      <c r="J199" s="18" t="s">
        <v>1020</v>
      </c>
      <c r="K199" s="18" t="s">
        <v>1021</v>
      </c>
      <c r="L199" s="18" t="s">
        <v>1101</v>
      </c>
      <c r="M199" s="18">
        <v>1785</v>
      </c>
      <c r="N199" s="18" t="s">
        <v>1053</v>
      </c>
      <c r="O199" s="18" t="s">
        <v>2012</v>
      </c>
      <c r="P199" s="18">
        <v>371650000000000</v>
      </c>
      <c r="Q199" s="18">
        <v>4499</v>
      </c>
      <c r="R199" s="19">
        <v>37.28288</v>
      </c>
      <c r="S199" s="19">
        <v>116.41231</v>
      </c>
      <c r="T199" s="18">
        <v>-301</v>
      </c>
      <c r="U199" s="18">
        <v>1989</v>
      </c>
      <c r="V199" s="14">
        <v>552097.875</v>
      </c>
      <c r="W199" s="14">
        <v>4126211.5</v>
      </c>
      <c r="X199" s="14">
        <f t="shared" si="9"/>
        <v>40038.35501726926</v>
      </c>
      <c r="Y199" s="14">
        <f t="shared" si="10"/>
        <v>-50702.92791007273</v>
      </c>
      <c r="Z199" s="14">
        <f t="shared" si="11"/>
        <v>64605.39274041234</v>
      </c>
    </row>
    <row r="200" spans="1:26" ht="12.75">
      <c r="A200" s="18">
        <v>196</v>
      </c>
      <c r="B200" s="18">
        <v>661</v>
      </c>
      <c r="C200" s="18" t="s">
        <v>2013</v>
      </c>
      <c r="D200" s="18" t="s">
        <v>1755</v>
      </c>
      <c r="E200" s="18" t="s">
        <v>2014</v>
      </c>
      <c r="F200" s="18">
        <v>3961</v>
      </c>
      <c r="G200" s="18">
        <v>830</v>
      </c>
      <c r="H200" s="18" t="s">
        <v>2015</v>
      </c>
      <c r="I200" s="18" t="s">
        <v>1186</v>
      </c>
      <c r="J200" s="18" t="s">
        <v>1020</v>
      </c>
      <c r="K200" s="18" t="s">
        <v>1021</v>
      </c>
      <c r="L200" s="18" t="s">
        <v>1035</v>
      </c>
      <c r="M200" s="18">
        <v>791</v>
      </c>
      <c r="N200" s="18" t="s">
        <v>1023</v>
      </c>
      <c r="O200" s="18" t="s">
        <v>2016</v>
      </c>
      <c r="P200" s="18">
        <v>370000000000000</v>
      </c>
      <c r="Q200" s="18">
        <v>2407</v>
      </c>
      <c r="R200" s="19">
        <v>37.002</v>
      </c>
      <c r="S200" s="19">
        <v>116.03791</v>
      </c>
      <c r="T200" s="18">
        <v>-763</v>
      </c>
      <c r="U200" s="18">
        <v>1970</v>
      </c>
      <c r="V200" s="14">
        <v>585604.0625</v>
      </c>
      <c r="W200" s="14">
        <v>4095323.5</v>
      </c>
      <c r="X200" s="14">
        <f t="shared" si="9"/>
        <v>6532.167517269263</v>
      </c>
      <c r="Y200" s="14">
        <f t="shared" si="10"/>
        <v>-19814.92791007273</v>
      </c>
      <c r="Z200" s="14">
        <f t="shared" si="11"/>
        <v>20863.85823751319</v>
      </c>
    </row>
    <row r="201" spans="1:26" ht="12.75">
      <c r="A201" s="18">
        <v>197</v>
      </c>
      <c r="B201" s="18">
        <v>433</v>
      </c>
      <c r="C201" s="18" t="s">
        <v>2017</v>
      </c>
      <c r="D201" s="18" t="s">
        <v>2018</v>
      </c>
      <c r="E201" s="18" t="s">
        <v>2019</v>
      </c>
      <c r="F201" s="18">
        <v>4273</v>
      </c>
      <c r="G201" s="18">
        <v>2391</v>
      </c>
      <c r="H201" s="18" t="s">
        <v>2020</v>
      </c>
      <c r="J201" s="18" t="s">
        <v>1020</v>
      </c>
      <c r="K201" s="18" t="s">
        <v>1021</v>
      </c>
      <c r="L201" s="18" t="s">
        <v>1029</v>
      </c>
      <c r="M201" s="18">
        <v>2227</v>
      </c>
      <c r="N201" s="18" t="s">
        <v>1053</v>
      </c>
      <c r="O201" s="18" t="s">
        <v>2021</v>
      </c>
      <c r="P201" s="18">
        <v>370950000000000</v>
      </c>
      <c r="Q201" s="18">
        <v>2409</v>
      </c>
      <c r="R201" s="19">
        <v>37.16473</v>
      </c>
      <c r="S201" s="19">
        <v>116.05235</v>
      </c>
      <c r="T201" s="18">
        <v>363</v>
      </c>
      <c r="U201" s="18">
        <v>1965</v>
      </c>
      <c r="V201" s="14">
        <v>584139</v>
      </c>
      <c r="W201" s="14">
        <v>4113364.25</v>
      </c>
      <c r="X201" s="14">
        <f t="shared" si="9"/>
        <v>7997.230017269263</v>
      </c>
      <c r="Y201" s="14">
        <f t="shared" si="10"/>
        <v>-37855.67791007273</v>
      </c>
      <c r="Z201" s="14">
        <f t="shared" si="11"/>
        <v>38691.18811797178</v>
      </c>
    </row>
    <row r="202" spans="1:26" ht="12.75">
      <c r="A202" s="18">
        <v>198</v>
      </c>
      <c r="B202" s="18">
        <v>374</v>
      </c>
      <c r="C202" s="18" t="s">
        <v>2022</v>
      </c>
      <c r="D202" s="18" t="s">
        <v>2023</v>
      </c>
      <c r="E202" s="18" t="s">
        <v>2024</v>
      </c>
      <c r="F202" s="18">
        <v>3975</v>
      </c>
      <c r="G202" s="18">
        <v>915</v>
      </c>
      <c r="H202" s="18" t="s">
        <v>2025</v>
      </c>
      <c r="J202" s="18" t="s">
        <v>1020</v>
      </c>
      <c r="K202" s="18" t="s">
        <v>1227</v>
      </c>
      <c r="L202" s="18" t="s">
        <v>1035</v>
      </c>
      <c r="M202" s="18">
        <v>891</v>
      </c>
      <c r="N202" s="18" t="s">
        <v>1023</v>
      </c>
      <c r="O202" s="18" t="s">
        <v>2026</v>
      </c>
      <c r="P202" s="18">
        <v>370100000000000</v>
      </c>
      <c r="Q202" s="18">
        <v>2407</v>
      </c>
      <c r="R202" s="19">
        <v>37.01761</v>
      </c>
      <c r="S202" s="19">
        <v>116.02956</v>
      </c>
      <c r="T202" s="18">
        <v>-677</v>
      </c>
      <c r="U202" s="18">
        <v>1964</v>
      </c>
      <c r="V202" s="14">
        <v>586329.3125</v>
      </c>
      <c r="W202" s="14">
        <v>4097063</v>
      </c>
      <c r="X202" s="14">
        <f t="shared" si="9"/>
        <v>5806.917517269263</v>
      </c>
      <c r="Y202" s="14">
        <f t="shared" si="10"/>
        <v>-21554.42791007273</v>
      </c>
      <c r="Z202" s="14">
        <f t="shared" si="11"/>
        <v>22322.94007479505</v>
      </c>
    </row>
    <row r="203" spans="1:26" ht="12.75">
      <c r="A203" s="18">
        <v>199</v>
      </c>
      <c r="B203" s="18">
        <v>648</v>
      </c>
      <c r="C203" s="18" t="s">
        <v>2027</v>
      </c>
      <c r="D203" s="18" t="s">
        <v>2028</v>
      </c>
      <c r="E203" s="18" t="s">
        <v>2029</v>
      </c>
      <c r="F203" s="18">
        <v>4306</v>
      </c>
      <c r="G203" s="18">
        <v>1500</v>
      </c>
      <c r="H203" s="18" t="s">
        <v>2030</v>
      </c>
      <c r="I203" s="18" t="s">
        <v>1186</v>
      </c>
      <c r="J203" s="18" t="s">
        <v>1020</v>
      </c>
      <c r="K203" s="18" t="s">
        <v>1021</v>
      </c>
      <c r="L203" s="18" t="s">
        <v>1029</v>
      </c>
      <c r="M203" s="18">
        <v>1455</v>
      </c>
      <c r="N203" s="18" t="s">
        <v>1053</v>
      </c>
      <c r="O203" s="18" t="s">
        <v>2031</v>
      </c>
      <c r="P203" s="18">
        <v>370940000000000</v>
      </c>
      <c r="Q203" s="18">
        <v>2404</v>
      </c>
      <c r="R203" s="19">
        <v>37.16192</v>
      </c>
      <c r="S203" s="19">
        <v>116.03885</v>
      </c>
      <c r="T203" s="18">
        <v>-447</v>
      </c>
      <c r="U203" s="18">
        <v>1970</v>
      </c>
      <c r="V203" s="14">
        <v>585340.6875</v>
      </c>
      <c r="W203" s="14">
        <v>4113063.75</v>
      </c>
      <c r="X203" s="14">
        <f t="shared" si="9"/>
        <v>6795.542517269263</v>
      </c>
      <c r="Y203" s="14">
        <f t="shared" si="10"/>
        <v>-37555.17791007273</v>
      </c>
      <c r="Z203" s="14">
        <f t="shared" si="11"/>
        <v>38165.046652155805</v>
      </c>
    </row>
    <row r="204" spans="1:26" ht="12.75">
      <c r="A204" s="18">
        <v>200</v>
      </c>
      <c r="B204" s="18">
        <v>648</v>
      </c>
      <c r="C204" s="18" t="s">
        <v>2032</v>
      </c>
      <c r="D204" s="18" t="s">
        <v>2028</v>
      </c>
      <c r="E204" s="18" t="s">
        <v>2033</v>
      </c>
      <c r="F204" s="18">
        <v>4329</v>
      </c>
      <c r="G204" s="18">
        <v>1320</v>
      </c>
      <c r="H204" s="18" t="s">
        <v>2034</v>
      </c>
      <c r="I204" s="18" t="s">
        <v>1186</v>
      </c>
      <c r="J204" s="18" t="s">
        <v>1020</v>
      </c>
      <c r="K204" s="18" t="s">
        <v>1021</v>
      </c>
      <c r="L204" s="18" t="s">
        <v>1029</v>
      </c>
      <c r="M204" s="18">
        <v>1280</v>
      </c>
      <c r="N204" s="18" t="s">
        <v>1053</v>
      </c>
      <c r="O204" s="18" t="s">
        <v>2035</v>
      </c>
      <c r="P204" s="18">
        <v>370950000000000</v>
      </c>
      <c r="Q204" s="18">
        <v>2413</v>
      </c>
      <c r="R204" s="19">
        <v>37.16593</v>
      </c>
      <c r="S204" s="19">
        <v>116.03548</v>
      </c>
      <c r="T204" s="18">
        <v>-636</v>
      </c>
      <c r="U204" s="18">
        <v>1970</v>
      </c>
      <c r="V204" s="14">
        <v>585634.6875</v>
      </c>
      <c r="W204" s="14">
        <v>4113511.25</v>
      </c>
      <c r="X204" s="14">
        <f t="shared" si="9"/>
        <v>6501.542517269263</v>
      </c>
      <c r="Y204" s="14">
        <f t="shared" si="10"/>
        <v>-38002.67791007273</v>
      </c>
      <c r="Z204" s="14">
        <f t="shared" si="11"/>
        <v>38554.812714375745</v>
      </c>
    </row>
    <row r="205" spans="1:26" ht="12.75">
      <c r="A205" s="18">
        <v>201</v>
      </c>
      <c r="B205" s="18">
        <v>983</v>
      </c>
      <c r="C205" s="18" t="s">
        <v>2036</v>
      </c>
      <c r="D205" s="18" t="s">
        <v>2037</v>
      </c>
      <c r="E205" s="18" t="s">
        <v>2038</v>
      </c>
      <c r="F205" s="18">
        <v>4312</v>
      </c>
      <c r="G205" s="18">
        <v>1797</v>
      </c>
      <c r="H205" s="18" t="s">
        <v>2039</v>
      </c>
      <c r="J205" s="18" t="s">
        <v>1020</v>
      </c>
      <c r="K205" s="18" t="s">
        <v>1021</v>
      </c>
      <c r="L205" s="18" t="s">
        <v>1035</v>
      </c>
      <c r="M205" s="18">
        <v>1248</v>
      </c>
      <c r="N205" s="18" t="s">
        <v>1053</v>
      </c>
      <c r="O205" s="18" t="s">
        <v>2040</v>
      </c>
      <c r="P205" s="18">
        <v>370830000000000</v>
      </c>
      <c r="Q205" s="18">
        <v>2456</v>
      </c>
      <c r="R205" s="19">
        <v>37.14275</v>
      </c>
      <c r="S205" s="19">
        <v>116.07112</v>
      </c>
      <c r="T205" s="18">
        <v>-608</v>
      </c>
      <c r="U205" s="18">
        <v>1986</v>
      </c>
      <c r="V205" s="14">
        <v>582496.625</v>
      </c>
      <c r="W205" s="14">
        <v>4110908.25</v>
      </c>
      <c r="X205" s="14">
        <f t="shared" si="9"/>
        <v>9639.605017269263</v>
      </c>
      <c r="Y205" s="14">
        <f t="shared" si="10"/>
        <v>-35399.67791007273</v>
      </c>
      <c r="Z205" s="14">
        <f t="shared" si="11"/>
        <v>36688.67919434895</v>
      </c>
    </row>
    <row r="206" spans="1:26" ht="12.75">
      <c r="A206" s="18">
        <v>202</v>
      </c>
      <c r="B206" s="18">
        <v>948</v>
      </c>
      <c r="C206" s="18" t="s">
        <v>2041</v>
      </c>
      <c r="D206" s="18" t="s">
        <v>2042</v>
      </c>
      <c r="E206" s="18" t="s">
        <v>2043</v>
      </c>
      <c r="F206" s="18">
        <v>3967</v>
      </c>
      <c r="G206" s="18">
        <v>1400</v>
      </c>
      <c r="H206" s="18" t="s">
        <v>2044</v>
      </c>
      <c r="J206" s="18" t="s">
        <v>1020</v>
      </c>
      <c r="K206" s="18" t="s">
        <v>1021</v>
      </c>
      <c r="L206" s="18" t="s">
        <v>1035</v>
      </c>
      <c r="M206" s="18">
        <v>1096</v>
      </c>
      <c r="N206" s="18" t="s">
        <v>1023</v>
      </c>
      <c r="O206" s="18" t="s">
        <v>2045</v>
      </c>
      <c r="P206" s="18">
        <v>370100000000000</v>
      </c>
      <c r="Q206" s="18">
        <v>2410</v>
      </c>
      <c r="R206" s="19">
        <v>37.0168</v>
      </c>
      <c r="S206" s="19">
        <v>116.00764</v>
      </c>
      <c r="T206" s="18">
        <v>-461</v>
      </c>
      <c r="U206" s="18">
        <v>1984</v>
      </c>
      <c r="V206" s="14">
        <v>588279.8125</v>
      </c>
      <c r="W206" s="14">
        <v>4096993.75</v>
      </c>
      <c r="X206" s="14">
        <f t="shared" si="9"/>
        <v>3856.417517269263</v>
      </c>
      <c r="Y206" s="14">
        <f t="shared" si="10"/>
        <v>-21485.17791007273</v>
      </c>
      <c r="Z206" s="14">
        <f t="shared" si="11"/>
        <v>21828.532380693356</v>
      </c>
    </row>
    <row r="207" spans="1:26" ht="12.75">
      <c r="A207" s="18">
        <v>203</v>
      </c>
      <c r="B207" s="18">
        <v>1041</v>
      </c>
      <c r="C207" s="18" t="s">
        <v>2046</v>
      </c>
      <c r="D207" s="18" t="s">
        <v>2047</v>
      </c>
      <c r="E207" s="18" t="s">
        <v>2048</v>
      </c>
      <c r="F207" s="18">
        <v>4204</v>
      </c>
      <c r="G207" s="18">
        <v>1600</v>
      </c>
      <c r="H207" s="18" t="s">
        <v>2049</v>
      </c>
      <c r="I207" s="18" t="s">
        <v>1186</v>
      </c>
      <c r="J207" s="18" t="s">
        <v>1020</v>
      </c>
      <c r="K207" s="18" t="s">
        <v>1021</v>
      </c>
      <c r="L207" s="18" t="s">
        <v>1035</v>
      </c>
      <c r="M207" s="18">
        <v>1093</v>
      </c>
      <c r="N207" s="18" t="s">
        <v>1053</v>
      </c>
      <c r="O207" s="18" t="s">
        <v>2050</v>
      </c>
      <c r="P207" s="18">
        <v>370610000000000</v>
      </c>
      <c r="Q207" s="18">
        <v>2565</v>
      </c>
      <c r="R207" s="19">
        <v>37.10436</v>
      </c>
      <c r="S207" s="19">
        <v>116.07403</v>
      </c>
      <c r="T207" s="18">
        <v>-546</v>
      </c>
      <c r="U207" s="18">
        <v>1991</v>
      </c>
      <c r="V207" s="14">
        <v>582279.375</v>
      </c>
      <c r="W207" s="14">
        <v>4106647.75</v>
      </c>
      <c r="X207" s="14">
        <f t="shared" si="9"/>
        <v>9856.855017269263</v>
      </c>
      <c r="Y207" s="14">
        <f t="shared" si="10"/>
        <v>-31139.17791007273</v>
      </c>
      <c r="Z207" s="14">
        <f t="shared" si="11"/>
        <v>32661.996138427112</v>
      </c>
    </row>
    <row r="208" spans="1:26" ht="12.75">
      <c r="A208" s="18">
        <v>204</v>
      </c>
      <c r="B208" s="18">
        <v>1041</v>
      </c>
      <c r="C208" s="18" t="s">
        <v>2051</v>
      </c>
      <c r="D208" s="18" t="s">
        <v>2047</v>
      </c>
      <c r="E208" s="18" t="s">
        <v>2048</v>
      </c>
      <c r="F208" s="18">
        <v>4204</v>
      </c>
      <c r="G208" s="18">
        <v>1600</v>
      </c>
      <c r="H208" s="18" t="s">
        <v>2049</v>
      </c>
      <c r="I208" s="18" t="s">
        <v>1186</v>
      </c>
      <c r="J208" s="18" t="s">
        <v>1020</v>
      </c>
      <c r="K208" s="18" t="s">
        <v>1021</v>
      </c>
      <c r="L208" s="18" t="s">
        <v>1035</v>
      </c>
      <c r="M208" s="18">
        <v>1450</v>
      </c>
      <c r="N208" s="18" t="s">
        <v>1053</v>
      </c>
      <c r="O208" s="18" t="s">
        <v>2050</v>
      </c>
      <c r="P208" s="18">
        <v>370610000000000</v>
      </c>
      <c r="Q208" s="18">
        <v>2565</v>
      </c>
      <c r="R208" s="19">
        <v>37.10436</v>
      </c>
      <c r="S208" s="19">
        <v>116.07403</v>
      </c>
      <c r="T208" s="18">
        <v>-189</v>
      </c>
      <c r="U208" s="18">
        <v>1991</v>
      </c>
      <c r="V208" s="14">
        <v>582279.375</v>
      </c>
      <c r="W208" s="14">
        <v>4106647.75</v>
      </c>
      <c r="X208" s="14">
        <f t="shared" si="9"/>
        <v>9856.855017269263</v>
      </c>
      <c r="Y208" s="14">
        <f t="shared" si="10"/>
        <v>-31139.17791007273</v>
      </c>
      <c r="Z208" s="14">
        <f t="shared" si="11"/>
        <v>32661.996138427112</v>
      </c>
    </row>
    <row r="209" spans="1:26" ht="12.75">
      <c r="A209" s="18">
        <v>205</v>
      </c>
      <c r="B209" s="18">
        <v>1041</v>
      </c>
      <c r="C209" s="18" t="s">
        <v>2052</v>
      </c>
      <c r="D209" s="18" t="s">
        <v>2047</v>
      </c>
      <c r="E209" s="18" t="s">
        <v>2048</v>
      </c>
      <c r="F209" s="18">
        <v>4204</v>
      </c>
      <c r="G209" s="18">
        <v>1600</v>
      </c>
      <c r="H209" s="18" t="s">
        <v>2049</v>
      </c>
      <c r="I209" s="18" t="s">
        <v>1186</v>
      </c>
      <c r="J209" s="18" t="s">
        <v>1020</v>
      </c>
      <c r="K209" s="18" t="s">
        <v>1046</v>
      </c>
      <c r="L209" s="18" t="s">
        <v>1035</v>
      </c>
      <c r="M209" s="18">
        <v>1559</v>
      </c>
      <c r="N209" s="18" t="s">
        <v>1053</v>
      </c>
      <c r="O209" s="18" t="s">
        <v>2050</v>
      </c>
      <c r="P209" s="18">
        <v>370610000000000</v>
      </c>
      <c r="Q209" s="18">
        <v>2565</v>
      </c>
      <c r="R209" s="19">
        <v>37.10436</v>
      </c>
      <c r="S209" s="19">
        <v>116.07403</v>
      </c>
      <c r="T209" s="18">
        <v>-80</v>
      </c>
      <c r="U209" s="18">
        <v>1991</v>
      </c>
      <c r="V209" s="14">
        <v>582279.375</v>
      </c>
      <c r="W209" s="14">
        <v>4106647.75</v>
      </c>
      <c r="X209" s="14">
        <f t="shared" si="9"/>
        <v>9856.855017269263</v>
      </c>
      <c r="Y209" s="14">
        <f t="shared" si="10"/>
        <v>-31139.17791007273</v>
      </c>
      <c r="Z209" s="14">
        <f t="shared" si="11"/>
        <v>32661.996138427112</v>
      </c>
    </row>
    <row r="210" spans="1:26" ht="12.75">
      <c r="A210" s="18">
        <v>206</v>
      </c>
      <c r="B210" s="18">
        <v>958</v>
      </c>
      <c r="C210" s="18" t="s">
        <v>2053</v>
      </c>
      <c r="D210" s="18" t="s">
        <v>2054</v>
      </c>
      <c r="E210" s="18" t="s">
        <v>2055</v>
      </c>
      <c r="F210" s="18">
        <v>4556</v>
      </c>
      <c r="G210" s="18">
        <v>2000</v>
      </c>
      <c r="H210" s="18" t="s">
        <v>2056</v>
      </c>
      <c r="J210" s="18" t="s">
        <v>1020</v>
      </c>
      <c r="K210" s="18" t="s">
        <v>1021</v>
      </c>
      <c r="L210" s="18" t="s">
        <v>1101</v>
      </c>
      <c r="M210" s="18">
        <v>1690</v>
      </c>
      <c r="N210" s="18" t="s">
        <v>1053</v>
      </c>
      <c r="O210" s="18" t="s">
        <v>2057</v>
      </c>
      <c r="P210" s="18">
        <v>371040000000000</v>
      </c>
      <c r="Q210" s="18">
        <v>2500</v>
      </c>
      <c r="R210" s="19">
        <v>37.17998</v>
      </c>
      <c r="S210" s="19">
        <v>116.08896</v>
      </c>
      <c r="T210" s="18">
        <v>-366</v>
      </c>
      <c r="U210" s="18">
        <v>1985</v>
      </c>
      <c r="V210" s="14">
        <v>580872.625</v>
      </c>
      <c r="W210" s="14">
        <v>4115022.75</v>
      </c>
      <c r="X210" s="14">
        <f t="shared" si="9"/>
        <v>11263.605017269263</v>
      </c>
      <c r="Y210" s="14">
        <f t="shared" si="10"/>
        <v>-39514.17791007273</v>
      </c>
      <c r="Z210" s="14">
        <f t="shared" si="11"/>
        <v>41088.18630572458</v>
      </c>
    </row>
    <row r="211" spans="1:26" ht="12.75">
      <c r="A211" s="18">
        <v>207</v>
      </c>
      <c r="B211" s="18">
        <v>821</v>
      </c>
      <c r="C211" s="18" t="s">
        <v>2058</v>
      </c>
      <c r="D211" s="18" t="s">
        <v>2059</v>
      </c>
      <c r="E211" s="18" t="s">
        <v>2060</v>
      </c>
      <c r="F211" s="18">
        <v>4327</v>
      </c>
      <c r="G211" s="18">
        <v>2100</v>
      </c>
      <c r="H211" s="18" t="s">
        <v>2061</v>
      </c>
      <c r="J211" s="18" t="s">
        <v>1020</v>
      </c>
      <c r="K211" s="18" t="s">
        <v>1021</v>
      </c>
      <c r="L211" s="18" t="s">
        <v>1101</v>
      </c>
      <c r="M211" s="18">
        <v>1740</v>
      </c>
      <c r="N211" s="18" t="s">
        <v>1053</v>
      </c>
      <c r="O211" s="18" t="s">
        <v>2062</v>
      </c>
      <c r="P211" s="18">
        <v>370900000000000</v>
      </c>
      <c r="Q211" s="18">
        <v>2429</v>
      </c>
      <c r="R211" s="19">
        <v>37.15116</v>
      </c>
      <c r="S211" s="19">
        <v>116.06756</v>
      </c>
      <c r="T211" s="18">
        <v>-158</v>
      </c>
      <c r="U211" s="18">
        <v>1977</v>
      </c>
      <c r="V211" s="14">
        <v>582803.5625</v>
      </c>
      <c r="W211" s="14">
        <v>4111845</v>
      </c>
      <c r="X211" s="14">
        <f t="shared" si="9"/>
        <v>9332.667517269263</v>
      </c>
      <c r="Y211" s="14">
        <f t="shared" si="10"/>
        <v>-36336.42791007273</v>
      </c>
      <c r="Z211" s="14">
        <f t="shared" si="11"/>
        <v>37515.7923580431</v>
      </c>
    </row>
    <row r="212" spans="1:26" ht="12.75">
      <c r="A212" s="18">
        <v>208</v>
      </c>
      <c r="B212" s="18">
        <v>383</v>
      </c>
      <c r="C212" s="18" t="s">
        <v>2063</v>
      </c>
      <c r="D212" s="18" t="s">
        <v>2064</v>
      </c>
      <c r="E212" s="18" t="s">
        <v>2065</v>
      </c>
      <c r="F212" s="18">
        <v>4148</v>
      </c>
      <c r="G212" s="18">
        <v>1215</v>
      </c>
      <c r="H212" s="18" t="s">
        <v>2066</v>
      </c>
      <c r="J212" s="18" t="s">
        <v>1020</v>
      </c>
      <c r="K212" s="18" t="s">
        <v>1227</v>
      </c>
      <c r="L212" s="18" t="s">
        <v>1035</v>
      </c>
      <c r="M212" s="18">
        <v>1178</v>
      </c>
      <c r="N212" s="18" t="s">
        <v>2067</v>
      </c>
      <c r="O212" s="18" t="s">
        <v>2068</v>
      </c>
      <c r="P212" s="18">
        <v>370420000000000</v>
      </c>
      <c r="Q212" s="18">
        <v>2433</v>
      </c>
      <c r="R212" s="19">
        <v>37.07247</v>
      </c>
      <c r="S212" s="19">
        <v>116.01539</v>
      </c>
      <c r="T212" s="18">
        <v>-537</v>
      </c>
      <c r="U212" s="18">
        <v>1964</v>
      </c>
      <c r="V212" s="14">
        <v>587526.8125</v>
      </c>
      <c r="W212" s="14">
        <v>4103161.75</v>
      </c>
      <c r="X212" s="14">
        <f t="shared" si="9"/>
        <v>4609.417517269263</v>
      </c>
      <c r="Y212" s="14">
        <f t="shared" si="10"/>
        <v>-27653.17791007273</v>
      </c>
      <c r="Z212" s="14">
        <f t="shared" si="11"/>
        <v>28034.710242387795</v>
      </c>
    </row>
    <row r="213" spans="1:26" ht="12.75">
      <c r="A213" s="18">
        <v>209</v>
      </c>
      <c r="B213" s="18">
        <v>808</v>
      </c>
      <c r="C213" s="18" t="s">
        <v>2069</v>
      </c>
      <c r="D213" s="18" t="s">
        <v>2070</v>
      </c>
      <c r="E213" s="18" t="s">
        <v>2071</v>
      </c>
      <c r="F213" s="18">
        <v>3963</v>
      </c>
      <c r="G213" s="18">
        <v>1150</v>
      </c>
      <c r="H213" s="18" t="s">
        <v>2072</v>
      </c>
      <c r="I213" s="18" t="s">
        <v>1186</v>
      </c>
      <c r="J213" s="18" t="s">
        <v>1020</v>
      </c>
      <c r="K213" s="18" t="s">
        <v>1021</v>
      </c>
      <c r="L213" s="18" t="s">
        <v>1035</v>
      </c>
      <c r="M213" s="18">
        <v>1098</v>
      </c>
      <c r="N213" s="18" t="s">
        <v>1023</v>
      </c>
      <c r="O213" s="18" t="s">
        <v>2073</v>
      </c>
      <c r="P213" s="18">
        <v>370020000000000</v>
      </c>
      <c r="Q213" s="18">
        <v>2409</v>
      </c>
      <c r="R213" s="19">
        <v>37.00664</v>
      </c>
      <c r="S213" s="19">
        <v>116.03136</v>
      </c>
      <c r="T213" s="18">
        <v>-456</v>
      </c>
      <c r="U213" s="18">
        <v>1977</v>
      </c>
      <c r="V213" s="14">
        <v>586180.875</v>
      </c>
      <c r="W213" s="14">
        <v>4095844</v>
      </c>
      <c r="X213" s="14">
        <f t="shared" si="9"/>
        <v>5955.355017269263</v>
      </c>
      <c r="Y213" s="14">
        <f t="shared" si="10"/>
        <v>-20335.42791007273</v>
      </c>
      <c r="Z213" s="14">
        <f t="shared" si="11"/>
        <v>21189.522922130152</v>
      </c>
    </row>
    <row r="214" spans="1:26" ht="12.75">
      <c r="A214" s="18">
        <v>210</v>
      </c>
      <c r="B214" s="18">
        <v>692</v>
      </c>
      <c r="C214" s="18" t="s">
        <v>2074</v>
      </c>
      <c r="D214" s="18" t="s">
        <v>2075</v>
      </c>
      <c r="E214" s="18" t="s">
        <v>2076</v>
      </c>
      <c r="F214" s="18">
        <v>3955</v>
      </c>
      <c r="G214" s="18">
        <v>1052</v>
      </c>
      <c r="H214" s="18" t="s">
        <v>2077</v>
      </c>
      <c r="J214" s="18" t="s">
        <v>1020</v>
      </c>
      <c r="K214" s="18" t="s">
        <v>1021</v>
      </c>
      <c r="L214" s="18" t="s">
        <v>1035</v>
      </c>
      <c r="M214" s="18">
        <v>990</v>
      </c>
      <c r="N214" s="18" t="s">
        <v>1023</v>
      </c>
      <c r="O214" s="18" t="s">
        <v>2078</v>
      </c>
      <c r="P214" s="18">
        <v>370000000000000</v>
      </c>
      <c r="Q214" s="18">
        <v>2419</v>
      </c>
      <c r="R214" s="19">
        <v>37.00108</v>
      </c>
      <c r="S214" s="19">
        <v>116.01942</v>
      </c>
      <c r="T214" s="18">
        <v>-546</v>
      </c>
      <c r="U214" s="18">
        <v>1972</v>
      </c>
      <c r="V214" s="14">
        <v>587249.875</v>
      </c>
      <c r="W214" s="14">
        <v>4095238</v>
      </c>
      <c r="X214" s="14">
        <f t="shared" si="9"/>
        <v>4886.355017269263</v>
      </c>
      <c r="Y214" s="14">
        <f t="shared" si="10"/>
        <v>-19729.42791007273</v>
      </c>
      <c r="Z214" s="14">
        <f t="shared" si="11"/>
        <v>20325.520682470826</v>
      </c>
    </row>
    <row r="215" spans="1:26" ht="12.75">
      <c r="A215" s="18">
        <v>211</v>
      </c>
      <c r="B215" s="18">
        <v>314</v>
      </c>
      <c r="C215" s="18" t="s">
        <v>2079</v>
      </c>
      <c r="D215" s="18" t="s">
        <v>2080</v>
      </c>
      <c r="E215" s="18" t="s">
        <v>2081</v>
      </c>
      <c r="F215" s="18">
        <v>4028</v>
      </c>
      <c r="G215" s="18">
        <v>265</v>
      </c>
      <c r="H215" s="18" t="s">
        <v>2082</v>
      </c>
      <c r="J215" s="18" t="s">
        <v>1020</v>
      </c>
      <c r="K215" s="18" t="s">
        <v>1046</v>
      </c>
      <c r="L215" s="18" t="s">
        <v>1059</v>
      </c>
      <c r="M215" s="18">
        <v>245</v>
      </c>
      <c r="N215" s="18" t="s">
        <v>1023</v>
      </c>
      <c r="O215" s="18" t="s">
        <v>2083</v>
      </c>
      <c r="P215" s="18">
        <v>370250000000000</v>
      </c>
      <c r="Q215" s="18">
        <v>2405</v>
      </c>
      <c r="R215" s="19">
        <v>37.04881</v>
      </c>
      <c r="S215" s="19">
        <v>116.03031</v>
      </c>
      <c r="T215" s="18">
        <v>-1378</v>
      </c>
      <c r="U215" s="18">
        <v>1963</v>
      </c>
      <c r="V215" s="14">
        <v>586227</v>
      </c>
      <c r="W215" s="14">
        <v>4100523.5</v>
      </c>
      <c r="X215" s="14">
        <f t="shared" si="9"/>
        <v>5909.230017269263</v>
      </c>
      <c r="Y215" s="14">
        <f t="shared" si="10"/>
        <v>-25014.92791007273</v>
      </c>
      <c r="Z215" s="14">
        <f t="shared" si="11"/>
        <v>25703.416460523917</v>
      </c>
    </row>
    <row r="216" spans="1:26" ht="12.75">
      <c r="A216" s="18">
        <v>212</v>
      </c>
      <c r="B216" s="18">
        <v>844</v>
      </c>
      <c r="C216" s="18" t="s">
        <v>2084</v>
      </c>
      <c r="D216" s="18" t="s">
        <v>2085</v>
      </c>
      <c r="E216" s="18" t="s">
        <v>2086</v>
      </c>
      <c r="F216" s="18">
        <v>4488</v>
      </c>
      <c r="G216" s="18">
        <v>2000</v>
      </c>
      <c r="H216" s="18" t="s">
        <v>2087</v>
      </c>
      <c r="I216" s="18" t="s">
        <v>1186</v>
      </c>
      <c r="J216" s="18" t="s">
        <v>1020</v>
      </c>
      <c r="K216" s="18" t="s">
        <v>1021</v>
      </c>
      <c r="L216" s="18" t="s">
        <v>1035</v>
      </c>
      <c r="M216" s="18">
        <v>688</v>
      </c>
      <c r="N216" s="18" t="s">
        <v>1053</v>
      </c>
      <c r="O216" s="18" t="s">
        <v>2088</v>
      </c>
      <c r="P216" s="18">
        <v>371010000000000</v>
      </c>
      <c r="Q216" s="18">
        <v>2560</v>
      </c>
      <c r="R216" s="19">
        <v>37.17101</v>
      </c>
      <c r="S216" s="19">
        <v>116.08717</v>
      </c>
      <c r="T216" s="18">
        <v>-1240</v>
      </c>
      <c r="U216" s="18">
        <v>1978</v>
      </c>
      <c r="V216" s="14">
        <v>581041.25</v>
      </c>
      <c r="W216" s="14">
        <v>4114030</v>
      </c>
      <c r="X216" s="14">
        <f t="shared" si="9"/>
        <v>11094.980017269263</v>
      </c>
      <c r="Y216" s="14">
        <f t="shared" si="10"/>
        <v>-38521.42791007273</v>
      </c>
      <c r="Z216" s="14">
        <f t="shared" si="11"/>
        <v>40087.39190586655</v>
      </c>
    </row>
    <row r="217" spans="1:26" ht="12.75">
      <c r="A217" s="18">
        <v>213</v>
      </c>
      <c r="B217" s="18">
        <v>844</v>
      </c>
      <c r="C217" s="18" t="s">
        <v>2089</v>
      </c>
      <c r="D217" s="18" t="s">
        <v>2085</v>
      </c>
      <c r="E217" s="18" t="s">
        <v>2086</v>
      </c>
      <c r="F217" s="18">
        <v>4488</v>
      </c>
      <c r="G217" s="18">
        <v>2000</v>
      </c>
      <c r="H217" s="18" t="s">
        <v>2087</v>
      </c>
      <c r="I217" s="18" t="s">
        <v>1186</v>
      </c>
      <c r="J217" s="18" t="s">
        <v>1020</v>
      </c>
      <c r="K217" s="18" t="s">
        <v>1021</v>
      </c>
      <c r="L217" s="18" t="s">
        <v>1035</v>
      </c>
      <c r="M217" s="18">
        <v>1377</v>
      </c>
      <c r="N217" s="18" t="s">
        <v>1053</v>
      </c>
      <c r="O217" s="18" t="s">
        <v>2088</v>
      </c>
      <c r="P217" s="18">
        <v>371010000000000</v>
      </c>
      <c r="Q217" s="18">
        <v>2560</v>
      </c>
      <c r="R217" s="19">
        <v>37.17101</v>
      </c>
      <c r="S217" s="19">
        <v>116.08717</v>
      </c>
      <c r="T217" s="18">
        <v>-551</v>
      </c>
      <c r="U217" s="18">
        <v>1978</v>
      </c>
      <c r="V217" s="14">
        <v>581041.25</v>
      </c>
      <c r="W217" s="14">
        <v>4114030</v>
      </c>
      <c r="X217" s="14">
        <f t="shared" si="9"/>
        <v>11094.980017269263</v>
      </c>
      <c r="Y217" s="14">
        <f t="shared" si="10"/>
        <v>-38521.42791007273</v>
      </c>
      <c r="Z217" s="14">
        <f t="shared" si="11"/>
        <v>40087.39190586655</v>
      </c>
    </row>
    <row r="218" spans="1:26" ht="12.75">
      <c r="A218" s="18">
        <v>214</v>
      </c>
      <c r="B218" s="18">
        <v>391</v>
      </c>
      <c r="C218" s="18" t="s">
        <v>2090</v>
      </c>
      <c r="D218" s="18" t="s">
        <v>2091</v>
      </c>
      <c r="E218" s="18" t="s">
        <v>2092</v>
      </c>
      <c r="F218" s="18">
        <v>4195</v>
      </c>
      <c r="G218" s="18">
        <v>1360</v>
      </c>
      <c r="H218" s="18" t="s">
        <v>2093</v>
      </c>
      <c r="J218" s="18" t="s">
        <v>1020</v>
      </c>
      <c r="K218" s="18" t="s">
        <v>1021</v>
      </c>
      <c r="L218" s="18" t="s">
        <v>1029</v>
      </c>
      <c r="M218" s="18">
        <v>1326</v>
      </c>
      <c r="N218" s="18" t="s">
        <v>1053</v>
      </c>
      <c r="O218" s="18" t="s">
        <v>2094</v>
      </c>
      <c r="P218" s="18">
        <v>370650000000000</v>
      </c>
      <c r="Q218" s="18">
        <v>2561</v>
      </c>
      <c r="R218" s="19">
        <v>37.11443</v>
      </c>
      <c r="S218" s="19">
        <v>116.05344</v>
      </c>
      <c r="T218" s="18">
        <v>-308</v>
      </c>
      <c r="U218" s="18">
        <v>1964</v>
      </c>
      <c r="V218" s="14">
        <v>584097.6875</v>
      </c>
      <c r="W218" s="14">
        <v>4107781.5</v>
      </c>
      <c r="X218" s="14">
        <f t="shared" si="9"/>
        <v>8038.542517269263</v>
      </c>
      <c r="Y218" s="14">
        <f t="shared" si="10"/>
        <v>-32272.92791007273</v>
      </c>
      <c r="Z218" s="14">
        <f t="shared" si="11"/>
        <v>33258.98437551419</v>
      </c>
    </row>
    <row r="219" spans="1:26" ht="12.75">
      <c r="A219" s="18">
        <v>215</v>
      </c>
      <c r="B219" s="18">
        <v>754</v>
      </c>
      <c r="C219" s="18" t="s">
        <v>2095</v>
      </c>
      <c r="D219" s="18" t="s">
        <v>2096</v>
      </c>
      <c r="E219" s="18" t="s">
        <v>2097</v>
      </c>
      <c r="F219" s="18">
        <v>4269</v>
      </c>
      <c r="G219" s="18">
        <v>1250</v>
      </c>
      <c r="H219" s="18" t="s">
        <v>2098</v>
      </c>
      <c r="I219" s="18" t="s">
        <v>1186</v>
      </c>
      <c r="J219" s="18" t="s">
        <v>1020</v>
      </c>
      <c r="K219" s="18" t="s">
        <v>1021</v>
      </c>
      <c r="L219" s="18" t="s">
        <v>1035</v>
      </c>
      <c r="M219" s="18">
        <v>1226</v>
      </c>
      <c r="N219" s="18" t="s">
        <v>1053</v>
      </c>
      <c r="O219" s="18" t="s">
        <v>2099</v>
      </c>
      <c r="P219" s="18">
        <v>370700000000000</v>
      </c>
      <c r="Q219" s="18">
        <v>2433</v>
      </c>
      <c r="R219" s="19">
        <v>37.11926</v>
      </c>
      <c r="S219" s="19">
        <v>116.08513</v>
      </c>
      <c r="T219" s="18">
        <v>-610</v>
      </c>
      <c r="U219" s="18">
        <v>1974</v>
      </c>
      <c r="V219" s="14">
        <v>581277.1875</v>
      </c>
      <c r="W219" s="14">
        <v>4108289.75</v>
      </c>
      <c r="X219" s="14">
        <f t="shared" si="9"/>
        <v>10859.042517269263</v>
      </c>
      <c r="Y219" s="14">
        <f t="shared" si="10"/>
        <v>-32781.17791007273</v>
      </c>
      <c r="Z219" s="14">
        <f t="shared" si="11"/>
        <v>34532.94701533163</v>
      </c>
    </row>
    <row r="220" spans="1:26" ht="12.75">
      <c r="A220" s="18">
        <v>216</v>
      </c>
      <c r="B220" s="18">
        <v>754</v>
      </c>
      <c r="C220" s="18" t="s">
        <v>2100</v>
      </c>
      <c r="D220" s="18" t="s">
        <v>2096</v>
      </c>
      <c r="E220" s="18" t="s">
        <v>2097</v>
      </c>
      <c r="F220" s="18">
        <v>4269</v>
      </c>
      <c r="G220" s="18">
        <v>1250</v>
      </c>
      <c r="H220" s="18" t="s">
        <v>2098</v>
      </c>
      <c r="I220" s="18" t="s">
        <v>1186</v>
      </c>
      <c r="J220" s="18" t="s">
        <v>1020</v>
      </c>
      <c r="K220" s="18" t="s">
        <v>1021</v>
      </c>
      <c r="L220" s="18" t="s">
        <v>1035</v>
      </c>
      <c r="M220" s="18">
        <v>891</v>
      </c>
      <c r="N220" s="18" t="s">
        <v>1053</v>
      </c>
      <c r="O220" s="18" t="s">
        <v>2099</v>
      </c>
      <c r="P220" s="18">
        <v>370700000000000</v>
      </c>
      <c r="Q220" s="18">
        <v>2433</v>
      </c>
      <c r="R220" s="19">
        <v>37.11926</v>
      </c>
      <c r="S220" s="19">
        <v>116.08513</v>
      </c>
      <c r="T220" s="18">
        <v>-945</v>
      </c>
      <c r="U220" s="18">
        <v>1974</v>
      </c>
      <c r="V220" s="14">
        <v>581277.1875</v>
      </c>
      <c r="W220" s="14">
        <v>4108289.75</v>
      </c>
      <c r="X220" s="14">
        <f t="shared" si="9"/>
        <v>10859.042517269263</v>
      </c>
      <c r="Y220" s="14">
        <f t="shared" si="10"/>
        <v>-32781.17791007273</v>
      </c>
      <c r="Z220" s="14">
        <f t="shared" si="11"/>
        <v>34532.94701533163</v>
      </c>
    </row>
    <row r="221" spans="1:26" ht="12.75">
      <c r="A221" s="18">
        <v>217</v>
      </c>
      <c r="B221" s="18">
        <v>571</v>
      </c>
      <c r="C221" s="18" t="s">
        <v>2101</v>
      </c>
      <c r="D221" s="18" t="s">
        <v>2102</v>
      </c>
      <c r="E221" s="18" t="s">
        <v>2103</v>
      </c>
      <c r="F221" s="18">
        <v>4312</v>
      </c>
      <c r="G221" s="18">
        <v>2075</v>
      </c>
      <c r="H221" s="18" t="s">
        <v>2104</v>
      </c>
      <c r="J221" s="18" t="s">
        <v>1020</v>
      </c>
      <c r="K221" s="18" t="s">
        <v>1021</v>
      </c>
      <c r="L221" s="18" t="s">
        <v>1029</v>
      </c>
      <c r="M221" s="18">
        <v>1177</v>
      </c>
      <c r="N221" s="18" t="s">
        <v>1053</v>
      </c>
      <c r="O221" s="18" t="s">
        <v>2105</v>
      </c>
      <c r="P221" s="18">
        <v>370750000000000</v>
      </c>
      <c r="Q221" s="18">
        <v>2470</v>
      </c>
      <c r="R221" s="19">
        <v>37.13047</v>
      </c>
      <c r="S221" s="19">
        <v>116.08651</v>
      </c>
      <c r="T221" s="18">
        <v>-665</v>
      </c>
      <c r="U221" s="18">
        <v>1968</v>
      </c>
      <c r="V221" s="14">
        <v>581142.6875</v>
      </c>
      <c r="W221" s="14">
        <v>4109533.5</v>
      </c>
      <c r="X221" s="14">
        <f t="shared" si="9"/>
        <v>10993.542517269263</v>
      </c>
      <c r="Y221" s="14">
        <f t="shared" si="10"/>
        <v>-34024.92791007273</v>
      </c>
      <c r="Z221" s="14">
        <f t="shared" si="11"/>
        <v>35756.86921927943</v>
      </c>
    </row>
    <row r="222" spans="1:26" ht="12.75">
      <c r="A222" s="18">
        <v>218</v>
      </c>
      <c r="B222" s="18">
        <v>572</v>
      </c>
      <c r="C222" s="18" t="s">
        <v>2106</v>
      </c>
      <c r="D222" s="18" t="s">
        <v>2102</v>
      </c>
      <c r="E222" s="18" t="s">
        <v>2103</v>
      </c>
      <c r="F222" s="18">
        <v>4312</v>
      </c>
      <c r="G222" s="18">
        <v>2075</v>
      </c>
      <c r="H222" s="18" t="s">
        <v>2104</v>
      </c>
      <c r="I222" s="18" t="s">
        <v>1186</v>
      </c>
      <c r="J222" s="18" t="s">
        <v>1020</v>
      </c>
      <c r="K222" s="18" t="s">
        <v>1021</v>
      </c>
      <c r="L222" s="18" t="s">
        <v>1035</v>
      </c>
      <c r="M222" s="18">
        <v>1177</v>
      </c>
      <c r="N222" s="18" t="s">
        <v>1053</v>
      </c>
      <c r="O222" s="18" t="s">
        <v>2105</v>
      </c>
      <c r="P222" s="18">
        <v>370750000000000</v>
      </c>
      <c r="Q222" s="18">
        <v>2470</v>
      </c>
      <c r="R222" s="19">
        <v>37.13047</v>
      </c>
      <c r="S222" s="19">
        <v>116.08651</v>
      </c>
      <c r="T222" s="18">
        <v>-665</v>
      </c>
      <c r="U222" s="18">
        <v>1968</v>
      </c>
      <c r="V222" s="14">
        <v>581142.6875</v>
      </c>
      <c r="W222" s="14">
        <v>4109533.5</v>
      </c>
      <c r="X222" s="14">
        <f t="shared" si="9"/>
        <v>10993.542517269263</v>
      </c>
      <c r="Y222" s="14">
        <f t="shared" si="10"/>
        <v>-34024.92791007273</v>
      </c>
      <c r="Z222" s="14">
        <f t="shared" si="11"/>
        <v>35756.86921927943</v>
      </c>
    </row>
    <row r="223" spans="1:26" ht="12.75">
      <c r="A223" s="18">
        <v>219</v>
      </c>
      <c r="B223" s="18">
        <v>572</v>
      </c>
      <c r="C223" s="18" t="s">
        <v>2107</v>
      </c>
      <c r="D223" s="18" t="s">
        <v>2102</v>
      </c>
      <c r="E223" s="18" t="s">
        <v>2103</v>
      </c>
      <c r="F223" s="18">
        <v>4312</v>
      </c>
      <c r="G223" s="18">
        <v>2075</v>
      </c>
      <c r="H223" s="18" t="s">
        <v>2104</v>
      </c>
      <c r="I223" s="18" t="s">
        <v>1186</v>
      </c>
      <c r="J223" s="18" t="s">
        <v>1020</v>
      </c>
      <c r="K223" s="18" t="s">
        <v>1021</v>
      </c>
      <c r="L223" s="18" t="s">
        <v>1035</v>
      </c>
      <c r="M223" s="18">
        <v>1977</v>
      </c>
      <c r="N223" s="18" t="s">
        <v>1053</v>
      </c>
      <c r="O223" s="18" t="s">
        <v>2105</v>
      </c>
      <c r="P223" s="18">
        <v>370750000000000</v>
      </c>
      <c r="Q223" s="18">
        <v>2470</v>
      </c>
      <c r="R223" s="19">
        <v>37.13047</v>
      </c>
      <c r="S223" s="19">
        <v>116.08651</v>
      </c>
      <c r="T223" s="18">
        <v>135</v>
      </c>
      <c r="U223" s="18">
        <v>1968</v>
      </c>
      <c r="V223" s="14">
        <v>581142.6875</v>
      </c>
      <c r="W223" s="14">
        <v>4109533.5</v>
      </c>
      <c r="X223" s="14">
        <f t="shared" si="9"/>
        <v>10993.542517269263</v>
      </c>
      <c r="Y223" s="14">
        <f t="shared" si="10"/>
        <v>-34024.92791007273</v>
      </c>
      <c r="Z223" s="14">
        <f t="shared" si="11"/>
        <v>35756.86921927943</v>
      </c>
    </row>
    <row r="224" spans="1:26" ht="12.75">
      <c r="A224" s="18">
        <v>220</v>
      </c>
      <c r="B224" s="18">
        <v>812</v>
      </c>
      <c r="C224" s="18" t="s">
        <v>2108</v>
      </c>
      <c r="D224" s="18" t="s">
        <v>2109</v>
      </c>
      <c r="E224" s="18" t="s">
        <v>2110</v>
      </c>
      <c r="F224" s="18">
        <v>4148</v>
      </c>
      <c r="G224" s="18">
        <v>2050</v>
      </c>
      <c r="H224" s="18" t="s">
        <v>2111</v>
      </c>
      <c r="J224" s="18" t="s">
        <v>1020</v>
      </c>
      <c r="K224" s="18" t="s">
        <v>1021</v>
      </c>
      <c r="L224" s="18" t="s">
        <v>1101</v>
      </c>
      <c r="M224" s="18">
        <v>1851</v>
      </c>
      <c r="N224" s="18" t="s">
        <v>1023</v>
      </c>
      <c r="O224" s="18" t="s">
        <v>2112</v>
      </c>
      <c r="P224" s="18">
        <v>370540000000000</v>
      </c>
      <c r="Q224" s="18">
        <v>2515</v>
      </c>
      <c r="R224" s="19">
        <v>37.09433</v>
      </c>
      <c r="S224" s="19">
        <v>116.04486</v>
      </c>
      <c r="T224" s="18">
        <v>218</v>
      </c>
      <c r="U224" s="18">
        <v>1977</v>
      </c>
      <c r="V224" s="14">
        <v>584882.5</v>
      </c>
      <c r="W224" s="14">
        <v>4105559.75</v>
      </c>
      <c r="X224" s="14">
        <f t="shared" si="9"/>
        <v>7253.730017269263</v>
      </c>
      <c r="Y224" s="14">
        <f t="shared" si="10"/>
        <v>-30051.17791007273</v>
      </c>
      <c r="Z224" s="14">
        <f t="shared" si="11"/>
        <v>30914.234471296168</v>
      </c>
    </row>
    <row r="225" spans="1:26" ht="12.75">
      <c r="A225" s="18">
        <v>221</v>
      </c>
      <c r="B225" s="18">
        <v>546</v>
      </c>
      <c r="C225" s="18" t="s">
        <v>2113</v>
      </c>
      <c r="D225" s="18" t="s">
        <v>2114</v>
      </c>
      <c r="E225" s="18" t="s">
        <v>2115</v>
      </c>
      <c r="F225" s="18">
        <v>4317</v>
      </c>
      <c r="G225" s="18">
        <v>680</v>
      </c>
      <c r="H225" s="18" t="s">
        <v>2116</v>
      </c>
      <c r="J225" s="18" t="s">
        <v>1020</v>
      </c>
      <c r="K225" s="18" t="s">
        <v>1021</v>
      </c>
      <c r="L225" s="18" t="s">
        <v>1035</v>
      </c>
      <c r="M225" s="18">
        <v>596</v>
      </c>
      <c r="N225" s="18" t="s">
        <v>1053</v>
      </c>
      <c r="O225" s="18" t="s">
        <v>2117</v>
      </c>
      <c r="P225" s="18">
        <v>370920000000000</v>
      </c>
      <c r="Q225" s="18">
        <v>2404</v>
      </c>
      <c r="R225" s="19">
        <v>37.15732</v>
      </c>
      <c r="S225" s="19">
        <v>116.03491</v>
      </c>
      <c r="T225" s="18">
        <v>-1317</v>
      </c>
      <c r="U225" s="18">
        <v>1968</v>
      </c>
      <c r="V225" s="14">
        <v>585695.3125</v>
      </c>
      <c r="W225" s="14">
        <v>4112557.25</v>
      </c>
      <c r="X225" s="14">
        <f t="shared" si="9"/>
        <v>6440.917517269263</v>
      </c>
      <c r="Y225" s="14">
        <f t="shared" si="10"/>
        <v>-37048.67791007273</v>
      </c>
      <c r="Z225" s="14">
        <f t="shared" si="11"/>
        <v>37604.38742153071</v>
      </c>
    </row>
    <row r="226" spans="1:26" ht="12.75">
      <c r="A226" s="18">
        <v>222</v>
      </c>
      <c r="B226" s="18">
        <v>923</v>
      </c>
      <c r="C226" s="18" t="s">
        <v>2118</v>
      </c>
      <c r="D226" s="18" t="s">
        <v>2119</v>
      </c>
      <c r="E226" s="18" t="s">
        <v>2120</v>
      </c>
      <c r="F226" s="18">
        <v>4383</v>
      </c>
      <c r="G226" s="18">
        <v>1475</v>
      </c>
      <c r="H226" s="18" t="s">
        <v>2121</v>
      </c>
      <c r="J226" s="18" t="s">
        <v>1020</v>
      </c>
      <c r="K226" s="18" t="s">
        <v>1021</v>
      </c>
      <c r="L226" s="18" t="s">
        <v>1035</v>
      </c>
      <c r="M226" s="18">
        <v>1280</v>
      </c>
      <c r="N226" s="18" t="s">
        <v>1053</v>
      </c>
      <c r="O226" s="18" t="s">
        <v>2122</v>
      </c>
      <c r="P226" s="18">
        <v>370840000000000</v>
      </c>
      <c r="Q226" s="18">
        <v>2448</v>
      </c>
      <c r="R226" s="19">
        <v>37.14565</v>
      </c>
      <c r="S226" s="19">
        <v>116.08922</v>
      </c>
      <c r="T226" s="18">
        <v>-655</v>
      </c>
      <c r="U226" s="18">
        <v>1983</v>
      </c>
      <c r="V226" s="14">
        <v>580886</v>
      </c>
      <c r="W226" s="14">
        <v>4111213.75</v>
      </c>
      <c r="X226" s="14">
        <f t="shared" si="9"/>
        <v>11250.230017269263</v>
      </c>
      <c r="Y226" s="14">
        <f t="shared" si="10"/>
        <v>-35705.17791007273</v>
      </c>
      <c r="Z226" s="14">
        <f t="shared" si="11"/>
        <v>37435.6435103153</v>
      </c>
    </row>
    <row r="227" spans="1:26" ht="12.75">
      <c r="A227" s="18">
        <v>223</v>
      </c>
      <c r="B227" s="18">
        <v>616</v>
      </c>
      <c r="C227" s="18" t="s">
        <v>2123</v>
      </c>
      <c r="D227" s="18" t="s">
        <v>1666</v>
      </c>
      <c r="E227" s="18" t="s">
        <v>2124</v>
      </c>
      <c r="F227" s="18">
        <v>4589</v>
      </c>
      <c r="G227" s="18">
        <v>1548</v>
      </c>
      <c r="H227" s="18" t="s">
        <v>2125</v>
      </c>
      <c r="J227" s="18" t="s">
        <v>1020</v>
      </c>
      <c r="K227" s="18" t="s">
        <v>1021</v>
      </c>
      <c r="L227" s="18" t="s">
        <v>2126</v>
      </c>
      <c r="M227" s="18">
        <v>865</v>
      </c>
      <c r="N227" s="18" t="s">
        <v>1053</v>
      </c>
      <c r="O227" s="18" t="s">
        <v>2127</v>
      </c>
      <c r="P227" s="18">
        <v>370710000000000</v>
      </c>
      <c r="Q227" s="18">
        <v>2873</v>
      </c>
      <c r="R227" s="19">
        <v>37.12152</v>
      </c>
      <c r="S227" s="19">
        <v>116.12775</v>
      </c>
      <c r="T227" s="18">
        <v>-851</v>
      </c>
      <c r="U227" s="18">
        <v>1969</v>
      </c>
      <c r="V227" s="14">
        <v>577488.6875</v>
      </c>
      <c r="W227" s="14">
        <v>4108505</v>
      </c>
      <c r="X227" s="14">
        <f t="shared" si="9"/>
        <v>14647.542517269263</v>
      </c>
      <c r="Y227" s="14">
        <f t="shared" si="10"/>
        <v>-32996.42791007273</v>
      </c>
      <c r="Z227" s="14">
        <f t="shared" si="11"/>
        <v>36101.45089355603</v>
      </c>
    </row>
    <row r="228" spans="1:26" ht="12.75">
      <c r="A228" s="18">
        <v>224</v>
      </c>
      <c r="B228" s="18">
        <v>708</v>
      </c>
      <c r="C228" s="18" t="s">
        <v>2128</v>
      </c>
      <c r="D228" s="18" t="s">
        <v>1779</v>
      </c>
      <c r="E228" s="18" t="s">
        <v>2129</v>
      </c>
      <c r="F228" s="18">
        <v>3957</v>
      </c>
      <c r="G228" s="18">
        <v>732</v>
      </c>
      <c r="H228" s="18" t="s">
        <v>2130</v>
      </c>
      <c r="I228" s="18" t="s">
        <v>1186</v>
      </c>
      <c r="J228" s="18" t="s">
        <v>1020</v>
      </c>
      <c r="K228" s="18" t="s">
        <v>1021</v>
      </c>
      <c r="L228" s="18" t="s">
        <v>1035</v>
      </c>
      <c r="M228" s="18">
        <v>652</v>
      </c>
      <c r="N228" s="18" t="s">
        <v>1023</v>
      </c>
      <c r="O228" s="18" t="s">
        <v>2131</v>
      </c>
      <c r="P228" s="18">
        <v>370010000000000</v>
      </c>
      <c r="Q228" s="18">
        <v>2417</v>
      </c>
      <c r="R228" s="19">
        <v>37.00375</v>
      </c>
      <c r="S228" s="19">
        <v>116.01906</v>
      </c>
      <c r="T228" s="18">
        <v>-888</v>
      </c>
      <c r="U228" s="18">
        <v>1972</v>
      </c>
      <c r="V228" s="14">
        <v>587279.625</v>
      </c>
      <c r="W228" s="14">
        <v>4095535</v>
      </c>
      <c r="X228" s="14">
        <f t="shared" si="9"/>
        <v>4856.605017269263</v>
      </c>
      <c r="Y228" s="14">
        <f t="shared" si="10"/>
        <v>-20026.42791007273</v>
      </c>
      <c r="Z228" s="14">
        <f t="shared" si="11"/>
        <v>20606.902414751832</v>
      </c>
    </row>
    <row r="229" spans="1:26" ht="12.75">
      <c r="A229" s="18">
        <v>225</v>
      </c>
      <c r="B229" s="18">
        <v>623</v>
      </c>
      <c r="C229" s="18" t="s">
        <v>2132</v>
      </c>
      <c r="D229" s="18" t="s">
        <v>2133</v>
      </c>
      <c r="E229" s="18" t="s">
        <v>2134</v>
      </c>
      <c r="F229" s="18">
        <v>3964</v>
      </c>
      <c r="G229" s="18">
        <v>470</v>
      </c>
      <c r="H229" s="18" t="s">
        <v>2135</v>
      </c>
      <c r="I229" s="18" t="s">
        <v>1186</v>
      </c>
      <c r="J229" s="18" t="s">
        <v>1020</v>
      </c>
      <c r="K229" s="18" t="s">
        <v>1021</v>
      </c>
      <c r="L229" s="18" t="s">
        <v>1035</v>
      </c>
      <c r="M229" s="18">
        <v>440</v>
      </c>
      <c r="N229" s="18" t="s">
        <v>1023</v>
      </c>
      <c r="O229" s="18" t="s">
        <v>2136</v>
      </c>
      <c r="P229" s="18">
        <v>370050000000000</v>
      </c>
      <c r="Q229" s="18">
        <v>2415</v>
      </c>
      <c r="R229" s="19">
        <v>37.01472</v>
      </c>
      <c r="S229" s="19">
        <v>116.00287</v>
      </c>
      <c r="T229" s="18">
        <v>-1109</v>
      </c>
      <c r="U229" s="18">
        <v>1969</v>
      </c>
      <c r="V229" s="14">
        <v>588707.1875</v>
      </c>
      <c r="W229" s="14">
        <v>4096766.5</v>
      </c>
      <c r="X229" s="14">
        <f t="shared" si="9"/>
        <v>3429.042517269263</v>
      </c>
      <c r="Y229" s="14">
        <f t="shared" si="10"/>
        <v>-21257.92791007273</v>
      </c>
      <c r="Z229" s="14">
        <f t="shared" si="11"/>
        <v>21532.71537951239</v>
      </c>
    </row>
    <row r="230" spans="1:26" ht="12.75">
      <c r="A230" s="18">
        <v>226</v>
      </c>
      <c r="B230" s="18">
        <v>623</v>
      </c>
      <c r="C230" s="18" t="s">
        <v>2137</v>
      </c>
      <c r="D230" s="18" t="s">
        <v>2133</v>
      </c>
      <c r="E230" s="18" t="s">
        <v>2138</v>
      </c>
      <c r="F230" s="18">
        <v>3967</v>
      </c>
      <c r="G230" s="18">
        <v>520</v>
      </c>
      <c r="H230" s="18" t="s">
        <v>2139</v>
      </c>
      <c r="I230" s="18" t="s">
        <v>1186</v>
      </c>
      <c r="J230" s="18" t="s">
        <v>1020</v>
      </c>
      <c r="K230" s="18" t="s">
        <v>1021</v>
      </c>
      <c r="L230" s="18" t="s">
        <v>1035</v>
      </c>
      <c r="M230" s="18">
        <v>490</v>
      </c>
      <c r="N230" s="18" t="s">
        <v>1023</v>
      </c>
      <c r="O230" s="18" t="s">
        <v>2140</v>
      </c>
      <c r="P230" s="18">
        <v>370050000000000</v>
      </c>
      <c r="Q230" s="18">
        <v>2415</v>
      </c>
      <c r="R230" s="19">
        <v>37.01491</v>
      </c>
      <c r="S230" s="19">
        <v>116.00115</v>
      </c>
      <c r="T230" s="18">
        <v>-1062</v>
      </c>
      <c r="U230" s="18">
        <v>1969</v>
      </c>
      <c r="V230" s="14">
        <v>588859.5</v>
      </c>
      <c r="W230" s="14">
        <v>4096789.75</v>
      </c>
      <c r="X230" s="14">
        <f t="shared" si="9"/>
        <v>3276.730017269263</v>
      </c>
      <c r="Y230" s="14">
        <f t="shared" si="10"/>
        <v>-21281.17791007273</v>
      </c>
      <c r="Z230" s="14">
        <f t="shared" si="11"/>
        <v>21531.964444663216</v>
      </c>
    </row>
    <row r="231" spans="1:26" ht="12.75">
      <c r="A231" s="18">
        <v>227</v>
      </c>
      <c r="B231" s="18">
        <v>634</v>
      </c>
      <c r="C231" s="18" t="s">
        <v>2141</v>
      </c>
      <c r="D231" s="18" t="s">
        <v>2142</v>
      </c>
      <c r="E231" s="18" t="s">
        <v>2143</v>
      </c>
      <c r="F231" s="18">
        <v>4045</v>
      </c>
      <c r="G231" s="18">
        <v>1385</v>
      </c>
      <c r="H231" s="18" t="s">
        <v>2144</v>
      </c>
      <c r="J231" s="18" t="s">
        <v>1020</v>
      </c>
      <c r="K231" s="18" t="s">
        <v>1021</v>
      </c>
      <c r="L231" s="18" t="s">
        <v>1029</v>
      </c>
      <c r="M231" s="18">
        <v>1340</v>
      </c>
      <c r="N231" s="18" t="s">
        <v>1023</v>
      </c>
      <c r="O231" s="18" t="s">
        <v>2145</v>
      </c>
      <c r="P231" s="18">
        <v>370210000000000</v>
      </c>
      <c r="Q231" s="18">
        <v>2410</v>
      </c>
      <c r="R231" s="19">
        <v>37.03667</v>
      </c>
      <c r="S231" s="19">
        <v>115.99857</v>
      </c>
      <c r="T231" s="18">
        <v>-295</v>
      </c>
      <c r="U231" s="18">
        <v>1970</v>
      </c>
      <c r="V231" s="14">
        <v>589064.3125</v>
      </c>
      <c r="W231" s="14">
        <v>4099205.75</v>
      </c>
      <c r="X231" s="14">
        <f t="shared" si="9"/>
        <v>3071.917517269263</v>
      </c>
      <c r="Y231" s="14">
        <f t="shared" si="10"/>
        <v>-23697.17791007273</v>
      </c>
      <c r="Z231" s="14">
        <f t="shared" si="11"/>
        <v>23895.458106814873</v>
      </c>
    </row>
    <row r="232" spans="1:26" ht="12.75">
      <c r="A232" s="18">
        <v>228</v>
      </c>
      <c r="B232" s="18">
        <v>315</v>
      </c>
      <c r="C232" s="18" t="s">
        <v>2146</v>
      </c>
      <c r="D232" s="18" t="s">
        <v>2147</v>
      </c>
      <c r="E232" s="18" t="s">
        <v>2148</v>
      </c>
      <c r="F232" s="18">
        <v>4352</v>
      </c>
      <c r="G232" s="18">
        <v>815</v>
      </c>
      <c r="H232" s="18" t="s">
        <v>2149</v>
      </c>
      <c r="J232" s="18" t="s">
        <v>1020</v>
      </c>
      <c r="K232" s="18" t="s">
        <v>1021</v>
      </c>
      <c r="L232" s="18" t="s">
        <v>1059</v>
      </c>
      <c r="M232" s="18">
        <v>745</v>
      </c>
      <c r="N232" s="18" t="s">
        <v>1053</v>
      </c>
      <c r="O232" s="18" t="s">
        <v>2150</v>
      </c>
      <c r="P232" s="18">
        <v>370920000000000</v>
      </c>
      <c r="Q232" s="18">
        <v>2424</v>
      </c>
      <c r="R232" s="19">
        <v>37.15668</v>
      </c>
      <c r="S232" s="19">
        <v>116.07096</v>
      </c>
      <c r="T232" s="18">
        <v>-1183</v>
      </c>
      <c r="U232" s="18">
        <v>1963</v>
      </c>
      <c r="V232" s="14">
        <v>582495.1875</v>
      </c>
      <c r="W232" s="14">
        <v>4112453.75</v>
      </c>
      <c r="X232" s="14">
        <f t="shared" si="9"/>
        <v>9641.042517269263</v>
      </c>
      <c r="Y232" s="14">
        <f t="shared" si="10"/>
        <v>-36945.17791007273</v>
      </c>
      <c r="Z232" s="14">
        <f t="shared" si="11"/>
        <v>38182.402643452384</v>
      </c>
    </row>
    <row r="233" spans="1:26" ht="12.75">
      <c r="A233" s="18">
        <v>229</v>
      </c>
      <c r="B233" s="18">
        <v>406</v>
      </c>
      <c r="C233" s="18" t="s">
        <v>2151</v>
      </c>
      <c r="D233" s="18" t="s">
        <v>2152</v>
      </c>
      <c r="E233" s="18" t="s">
        <v>2153</v>
      </c>
      <c r="F233" s="18">
        <v>4245</v>
      </c>
      <c r="G233" s="18">
        <v>1832</v>
      </c>
      <c r="H233" s="18" t="s">
        <v>2154</v>
      </c>
      <c r="J233" s="18" t="s">
        <v>1020</v>
      </c>
      <c r="K233" s="18" t="s">
        <v>1021</v>
      </c>
      <c r="L233" s="18" t="s">
        <v>1029</v>
      </c>
      <c r="M233" s="18">
        <v>1775</v>
      </c>
      <c r="N233" s="18" t="s">
        <v>1053</v>
      </c>
      <c r="O233" s="18" t="s">
        <v>2155</v>
      </c>
      <c r="P233" s="18">
        <v>370850000000000</v>
      </c>
      <c r="Q233" s="18">
        <v>2426</v>
      </c>
      <c r="R233" s="19">
        <v>37.1476</v>
      </c>
      <c r="S233" s="19">
        <v>116.04289</v>
      </c>
      <c r="T233" s="18">
        <v>-44</v>
      </c>
      <c r="U233" s="18">
        <v>1965</v>
      </c>
      <c r="V233" s="14">
        <v>584998</v>
      </c>
      <c r="W233" s="14">
        <v>4111471.5</v>
      </c>
      <c r="X233" s="14">
        <f t="shared" si="9"/>
        <v>7138.230017269263</v>
      </c>
      <c r="Y233" s="14">
        <f t="shared" si="10"/>
        <v>-35962.92791007273</v>
      </c>
      <c r="Z233" s="14">
        <f t="shared" si="11"/>
        <v>36664.51297432617</v>
      </c>
    </row>
    <row r="234" spans="1:26" ht="12.75">
      <c r="A234" s="18">
        <v>230</v>
      </c>
      <c r="B234" s="18">
        <v>636</v>
      </c>
      <c r="C234" s="18" t="s">
        <v>2156</v>
      </c>
      <c r="D234" s="18" t="s">
        <v>1206</v>
      </c>
      <c r="E234" s="18" t="s">
        <v>2157</v>
      </c>
      <c r="F234" s="18">
        <v>4527</v>
      </c>
      <c r="G234" s="18">
        <v>1030</v>
      </c>
      <c r="H234" s="18" t="s">
        <v>2158</v>
      </c>
      <c r="J234" s="18" t="s">
        <v>1020</v>
      </c>
      <c r="K234" s="18" t="s">
        <v>1021</v>
      </c>
      <c r="L234" s="18" t="s">
        <v>2159</v>
      </c>
      <c r="M234" s="18">
        <v>964</v>
      </c>
      <c r="N234" s="18" t="s">
        <v>1053</v>
      </c>
      <c r="O234" s="18" t="s">
        <v>2160</v>
      </c>
      <c r="P234" s="18">
        <v>371020000000000</v>
      </c>
      <c r="Q234" s="18">
        <v>2524</v>
      </c>
      <c r="R234" s="19">
        <v>37.17312</v>
      </c>
      <c r="S234" s="19">
        <v>116.09175</v>
      </c>
      <c r="T234" s="18">
        <v>-1039</v>
      </c>
      <c r="U234" s="18">
        <v>1970</v>
      </c>
      <c r="V234" s="14">
        <v>580631.5</v>
      </c>
      <c r="W234" s="14">
        <v>4114259.75</v>
      </c>
      <c r="X234" s="14">
        <f t="shared" si="9"/>
        <v>11504.730017269263</v>
      </c>
      <c r="Y234" s="14">
        <f t="shared" si="10"/>
        <v>-38751.17791007273</v>
      </c>
      <c r="Z234" s="14">
        <f t="shared" si="11"/>
        <v>40422.921742352635</v>
      </c>
    </row>
    <row r="235" spans="1:26" ht="12.75">
      <c r="A235" s="18">
        <v>231</v>
      </c>
      <c r="B235" s="18">
        <v>982</v>
      </c>
      <c r="C235" s="18" t="s">
        <v>2161</v>
      </c>
      <c r="D235" s="18" t="s">
        <v>2162</v>
      </c>
      <c r="E235" s="18" t="s">
        <v>2163</v>
      </c>
      <c r="F235" s="18">
        <v>6707</v>
      </c>
      <c r="G235" s="18">
        <v>2200</v>
      </c>
      <c r="H235" s="18" t="s">
        <v>2164</v>
      </c>
      <c r="J235" s="18" t="s">
        <v>1020</v>
      </c>
      <c r="K235" s="18" t="s">
        <v>1021</v>
      </c>
      <c r="L235" s="18" t="s">
        <v>2165</v>
      </c>
      <c r="M235" s="18">
        <v>2057</v>
      </c>
      <c r="N235" s="18" t="s">
        <v>1023</v>
      </c>
      <c r="O235" s="18" t="s">
        <v>2166</v>
      </c>
      <c r="P235" s="18">
        <v>371640000000000</v>
      </c>
      <c r="Q235" s="18">
        <v>4587</v>
      </c>
      <c r="R235" s="19">
        <v>37.27868</v>
      </c>
      <c r="S235" s="19">
        <v>116.35561</v>
      </c>
      <c r="T235" s="18">
        <v>-63</v>
      </c>
      <c r="U235" s="18">
        <v>1986</v>
      </c>
      <c r="V235" s="14">
        <v>557127.3125</v>
      </c>
      <c r="W235" s="14">
        <v>4125777.75</v>
      </c>
      <c r="X235" s="14">
        <f t="shared" si="9"/>
        <v>35008.91751726926</v>
      </c>
      <c r="Y235" s="14">
        <f t="shared" si="10"/>
        <v>-50269.17791007273</v>
      </c>
      <c r="Z235" s="14">
        <f t="shared" si="11"/>
        <v>61258.58758970457</v>
      </c>
    </row>
    <row r="236" spans="1:26" ht="12.75">
      <c r="A236" s="18">
        <v>232</v>
      </c>
      <c r="B236" s="18">
        <v>456</v>
      </c>
      <c r="C236" s="18" t="s">
        <v>2167</v>
      </c>
      <c r="D236" s="18" t="s">
        <v>2168</v>
      </c>
      <c r="E236" s="18" t="s">
        <v>2169</v>
      </c>
      <c r="F236" s="18">
        <v>4036</v>
      </c>
      <c r="G236" s="18">
        <v>1125</v>
      </c>
      <c r="H236" s="18" t="s">
        <v>2170</v>
      </c>
      <c r="J236" s="18" t="s">
        <v>1020</v>
      </c>
      <c r="K236" s="18" t="s">
        <v>1021</v>
      </c>
      <c r="L236" s="18" t="s">
        <v>2126</v>
      </c>
      <c r="M236" s="18">
        <v>1001</v>
      </c>
      <c r="N236" s="18" t="s">
        <v>1023</v>
      </c>
      <c r="O236" s="18" t="s">
        <v>2171</v>
      </c>
      <c r="P236" s="18">
        <v>370300000000000</v>
      </c>
      <c r="Q236" s="18">
        <v>2408</v>
      </c>
      <c r="R236" s="19">
        <v>37.05062</v>
      </c>
      <c r="S236" s="19">
        <v>116.03785</v>
      </c>
      <c r="T236" s="18">
        <v>-627</v>
      </c>
      <c r="U236" s="18">
        <v>1966</v>
      </c>
      <c r="V236" s="14">
        <v>585554.6875</v>
      </c>
      <c r="W236" s="14">
        <v>4100717.25</v>
      </c>
      <c r="X236" s="14">
        <f t="shared" si="9"/>
        <v>6581.542517269263</v>
      </c>
      <c r="Y236" s="14">
        <f t="shared" si="10"/>
        <v>-25208.67791007273</v>
      </c>
      <c r="Z236" s="14">
        <f t="shared" si="11"/>
        <v>26053.67812575437</v>
      </c>
    </row>
    <row r="237" spans="1:26" ht="12.75">
      <c r="A237" s="18">
        <v>233</v>
      </c>
      <c r="B237" s="18">
        <v>589</v>
      </c>
      <c r="C237" s="18" t="s">
        <v>2172</v>
      </c>
      <c r="D237" s="18" t="s">
        <v>2173</v>
      </c>
      <c r="E237" s="18" t="s">
        <v>2174</v>
      </c>
      <c r="F237" s="18">
        <v>7519</v>
      </c>
      <c r="G237" s="18">
        <v>-9999</v>
      </c>
      <c r="H237" s="18" t="s">
        <v>2175</v>
      </c>
      <c r="J237" s="18" t="s">
        <v>1192</v>
      </c>
      <c r="K237" s="18" t="s">
        <v>1686</v>
      </c>
      <c r="L237" s="18" t="s">
        <v>1035</v>
      </c>
      <c r="M237" s="18">
        <v>1350</v>
      </c>
      <c r="N237" s="18" t="s">
        <v>2176</v>
      </c>
      <c r="O237" s="18" t="s">
        <v>2177</v>
      </c>
      <c r="P237" s="18">
        <v>371000000000000</v>
      </c>
      <c r="Q237" s="18">
        <v>4603</v>
      </c>
      <c r="R237" s="19">
        <v>37.16905</v>
      </c>
      <c r="S237" s="19">
        <v>116.21072</v>
      </c>
      <c r="T237" s="18">
        <v>-1566</v>
      </c>
      <c r="U237" s="18">
        <v>1969</v>
      </c>
      <c r="V237" s="14">
        <v>570073.8125</v>
      </c>
      <c r="W237" s="14">
        <v>4113714</v>
      </c>
      <c r="X237" s="14">
        <f t="shared" si="9"/>
        <v>22062.417517269263</v>
      </c>
      <c r="Y237" s="14">
        <f t="shared" si="10"/>
        <v>-38205.42791007273</v>
      </c>
      <c r="Z237" s="14">
        <f t="shared" si="11"/>
        <v>44118.08006359835</v>
      </c>
    </row>
    <row r="238" spans="1:26" ht="12.75">
      <c r="A238" s="18">
        <v>234</v>
      </c>
      <c r="B238" s="18">
        <v>473</v>
      </c>
      <c r="C238" s="18" t="s">
        <v>2178</v>
      </c>
      <c r="D238" s="18" t="s">
        <v>2179</v>
      </c>
      <c r="E238" s="18" t="s">
        <v>2180</v>
      </c>
      <c r="F238" s="18">
        <v>4223</v>
      </c>
      <c r="G238" s="18">
        <v>1900</v>
      </c>
      <c r="H238" s="18" t="s">
        <v>2181</v>
      </c>
      <c r="J238" s="18" t="s">
        <v>1020</v>
      </c>
      <c r="K238" s="18" t="s">
        <v>1021</v>
      </c>
      <c r="L238" s="18" t="s">
        <v>1035</v>
      </c>
      <c r="M238" s="18">
        <v>1841</v>
      </c>
      <c r="N238" s="18" t="s">
        <v>1023</v>
      </c>
      <c r="O238" s="18" t="s">
        <v>2182</v>
      </c>
      <c r="P238" s="18">
        <v>370610000000000</v>
      </c>
      <c r="Q238" s="18">
        <v>2418</v>
      </c>
      <c r="R238" s="19">
        <v>37.10334</v>
      </c>
      <c r="S238" s="19">
        <v>116.0357</v>
      </c>
      <c r="T238" s="18">
        <v>36</v>
      </c>
      <c r="U238" s="18">
        <v>1966</v>
      </c>
      <c r="V238" s="14">
        <v>585686.5</v>
      </c>
      <c r="W238" s="14">
        <v>4106568.5</v>
      </c>
      <c r="X238" s="14">
        <f t="shared" si="9"/>
        <v>6449.730017269263</v>
      </c>
      <c r="Y238" s="14">
        <f t="shared" si="10"/>
        <v>-31059.92791007273</v>
      </c>
      <c r="Z238" s="14">
        <f t="shared" si="11"/>
        <v>31722.51785521728</v>
      </c>
    </row>
    <row r="239" spans="1:26" ht="12.75">
      <c r="A239" s="18">
        <v>235</v>
      </c>
      <c r="B239" s="18">
        <v>1016</v>
      </c>
      <c r="C239" s="18" t="s">
        <v>2183</v>
      </c>
      <c r="D239" s="18" t="s">
        <v>2184</v>
      </c>
      <c r="E239" s="18" t="s">
        <v>2185</v>
      </c>
      <c r="F239" s="18">
        <v>4120</v>
      </c>
      <c r="G239" s="18">
        <v>2200</v>
      </c>
      <c r="H239" s="18" t="s">
        <v>2186</v>
      </c>
      <c r="J239" s="18" t="s">
        <v>1020</v>
      </c>
      <c r="K239" s="18" t="s">
        <v>1021</v>
      </c>
      <c r="L239" s="18" t="s">
        <v>1112</v>
      </c>
      <c r="M239" s="18">
        <v>2099</v>
      </c>
      <c r="N239" s="18" t="s">
        <v>1023</v>
      </c>
      <c r="O239" s="18" t="s">
        <v>2187</v>
      </c>
      <c r="P239" s="18">
        <v>370520000000000</v>
      </c>
      <c r="Q239" s="18">
        <v>2554</v>
      </c>
      <c r="R239" s="19">
        <v>37.089</v>
      </c>
      <c r="S239" s="19">
        <v>116.04926</v>
      </c>
      <c r="T239" s="18">
        <v>533</v>
      </c>
      <c r="U239" s="18">
        <v>1988</v>
      </c>
      <c r="V239" s="14">
        <v>584497.3125</v>
      </c>
      <c r="W239" s="14">
        <v>4104964.5</v>
      </c>
      <c r="X239" s="14">
        <f t="shared" si="9"/>
        <v>7638.917517269263</v>
      </c>
      <c r="Y239" s="14">
        <f t="shared" si="10"/>
        <v>-29455.92791007273</v>
      </c>
      <c r="Z239" s="14">
        <f t="shared" si="11"/>
        <v>30430.32615466099</v>
      </c>
    </row>
    <row r="240" spans="1:26" ht="12.75">
      <c r="A240" s="18">
        <v>236</v>
      </c>
      <c r="B240" s="18">
        <v>257</v>
      </c>
      <c r="C240" s="18" t="s">
        <v>2188</v>
      </c>
      <c r="D240" s="18" t="s">
        <v>2189</v>
      </c>
      <c r="E240" s="18" t="s">
        <v>2190</v>
      </c>
      <c r="F240" s="18">
        <v>4016</v>
      </c>
      <c r="G240" s="18">
        <v>880</v>
      </c>
      <c r="H240" s="18" t="s">
        <v>2191</v>
      </c>
      <c r="J240" s="18" t="s">
        <v>1020</v>
      </c>
      <c r="K240" s="18" t="s">
        <v>1021</v>
      </c>
      <c r="L240" s="18" t="s">
        <v>1059</v>
      </c>
      <c r="M240" s="18">
        <v>854</v>
      </c>
      <c r="N240" s="18" t="s">
        <v>1023</v>
      </c>
      <c r="O240" s="18" t="s">
        <v>2192</v>
      </c>
      <c r="P240" s="18">
        <v>370230000000000</v>
      </c>
      <c r="Q240" s="18">
        <v>2405</v>
      </c>
      <c r="R240" s="19">
        <v>37.04306</v>
      </c>
      <c r="S240" s="19">
        <v>116.03026</v>
      </c>
      <c r="T240" s="18">
        <v>-757</v>
      </c>
      <c r="U240" s="18">
        <v>1962</v>
      </c>
      <c r="V240" s="14">
        <v>586238.625</v>
      </c>
      <c r="W240" s="14">
        <v>4099886</v>
      </c>
      <c r="X240" s="14">
        <f t="shared" si="9"/>
        <v>5897.605017269263</v>
      </c>
      <c r="Y240" s="14">
        <f t="shared" si="10"/>
        <v>-24377.42791007273</v>
      </c>
      <c r="Z240" s="14">
        <f t="shared" si="11"/>
        <v>25080.68452914538</v>
      </c>
    </row>
    <row r="241" spans="1:26" ht="12.75">
      <c r="A241" s="18">
        <v>237</v>
      </c>
      <c r="B241" s="18">
        <v>926</v>
      </c>
      <c r="C241" s="18" t="s">
        <v>2193</v>
      </c>
      <c r="D241" s="18" t="s">
        <v>2194</v>
      </c>
      <c r="E241" s="18" t="s">
        <v>2195</v>
      </c>
      <c r="F241" s="18">
        <v>4441</v>
      </c>
      <c r="G241" s="18">
        <v>1416</v>
      </c>
      <c r="H241" s="18" t="s">
        <v>2196</v>
      </c>
      <c r="J241" s="18" t="s">
        <v>1020</v>
      </c>
      <c r="K241" s="18" t="s">
        <v>1021</v>
      </c>
      <c r="L241" s="18" t="s">
        <v>1035</v>
      </c>
      <c r="M241" s="18">
        <v>1050</v>
      </c>
      <c r="N241" s="18" t="s">
        <v>1053</v>
      </c>
      <c r="O241" s="18" t="s">
        <v>2197</v>
      </c>
      <c r="P241" s="18">
        <v>370920000000000</v>
      </c>
      <c r="Q241" s="18">
        <v>2449</v>
      </c>
      <c r="R241" s="19">
        <v>37.15762</v>
      </c>
      <c r="S241" s="19">
        <v>116.08923</v>
      </c>
      <c r="T241" s="18">
        <v>-942</v>
      </c>
      <c r="U241" s="18">
        <v>1983</v>
      </c>
      <c r="V241" s="14">
        <v>580872.1875</v>
      </c>
      <c r="W241" s="14">
        <v>4112542.25</v>
      </c>
      <c r="X241" s="14">
        <f t="shared" si="9"/>
        <v>11264.042517269263</v>
      </c>
      <c r="Y241" s="14">
        <f t="shared" si="10"/>
        <v>-37033.67791007273</v>
      </c>
      <c r="Z241" s="14">
        <f t="shared" si="11"/>
        <v>38708.809764417434</v>
      </c>
    </row>
    <row r="242" spans="1:26" ht="12.75">
      <c r="A242" s="18">
        <v>238</v>
      </c>
      <c r="B242" s="18">
        <v>981</v>
      </c>
      <c r="C242" s="18" t="s">
        <v>2198</v>
      </c>
      <c r="D242" s="18" t="s">
        <v>2199</v>
      </c>
      <c r="E242" s="18" t="s">
        <v>2200</v>
      </c>
      <c r="F242" s="18">
        <v>6155</v>
      </c>
      <c r="G242" s="18">
        <v>1900</v>
      </c>
      <c r="H242" s="18" t="s">
        <v>2201</v>
      </c>
      <c r="J242" s="18" t="s">
        <v>1020</v>
      </c>
      <c r="K242" s="18" t="s">
        <v>1227</v>
      </c>
      <c r="L242" s="18" t="s">
        <v>1101</v>
      </c>
      <c r="M242" s="18">
        <v>1801</v>
      </c>
      <c r="N242" s="18" t="s">
        <v>1228</v>
      </c>
      <c r="O242" s="18" t="s">
        <v>2202</v>
      </c>
      <c r="P242" s="18">
        <v>371550000000000</v>
      </c>
      <c r="Q242" s="18">
        <v>4180</v>
      </c>
      <c r="R242" s="19">
        <v>37.26458</v>
      </c>
      <c r="S242" s="19">
        <v>116.49931</v>
      </c>
      <c r="T242" s="18">
        <v>-174</v>
      </c>
      <c r="U242" s="18">
        <v>1986</v>
      </c>
      <c r="V242" s="14">
        <v>544396.125</v>
      </c>
      <c r="W242" s="14">
        <v>4124138</v>
      </c>
      <c r="X242" s="14">
        <f t="shared" si="9"/>
        <v>47740.10501726926</v>
      </c>
      <c r="Y242" s="14">
        <f t="shared" si="10"/>
        <v>-48629.42791007273</v>
      </c>
      <c r="Z242" s="14">
        <f t="shared" si="11"/>
        <v>68146.45174857498</v>
      </c>
    </row>
    <row r="243" spans="1:26" ht="12.75">
      <c r="A243" s="18">
        <v>239</v>
      </c>
      <c r="B243" s="18">
        <v>880</v>
      </c>
      <c r="C243" s="18" t="s">
        <v>2203</v>
      </c>
      <c r="D243" s="18" t="s">
        <v>2204</v>
      </c>
      <c r="E243" s="18" t="s">
        <v>2205</v>
      </c>
      <c r="F243" s="18">
        <v>4372</v>
      </c>
      <c r="G243" s="18">
        <v>1101</v>
      </c>
      <c r="H243" s="18" t="s">
        <v>2206</v>
      </c>
      <c r="J243" s="18" t="s">
        <v>1020</v>
      </c>
      <c r="K243" s="18" t="s">
        <v>1021</v>
      </c>
      <c r="L243" s="18" t="s">
        <v>1035</v>
      </c>
      <c r="M243" s="18">
        <v>1050</v>
      </c>
      <c r="N243" s="18" t="s">
        <v>1053</v>
      </c>
      <c r="O243" s="18" t="s">
        <v>2207</v>
      </c>
      <c r="P243" s="18">
        <v>370640000000000</v>
      </c>
      <c r="Q243" s="18">
        <v>2403</v>
      </c>
      <c r="R243" s="19">
        <v>37.11149</v>
      </c>
      <c r="S243" s="19">
        <v>116.01866</v>
      </c>
      <c r="T243" s="18">
        <v>-919</v>
      </c>
      <c r="U243" s="18">
        <v>1980</v>
      </c>
      <c r="V243" s="14">
        <v>587191.6875</v>
      </c>
      <c r="W243" s="14">
        <v>4107487.75</v>
      </c>
      <c r="X243" s="14">
        <f t="shared" si="9"/>
        <v>4944.542517269263</v>
      </c>
      <c r="Y243" s="14">
        <f t="shared" si="10"/>
        <v>-31979.17791007273</v>
      </c>
      <c r="Z243" s="14">
        <f t="shared" si="11"/>
        <v>32359.176758829435</v>
      </c>
    </row>
    <row r="244" spans="1:26" ht="12.75">
      <c r="A244" s="18">
        <v>240</v>
      </c>
      <c r="B244" s="18">
        <v>226</v>
      </c>
      <c r="C244" s="18" t="s">
        <v>2208</v>
      </c>
      <c r="D244" s="18" t="s">
        <v>2209</v>
      </c>
      <c r="E244" s="18" t="s">
        <v>2210</v>
      </c>
      <c r="F244" s="18">
        <v>4261</v>
      </c>
      <c r="G244" s="18">
        <v>782</v>
      </c>
      <c r="H244" s="18" t="s">
        <v>2211</v>
      </c>
      <c r="J244" s="18" t="s">
        <v>1020</v>
      </c>
      <c r="K244" s="18" t="s">
        <v>1021</v>
      </c>
      <c r="L244" s="18" t="s">
        <v>1059</v>
      </c>
      <c r="M244" s="18">
        <v>635</v>
      </c>
      <c r="N244" s="18" t="s">
        <v>1053</v>
      </c>
      <c r="O244" s="18" t="s">
        <v>2212</v>
      </c>
      <c r="P244" s="18">
        <v>370700000000000</v>
      </c>
      <c r="Q244" s="18">
        <v>2405</v>
      </c>
      <c r="R244" s="19">
        <v>37.11901</v>
      </c>
      <c r="S244" s="19">
        <v>116.03152</v>
      </c>
      <c r="T244" s="18">
        <v>-1221</v>
      </c>
      <c r="U244" s="18">
        <v>1962</v>
      </c>
      <c r="V244" s="14">
        <v>586040</v>
      </c>
      <c r="W244" s="14">
        <v>4108309.5</v>
      </c>
      <c r="X244" s="14">
        <f t="shared" si="9"/>
        <v>6096.230017269263</v>
      </c>
      <c r="Y244" s="14">
        <f t="shared" si="10"/>
        <v>-32800.92791007273</v>
      </c>
      <c r="Z244" s="14">
        <f t="shared" si="11"/>
        <v>33362.62717750572</v>
      </c>
    </row>
    <row r="245" spans="1:26" ht="12.75">
      <c r="A245" s="18">
        <v>241</v>
      </c>
      <c r="B245" s="18">
        <v>783</v>
      </c>
      <c r="C245" s="18" t="s">
        <v>2213</v>
      </c>
      <c r="D245" s="18" t="s">
        <v>2214</v>
      </c>
      <c r="E245" s="18" t="s">
        <v>2215</v>
      </c>
      <c r="F245" s="18">
        <v>3958</v>
      </c>
      <c r="G245" s="18">
        <v>1310</v>
      </c>
      <c r="H245" s="18" t="s">
        <v>2216</v>
      </c>
      <c r="J245" s="18" t="s">
        <v>1020</v>
      </c>
      <c r="K245" s="18" t="s">
        <v>1021</v>
      </c>
      <c r="L245" s="18" t="s">
        <v>1035</v>
      </c>
      <c r="M245" s="18">
        <v>1070</v>
      </c>
      <c r="N245" s="18" t="s">
        <v>1023</v>
      </c>
      <c r="O245" s="18" t="s">
        <v>2217</v>
      </c>
      <c r="P245" s="18">
        <v>370110000000000</v>
      </c>
      <c r="Q245" s="18">
        <v>2408</v>
      </c>
      <c r="R245" s="19">
        <v>37.02031</v>
      </c>
      <c r="S245" s="19">
        <v>116.02063</v>
      </c>
      <c r="T245" s="18">
        <v>-480</v>
      </c>
      <c r="U245" s="18">
        <v>1975</v>
      </c>
      <c r="V245" s="14">
        <v>587120.5</v>
      </c>
      <c r="W245" s="14">
        <v>4097370.5</v>
      </c>
      <c r="X245" s="14">
        <f t="shared" si="9"/>
        <v>5015.730017269263</v>
      </c>
      <c r="Y245" s="14">
        <f t="shared" si="10"/>
        <v>-21861.92791007273</v>
      </c>
      <c r="Z245" s="14">
        <f t="shared" si="11"/>
        <v>22429.92286102101</v>
      </c>
    </row>
    <row r="246" spans="1:26" ht="12.75">
      <c r="A246" s="18">
        <v>242</v>
      </c>
      <c r="B246" s="18">
        <v>993</v>
      </c>
      <c r="C246" s="18" t="s">
        <v>2218</v>
      </c>
      <c r="D246" s="18" t="s">
        <v>2219</v>
      </c>
      <c r="E246" s="18" t="s">
        <v>2220</v>
      </c>
      <c r="F246" s="18">
        <v>6240</v>
      </c>
      <c r="G246" s="18">
        <v>1900</v>
      </c>
      <c r="H246" s="18" t="s">
        <v>2221</v>
      </c>
      <c r="J246" s="18" t="s">
        <v>1020</v>
      </c>
      <c r="K246" s="18" t="s">
        <v>1021</v>
      </c>
      <c r="L246" s="18" t="s">
        <v>1101</v>
      </c>
      <c r="M246" s="18">
        <v>1785</v>
      </c>
      <c r="N246" s="18" t="s">
        <v>1053</v>
      </c>
      <c r="O246" s="18" t="s">
        <v>2222</v>
      </c>
      <c r="P246" s="18">
        <v>371450000000000</v>
      </c>
      <c r="Q246" s="18">
        <v>4195</v>
      </c>
      <c r="R246" s="19">
        <v>37.24788</v>
      </c>
      <c r="S246" s="19">
        <v>116.50914</v>
      </c>
      <c r="T246" s="18">
        <v>-260</v>
      </c>
      <c r="U246" s="18">
        <v>1987</v>
      </c>
      <c r="V246" s="14">
        <v>543533.9375</v>
      </c>
      <c r="W246" s="14">
        <v>4122280.75</v>
      </c>
      <c r="X246" s="14">
        <f t="shared" si="9"/>
        <v>48602.29251726926</v>
      </c>
      <c r="Y246" s="14">
        <f t="shared" si="10"/>
        <v>-46772.17791007273</v>
      </c>
      <c r="Z246" s="14">
        <f t="shared" si="11"/>
        <v>67452.34958387812</v>
      </c>
    </row>
    <row r="247" spans="1:26" ht="12.75">
      <c r="A247" s="18">
        <v>243</v>
      </c>
      <c r="B247" s="18">
        <v>710</v>
      </c>
      <c r="C247" s="18" t="s">
        <v>2223</v>
      </c>
      <c r="D247" s="18" t="s">
        <v>2224</v>
      </c>
      <c r="E247" s="18" t="s">
        <v>2225</v>
      </c>
      <c r="F247" s="18">
        <v>4276</v>
      </c>
      <c r="G247" s="18">
        <v>1100</v>
      </c>
      <c r="H247" s="18" t="s">
        <v>2226</v>
      </c>
      <c r="J247" s="18" t="s">
        <v>1020</v>
      </c>
      <c r="K247" s="18" t="s">
        <v>1021</v>
      </c>
      <c r="L247" s="18" t="s">
        <v>2227</v>
      </c>
      <c r="M247" s="18">
        <v>970</v>
      </c>
      <c r="N247" s="18" t="s">
        <v>1053</v>
      </c>
      <c r="O247" s="18" t="s">
        <v>2228</v>
      </c>
      <c r="P247" s="18">
        <v>370710000000000</v>
      </c>
      <c r="Q247" s="18">
        <v>2431</v>
      </c>
      <c r="R247" s="19">
        <v>37.12137</v>
      </c>
      <c r="S247" s="19">
        <v>116.08573</v>
      </c>
      <c r="T247" s="18">
        <v>-875</v>
      </c>
      <c r="U247" s="18">
        <v>1972</v>
      </c>
      <c r="V247" s="14">
        <v>581221.5</v>
      </c>
      <c r="W247" s="14">
        <v>4108524.25</v>
      </c>
      <c r="X247" s="14">
        <f t="shared" si="9"/>
        <v>10914.730017269263</v>
      </c>
      <c r="Y247" s="14">
        <f t="shared" si="10"/>
        <v>-33015.67791007273</v>
      </c>
      <c r="Z247" s="14">
        <f t="shared" si="11"/>
        <v>34773.06887825035</v>
      </c>
    </row>
    <row r="248" spans="1:26" ht="12.75">
      <c r="A248" s="18">
        <v>244</v>
      </c>
      <c r="B248" s="18">
        <v>472</v>
      </c>
      <c r="C248" s="18" t="s">
        <v>2229</v>
      </c>
      <c r="D248" s="18" t="s">
        <v>2230</v>
      </c>
      <c r="E248" s="18" t="s">
        <v>2231</v>
      </c>
      <c r="F248" s="18">
        <v>3395</v>
      </c>
      <c r="G248" s="18">
        <v>820</v>
      </c>
      <c r="H248" s="18" t="s">
        <v>2232</v>
      </c>
      <c r="J248" s="18" t="s">
        <v>1020</v>
      </c>
      <c r="K248" s="18" t="s">
        <v>1686</v>
      </c>
      <c r="L248" s="18" t="s">
        <v>2233</v>
      </c>
      <c r="M248" s="18">
        <v>837</v>
      </c>
      <c r="N248" s="18" t="s">
        <v>2176</v>
      </c>
      <c r="O248" s="18" t="s">
        <v>2234</v>
      </c>
      <c r="P248" s="18">
        <v>365230000000000</v>
      </c>
      <c r="Q248" s="18">
        <v>2435</v>
      </c>
      <c r="R248" s="19">
        <v>36.87589</v>
      </c>
      <c r="S248" s="19">
        <v>115.9507</v>
      </c>
      <c r="T248" s="18">
        <v>-123</v>
      </c>
      <c r="U248" s="18">
        <v>1966</v>
      </c>
      <c r="V248" s="14">
        <v>593518.3125</v>
      </c>
      <c r="W248" s="14">
        <v>4081415.5</v>
      </c>
      <c r="X248" s="14">
        <f t="shared" si="9"/>
        <v>-1382.082482730737</v>
      </c>
      <c r="Y248" s="14">
        <f t="shared" si="10"/>
        <v>-5906.927910072729</v>
      </c>
      <c r="Z248" s="14">
        <f t="shared" si="11"/>
        <v>6066.461021375422</v>
      </c>
    </row>
    <row r="249" spans="1:26" ht="12.75">
      <c r="A249" s="18">
        <v>245</v>
      </c>
      <c r="B249" s="18">
        <v>253</v>
      </c>
      <c r="C249" s="18" t="s">
        <v>2235</v>
      </c>
      <c r="D249" s="18" t="s">
        <v>2236</v>
      </c>
      <c r="E249" s="18" t="s">
        <v>2237</v>
      </c>
      <c r="F249" s="18">
        <v>5652</v>
      </c>
      <c r="G249" s="18">
        <v>-9999</v>
      </c>
      <c r="H249" s="18" t="s">
        <v>2238</v>
      </c>
      <c r="J249" s="18" t="s">
        <v>1192</v>
      </c>
      <c r="K249" s="18" t="s">
        <v>1021</v>
      </c>
      <c r="L249" s="18" t="s">
        <v>2239</v>
      </c>
      <c r="M249" s="18">
        <v>660</v>
      </c>
      <c r="N249" s="18" t="s">
        <v>1053</v>
      </c>
      <c r="O249" s="18" t="s">
        <v>2240</v>
      </c>
      <c r="P249" s="18">
        <v>371320000000000</v>
      </c>
      <c r="Q249" s="18">
        <v>4268</v>
      </c>
      <c r="R249" s="19">
        <v>37.22223</v>
      </c>
      <c r="S249" s="19">
        <v>116.16214</v>
      </c>
      <c r="T249" s="18">
        <v>-724</v>
      </c>
      <c r="U249" s="18">
        <v>1962</v>
      </c>
      <c r="V249" s="14">
        <v>574334.625</v>
      </c>
      <c r="W249" s="14">
        <v>4119650.25</v>
      </c>
      <c r="X249" s="14">
        <f t="shared" si="9"/>
        <v>17801.605017269263</v>
      </c>
      <c r="Y249" s="14">
        <f t="shared" si="10"/>
        <v>-44141.67791007273</v>
      </c>
      <c r="Z249" s="14">
        <f t="shared" si="11"/>
        <v>47596.05939473843</v>
      </c>
    </row>
    <row r="250" spans="1:26" ht="12.75">
      <c r="A250" s="18">
        <v>246</v>
      </c>
      <c r="B250" s="18">
        <v>669</v>
      </c>
      <c r="C250" s="18" t="s">
        <v>2241</v>
      </c>
      <c r="D250" s="18" t="s">
        <v>2242</v>
      </c>
      <c r="E250" s="18" t="s">
        <v>2243</v>
      </c>
      <c r="F250" s="18">
        <v>3968</v>
      </c>
      <c r="G250" s="18">
        <v>427</v>
      </c>
      <c r="H250" s="18" t="s">
        <v>2244</v>
      </c>
      <c r="J250" s="18" t="s">
        <v>1020</v>
      </c>
      <c r="K250" s="18" t="s">
        <v>1046</v>
      </c>
      <c r="L250" s="18" t="s">
        <v>1035</v>
      </c>
      <c r="M250" s="18">
        <v>394</v>
      </c>
      <c r="N250" s="18" t="s">
        <v>1023</v>
      </c>
      <c r="O250" s="18" t="s">
        <v>2245</v>
      </c>
      <c r="P250" s="18">
        <v>370040000000000</v>
      </c>
      <c r="Q250" s="18">
        <v>2411</v>
      </c>
      <c r="R250" s="19">
        <v>37.01322</v>
      </c>
      <c r="S250" s="19">
        <v>116.01642</v>
      </c>
      <c r="T250" s="18">
        <v>-1163</v>
      </c>
      <c r="U250" s="18">
        <v>1971</v>
      </c>
      <c r="V250" s="14">
        <v>587503.5625</v>
      </c>
      <c r="W250" s="14">
        <v>4096587.25</v>
      </c>
      <c r="X250" s="14">
        <f t="shared" si="9"/>
        <v>4632.667517269263</v>
      </c>
      <c r="Y250" s="14">
        <f t="shared" si="10"/>
        <v>-21078.67791007273</v>
      </c>
      <c r="Z250" s="14">
        <f t="shared" si="11"/>
        <v>21581.757823730433</v>
      </c>
    </row>
    <row r="251" spans="1:26" ht="12.75">
      <c r="A251" s="18">
        <v>247</v>
      </c>
      <c r="B251" s="18">
        <v>841</v>
      </c>
      <c r="C251" s="18" t="s">
        <v>2246</v>
      </c>
      <c r="D251" s="18" t="s">
        <v>2247</v>
      </c>
      <c r="E251" s="18" t="s">
        <v>2248</v>
      </c>
      <c r="F251" s="18">
        <v>7346</v>
      </c>
      <c r="G251" s="18">
        <v>-9999</v>
      </c>
      <c r="H251" s="18" t="s">
        <v>2249</v>
      </c>
      <c r="J251" s="18" t="s">
        <v>1192</v>
      </c>
      <c r="K251" s="18" t="s">
        <v>1686</v>
      </c>
      <c r="L251" s="18" t="s">
        <v>1035</v>
      </c>
      <c r="M251" s="18">
        <v>1273</v>
      </c>
      <c r="N251" s="18" t="s">
        <v>2250</v>
      </c>
      <c r="O251" s="18" t="s">
        <v>2251</v>
      </c>
      <c r="P251" s="18">
        <v>371230000000000</v>
      </c>
      <c r="Q251" s="18">
        <v>4707</v>
      </c>
      <c r="R251" s="19">
        <v>37.2088</v>
      </c>
      <c r="S251" s="19">
        <v>116.21077</v>
      </c>
      <c r="T251" s="18">
        <v>-1366</v>
      </c>
      <c r="U251" s="18">
        <v>1978</v>
      </c>
      <c r="V251" s="14">
        <v>570032.375</v>
      </c>
      <c r="W251" s="14">
        <v>4118123.5</v>
      </c>
      <c r="X251" s="14">
        <f t="shared" si="9"/>
        <v>22103.855017269263</v>
      </c>
      <c r="Y251" s="14">
        <f t="shared" si="10"/>
        <v>-42614.92791007273</v>
      </c>
      <c r="Z251" s="14">
        <f t="shared" si="11"/>
        <v>48006.37965317896</v>
      </c>
    </row>
    <row r="252" spans="1:26" ht="12.75">
      <c r="A252" s="18">
        <v>248</v>
      </c>
      <c r="B252" s="18">
        <v>686</v>
      </c>
      <c r="C252" s="18" t="s">
        <v>2252</v>
      </c>
      <c r="D252" s="18" t="s">
        <v>2253</v>
      </c>
      <c r="E252" s="18" t="s">
        <v>2254</v>
      </c>
      <c r="F252" s="18">
        <v>3405</v>
      </c>
      <c r="G252" s="18">
        <v>910</v>
      </c>
      <c r="H252" s="18" t="s">
        <v>2255</v>
      </c>
      <c r="J252" s="18" t="s">
        <v>1020</v>
      </c>
      <c r="K252" s="18" t="s">
        <v>1686</v>
      </c>
      <c r="L252" s="18" t="s">
        <v>1035</v>
      </c>
      <c r="M252" s="18">
        <v>868</v>
      </c>
      <c r="N252" s="18" t="s">
        <v>2250</v>
      </c>
      <c r="O252" s="18" t="s">
        <v>2256</v>
      </c>
      <c r="P252" s="18">
        <v>365240000000000</v>
      </c>
      <c r="Q252" s="18">
        <v>2417</v>
      </c>
      <c r="R252" s="19">
        <v>36.87923</v>
      </c>
      <c r="S252" s="19">
        <v>115.93471</v>
      </c>
      <c r="T252" s="18">
        <v>-120</v>
      </c>
      <c r="U252" s="18">
        <v>1971</v>
      </c>
      <c r="V252" s="14">
        <v>594939.125</v>
      </c>
      <c r="W252" s="14">
        <v>4081801.5</v>
      </c>
      <c r="X252" s="14">
        <f t="shared" si="9"/>
        <v>-2802.894982730737</v>
      </c>
      <c r="Y252" s="14">
        <f t="shared" si="10"/>
        <v>-6292.927910072729</v>
      </c>
      <c r="Z252" s="14">
        <f t="shared" si="11"/>
        <v>6888.91587737791</v>
      </c>
    </row>
    <row r="253" spans="1:26" ht="12.75">
      <c r="A253" s="18">
        <v>249</v>
      </c>
      <c r="B253" s="18">
        <v>913</v>
      </c>
      <c r="C253" s="18" t="s">
        <v>2257</v>
      </c>
      <c r="D253" s="18" t="s">
        <v>2258</v>
      </c>
      <c r="E253" s="18" t="s">
        <v>2259</v>
      </c>
      <c r="F253" s="18">
        <v>7412</v>
      </c>
      <c r="G253" s="18">
        <v>-9999</v>
      </c>
      <c r="H253" s="18" t="s">
        <v>2260</v>
      </c>
      <c r="J253" s="18" t="s">
        <v>1192</v>
      </c>
      <c r="K253" s="18" t="s">
        <v>1686</v>
      </c>
      <c r="L253" s="18" t="s">
        <v>1035</v>
      </c>
      <c r="M253" s="18">
        <v>1390</v>
      </c>
      <c r="N253" s="18" t="s">
        <v>2261</v>
      </c>
      <c r="O253" s="18" t="s">
        <v>2262</v>
      </c>
      <c r="P253" s="18">
        <v>371240000000000</v>
      </c>
      <c r="Q253" s="18">
        <v>4664</v>
      </c>
      <c r="R253" s="19">
        <v>37.21204</v>
      </c>
      <c r="S253" s="19">
        <v>116.20664</v>
      </c>
      <c r="T253" s="18">
        <v>-1358</v>
      </c>
      <c r="U253" s="18">
        <v>1982</v>
      </c>
      <c r="V253" s="14">
        <v>570395.875</v>
      </c>
      <c r="W253" s="14">
        <v>4118486.5</v>
      </c>
      <c r="X253" s="14">
        <f t="shared" si="9"/>
        <v>21740.355017269263</v>
      </c>
      <c r="Y253" s="14">
        <f t="shared" si="10"/>
        <v>-42977.92791007273</v>
      </c>
      <c r="Z253" s="14">
        <f t="shared" si="11"/>
        <v>48163.73452838051</v>
      </c>
    </row>
    <row r="254" spans="1:26" ht="12.75">
      <c r="A254" s="18">
        <v>250</v>
      </c>
      <c r="B254" s="18">
        <v>970</v>
      </c>
      <c r="C254" s="18" t="s">
        <v>2263</v>
      </c>
      <c r="D254" s="18" t="s">
        <v>2264</v>
      </c>
      <c r="E254" s="18" t="s">
        <v>2265</v>
      </c>
      <c r="F254" s="18">
        <v>7403</v>
      </c>
      <c r="G254" s="18">
        <v>-9999</v>
      </c>
      <c r="H254" s="18" t="s">
        <v>2266</v>
      </c>
      <c r="J254" s="18" t="s">
        <v>1192</v>
      </c>
      <c r="K254" s="18" t="s">
        <v>1686</v>
      </c>
      <c r="L254" s="18" t="s">
        <v>1035</v>
      </c>
      <c r="M254" s="18">
        <v>1326</v>
      </c>
      <c r="N254" s="18" t="s">
        <v>2267</v>
      </c>
      <c r="O254" s="18" t="s">
        <v>2268</v>
      </c>
      <c r="P254" s="18">
        <v>371230000000000</v>
      </c>
      <c r="Q254" s="18">
        <v>4697</v>
      </c>
      <c r="R254" s="19">
        <v>37.20967</v>
      </c>
      <c r="S254" s="19">
        <v>116.21009</v>
      </c>
      <c r="T254" s="18">
        <v>-1380</v>
      </c>
      <c r="U254" s="18">
        <v>1985</v>
      </c>
      <c r="V254" s="14">
        <v>570092.0625</v>
      </c>
      <c r="W254" s="14">
        <v>4118220.75</v>
      </c>
      <c r="X254" s="14">
        <f t="shared" si="9"/>
        <v>22044.167517269263</v>
      </c>
      <c r="Y254" s="14">
        <f t="shared" si="10"/>
        <v>-42712.17791007273</v>
      </c>
      <c r="Z254" s="14">
        <f t="shared" si="11"/>
        <v>48065.32495834325</v>
      </c>
    </row>
    <row r="255" spans="1:26" ht="12.75">
      <c r="A255" s="18">
        <v>251</v>
      </c>
      <c r="B255" s="18">
        <v>647</v>
      </c>
      <c r="C255" s="18" t="s">
        <v>2269</v>
      </c>
      <c r="D255" s="18" t="s">
        <v>2270</v>
      </c>
      <c r="E255" s="18" t="s">
        <v>2271</v>
      </c>
      <c r="F255" s="18">
        <v>6321</v>
      </c>
      <c r="G255" s="18">
        <v>-9999</v>
      </c>
      <c r="H255" s="18" t="s">
        <v>2272</v>
      </c>
      <c r="J255" s="18" t="s">
        <v>1192</v>
      </c>
      <c r="K255" s="18" t="s">
        <v>2273</v>
      </c>
      <c r="L255" s="18" t="s">
        <v>1035</v>
      </c>
      <c r="M255" s="18">
        <v>830</v>
      </c>
      <c r="N255" s="18" t="s">
        <v>2250</v>
      </c>
      <c r="O255" s="18" t="s">
        <v>2274</v>
      </c>
      <c r="P255" s="18">
        <v>370030000000000</v>
      </c>
      <c r="Q255" s="18">
        <v>3954</v>
      </c>
      <c r="R255" s="19">
        <v>37.01045</v>
      </c>
      <c r="S255" s="19">
        <v>116.2019</v>
      </c>
      <c r="T255" s="18">
        <v>-1537</v>
      </c>
      <c r="U255" s="18">
        <v>1970</v>
      </c>
      <c r="V255" s="14">
        <v>571004.875</v>
      </c>
      <c r="W255" s="14">
        <v>4096125.75</v>
      </c>
      <c r="X255" s="14">
        <f t="shared" si="9"/>
        <v>21131.355017269263</v>
      </c>
      <c r="Y255" s="14">
        <f t="shared" si="10"/>
        <v>-20617.17791007273</v>
      </c>
      <c r="Z255" s="14">
        <f t="shared" si="11"/>
        <v>29522.909576148853</v>
      </c>
    </row>
    <row r="256" spans="1:26" ht="12.75">
      <c r="A256" s="18">
        <v>252</v>
      </c>
      <c r="B256" s="18">
        <v>1050</v>
      </c>
      <c r="C256" s="18" t="s">
        <v>2275</v>
      </c>
      <c r="D256" s="18" t="s">
        <v>2276</v>
      </c>
      <c r="E256" s="18" t="s">
        <v>2277</v>
      </c>
      <c r="F256" s="18">
        <v>-8888</v>
      </c>
      <c r="G256" s="18">
        <v>-9999</v>
      </c>
      <c r="H256" s="18" t="s">
        <v>2278</v>
      </c>
      <c r="J256" s="18" t="s">
        <v>1192</v>
      </c>
      <c r="K256" s="18" t="s">
        <v>1686</v>
      </c>
      <c r="L256" s="18" t="s">
        <v>1035</v>
      </c>
      <c r="M256" s="18">
        <v>774</v>
      </c>
      <c r="N256" s="18" t="s">
        <v>2279</v>
      </c>
      <c r="O256" s="18" t="s">
        <v>2280</v>
      </c>
      <c r="P256" s="18">
        <v>371400000000000</v>
      </c>
      <c r="Q256" s="18">
        <v>4419</v>
      </c>
      <c r="R256" s="19">
        <v>37.23419</v>
      </c>
      <c r="S256" s="19">
        <v>116.15736</v>
      </c>
      <c r="T256" s="18">
        <v>14081</v>
      </c>
      <c r="U256" s="18">
        <v>1992</v>
      </c>
      <c r="V256" s="14">
        <v>574747.375</v>
      </c>
      <c r="W256" s="14">
        <v>4120981</v>
      </c>
      <c r="X256" s="14">
        <f t="shared" si="9"/>
        <v>17388.855017269263</v>
      </c>
      <c r="Y256" s="14">
        <f t="shared" si="10"/>
        <v>-45472.42791007273</v>
      </c>
      <c r="Z256" s="14">
        <f t="shared" si="11"/>
        <v>48683.81639568093</v>
      </c>
    </row>
    <row r="257" spans="1:26" ht="12.75">
      <c r="A257" s="18">
        <v>253</v>
      </c>
      <c r="B257" s="18">
        <v>672</v>
      </c>
      <c r="C257" s="18" t="s">
        <v>2281</v>
      </c>
      <c r="D257" s="18" t="s">
        <v>2282</v>
      </c>
      <c r="E257" s="18" t="s">
        <v>2283</v>
      </c>
      <c r="F257" s="18">
        <v>6310</v>
      </c>
      <c r="G257" s="18">
        <v>-9999</v>
      </c>
      <c r="H257" s="18" t="s">
        <v>2284</v>
      </c>
      <c r="J257" s="18" t="s">
        <v>1192</v>
      </c>
      <c r="K257" s="18" t="s">
        <v>2273</v>
      </c>
      <c r="L257" s="18" t="s">
        <v>1035</v>
      </c>
      <c r="M257" s="18">
        <v>873</v>
      </c>
      <c r="N257" s="18" t="s">
        <v>2250</v>
      </c>
      <c r="O257" s="18" t="s">
        <v>2285</v>
      </c>
      <c r="P257" s="18">
        <v>370040000000000</v>
      </c>
      <c r="Q257" s="18">
        <v>3966</v>
      </c>
      <c r="R257" s="19">
        <v>37.01154</v>
      </c>
      <c r="S257" s="19">
        <v>116.2034</v>
      </c>
      <c r="T257" s="18">
        <v>-1471</v>
      </c>
      <c r="U257" s="18">
        <v>1971</v>
      </c>
      <c r="V257" s="14">
        <v>570870.125</v>
      </c>
      <c r="W257" s="14">
        <v>4096245.5</v>
      </c>
      <c r="X257" s="14">
        <f t="shared" si="9"/>
        <v>21266.105017269263</v>
      </c>
      <c r="Y257" s="14">
        <f t="shared" si="10"/>
        <v>-20736.92791007273</v>
      </c>
      <c r="Z257" s="14">
        <f t="shared" si="11"/>
        <v>29702.986411353962</v>
      </c>
    </row>
    <row r="258" spans="1:26" ht="12.75">
      <c r="A258" s="18">
        <v>254</v>
      </c>
      <c r="B258" s="18">
        <v>706</v>
      </c>
      <c r="C258" s="18" t="s">
        <v>2286</v>
      </c>
      <c r="D258" s="18" t="s">
        <v>2287</v>
      </c>
      <c r="E258" s="18" t="s">
        <v>2288</v>
      </c>
      <c r="F258" s="18">
        <v>7020</v>
      </c>
      <c r="G258" s="18">
        <v>-9999</v>
      </c>
      <c r="H258" s="18" t="s">
        <v>2289</v>
      </c>
      <c r="J258" s="18" t="s">
        <v>1192</v>
      </c>
      <c r="K258" s="18" t="s">
        <v>1686</v>
      </c>
      <c r="L258" s="18" t="s">
        <v>1035</v>
      </c>
      <c r="M258" s="18">
        <v>1391</v>
      </c>
      <c r="N258" s="18" t="s">
        <v>2250</v>
      </c>
      <c r="O258" s="18" t="s">
        <v>2290</v>
      </c>
      <c r="P258" s="18">
        <v>371250000000000</v>
      </c>
      <c r="Q258" s="18">
        <v>4415</v>
      </c>
      <c r="R258" s="19">
        <v>37.21654</v>
      </c>
      <c r="S258" s="19">
        <v>116.18403</v>
      </c>
      <c r="T258" s="18">
        <v>-1214</v>
      </c>
      <c r="U258" s="18">
        <v>1972</v>
      </c>
      <c r="V258" s="14">
        <v>572398.25</v>
      </c>
      <c r="W258" s="14">
        <v>4119001.75</v>
      </c>
      <c r="X258" s="14">
        <f t="shared" si="9"/>
        <v>19737.980017269263</v>
      </c>
      <c r="Y258" s="14">
        <f t="shared" si="10"/>
        <v>-43493.17791007273</v>
      </c>
      <c r="Z258" s="14">
        <f t="shared" si="11"/>
        <v>47762.37410220894</v>
      </c>
    </row>
    <row r="259" spans="1:26" ht="12.75">
      <c r="A259" s="18">
        <v>255</v>
      </c>
      <c r="B259" s="18">
        <v>633</v>
      </c>
      <c r="C259" s="18" t="s">
        <v>2291</v>
      </c>
      <c r="D259" s="18" t="s">
        <v>2292</v>
      </c>
      <c r="E259" s="18" t="s">
        <v>2293</v>
      </c>
      <c r="F259" s="18">
        <v>7401</v>
      </c>
      <c r="G259" s="18">
        <v>-9999</v>
      </c>
      <c r="H259" s="18" t="s">
        <v>2294</v>
      </c>
      <c r="J259" s="18" t="s">
        <v>1192</v>
      </c>
      <c r="K259" s="18" t="s">
        <v>1686</v>
      </c>
      <c r="L259" s="18" t="s">
        <v>1035</v>
      </c>
      <c r="M259" s="18">
        <v>1319</v>
      </c>
      <c r="N259" s="18" t="s">
        <v>2295</v>
      </c>
      <c r="O259" s="18" t="s">
        <v>2296</v>
      </c>
      <c r="P259" s="18">
        <v>371200000000000</v>
      </c>
      <c r="Q259" s="18">
        <v>4617</v>
      </c>
      <c r="R259" s="19">
        <v>37.20129</v>
      </c>
      <c r="S259" s="19">
        <v>116.20522</v>
      </c>
      <c r="T259" s="18">
        <v>-1465</v>
      </c>
      <c r="U259" s="18">
        <v>1970</v>
      </c>
      <c r="V259" s="14">
        <v>570531.6875</v>
      </c>
      <c r="W259" s="14">
        <v>4117294.25</v>
      </c>
      <c r="X259" s="14">
        <f t="shared" si="9"/>
        <v>21604.542517269263</v>
      </c>
      <c r="Y259" s="14">
        <f t="shared" si="10"/>
        <v>-41785.67791007273</v>
      </c>
      <c r="Z259" s="14">
        <f t="shared" si="11"/>
        <v>47040.398975612814</v>
      </c>
    </row>
    <row r="260" spans="1:26" ht="12.75">
      <c r="A260" s="18">
        <v>256</v>
      </c>
      <c r="B260" s="18">
        <v>559</v>
      </c>
      <c r="C260" s="18" t="s">
        <v>2297</v>
      </c>
      <c r="D260" s="18" t="s">
        <v>2298</v>
      </c>
      <c r="E260" s="18" t="s">
        <v>2299</v>
      </c>
      <c r="F260" s="18">
        <v>3385</v>
      </c>
      <c r="G260" s="18">
        <v>835</v>
      </c>
      <c r="H260" s="18" t="s">
        <v>2300</v>
      </c>
      <c r="J260" s="18" t="s">
        <v>1020</v>
      </c>
      <c r="K260" s="18" t="s">
        <v>1686</v>
      </c>
      <c r="L260" s="18" t="s">
        <v>1035</v>
      </c>
      <c r="M260" s="18">
        <v>794</v>
      </c>
      <c r="N260" s="18" t="s">
        <v>2250</v>
      </c>
      <c r="O260" s="18" t="s">
        <v>2301</v>
      </c>
      <c r="P260" s="18">
        <v>365230000000000</v>
      </c>
      <c r="Q260" s="18">
        <v>2417</v>
      </c>
      <c r="R260" s="19">
        <v>36.87721</v>
      </c>
      <c r="S260" s="19">
        <v>115.93108</v>
      </c>
      <c r="T260" s="18">
        <v>-174</v>
      </c>
      <c r="U260" s="18">
        <v>1968</v>
      </c>
      <c r="V260" s="14">
        <v>595265.375</v>
      </c>
      <c r="W260" s="14">
        <v>4081581.75</v>
      </c>
      <c r="X260" s="14">
        <f t="shared" si="9"/>
        <v>-3129.144982730737</v>
      </c>
      <c r="Y260" s="14">
        <f t="shared" si="10"/>
        <v>-6073.177910072729</v>
      </c>
      <c r="Z260" s="14">
        <f t="shared" si="11"/>
        <v>6831.913220346429</v>
      </c>
    </row>
    <row r="261" spans="1:26" ht="12.75">
      <c r="A261" s="18">
        <v>257</v>
      </c>
      <c r="B261" s="18">
        <v>693</v>
      </c>
      <c r="C261" s="18" t="s">
        <v>2302</v>
      </c>
      <c r="D261" s="18" t="s">
        <v>2303</v>
      </c>
      <c r="E261" s="18" t="s">
        <v>2304</v>
      </c>
      <c r="F261" s="18">
        <v>4285</v>
      </c>
      <c r="G261" s="18">
        <v>1100</v>
      </c>
      <c r="H261" s="18" t="s">
        <v>2305</v>
      </c>
      <c r="J261" s="18" t="s">
        <v>1020</v>
      </c>
      <c r="K261" s="18" t="s">
        <v>1021</v>
      </c>
      <c r="L261" s="18" t="s">
        <v>1035</v>
      </c>
      <c r="M261" s="18">
        <v>1000</v>
      </c>
      <c r="N261" s="18" t="s">
        <v>1053</v>
      </c>
      <c r="O261" s="18" t="s">
        <v>2306</v>
      </c>
      <c r="P261" s="18">
        <v>370950000000000</v>
      </c>
      <c r="Q261" s="18">
        <v>2408</v>
      </c>
      <c r="R261" s="19">
        <v>37.1657</v>
      </c>
      <c r="S261" s="19">
        <v>116.05624</v>
      </c>
      <c r="T261" s="18">
        <v>-877</v>
      </c>
      <c r="U261" s="18">
        <v>1972</v>
      </c>
      <c r="V261" s="14">
        <v>583792.75</v>
      </c>
      <c r="W261" s="14">
        <v>4113468</v>
      </c>
      <c r="X261" s="14">
        <f t="shared" si="9"/>
        <v>8343.480017269263</v>
      </c>
      <c r="Y261" s="14">
        <f t="shared" si="10"/>
        <v>-37959.42791007273</v>
      </c>
      <c r="Z261" s="14">
        <f t="shared" si="11"/>
        <v>38865.56092556211</v>
      </c>
    </row>
    <row r="262" spans="1:26" ht="12.75">
      <c r="A262" s="18">
        <v>258</v>
      </c>
      <c r="B262" s="18">
        <v>729</v>
      </c>
      <c r="C262" s="18" t="s">
        <v>2307</v>
      </c>
      <c r="D262" s="18" t="s">
        <v>2308</v>
      </c>
      <c r="E262" s="18" t="s">
        <v>2309</v>
      </c>
      <c r="F262" s="18">
        <v>7461</v>
      </c>
      <c r="G262" s="18">
        <v>-9999</v>
      </c>
      <c r="H262" s="18" t="s">
        <v>2310</v>
      </c>
      <c r="J262" s="18" t="s">
        <v>1192</v>
      </c>
      <c r="K262" s="18" t="s">
        <v>1686</v>
      </c>
      <c r="L262" s="18" t="s">
        <v>1035</v>
      </c>
      <c r="M262" s="18">
        <v>1284</v>
      </c>
      <c r="N262" s="18" t="s">
        <v>2250</v>
      </c>
      <c r="O262" s="18" t="s">
        <v>2311</v>
      </c>
      <c r="P262" s="18">
        <v>371100000000000</v>
      </c>
      <c r="Q262" s="18">
        <v>4666</v>
      </c>
      <c r="R262" s="19">
        <v>37.18502</v>
      </c>
      <c r="S262" s="19">
        <v>116.2151</v>
      </c>
      <c r="T262" s="18">
        <v>-1511</v>
      </c>
      <c r="U262" s="18">
        <v>1973</v>
      </c>
      <c r="V262" s="14">
        <v>569670.25</v>
      </c>
      <c r="W262" s="14">
        <v>4115483</v>
      </c>
      <c r="X262" s="14">
        <f aca="true" t="shared" si="12" ref="X262:X325">X$2-V262</f>
        <v>22465.980017269263</v>
      </c>
      <c r="Y262" s="14">
        <f aca="true" t="shared" si="13" ref="Y262:Y325">Y$2-W262</f>
        <v>-39974.42791007273</v>
      </c>
      <c r="Z262" s="14">
        <f aca="true" t="shared" si="14" ref="Z262:Z325">SUMSQ(X262:Y262)^0.5</f>
        <v>45854.93588343509</v>
      </c>
    </row>
    <row r="263" spans="1:26" ht="12.75">
      <c r="A263" s="18">
        <v>259</v>
      </c>
      <c r="B263" s="18">
        <v>622</v>
      </c>
      <c r="C263" s="18" t="s">
        <v>2312</v>
      </c>
      <c r="D263" s="18" t="s">
        <v>2313</v>
      </c>
      <c r="E263" s="18" t="s">
        <v>2314</v>
      </c>
      <c r="F263" s="18">
        <v>7540</v>
      </c>
      <c r="G263" s="18">
        <v>-9999</v>
      </c>
      <c r="H263" s="18" t="s">
        <v>2315</v>
      </c>
      <c r="J263" s="18" t="s">
        <v>1192</v>
      </c>
      <c r="K263" s="18" t="s">
        <v>1686</v>
      </c>
      <c r="L263" s="18" t="s">
        <v>1035</v>
      </c>
      <c r="M263" s="18">
        <v>1375</v>
      </c>
      <c r="N263" s="18" t="s">
        <v>2250</v>
      </c>
      <c r="O263" s="18" t="s">
        <v>2316</v>
      </c>
      <c r="P263" s="18">
        <v>371040000000000</v>
      </c>
      <c r="Q263" s="18">
        <v>4615</v>
      </c>
      <c r="R263" s="19">
        <v>37.17998</v>
      </c>
      <c r="S263" s="19">
        <v>116.21086</v>
      </c>
      <c r="T263" s="18">
        <v>-1550</v>
      </c>
      <c r="U263" s="18">
        <v>1969</v>
      </c>
      <c r="V263" s="14">
        <v>570050.9375</v>
      </c>
      <c r="W263" s="14">
        <v>4114926.25</v>
      </c>
      <c r="X263" s="14">
        <f t="shared" si="12"/>
        <v>22085.292517269263</v>
      </c>
      <c r="Y263" s="14">
        <f t="shared" si="13"/>
        <v>-39417.67791007273</v>
      </c>
      <c r="Z263" s="14">
        <f t="shared" si="14"/>
        <v>45183.110532538434</v>
      </c>
    </row>
    <row r="264" spans="1:26" ht="12.75">
      <c r="A264" s="18">
        <v>260</v>
      </c>
      <c r="B264" s="18">
        <v>419</v>
      </c>
      <c r="C264" s="18" t="s">
        <v>2317</v>
      </c>
      <c r="D264" s="18" t="s">
        <v>2318</v>
      </c>
      <c r="E264" s="18" t="s">
        <v>2319</v>
      </c>
      <c r="F264" s="18">
        <v>3095</v>
      </c>
      <c r="G264" s="18">
        <v>675</v>
      </c>
      <c r="H264" s="18" t="s">
        <v>2320</v>
      </c>
      <c r="J264" s="18" t="s">
        <v>1020</v>
      </c>
      <c r="K264" s="18" t="s">
        <v>1686</v>
      </c>
      <c r="L264" s="18" t="s">
        <v>1035</v>
      </c>
      <c r="M264" s="18">
        <v>632</v>
      </c>
      <c r="N264" s="18" t="s">
        <v>2261</v>
      </c>
      <c r="O264" s="18" t="s">
        <v>2321</v>
      </c>
      <c r="P264" s="18">
        <v>364900000000000</v>
      </c>
      <c r="Q264" s="18">
        <v>2414</v>
      </c>
      <c r="R264" s="19">
        <v>36.81805</v>
      </c>
      <c r="S264" s="19">
        <v>115.95606</v>
      </c>
      <c r="T264" s="18">
        <v>-49</v>
      </c>
      <c r="U264" s="18">
        <v>1965</v>
      </c>
      <c r="V264" s="14">
        <v>593110.125</v>
      </c>
      <c r="W264" s="14">
        <v>4074994</v>
      </c>
      <c r="X264" s="14">
        <f t="shared" si="12"/>
        <v>-973.894982730737</v>
      </c>
      <c r="Y264" s="14">
        <f t="shared" si="13"/>
        <v>514.572089927271</v>
      </c>
      <c r="Z264" s="14">
        <f t="shared" si="14"/>
        <v>1101.4789481057828</v>
      </c>
    </row>
    <row r="265" spans="1:26" ht="12.75">
      <c r="A265" s="18">
        <v>261</v>
      </c>
      <c r="B265" s="18">
        <v>770</v>
      </c>
      <c r="C265" s="18" t="s">
        <v>2322</v>
      </c>
      <c r="D265" s="18" t="s">
        <v>2323</v>
      </c>
      <c r="E265" s="18" t="s">
        <v>2324</v>
      </c>
      <c r="F265" s="18">
        <v>7430</v>
      </c>
      <c r="G265" s="18">
        <v>-9999</v>
      </c>
      <c r="H265" s="18" t="s">
        <v>2325</v>
      </c>
      <c r="J265" s="18" t="s">
        <v>1192</v>
      </c>
      <c r="K265" s="18" t="s">
        <v>1686</v>
      </c>
      <c r="L265" s="18" t="s">
        <v>1035</v>
      </c>
      <c r="M265" s="18">
        <v>1257</v>
      </c>
      <c r="N265" s="18" t="s">
        <v>2261</v>
      </c>
      <c r="O265" s="18" t="s">
        <v>2326</v>
      </c>
      <c r="P265" s="18">
        <v>371110000000000</v>
      </c>
      <c r="Q265" s="18">
        <v>4669</v>
      </c>
      <c r="R265" s="19">
        <v>37.18792</v>
      </c>
      <c r="S265" s="19">
        <v>116.21387</v>
      </c>
      <c r="T265" s="18">
        <v>-1504</v>
      </c>
      <c r="U265" s="18">
        <v>1975</v>
      </c>
      <c r="V265" s="14">
        <v>569775.75</v>
      </c>
      <c r="W265" s="14">
        <v>4115804.75</v>
      </c>
      <c r="X265" s="14">
        <f t="shared" si="12"/>
        <v>22360.480017269263</v>
      </c>
      <c r="Y265" s="14">
        <f t="shared" si="13"/>
        <v>-40296.17791007273</v>
      </c>
      <c r="Z265" s="14">
        <f t="shared" si="14"/>
        <v>46084.41190644545</v>
      </c>
    </row>
    <row r="266" spans="1:26" ht="12.75">
      <c r="A266" s="18">
        <v>262</v>
      </c>
      <c r="B266" s="18">
        <v>461</v>
      </c>
      <c r="C266" s="18" t="s">
        <v>2327</v>
      </c>
      <c r="D266" s="18" t="s">
        <v>2328</v>
      </c>
      <c r="E266" s="18" t="s">
        <v>2329</v>
      </c>
      <c r="F266" s="18">
        <v>4615</v>
      </c>
      <c r="G266" s="18">
        <v>1180</v>
      </c>
      <c r="H266" s="18" t="s">
        <v>2330</v>
      </c>
      <c r="J266" s="18" t="s">
        <v>1020</v>
      </c>
      <c r="K266" s="18" t="s">
        <v>1686</v>
      </c>
      <c r="L266" s="18" t="s">
        <v>2331</v>
      </c>
      <c r="M266" s="18">
        <v>1106</v>
      </c>
      <c r="N266" s="18" t="s">
        <v>2250</v>
      </c>
      <c r="O266" s="18" t="s">
        <v>2332</v>
      </c>
      <c r="P266" s="18">
        <v>371040000000000</v>
      </c>
      <c r="Q266" s="18">
        <v>2447</v>
      </c>
      <c r="R266" s="19">
        <v>37.17839</v>
      </c>
      <c r="S266" s="19">
        <v>116.09776</v>
      </c>
      <c r="T266" s="18">
        <v>-1062</v>
      </c>
      <c r="U266" s="18">
        <v>1966</v>
      </c>
      <c r="V266" s="14">
        <v>580092.875</v>
      </c>
      <c r="W266" s="14">
        <v>4114839.25</v>
      </c>
      <c r="X266" s="14">
        <f t="shared" si="12"/>
        <v>12043.355017269263</v>
      </c>
      <c r="Y266" s="14">
        <f t="shared" si="13"/>
        <v>-39330.67791007273</v>
      </c>
      <c r="Z266" s="14">
        <f t="shared" si="14"/>
        <v>41133.25448998496</v>
      </c>
    </row>
    <row r="267" spans="1:26" ht="12.75">
      <c r="A267" s="18">
        <v>263</v>
      </c>
      <c r="B267" s="18">
        <v>1027</v>
      </c>
      <c r="C267" s="18" t="s">
        <v>2333</v>
      </c>
      <c r="D267" s="18" t="s">
        <v>2334</v>
      </c>
      <c r="E267" s="18" t="s">
        <v>2335</v>
      </c>
      <c r="F267" s="18">
        <v>6377</v>
      </c>
      <c r="G267" s="18">
        <v>-9999</v>
      </c>
      <c r="H267" s="18" t="s">
        <v>2336</v>
      </c>
      <c r="J267" s="18" t="s">
        <v>1192</v>
      </c>
      <c r="K267" s="18" t="s">
        <v>1686</v>
      </c>
      <c r="L267" s="18" t="s">
        <v>1035</v>
      </c>
      <c r="M267" s="18">
        <v>857</v>
      </c>
      <c r="N267" s="18" t="s">
        <v>1053</v>
      </c>
      <c r="O267" s="18" t="s">
        <v>2337</v>
      </c>
      <c r="P267" s="18">
        <v>371400000000000</v>
      </c>
      <c r="Q267" s="18">
        <v>4456</v>
      </c>
      <c r="R267" s="19">
        <v>37.23589</v>
      </c>
      <c r="S267" s="19">
        <v>116.1629</v>
      </c>
      <c r="T267" s="18">
        <v>-1064</v>
      </c>
      <c r="U267" s="18">
        <v>1989</v>
      </c>
      <c r="V267" s="14">
        <v>574253.6875</v>
      </c>
      <c r="W267" s="14">
        <v>4121165.25</v>
      </c>
      <c r="X267" s="14">
        <f t="shared" si="12"/>
        <v>17882.542517269263</v>
      </c>
      <c r="Y267" s="14">
        <f t="shared" si="13"/>
        <v>-45656.67791007273</v>
      </c>
      <c r="Z267" s="14">
        <f t="shared" si="14"/>
        <v>49033.841014814105</v>
      </c>
    </row>
    <row r="268" spans="1:26" ht="12.75">
      <c r="A268" s="18">
        <v>264</v>
      </c>
      <c r="B268" s="18">
        <v>1046</v>
      </c>
      <c r="C268" s="18" t="s">
        <v>2338</v>
      </c>
      <c r="D268" s="18" t="s">
        <v>2339</v>
      </c>
      <c r="E268" s="18" t="s">
        <v>2340</v>
      </c>
      <c r="F268" s="18">
        <v>6392</v>
      </c>
      <c r="G268" s="18">
        <v>-9999</v>
      </c>
      <c r="H268" s="18" t="s">
        <v>2341</v>
      </c>
      <c r="J268" s="18" t="s">
        <v>1192</v>
      </c>
      <c r="K268" s="18" t="s">
        <v>1686</v>
      </c>
      <c r="L268" s="18" t="s">
        <v>1035</v>
      </c>
      <c r="M268" s="18">
        <v>865</v>
      </c>
      <c r="N268" s="18" t="s">
        <v>1023</v>
      </c>
      <c r="O268" s="18" t="s">
        <v>2342</v>
      </c>
      <c r="P268" s="18">
        <v>371400000000000</v>
      </c>
      <c r="Q268" s="18">
        <v>4474</v>
      </c>
      <c r="R268" s="19">
        <v>37.23573</v>
      </c>
      <c r="S268" s="19">
        <v>116.16644</v>
      </c>
      <c r="T268" s="18">
        <v>-1053</v>
      </c>
      <c r="U268" s="18">
        <v>1991</v>
      </c>
      <c r="V268" s="14">
        <v>573940.1875</v>
      </c>
      <c r="W268" s="14">
        <v>4121144.75</v>
      </c>
      <c r="X268" s="14">
        <f t="shared" si="12"/>
        <v>18196.042517269263</v>
      </c>
      <c r="Y268" s="14">
        <f t="shared" si="13"/>
        <v>-45636.17791007273</v>
      </c>
      <c r="Z268" s="14">
        <f t="shared" si="14"/>
        <v>49129.997939447145</v>
      </c>
    </row>
    <row r="269" spans="1:26" ht="12.75">
      <c r="A269" s="18">
        <v>265</v>
      </c>
      <c r="B269" s="18">
        <v>1054</v>
      </c>
      <c r="C269" s="18" t="s">
        <v>2343</v>
      </c>
      <c r="D269" s="18" t="s">
        <v>2344</v>
      </c>
      <c r="E269" s="18" t="s">
        <v>2345</v>
      </c>
      <c r="F269" s="18">
        <v>4051</v>
      </c>
      <c r="G269" s="18">
        <v>1300</v>
      </c>
      <c r="H269" s="18" t="s">
        <v>2346</v>
      </c>
      <c r="J269" s="18" t="s">
        <v>1020</v>
      </c>
      <c r="K269" s="18" t="s">
        <v>1021</v>
      </c>
      <c r="L269" s="18" t="s">
        <v>1035</v>
      </c>
      <c r="M269" s="18">
        <v>1115</v>
      </c>
      <c r="N269" s="18" t="s">
        <v>1023</v>
      </c>
      <c r="O269" s="18" t="s">
        <v>2347</v>
      </c>
      <c r="P269" s="18">
        <v>370110000000000</v>
      </c>
      <c r="Q269" s="18">
        <v>2402</v>
      </c>
      <c r="R269" s="19">
        <v>37.02068</v>
      </c>
      <c r="S269" s="19">
        <v>115.98792</v>
      </c>
      <c r="T269" s="18">
        <v>-534</v>
      </c>
      <c r="U269" s="18">
        <v>1992</v>
      </c>
      <c r="V269" s="14">
        <v>590030.6875</v>
      </c>
      <c r="W269" s="14">
        <v>4097442</v>
      </c>
      <c r="X269" s="14">
        <f t="shared" si="12"/>
        <v>2105.542517269263</v>
      </c>
      <c r="Y269" s="14">
        <f t="shared" si="13"/>
        <v>-21933.42791007273</v>
      </c>
      <c r="Z269" s="14">
        <f t="shared" si="14"/>
        <v>22034.25898863826</v>
      </c>
    </row>
    <row r="270" spans="1:26" ht="12.75">
      <c r="A270" s="18">
        <v>266</v>
      </c>
      <c r="B270" s="18">
        <v>809</v>
      </c>
      <c r="C270" s="18" t="s">
        <v>2348</v>
      </c>
      <c r="D270" s="18" t="s">
        <v>2349</v>
      </c>
      <c r="E270" s="18" t="s">
        <v>2350</v>
      </c>
      <c r="F270" s="18">
        <v>4296</v>
      </c>
      <c r="G270" s="18">
        <v>950</v>
      </c>
      <c r="H270" s="18" t="s">
        <v>2351</v>
      </c>
      <c r="I270" s="18" t="s">
        <v>1186</v>
      </c>
      <c r="J270" s="18" t="s">
        <v>1020</v>
      </c>
      <c r="K270" s="18" t="s">
        <v>1021</v>
      </c>
      <c r="L270" s="18" t="s">
        <v>1035</v>
      </c>
      <c r="M270" s="18">
        <v>600</v>
      </c>
      <c r="N270" s="18" t="s">
        <v>1053</v>
      </c>
      <c r="O270" s="18" t="s">
        <v>2352</v>
      </c>
      <c r="P270" s="18">
        <v>371030000000000</v>
      </c>
      <c r="Q270" s="18">
        <v>2411</v>
      </c>
      <c r="R270" s="19">
        <v>37.17619</v>
      </c>
      <c r="S270" s="19">
        <v>116.05296</v>
      </c>
      <c r="T270" s="18">
        <v>-1285</v>
      </c>
      <c r="U270" s="18">
        <v>1977</v>
      </c>
      <c r="V270" s="14">
        <v>584072.6875</v>
      </c>
      <c r="W270" s="14">
        <v>4114634.75</v>
      </c>
      <c r="X270" s="14">
        <f t="shared" si="12"/>
        <v>8063.542517269263</v>
      </c>
      <c r="Y270" s="14">
        <f t="shared" si="13"/>
        <v>-39126.17791007273</v>
      </c>
      <c r="Z270" s="14">
        <f t="shared" si="14"/>
        <v>39948.448227415196</v>
      </c>
    </row>
    <row r="271" spans="1:26" ht="12.75">
      <c r="A271" s="18">
        <v>267</v>
      </c>
      <c r="B271" s="18">
        <v>809</v>
      </c>
      <c r="C271" s="18" t="s">
        <v>2353</v>
      </c>
      <c r="D271" s="18" t="s">
        <v>2349</v>
      </c>
      <c r="E271" s="18" t="s">
        <v>2350</v>
      </c>
      <c r="F271" s="18">
        <v>4296</v>
      </c>
      <c r="G271" s="18">
        <v>950</v>
      </c>
      <c r="H271" s="18" t="s">
        <v>2351</v>
      </c>
      <c r="I271" s="18" t="s">
        <v>1186</v>
      </c>
      <c r="J271" s="18" t="s">
        <v>1020</v>
      </c>
      <c r="K271" s="18" t="s">
        <v>1021</v>
      </c>
      <c r="L271" s="18" t="s">
        <v>1035</v>
      </c>
      <c r="M271" s="18">
        <v>926</v>
      </c>
      <c r="N271" s="18" t="s">
        <v>1053</v>
      </c>
      <c r="O271" s="18" t="s">
        <v>2352</v>
      </c>
      <c r="P271" s="18">
        <v>371030000000000</v>
      </c>
      <c r="Q271" s="18">
        <v>2411</v>
      </c>
      <c r="R271" s="19">
        <v>37.17619</v>
      </c>
      <c r="S271" s="19">
        <v>116.05296</v>
      </c>
      <c r="T271" s="18">
        <v>-959</v>
      </c>
      <c r="U271" s="18">
        <v>1977</v>
      </c>
      <c r="V271" s="14">
        <v>584072.6875</v>
      </c>
      <c r="W271" s="14">
        <v>4114634.75</v>
      </c>
      <c r="X271" s="14">
        <f t="shared" si="12"/>
        <v>8063.542517269263</v>
      </c>
      <c r="Y271" s="14">
        <f t="shared" si="13"/>
        <v>-39126.17791007273</v>
      </c>
      <c r="Z271" s="14">
        <f t="shared" si="14"/>
        <v>39948.448227415196</v>
      </c>
    </row>
    <row r="272" spans="1:26" ht="12.75">
      <c r="A272" s="18">
        <v>268</v>
      </c>
      <c r="B272" s="18">
        <v>949</v>
      </c>
      <c r="C272" s="18" t="s">
        <v>2354</v>
      </c>
      <c r="D272" s="18" t="s">
        <v>2355</v>
      </c>
      <c r="E272" s="18" t="s">
        <v>2356</v>
      </c>
      <c r="F272" s="18">
        <v>4324</v>
      </c>
      <c r="G272" s="18">
        <v>1500</v>
      </c>
      <c r="H272" s="18" t="s">
        <v>2357</v>
      </c>
      <c r="J272" s="18" t="s">
        <v>1020</v>
      </c>
      <c r="K272" s="18" t="s">
        <v>1021</v>
      </c>
      <c r="L272" s="18" t="s">
        <v>1035</v>
      </c>
      <c r="M272" s="18">
        <v>1198</v>
      </c>
      <c r="N272" s="18" t="s">
        <v>1023</v>
      </c>
      <c r="O272" s="18" t="s">
        <v>2358</v>
      </c>
      <c r="P272" s="18">
        <v>370520000000000</v>
      </c>
      <c r="Q272" s="18">
        <v>2459</v>
      </c>
      <c r="R272" s="19">
        <v>37.0898</v>
      </c>
      <c r="S272" s="19">
        <v>115.99937</v>
      </c>
      <c r="T272" s="18">
        <v>-667</v>
      </c>
      <c r="U272" s="18">
        <v>1984</v>
      </c>
      <c r="V272" s="14">
        <v>588930.9375</v>
      </c>
      <c r="W272" s="14">
        <v>4105098.75</v>
      </c>
      <c r="X272" s="14">
        <f t="shared" si="12"/>
        <v>3205.292517269263</v>
      </c>
      <c r="Y272" s="14">
        <f t="shared" si="13"/>
        <v>-29590.17791007273</v>
      </c>
      <c r="Z272" s="14">
        <f t="shared" si="14"/>
        <v>29763.274834450232</v>
      </c>
    </row>
    <row r="273" spans="1:26" ht="12.75">
      <c r="A273" s="18">
        <v>269</v>
      </c>
      <c r="B273" s="18">
        <v>513</v>
      </c>
      <c r="C273" s="18" t="s">
        <v>2359</v>
      </c>
      <c r="D273" s="18" t="s">
        <v>2360</v>
      </c>
      <c r="E273" s="18" t="s">
        <v>2361</v>
      </c>
      <c r="F273" s="18">
        <v>7619</v>
      </c>
      <c r="G273" s="18">
        <v>-9999</v>
      </c>
      <c r="H273" s="18" t="s">
        <v>2362</v>
      </c>
      <c r="J273" s="18" t="s">
        <v>1192</v>
      </c>
      <c r="K273" s="18" t="s">
        <v>1686</v>
      </c>
      <c r="L273" s="18" t="s">
        <v>1035</v>
      </c>
      <c r="M273" s="18">
        <v>1463</v>
      </c>
      <c r="N273" s="18" t="s">
        <v>2295</v>
      </c>
      <c r="O273" s="18" t="s">
        <v>2363</v>
      </c>
      <c r="P273" s="18">
        <v>371030000000000</v>
      </c>
      <c r="Q273" s="18">
        <v>4594</v>
      </c>
      <c r="R273" s="19">
        <v>37.17756</v>
      </c>
      <c r="S273" s="19">
        <v>116.20894</v>
      </c>
      <c r="T273" s="18">
        <v>-1562</v>
      </c>
      <c r="U273" s="18">
        <v>1967</v>
      </c>
      <c r="V273" s="14">
        <v>570223.75</v>
      </c>
      <c r="W273" s="14">
        <v>4114659.25</v>
      </c>
      <c r="X273" s="14">
        <f t="shared" si="12"/>
        <v>21912.480017269263</v>
      </c>
      <c r="Y273" s="14">
        <f t="shared" si="13"/>
        <v>-39150.67791007273</v>
      </c>
      <c r="Z273" s="14">
        <f t="shared" si="14"/>
        <v>44865.714764455515</v>
      </c>
    </row>
    <row r="274" spans="1:26" ht="12.75">
      <c r="A274" s="18">
        <v>270</v>
      </c>
      <c r="B274" s="18">
        <v>207</v>
      </c>
      <c r="C274" s="18" t="s">
        <v>2364</v>
      </c>
      <c r="D274" s="18" t="s">
        <v>2365</v>
      </c>
      <c r="E274" s="18" t="s">
        <v>2366</v>
      </c>
      <c r="F274" s="18">
        <v>4026</v>
      </c>
      <c r="G274" s="18">
        <v>1215</v>
      </c>
      <c r="H274" s="18" t="s">
        <v>2367</v>
      </c>
      <c r="J274" s="18" t="s">
        <v>1020</v>
      </c>
      <c r="K274" s="18" t="s">
        <v>1021</v>
      </c>
      <c r="L274" s="18" t="s">
        <v>1059</v>
      </c>
      <c r="M274" s="18">
        <v>1191</v>
      </c>
      <c r="N274" s="18" t="s">
        <v>1023</v>
      </c>
      <c r="O274" s="18" t="s">
        <v>2368</v>
      </c>
      <c r="P274" s="18">
        <v>370240000000000</v>
      </c>
      <c r="Q274" s="18">
        <v>2408</v>
      </c>
      <c r="R274" s="19">
        <v>37.04684</v>
      </c>
      <c r="S274" s="19">
        <v>116.03948</v>
      </c>
      <c r="T274" s="18">
        <v>-427</v>
      </c>
      <c r="U274" s="18">
        <v>1962</v>
      </c>
      <c r="V274" s="14">
        <v>585413.8125</v>
      </c>
      <c r="W274" s="14">
        <v>4100297.25</v>
      </c>
      <c r="X274" s="14">
        <f t="shared" si="12"/>
        <v>6722.417517269263</v>
      </c>
      <c r="Y274" s="14">
        <f t="shared" si="13"/>
        <v>-24788.67791007273</v>
      </c>
      <c r="Z274" s="14">
        <f t="shared" si="14"/>
        <v>25684.03102719307</v>
      </c>
    </row>
    <row r="275" spans="1:26" ht="12.75">
      <c r="A275" s="18">
        <v>271</v>
      </c>
      <c r="B275" s="18">
        <v>222</v>
      </c>
      <c r="C275" s="18" t="s">
        <v>2369</v>
      </c>
      <c r="D275" s="18" t="s">
        <v>2370</v>
      </c>
      <c r="E275" s="18" t="s">
        <v>2371</v>
      </c>
      <c r="F275" s="18">
        <v>4016</v>
      </c>
      <c r="G275" s="18">
        <v>882</v>
      </c>
      <c r="H275" s="18" t="s">
        <v>2372</v>
      </c>
      <c r="J275" s="18" t="s">
        <v>1020</v>
      </c>
      <c r="K275" s="18" t="s">
        <v>1021</v>
      </c>
      <c r="L275" s="18" t="s">
        <v>1346</v>
      </c>
      <c r="M275" s="18">
        <v>856</v>
      </c>
      <c r="N275" s="18" t="s">
        <v>1023</v>
      </c>
      <c r="O275" s="18" t="s">
        <v>2373</v>
      </c>
      <c r="P275" s="18">
        <v>370240000000000</v>
      </c>
      <c r="Q275" s="18">
        <v>2407</v>
      </c>
      <c r="R275" s="19">
        <v>37.04451</v>
      </c>
      <c r="S275" s="19">
        <v>116.02354</v>
      </c>
      <c r="T275" s="18">
        <v>-753</v>
      </c>
      <c r="U275" s="18">
        <v>1962</v>
      </c>
      <c r="V275" s="14">
        <v>586834.75</v>
      </c>
      <c r="W275" s="14">
        <v>4100052</v>
      </c>
      <c r="X275" s="14">
        <f t="shared" si="12"/>
        <v>5301.480017269263</v>
      </c>
      <c r="Y275" s="14">
        <f t="shared" si="13"/>
        <v>-24543.42791007273</v>
      </c>
      <c r="Z275" s="14">
        <f t="shared" si="14"/>
        <v>25109.471200135664</v>
      </c>
    </row>
    <row r="276" spans="1:26" ht="12.75">
      <c r="A276" s="18">
        <v>272</v>
      </c>
      <c r="B276" s="18">
        <v>534</v>
      </c>
      <c r="C276" s="18" t="s">
        <v>2374</v>
      </c>
      <c r="D276" s="18" t="s">
        <v>2375</v>
      </c>
      <c r="E276" s="18" t="s">
        <v>2376</v>
      </c>
      <c r="F276" s="18">
        <v>7505</v>
      </c>
      <c r="G276" s="18">
        <v>-9999</v>
      </c>
      <c r="H276" s="18" t="s">
        <v>2377</v>
      </c>
      <c r="J276" s="18" t="s">
        <v>1192</v>
      </c>
      <c r="K276" s="18" t="s">
        <v>1686</v>
      </c>
      <c r="L276" s="18" t="s">
        <v>1035</v>
      </c>
      <c r="M276" s="18">
        <v>1345</v>
      </c>
      <c r="N276" s="18" t="s">
        <v>2295</v>
      </c>
      <c r="O276" s="18" t="s">
        <v>2378</v>
      </c>
      <c r="P276" s="18">
        <v>371100000000000</v>
      </c>
      <c r="Q276" s="18">
        <v>4631</v>
      </c>
      <c r="R276" s="19">
        <v>37.18462</v>
      </c>
      <c r="S276" s="19">
        <v>116.21144</v>
      </c>
      <c r="T276" s="18">
        <v>-1529</v>
      </c>
      <c r="U276" s="18">
        <v>1968</v>
      </c>
      <c r="V276" s="14">
        <v>569995.1875</v>
      </c>
      <c r="W276" s="14">
        <v>4115440.75</v>
      </c>
      <c r="X276" s="14">
        <f t="shared" si="12"/>
        <v>22141.042517269263</v>
      </c>
      <c r="Y276" s="14">
        <f t="shared" si="13"/>
        <v>-39932.17791007273</v>
      </c>
      <c r="Z276" s="14">
        <f t="shared" si="14"/>
        <v>45659.66049362638</v>
      </c>
    </row>
    <row r="277" spans="1:26" ht="12.75">
      <c r="A277" s="18">
        <v>273</v>
      </c>
      <c r="B277" s="18">
        <v>465</v>
      </c>
      <c r="C277" s="18" t="s">
        <v>2379</v>
      </c>
      <c r="D277" s="18" t="s">
        <v>2380</v>
      </c>
      <c r="E277" s="18" t="s">
        <v>2381</v>
      </c>
      <c r="F277" s="18">
        <v>6499</v>
      </c>
      <c r="G277" s="18">
        <v>-9999</v>
      </c>
      <c r="H277" s="18" t="s">
        <v>2382</v>
      </c>
      <c r="J277" s="18" t="s">
        <v>1192</v>
      </c>
      <c r="K277" s="18" t="s">
        <v>1686</v>
      </c>
      <c r="L277" s="18" t="s">
        <v>1035</v>
      </c>
      <c r="M277" s="18">
        <v>1075</v>
      </c>
      <c r="N277" s="18" t="s">
        <v>2261</v>
      </c>
      <c r="O277" s="18" t="s">
        <v>2383</v>
      </c>
      <c r="P277" s="18">
        <v>370030000000000</v>
      </c>
      <c r="Q277" s="18">
        <v>3952</v>
      </c>
      <c r="R277" s="19">
        <v>37.00966</v>
      </c>
      <c r="S277" s="19">
        <v>116.20292</v>
      </c>
      <c r="T277" s="18">
        <v>-1472</v>
      </c>
      <c r="U277" s="18">
        <v>1966</v>
      </c>
      <c r="V277" s="14">
        <v>570914.375</v>
      </c>
      <c r="W277" s="14">
        <v>4096037.5</v>
      </c>
      <c r="X277" s="14">
        <f t="shared" si="12"/>
        <v>21221.855017269263</v>
      </c>
      <c r="Y277" s="14">
        <f t="shared" si="13"/>
        <v>-20528.92791007273</v>
      </c>
      <c r="Z277" s="14">
        <f t="shared" si="14"/>
        <v>29526.32743012513</v>
      </c>
    </row>
    <row r="278" spans="1:26" ht="12.75">
      <c r="A278" s="18">
        <v>274</v>
      </c>
      <c r="B278" s="18">
        <v>439</v>
      </c>
      <c r="C278" s="18" t="s">
        <v>2384</v>
      </c>
      <c r="D278" s="18" t="s">
        <v>2385</v>
      </c>
      <c r="E278" s="18" t="s">
        <v>2386</v>
      </c>
      <c r="F278" s="18">
        <v>3991</v>
      </c>
      <c r="G278" s="18">
        <v>1133</v>
      </c>
      <c r="H278" s="18" t="s">
        <v>2387</v>
      </c>
      <c r="J278" s="18" t="s">
        <v>1020</v>
      </c>
      <c r="K278" s="18" t="s">
        <v>1021</v>
      </c>
      <c r="L278" s="18" t="s">
        <v>1035</v>
      </c>
      <c r="M278" s="18">
        <v>1093</v>
      </c>
      <c r="N278" s="18" t="s">
        <v>1023</v>
      </c>
      <c r="O278" s="18" t="s">
        <v>2388</v>
      </c>
      <c r="P278" s="18">
        <v>370150000000000</v>
      </c>
      <c r="Q278" s="18">
        <v>2407</v>
      </c>
      <c r="R278" s="19">
        <v>37.03181</v>
      </c>
      <c r="S278" s="19">
        <v>116.01574</v>
      </c>
      <c r="T278" s="18">
        <v>-491</v>
      </c>
      <c r="U278" s="18">
        <v>1966</v>
      </c>
      <c r="V278" s="14">
        <v>587542.625</v>
      </c>
      <c r="W278" s="14">
        <v>4098651.5</v>
      </c>
      <c r="X278" s="14">
        <f t="shared" si="12"/>
        <v>4593.605017269263</v>
      </c>
      <c r="Y278" s="14">
        <f t="shared" si="13"/>
        <v>-23142.92791007273</v>
      </c>
      <c r="Z278" s="14">
        <f t="shared" si="14"/>
        <v>23594.412883254896</v>
      </c>
    </row>
    <row r="279" spans="1:26" ht="12.75">
      <c r="A279" s="18">
        <v>275</v>
      </c>
      <c r="B279" s="18">
        <v>842</v>
      </c>
      <c r="C279" s="18" t="s">
        <v>2389</v>
      </c>
      <c r="D279" s="18" t="s">
        <v>2085</v>
      </c>
      <c r="E279" s="18" t="s">
        <v>2390</v>
      </c>
      <c r="F279" s="18">
        <v>4139</v>
      </c>
      <c r="G279" s="18">
        <v>1510</v>
      </c>
      <c r="H279" s="18" t="s">
        <v>2391</v>
      </c>
      <c r="J279" s="18" t="s">
        <v>1020</v>
      </c>
      <c r="K279" s="18" t="s">
        <v>1021</v>
      </c>
      <c r="L279" s="18" t="s">
        <v>1101</v>
      </c>
      <c r="M279" s="18">
        <v>1449</v>
      </c>
      <c r="N279" s="18" t="s">
        <v>1023</v>
      </c>
      <c r="O279" s="18" t="s">
        <v>2392</v>
      </c>
      <c r="P279" s="18">
        <v>370420000000000</v>
      </c>
      <c r="Q279" s="18">
        <v>2413</v>
      </c>
      <c r="R279" s="19">
        <v>37.07387</v>
      </c>
      <c r="S279" s="19">
        <v>116.01984</v>
      </c>
      <c r="T279" s="18">
        <v>-277</v>
      </c>
      <c r="U279" s="18">
        <v>1978</v>
      </c>
      <c r="V279" s="14">
        <v>587130.125</v>
      </c>
      <c r="W279" s="14">
        <v>4103312.75</v>
      </c>
      <c r="X279" s="14">
        <f t="shared" si="12"/>
        <v>5006.105017269263</v>
      </c>
      <c r="Y279" s="14">
        <f t="shared" si="13"/>
        <v>-27804.17791007273</v>
      </c>
      <c r="Z279" s="14">
        <f t="shared" si="14"/>
        <v>28251.254780963354</v>
      </c>
    </row>
    <row r="280" spans="1:26" ht="12.75">
      <c r="A280" s="18">
        <v>276</v>
      </c>
      <c r="B280" s="18">
        <v>392</v>
      </c>
      <c r="C280" s="18" t="s">
        <v>2393</v>
      </c>
      <c r="D280" s="18" t="s">
        <v>2091</v>
      </c>
      <c r="E280" s="18" t="s">
        <v>2394</v>
      </c>
      <c r="F280" s="18">
        <v>4286</v>
      </c>
      <c r="G280" s="18">
        <v>740</v>
      </c>
      <c r="H280" s="18" t="s">
        <v>2395</v>
      </c>
      <c r="I280" s="18" t="s">
        <v>1186</v>
      </c>
      <c r="J280" s="18" t="s">
        <v>1020</v>
      </c>
      <c r="K280" s="18" t="s">
        <v>1021</v>
      </c>
      <c r="L280" s="18" t="s">
        <v>2396</v>
      </c>
      <c r="M280" s="18">
        <v>718</v>
      </c>
      <c r="N280" s="18" t="s">
        <v>1053</v>
      </c>
      <c r="O280" s="18" t="s">
        <v>2397</v>
      </c>
      <c r="P280" s="18">
        <v>370800000000000</v>
      </c>
      <c r="Q280" s="18">
        <v>2458</v>
      </c>
      <c r="R280" s="19">
        <v>37.13428</v>
      </c>
      <c r="S280" s="19">
        <v>116.06975</v>
      </c>
      <c r="T280" s="18">
        <v>-1110</v>
      </c>
      <c r="U280" s="18">
        <v>1964</v>
      </c>
      <c r="V280" s="14">
        <v>582627</v>
      </c>
      <c r="W280" s="14">
        <v>4109970.5</v>
      </c>
      <c r="X280" s="14">
        <f t="shared" si="12"/>
        <v>9509.230017269263</v>
      </c>
      <c r="Y280" s="14">
        <f t="shared" si="13"/>
        <v>-34461.92791007273</v>
      </c>
      <c r="Z280" s="14">
        <f t="shared" si="14"/>
        <v>35749.82420656617</v>
      </c>
    </row>
    <row r="281" spans="1:26" ht="12.75">
      <c r="A281" s="18">
        <v>277</v>
      </c>
      <c r="B281" s="18">
        <v>392</v>
      </c>
      <c r="C281" s="18" t="s">
        <v>2398</v>
      </c>
      <c r="D281" s="18" t="s">
        <v>2091</v>
      </c>
      <c r="E281" s="18" t="s">
        <v>2394</v>
      </c>
      <c r="F281" s="18">
        <v>4286</v>
      </c>
      <c r="G281" s="18">
        <v>740</v>
      </c>
      <c r="H281" s="18" t="s">
        <v>2395</v>
      </c>
      <c r="I281" s="18" t="s">
        <v>1186</v>
      </c>
      <c r="J281" s="18" t="s">
        <v>1020</v>
      </c>
      <c r="K281" s="18" t="s">
        <v>1021</v>
      </c>
      <c r="L281" s="18" t="s">
        <v>1035</v>
      </c>
      <c r="M281" s="18">
        <v>617</v>
      </c>
      <c r="N281" s="18" t="s">
        <v>1053</v>
      </c>
      <c r="O281" s="18" t="s">
        <v>2397</v>
      </c>
      <c r="P281" s="18">
        <v>370800000000000</v>
      </c>
      <c r="Q281" s="18">
        <v>2458</v>
      </c>
      <c r="R281" s="19">
        <v>37.13428</v>
      </c>
      <c r="S281" s="19">
        <v>116.06975</v>
      </c>
      <c r="T281" s="18">
        <v>-1211</v>
      </c>
      <c r="U281" s="18">
        <v>1964</v>
      </c>
      <c r="V281" s="14">
        <v>582627</v>
      </c>
      <c r="W281" s="14">
        <v>4109970.5</v>
      </c>
      <c r="X281" s="14">
        <f t="shared" si="12"/>
        <v>9509.230017269263</v>
      </c>
      <c r="Y281" s="14">
        <f t="shared" si="13"/>
        <v>-34461.92791007273</v>
      </c>
      <c r="Z281" s="14">
        <f t="shared" si="14"/>
        <v>35749.82420656617</v>
      </c>
    </row>
    <row r="282" spans="1:26" ht="12.75">
      <c r="A282" s="18">
        <v>278</v>
      </c>
      <c r="B282" s="18">
        <v>365</v>
      </c>
      <c r="C282" s="18" t="s">
        <v>2399</v>
      </c>
      <c r="D282" s="18" t="s">
        <v>2400</v>
      </c>
      <c r="E282" s="18" t="s">
        <v>2401</v>
      </c>
      <c r="F282" s="18">
        <v>4200</v>
      </c>
      <c r="G282" s="18">
        <v>525</v>
      </c>
      <c r="H282" s="18" t="s">
        <v>2402</v>
      </c>
      <c r="J282" s="18" t="s">
        <v>1020</v>
      </c>
      <c r="K282" s="18" t="s">
        <v>1021</v>
      </c>
      <c r="L282" s="18" t="s">
        <v>1035</v>
      </c>
      <c r="M282" s="18">
        <v>486</v>
      </c>
      <c r="N282" s="18" t="s">
        <v>1053</v>
      </c>
      <c r="O282" s="18" t="s">
        <v>2403</v>
      </c>
      <c r="P282" s="18">
        <v>370710000000000</v>
      </c>
      <c r="Q282" s="18">
        <v>2419</v>
      </c>
      <c r="R282" s="19">
        <v>37.12026</v>
      </c>
      <c r="S282" s="19">
        <v>116.04029</v>
      </c>
      <c r="T282" s="18">
        <v>-1295</v>
      </c>
      <c r="U282" s="18">
        <v>1964</v>
      </c>
      <c r="V282" s="14">
        <v>585259.125</v>
      </c>
      <c r="W282" s="14">
        <v>4108440.75</v>
      </c>
      <c r="X282" s="14">
        <f t="shared" si="12"/>
        <v>6877.105017269263</v>
      </c>
      <c r="Y282" s="14">
        <f t="shared" si="13"/>
        <v>-32932.17791007273</v>
      </c>
      <c r="Z282" s="14">
        <f t="shared" si="14"/>
        <v>33642.57593168561</v>
      </c>
    </row>
    <row r="283" spans="1:26" ht="12.75">
      <c r="A283" s="18">
        <v>279</v>
      </c>
      <c r="B283" s="18">
        <v>372</v>
      </c>
      <c r="C283" s="18" t="s">
        <v>2404</v>
      </c>
      <c r="D283" s="18" t="s">
        <v>2405</v>
      </c>
      <c r="E283" s="18" t="s">
        <v>2406</v>
      </c>
      <c r="F283" s="18">
        <v>4293</v>
      </c>
      <c r="G283" s="18">
        <v>1410</v>
      </c>
      <c r="H283" s="18" t="s">
        <v>2407</v>
      </c>
      <c r="J283" s="18" t="s">
        <v>1020</v>
      </c>
      <c r="K283" s="18" t="s">
        <v>1052</v>
      </c>
      <c r="L283" s="18" t="s">
        <v>1035</v>
      </c>
      <c r="M283" s="18">
        <v>848</v>
      </c>
      <c r="N283" s="18" t="s">
        <v>1053</v>
      </c>
      <c r="O283" s="18" t="s">
        <v>2408</v>
      </c>
      <c r="P283" s="18">
        <v>371020000000000</v>
      </c>
      <c r="Q283" s="18">
        <v>2408</v>
      </c>
      <c r="R283" s="19">
        <v>37.17443</v>
      </c>
      <c r="S283" s="19">
        <v>116.0564</v>
      </c>
      <c r="T283" s="18">
        <v>-1037</v>
      </c>
      <c r="U283" s="18">
        <v>1964</v>
      </c>
      <c r="V283" s="14">
        <v>583769.25</v>
      </c>
      <c r="W283" s="14">
        <v>4114435.75</v>
      </c>
      <c r="X283" s="14">
        <f t="shared" si="12"/>
        <v>8366.980017269263</v>
      </c>
      <c r="Y283" s="14">
        <f t="shared" si="13"/>
        <v>-38927.17791007273</v>
      </c>
      <c r="Z283" s="14">
        <f t="shared" si="14"/>
        <v>39816.22200374914</v>
      </c>
    </row>
    <row r="284" spans="1:26" ht="12.75">
      <c r="A284" s="18">
        <v>280</v>
      </c>
      <c r="B284" s="18">
        <v>370</v>
      </c>
      <c r="C284" s="18" t="s">
        <v>2409</v>
      </c>
      <c r="D284" s="18" t="s">
        <v>2410</v>
      </c>
      <c r="E284" s="18" t="s">
        <v>2411</v>
      </c>
      <c r="F284" s="18">
        <v>4312</v>
      </c>
      <c r="G284" s="18">
        <v>1494</v>
      </c>
      <c r="H284" s="18" t="s">
        <v>2412</v>
      </c>
      <c r="J284" s="18" t="s">
        <v>1020</v>
      </c>
      <c r="K284" s="18" t="s">
        <v>1021</v>
      </c>
      <c r="L284" s="18" t="s">
        <v>1035</v>
      </c>
      <c r="M284" s="18">
        <v>1466</v>
      </c>
      <c r="N284" s="18" t="s">
        <v>1053</v>
      </c>
      <c r="O284" s="18" t="s">
        <v>2413</v>
      </c>
      <c r="P284" s="18">
        <v>370950000000000</v>
      </c>
      <c r="Q284" s="18">
        <v>2408</v>
      </c>
      <c r="R284" s="19">
        <v>37.166</v>
      </c>
      <c r="S284" s="19">
        <v>116.03841</v>
      </c>
      <c r="T284" s="18">
        <v>-438</v>
      </c>
      <c r="U284" s="18">
        <v>1964</v>
      </c>
      <c r="V284" s="14">
        <v>585375.0625</v>
      </c>
      <c r="W284" s="14">
        <v>4113516.25</v>
      </c>
      <c r="X284" s="14">
        <f t="shared" si="12"/>
        <v>6761.167517269263</v>
      </c>
      <c r="Y284" s="14">
        <f t="shared" si="13"/>
        <v>-38007.67791007273</v>
      </c>
      <c r="Z284" s="14">
        <f t="shared" si="14"/>
        <v>38604.364601847905</v>
      </c>
    </row>
    <row r="285" spans="1:26" ht="12.75">
      <c r="A285" s="18">
        <v>281</v>
      </c>
      <c r="B285" s="18">
        <v>460</v>
      </c>
      <c r="C285" s="18" t="s">
        <v>2414</v>
      </c>
      <c r="D285" s="18" t="s">
        <v>2415</v>
      </c>
      <c r="E285" s="18" t="s">
        <v>2416</v>
      </c>
      <c r="F285" s="18">
        <v>4195</v>
      </c>
      <c r="G285" s="18">
        <v>2285</v>
      </c>
      <c r="H285" s="18" t="s">
        <v>2417</v>
      </c>
      <c r="J285" s="18" t="s">
        <v>1020</v>
      </c>
      <c r="K285" s="18" t="s">
        <v>1021</v>
      </c>
      <c r="L285" s="18" t="s">
        <v>1029</v>
      </c>
      <c r="M285" s="18">
        <v>2201</v>
      </c>
      <c r="N285" s="18" t="s">
        <v>1053</v>
      </c>
      <c r="O285" s="18" t="s">
        <v>2418</v>
      </c>
      <c r="P285" s="18">
        <v>370640000000000</v>
      </c>
      <c r="Q285" s="18">
        <v>2600</v>
      </c>
      <c r="R285" s="19">
        <v>37.11115</v>
      </c>
      <c r="S285" s="19">
        <v>116.05793</v>
      </c>
      <c r="T285" s="18">
        <v>606</v>
      </c>
      <c r="U285" s="18">
        <v>1966</v>
      </c>
      <c r="V285" s="14">
        <v>583702.8125</v>
      </c>
      <c r="W285" s="14">
        <v>4107414.5</v>
      </c>
      <c r="X285" s="14">
        <f t="shared" si="12"/>
        <v>8433.417517269263</v>
      </c>
      <c r="Y285" s="14">
        <f t="shared" si="13"/>
        <v>-31905.92791007273</v>
      </c>
      <c r="Z285" s="14">
        <f t="shared" si="14"/>
        <v>33001.67824252794</v>
      </c>
    </row>
    <row r="286" spans="1:26" ht="12.75">
      <c r="A286" s="18">
        <v>282</v>
      </c>
      <c r="B286" s="18">
        <v>945</v>
      </c>
      <c r="C286" s="18" t="s">
        <v>2419</v>
      </c>
      <c r="D286" s="18" t="s">
        <v>2420</v>
      </c>
      <c r="E286" s="18" t="s">
        <v>2421</v>
      </c>
      <c r="F286" s="18">
        <v>3961</v>
      </c>
      <c r="G286" s="18">
        <v>1500</v>
      </c>
      <c r="H286" s="18" t="s">
        <v>2422</v>
      </c>
      <c r="J286" s="18" t="s">
        <v>1020</v>
      </c>
      <c r="K286" s="18" t="s">
        <v>1021</v>
      </c>
      <c r="L286" s="18" t="s">
        <v>1101</v>
      </c>
      <c r="M286" s="18">
        <v>1250</v>
      </c>
      <c r="N286" s="18" t="s">
        <v>1053</v>
      </c>
      <c r="O286" s="18" t="s">
        <v>2423</v>
      </c>
      <c r="P286" s="18">
        <v>370000000000000</v>
      </c>
      <c r="Q286" s="18">
        <v>2405</v>
      </c>
      <c r="R286" s="19">
        <v>37.00038</v>
      </c>
      <c r="S286" s="19">
        <v>116.04305</v>
      </c>
      <c r="T286" s="18">
        <v>-306</v>
      </c>
      <c r="U286" s="18">
        <v>1984</v>
      </c>
      <c r="V286" s="14">
        <v>585147.625</v>
      </c>
      <c r="W286" s="14">
        <v>4095139</v>
      </c>
      <c r="X286" s="14">
        <f t="shared" si="12"/>
        <v>6988.605017269263</v>
      </c>
      <c r="Y286" s="14">
        <f t="shared" si="13"/>
        <v>-19630.42791007273</v>
      </c>
      <c r="Z286" s="14">
        <f t="shared" si="14"/>
        <v>20837.32948388453</v>
      </c>
    </row>
    <row r="287" spans="1:26" ht="12.75">
      <c r="A287" s="18">
        <v>283</v>
      </c>
      <c r="B287" s="18">
        <v>451</v>
      </c>
      <c r="C287" s="18" t="s">
        <v>2424</v>
      </c>
      <c r="D287" s="18" t="s">
        <v>2425</v>
      </c>
      <c r="E287" s="18" t="s">
        <v>1636</v>
      </c>
      <c r="F287" s="18">
        <v>6520</v>
      </c>
      <c r="G287" s="18">
        <v>2540</v>
      </c>
      <c r="H287" s="18" t="s">
        <v>2426</v>
      </c>
      <c r="J287" s="18" t="s">
        <v>1020</v>
      </c>
      <c r="K287" s="18" t="s">
        <v>1021</v>
      </c>
      <c r="L287" s="18" t="s">
        <v>2427</v>
      </c>
      <c r="M287" s="18">
        <v>1784</v>
      </c>
      <c r="N287" s="18" t="s">
        <v>1053</v>
      </c>
      <c r="O287" s="18" t="s">
        <v>2428</v>
      </c>
      <c r="P287" s="18">
        <v>371430000000000</v>
      </c>
      <c r="Q287" s="18">
        <v>4359</v>
      </c>
      <c r="R287" s="19">
        <v>37.24266</v>
      </c>
      <c r="S287" s="19">
        <v>116.43085</v>
      </c>
      <c r="T287" s="18">
        <v>-377</v>
      </c>
      <c r="U287" s="18">
        <v>1966</v>
      </c>
      <c r="V287" s="14">
        <v>550480.625</v>
      </c>
      <c r="W287" s="14">
        <v>4121740</v>
      </c>
      <c r="X287" s="14">
        <f t="shared" si="12"/>
        <v>41655.60501726926</v>
      </c>
      <c r="Y287" s="14">
        <f t="shared" si="13"/>
        <v>-46231.42791007273</v>
      </c>
      <c r="Z287" s="14">
        <f t="shared" si="14"/>
        <v>62229.69030903978</v>
      </c>
    </row>
    <row r="288" spans="1:26" ht="12.75">
      <c r="A288" s="18">
        <v>284</v>
      </c>
      <c r="B288" s="18">
        <v>878</v>
      </c>
      <c r="C288" s="18" t="s">
        <v>2429</v>
      </c>
      <c r="D288" s="18" t="s">
        <v>2430</v>
      </c>
      <c r="E288" s="18" t="s">
        <v>2431</v>
      </c>
      <c r="F288" s="18">
        <v>4238</v>
      </c>
      <c r="G288" s="18">
        <v>1550</v>
      </c>
      <c r="H288" s="18" t="s">
        <v>2432</v>
      </c>
      <c r="J288" s="18" t="s">
        <v>1020</v>
      </c>
      <c r="K288" s="18" t="s">
        <v>1227</v>
      </c>
      <c r="L288" s="18" t="s">
        <v>1035</v>
      </c>
      <c r="M288" s="18">
        <v>1400</v>
      </c>
      <c r="N288" s="18" t="s">
        <v>1023</v>
      </c>
      <c r="O288" s="18" t="s">
        <v>2433</v>
      </c>
      <c r="P288" s="18">
        <v>370420000000000</v>
      </c>
      <c r="Q288" s="18">
        <v>2487</v>
      </c>
      <c r="R288" s="19">
        <v>37.07457</v>
      </c>
      <c r="S288" s="19">
        <v>115.99927</v>
      </c>
      <c r="T288" s="18">
        <v>-351</v>
      </c>
      <c r="U288" s="18">
        <v>1980</v>
      </c>
      <c r="V288" s="14">
        <v>588957.875</v>
      </c>
      <c r="W288" s="14">
        <v>4103410.25</v>
      </c>
      <c r="X288" s="14">
        <f t="shared" si="12"/>
        <v>3178.355017269263</v>
      </c>
      <c r="Y288" s="14">
        <f t="shared" si="13"/>
        <v>-27901.67791007273</v>
      </c>
      <c r="Z288" s="14">
        <f t="shared" si="14"/>
        <v>28082.121907242716</v>
      </c>
    </row>
    <row r="289" spans="1:26" ht="12.75">
      <c r="A289" s="18">
        <v>285</v>
      </c>
      <c r="B289" s="18">
        <v>348</v>
      </c>
      <c r="C289" s="18" t="s">
        <v>2434</v>
      </c>
      <c r="D289" s="18" t="s">
        <v>2435</v>
      </c>
      <c r="E289" s="18" t="s">
        <v>2436</v>
      </c>
      <c r="F289" s="18">
        <v>4203</v>
      </c>
      <c r="G289" s="18">
        <v>570</v>
      </c>
      <c r="H289" s="18" t="s">
        <v>2437</v>
      </c>
      <c r="J289" s="18" t="s">
        <v>1020</v>
      </c>
      <c r="K289" s="18" t="s">
        <v>1021</v>
      </c>
      <c r="L289" s="18" t="s">
        <v>2438</v>
      </c>
      <c r="M289" s="18">
        <v>541</v>
      </c>
      <c r="N289" s="18" t="s">
        <v>1053</v>
      </c>
      <c r="O289" s="18" t="s">
        <v>2439</v>
      </c>
      <c r="P289" s="18">
        <v>370750000000000</v>
      </c>
      <c r="Q289" s="18">
        <v>2429</v>
      </c>
      <c r="R289" s="19">
        <v>37.13102</v>
      </c>
      <c r="S289" s="19">
        <v>116.04388</v>
      </c>
      <c r="T289" s="18">
        <v>-1233</v>
      </c>
      <c r="U289" s="18">
        <v>1963</v>
      </c>
      <c r="V289" s="14">
        <v>584928.875</v>
      </c>
      <c r="W289" s="14">
        <v>4109631.25</v>
      </c>
      <c r="X289" s="14">
        <f t="shared" si="12"/>
        <v>7207.355017269263</v>
      </c>
      <c r="Y289" s="14">
        <f t="shared" si="13"/>
        <v>-34122.67791007273</v>
      </c>
      <c r="Z289" s="14">
        <f t="shared" si="14"/>
        <v>34875.53747398772</v>
      </c>
    </row>
    <row r="290" spans="1:26" ht="12.75">
      <c r="A290" s="18">
        <v>286</v>
      </c>
      <c r="B290" s="18">
        <v>820</v>
      </c>
      <c r="C290" s="18" t="s">
        <v>2440</v>
      </c>
      <c r="D290" s="18" t="s">
        <v>2441</v>
      </c>
      <c r="E290" s="18" t="s">
        <v>2442</v>
      </c>
      <c r="F290" s="18">
        <v>4005</v>
      </c>
      <c r="G290" s="18">
        <v>1510</v>
      </c>
      <c r="H290" s="18" t="s">
        <v>2443</v>
      </c>
      <c r="J290" s="18" t="s">
        <v>1020</v>
      </c>
      <c r="K290" s="18" t="s">
        <v>1021</v>
      </c>
      <c r="L290" s="18" t="s">
        <v>1035</v>
      </c>
      <c r="M290" s="18">
        <v>1245</v>
      </c>
      <c r="N290" s="18" t="s">
        <v>1023</v>
      </c>
      <c r="O290" s="18" t="s">
        <v>2444</v>
      </c>
      <c r="P290" s="18">
        <v>370150000000000</v>
      </c>
      <c r="Q290" s="18">
        <v>2407</v>
      </c>
      <c r="R290" s="19">
        <v>37.03279</v>
      </c>
      <c r="S290" s="19">
        <v>116.04314</v>
      </c>
      <c r="T290" s="18">
        <v>-353</v>
      </c>
      <c r="U290" s="18">
        <v>1977</v>
      </c>
      <c r="V290" s="14">
        <v>585104.5625</v>
      </c>
      <c r="W290" s="14">
        <v>4098734.75</v>
      </c>
      <c r="X290" s="14">
        <f t="shared" si="12"/>
        <v>7031.667517269263</v>
      </c>
      <c r="Y290" s="14">
        <f t="shared" si="13"/>
        <v>-23226.17791007273</v>
      </c>
      <c r="Z290" s="14">
        <f t="shared" si="14"/>
        <v>24267.255476954335</v>
      </c>
    </row>
    <row r="291" spans="1:26" ht="12.75">
      <c r="A291" s="18">
        <v>287</v>
      </c>
      <c r="B291" s="18">
        <v>771</v>
      </c>
      <c r="C291" s="18" t="s">
        <v>2445</v>
      </c>
      <c r="D291" s="18" t="s">
        <v>2446</v>
      </c>
      <c r="E291" s="18" t="s">
        <v>2447</v>
      </c>
      <c r="F291" s="18">
        <v>4263</v>
      </c>
      <c r="G291" s="18">
        <v>1400</v>
      </c>
      <c r="H291" s="18" t="s">
        <v>2448</v>
      </c>
      <c r="J291" s="18" t="s">
        <v>1020</v>
      </c>
      <c r="K291" s="18" t="s">
        <v>1021</v>
      </c>
      <c r="L291" s="18" t="s">
        <v>1029</v>
      </c>
      <c r="M291" s="18">
        <v>1350</v>
      </c>
      <c r="N291" s="18" t="s">
        <v>1053</v>
      </c>
      <c r="O291" s="18" t="s">
        <v>2449</v>
      </c>
      <c r="P291" s="18">
        <v>370650000000000</v>
      </c>
      <c r="Q291" s="18">
        <v>2439</v>
      </c>
      <c r="R291" s="19">
        <v>37.11568</v>
      </c>
      <c r="S291" s="19">
        <v>116.08739</v>
      </c>
      <c r="T291" s="18">
        <v>-474</v>
      </c>
      <c r="U291" s="18">
        <v>1975</v>
      </c>
      <c r="V291" s="14">
        <v>581080.1875</v>
      </c>
      <c r="W291" s="14">
        <v>4107892.25</v>
      </c>
      <c r="X291" s="14">
        <f t="shared" si="12"/>
        <v>11056.042517269263</v>
      </c>
      <c r="Y291" s="14">
        <f t="shared" si="13"/>
        <v>-32383.67791007273</v>
      </c>
      <c r="Z291" s="14">
        <f t="shared" si="14"/>
        <v>34218.981152673114</v>
      </c>
    </row>
    <row r="292" spans="1:26" ht="12.75">
      <c r="A292" s="18">
        <v>288</v>
      </c>
      <c r="B292" s="18">
        <v>242</v>
      </c>
      <c r="C292" s="18" t="s">
        <v>2450</v>
      </c>
      <c r="D292" s="18" t="s">
        <v>2451</v>
      </c>
      <c r="E292" s="18" t="s">
        <v>2452</v>
      </c>
      <c r="F292" s="18">
        <v>4200</v>
      </c>
      <c r="G292" s="18">
        <v>735</v>
      </c>
      <c r="H292" s="18" t="s">
        <v>2453</v>
      </c>
      <c r="J292" s="18" t="s">
        <v>1020</v>
      </c>
      <c r="K292" s="18" t="s">
        <v>1021</v>
      </c>
      <c r="L292" s="18" t="s">
        <v>2454</v>
      </c>
      <c r="M292" s="18">
        <v>714</v>
      </c>
      <c r="N292" s="18" t="s">
        <v>1053</v>
      </c>
      <c r="O292" s="18" t="s">
        <v>2455</v>
      </c>
      <c r="P292" s="18">
        <v>370720000000000</v>
      </c>
      <c r="Q292" s="18">
        <v>2440</v>
      </c>
      <c r="R292" s="19">
        <v>37.12263</v>
      </c>
      <c r="S292" s="19">
        <v>116.04721</v>
      </c>
      <c r="T292" s="18">
        <v>-1046</v>
      </c>
      <c r="U292" s="18">
        <v>1962</v>
      </c>
      <c r="V292" s="14">
        <v>584642.375</v>
      </c>
      <c r="W292" s="14">
        <v>4108698.25</v>
      </c>
      <c r="X292" s="14">
        <f t="shared" si="12"/>
        <v>7493.855017269263</v>
      </c>
      <c r="Y292" s="14">
        <f t="shared" si="13"/>
        <v>-33189.67791007273</v>
      </c>
      <c r="Z292" s="14">
        <f t="shared" si="14"/>
        <v>34025.17572025487</v>
      </c>
    </row>
    <row r="293" spans="1:26" ht="12.75">
      <c r="A293" s="18">
        <v>289</v>
      </c>
      <c r="B293" s="18">
        <v>498</v>
      </c>
      <c r="C293" s="18" t="s">
        <v>2456</v>
      </c>
      <c r="D293" s="18" t="s">
        <v>2457</v>
      </c>
      <c r="E293" s="18" t="s">
        <v>2458</v>
      </c>
      <c r="F293" s="18">
        <v>4284</v>
      </c>
      <c r="G293" s="18">
        <v>770</v>
      </c>
      <c r="H293" s="18" t="s">
        <v>2459</v>
      </c>
      <c r="J293" s="18" t="s">
        <v>1020</v>
      </c>
      <c r="K293" s="18" t="s">
        <v>1021</v>
      </c>
      <c r="L293" s="18" t="s">
        <v>1035</v>
      </c>
      <c r="M293" s="18">
        <v>725</v>
      </c>
      <c r="N293" s="18" t="s">
        <v>1053</v>
      </c>
      <c r="O293" s="18" t="s">
        <v>2460</v>
      </c>
      <c r="P293" s="18">
        <v>370820000000000</v>
      </c>
      <c r="Q293" s="18">
        <v>2447</v>
      </c>
      <c r="R293" s="19">
        <v>37.13878</v>
      </c>
      <c r="S293" s="19">
        <v>116.0632</v>
      </c>
      <c r="T293" s="18">
        <v>-1112</v>
      </c>
      <c r="U293" s="18">
        <v>1967</v>
      </c>
      <c r="V293" s="14">
        <v>583203.875</v>
      </c>
      <c r="W293" s="14">
        <v>4110475.25</v>
      </c>
      <c r="X293" s="14">
        <f t="shared" si="12"/>
        <v>8932.355017269263</v>
      </c>
      <c r="Y293" s="14">
        <f t="shared" si="13"/>
        <v>-34966.67791007273</v>
      </c>
      <c r="Z293" s="14">
        <f t="shared" si="14"/>
        <v>36089.54876721658</v>
      </c>
    </row>
    <row r="294" spans="1:26" ht="12.75">
      <c r="A294" s="18">
        <v>290</v>
      </c>
      <c r="B294" s="18">
        <v>954</v>
      </c>
      <c r="C294" s="18" t="s">
        <v>2461</v>
      </c>
      <c r="D294" s="18" t="s">
        <v>2462</v>
      </c>
      <c r="E294" s="18" t="s">
        <v>2463</v>
      </c>
      <c r="F294" s="18">
        <v>6124</v>
      </c>
      <c r="G294" s="18">
        <v>2000</v>
      </c>
      <c r="H294" s="18" t="s">
        <v>2464</v>
      </c>
      <c r="J294" s="18" t="s">
        <v>1020</v>
      </c>
      <c r="K294" s="18" t="s">
        <v>1227</v>
      </c>
      <c r="L294" s="18" t="s">
        <v>1101</v>
      </c>
      <c r="M294" s="18">
        <v>1792</v>
      </c>
      <c r="N294" s="18" t="s">
        <v>1053</v>
      </c>
      <c r="O294" s="18" t="s">
        <v>2465</v>
      </c>
      <c r="P294" s="18">
        <v>371610000000000</v>
      </c>
      <c r="Q294" s="18">
        <v>4175</v>
      </c>
      <c r="R294" s="19">
        <v>37.27008</v>
      </c>
      <c r="S294" s="19">
        <v>116.49757</v>
      </c>
      <c r="T294" s="18">
        <v>-157</v>
      </c>
      <c r="U294" s="18">
        <v>1984</v>
      </c>
      <c r="V294" s="14">
        <v>544546</v>
      </c>
      <c r="W294" s="14">
        <v>4124748</v>
      </c>
      <c r="X294" s="14">
        <f t="shared" si="12"/>
        <v>47590.23001726926</v>
      </c>
      <c r="Y294" s="14">
        <f t="shared" si="13"/>
        <v>-49239.42791007273</v>
      </c>
      <c r="Z294" s="14">
        <f t="shared" si="14"/>
        <v>68478.83800129675</v>
      </c>
    </row>
    <row r="295" spans="1:26" ht="12.75">
      <c r="A295" s="18">
        <v>291</v>
      </c>
      <c r="B295" s="18">
        <v>740</v>
      </c>
      <c r="C295" s="18" t="s">
        <v>2466</v>
      </c>
      <c r="D295" s="18" t="s">
        <v>2467</v>
      </c>
      <c r="E295" s="18" t="s">
        <v>2468</v>
      </c>
      <c r="F295" s="18">
        <v>3955</v>
      </c>
      <c r="G295" s="18">
        <v>1310</v>
      </c>
      <c r="H295" s="18" t="s">
        <v>2469</v>
      </c>
      <c r="J295" s="18" t="s">
        <v>1020</v>
      </c>
      <c r="K295" s="18" t="s">
        <v>1021</v>
      </c>
      <c r="L295" s="18" t="s">
        <v>1035</v>
      </c>
      <c r="M295" s="18">
        <v>1251</v>
      </c>
      <c r="N295" s="18" t="s">
        <v>1023</v>
      </c>
      <c r="O295" s="18" t="s">
        <v>2470</v>
      </c>
      <c r="P295" s="18">
        <v>370000000000000</v>
      </c>
      <c r="Q295" s="18">
        <v>2410</v>
      </c>
      <c r="R295" s="19">
        <v>37.00114</v>
      </c>
      <c r="S295" s="19">
        <v>116.03141</v>
      </c>
      <c r="T295" s="18">
        <v>-294</v>
      </c>
      <c r="U295" s="18">
        <v>1973</v>
      </c>
      <c r="V295" s="14">
        <v>586183.3125</v>
      </c>
      <c r="W295" s="14">
        <v>4095234.25</v>
      </c>
      <c r="X295" s="14">
        <f t="shared" si="12"/>
        <v>5952.917517269263</v>
      </c>
      <c r="Y295" s="14">
        <f t="shared" si="13"/>
        <v>-19725.67791007273</v>
      </c>
      <c r="Z295" s="14">
        <f t="shared" si="14"/>
        <v>20604.358664596733</v>
      </c>
    </row>
    <row r="296" spans="1:26" ht="12.75">
      <c r="A296" s="18">
        <v>292</v>
      </c>
      <c r="B296" s="18">
        <v>429</v>
      </c>
      <c r="C296" s="18" t="s">
        <v>2471</v>
      </c>
      <c r="D296" s="18" t="s">
        <v>2472</v>
      </c>
      <c r="E296" s="18" t="s">
        <v>2473</v>
      </c>
      <c r="F296" s="18">
        <v>4245</v>
      </c>
      <c r="G296" s="18">
        <v>1115</v>
      </c>
      <c r="H296" s="18" t="s">
        <v>2474</v>
      </c>
      <c r="J296" s="18" t="s">
        <v>1020</v>
      </c>
      <c r="K296" s="18" t="s">
        <v>1021</v>
      </c>
      <c r="L296" s="18" t="s">
        <v>1035</v>
      </c>
      <c r="M296" s="18">
        <v>723</v>
      </c>
      <c r="N296" s="18" t="s">
        <v>1053</v>
      </c>
      <c r="O296" s="18" t="s">
        <v>2475</v>
      </c>
      <c r="P296" s="18">
        <v>370640000000000</v>
      </c>
      <c r="Q296" s="18">
        <v>2413</v>
      </c>
      <c r="R296" s="19">
        <v>37.11103</v>
      </c>
      <c r="S296" s="19">
        <v>116.03461</v>
      </c>
      <c r="T296" s="18">
        <v>-1109</v>
      </c>
      <c r="U296" s="18">
        <v>1965</v>
      </c>
      <c r="V296" s="14">
        <v>585774.9375</v>
      </c>
      <c r="W296" s="14">
        <v>4107421.75</v>
      </c>
      <c r="X296" s="14">
        <f t="shared" si="12"/>
        <v>6361.292517269263</v>
      </c>
      <c r="Y296" s="14">
        <f t="shared" si="13"/>
        <v>-31913.17791007273</v>
      </c>
      <c r="Z296" s="14">
        <f t="shared" si="14"/>
        <v>32541.004391539915</v>
      </c>
    </row>
    <row r="297" spans="1:26" ht="12.75">
      <c r="A297" s="18">
        <v>293</v>
      </c>
      <c r="B297" s="18">
        <v>667</v>
      </c>
      <c r="C297" s="18" t="s">
        <v>2476</v>
      </c>
      <c r="D297" s="18" t="s">
        <v>2477</v>
      </c>
      <c r="E297" s="18" t="s">
        <v>2478</v>
      </c>
      <c r="F297" s="18">
        <v>3996</v>
      </c>
      <c r="G297" s="18">
        <v>1025</v>
      </c>
      <c r="H297" s="18" t="s">
        <v>2479</v>
      </c>
      <c r="J297" s="18" t="s">
        <v>1020</v>
      </c>
      <c r="K297" s="18" t="s">
        <v>1021</v>
      </c>
      <c r="L297" s="18" t="s">
        <v>1035</v>
      </c>
      <c r="M297" s="18">
        <v>994</v>
      </c>
      <c r="N297" s="18" t="s">
        <v>1023</v>
      </c>
      <c r="O297" s="18" t="s">
        <v>2480</v>
      </c>
      <c r="P297" s="18">
        <v>370150000000000</v>
      </c>
      <c r="Q297" s="18">
        <v>2408</v>
      </c>
      <c r="R297" s="19">
        <v>37.03318</v>
      </c>
      <c r="S297" s="19">
        <v>116.01367</v>
      </c>
      <c r="T297" s="18">
        <v>-594</v>
      </c>
      <c r="U297" s="18">
        <v>1971</v>
      </c>
      <c r="V297" s="14">
        <v>587724.9375</v>
      </c>
      <c r="W297" s="14">
        <v>4098804.75</v>
      </c>
      <c r="X297" s="14">
        <f t="shared" si="12"/>
        <v>4411.292517269263</v>
      </c>
      <c r="Y297" s="14">
        <f t="shared" si="13"/>
        <v>-23296.17791007273</v>
      </c>
      <c r="Z297" s="14">
        <f t="shared" si="14"/>
        <v>23710.15408829467</v>
      </c>
    </row>
    <row r="298" spans="1:26" ht="12.75">
      <c r="A298" s="18">
        <v>294</v>
      </c>
      <c r="B298" s="18">
        <v>434</v>
      </c>
      <c r="C298" s="18" t="s">
        <v>2481</v>
      </c>
      <c r="D298" s="18" t="s">
        <v>1605</v>
      </c>
      <c r="E298" s="18" t="s">
        <v>2482</v>
      </c>
      <c r="F298" s="18">
        <v>4289</v>
      </c>
      <c r="G298" s="18">
        <v>964</v>
      </c>
      <c r="H298" s="18" t="s">
        <v>2483</v>
      </c>
      <c r="J298" s="18" t="s">
        <v>1020</v>
      </c>
      <c r="K298" s="18" t="s">
        <v>1021</v>
      </c>
      <c r="L298" s="18" t="s">
        <v>1035</v>
      </c>
      <c r="M298" s="18">
        <v>853</v>
      </c>
      <c r="N298" s="18" t="s">
        <v>1053</v>
      </c>
      <c r="O298" s="18" t="s">
        <v>2484</v>
      </c>
      <c r="P298" s="18">
        <v>370820000000000</v>
      </c>
      <c r="Q298" s="18">
        <v>2440</v>
      </c>
      <c r="R298" s="19">
        <v>37.14084</v>
      </c>
      <c r="S298" s="19">
        <v>116.06318</v>
      </c>
      <c r="T298" s="18">
        <v>-996</v>
      </c>
      <c r="U298" s="18">
        <v>1965</v>
      </c>
      <c r="V298" s="14">
        <v>583203.6875</v>
      </c>
      <c r="W298" s="14">
        <v>4110703.5</v>
      </c>
      <c r="X298" s="14">
        <f t="shared" si="12"/>
        <v>8932.542517269263</v>
      </c>
      <c r="Y298" s="14">
        <f t="shared" si="13"/>
        <v>-35194.92791007273</v>
      </c>
      <c r="Z298" s="14">
        <f t="shared" si="14"/>
        <v>36310.78719083407</v>
      </c>
    </row>
    <row r="299" spans="1:26" ht="12.75">
      <c r="A299" s="18">
        <v>295</v>
      </c>
      <c r="B299" s="18">
        <v>845</v>
      </c>
      <c r="C299" s="18" t="s">
        <v>2485</v>
      </c>
      <c r="D299" s="18" t="s">
        <v>2486</v>
      </c>
      <c r="E299" s="18" t="s">
        <v>2487</v>
      </c>
      <c r="F299" s="18">
        <v>6991</v>
      </c>
      <c r="G299" s="18">
        <v>1932</v>
      </c>
      <c r="H299" s="18" t="s">
        <v>2488</v>
      </c>
      <c r="J299" s="18" t="s">
        <v>1020</v>
      </c>
      <c r="K299" s="18" t="s">
        <v>1021</v>
      </c>
      <c r="L299" s="18" t="s">
        <v>1035</v>
      </c>
      <c r="M299" s="18">
        <v>1891</v>
      </c>
      <c r="N299" s="18" t="s">
        <v>1053</v>
      </c>
      <c r="O299" s="18" t="s">
        <v>2489</v>
      </c>
      <c r="P299" s="18">
        <v>371710000000000</v>
      </c>
      <c r="Q299" s="18">
        <v>4803</v>
      </c>
      <c r="R299" s="19">
        <v>37.28794</v>
      </c>
      <c r="S299" s="19">
        <v>116.29749</v>
      </c>
      <c r="T299" s="18">
        <v>-297</v>
      </c>
      <c r="U299" s="18">
        <v>1978</v>
      </c>
      <c r="V299" s="14">
        <v>562271.5</v>
      </c>
      <c r="W299" s="14">
        <v>4126843.25</v>
      </c>
      <c r="X299" s="14">
        <f t="shared" si="12"/>
        <v>29864.730017269263</v>
      </c>
      <c r="Y299" s="14">
        <f t="shared" si="13"/>
        <v>-51334.67791007273</v>
      </c>
      <c r="Z299" s="14">
        <f t="shared" si="14"/>
        <v>59389.824508372585</v>
      </c>
    </row>
    <row r="300" spans="1:26" ht="12.75">
      <c r="A300" s="18">
        <v>296</v>
      </c>
      <c r="B300" s="18">
        <v>217</v>
      </c>
      <c r="C300" s="18" t="s">
        <v>2490</v>
      </c>
      <c r="D300" s="18" t="s">
        <v>2491</v>
      </c>
      <c r="E300" s="18" t="s">
        <v>2492</v>
      </c>
      <c r="F300" s="18">
        <v>4028</v>
      </c>
      <c r="G300" s="18">
        <v>265</v>
      </c>
      <c r="H300" s="18" t="s">
        <v>2493</v>
      </c>
      <c r="J300" s="18" t="s">
        <v>1020</v>
      </c>
      <c r="K300" s="18" t="s">
        <v>1046</v>
      </c>
      <c r="L300" s="18" t="s">
        <v>1059</v>
      </c>
      <c r="M300" s="18">
        <v>240</v>
      </c>
      <c r="N300" s="18" t="s">
        <v>1023</v>
      </c>
      <c r="O300" s="18" t="s">
        <v>2494</v>
      </c>
      <c r="P300" s="18">
        <v>370250000000000</v>
      </c>
      <c r="Q300" s="18">
        <v>2405</v>
      </c>
      <c r="R300" s="19">
        <v>37.0484</v>
      </c>
      <c r="S300" s="19">
        <v>116.03366</v>
      </c>
      <c r="T300" s="18">
        <v>-1383</v>
      </c>
      <c r="U300" s="18">
        <v>1962</v>
      </c>
      <c r="V300" s="14">
        <v>585930.0625</v>
      </c>
      <c r="W300" s="14">
        <v>4100474.5</v>
      </c>
      <c r="X300" s="14">
        <f t="shared" si="12"/>
        <v>6206.167517269263</v>
      </c>
      <c r="Y300" s="14">
        <f t="shared" si="13"/>
        <v>-24965.92791007273</v>
      </c>
      <c r="Z300" s="14">
        <f t="shared" si="14"/>
        <v>25725.747251797307</v>
      </c>
    </row>
    <row r="301" spans="1:26" ht="12.75">
      <c r="A301" s="18">
        <v>297</v>
      </c>
      <c r="B301" s="18">
        <v>753</v>
      </c>
      <c r="C301" s="18" t="s">
        <v>2495</v>
      </c>
      <c r="D301" s="18" t="s">
        <v>2496</v>
      </c>
      <c r="E301" s="18" t="s">
        <v>2497</v>
      </c>
      <c r="F301" s="18">
        <v>4102</v>
      </c>
      <c r="G301" s="18">
        <v>2210</v>
      </c>
      <c r="H301" s="18" t="s">
        <v>2498</v>
      </c>
      <c r="J301" s="18" t="s">
        <v>1020</v>
      </c>
      <c r="K301" s="18" t="s">
        <v>1021</v>
      </c>
      <c r="L301" s="18" t="s">
        <v>1029</v>
      </c>
      <c r="M301" s="18">
        <v>2095</v>
      </c>
      <c r="N301" s="18" t="s">
        <v>1023</v>
      </c>
      <c r="O301" s="18" t="s">
        <v>2499</v>
      </c>
      <c r="P301" s="18">
        <v>370430000000000</v>
      </c>
      <c r="Q301" s="18">
        <v>2418</v>
      </c>
      <c r="R301" s="19">
        <v>37.07504</v>
      </c>
      <c r="S301" s="19">
        <v>116.03182</v>
      </c>
      <c r="T301" s="18">
        <v>411</v>
      </c>
      <c r="U301" s="18">
        <v>1974</v>
      </c>
      <c r="V301" s="14">
        <v>586063.1875</v>
      </c>
      <c r="W301" s="14">
        <v>4103431</v>
      </c>
      <c r="X301" s="14">
        <f t="shared" si="12"/>
        <v>6073.042517269263</v>
      </c>
      <c r="Y301" s="14">
        <f t="shared" si="13"/>
        <v>-27922.42791007273</v>
      </c>
      <c r="Z301" s="14">
        <f t="shared" si="14"/>
        <v>28575.230984364214</v>
      </c>
    </row>
    <row r="302" spans="1:26" ht="12.75">
      <c r="A302" s="18">
        <v>298</v>
      </c>
      <c r="B302" s="18">
        <v>789</v>
      </c>
      <c r="C302" s="18" t="s">
        <v>2500</v>
      </c>
      <c r="D302" s="18" t="s">
        <v>2501</v>
      </c>
      <c r="E302" s="18" t="s">
        <v>2502</v>
      </c>
      <c r="F302" s="18">
        <v>4216</v>
      </c>
      <c r="G302" s="18">
        <v>2250</v>
      </c>
      <c r="H302" s="18" t="s">
        <v>2503</v>
      </c>
      <c r="J302" s="18" t="s">
        <v>1020</v>
      </c>
      <c r="K302" s="18" t="s">
        <v>1021</v>
      </c>
      <c r="L302" s="18" t="s">
        <v>1029</v>
      </c>
      <c r="M302" s="18">
        <v>2149</v>
      </c>
      <c r="N302" s="18" t="s">
        <v>1053</v>
      </c>
      <c r="O302" s="18" t="s">
        <v>2504</v>
      </c>
      <c r="P302" s="18">
        <v>370620000000000</v>
      </c>
      <c r="Q302" s="18">
        <v>2419</v>
      </c>
      <c r="R302" s="19">
        <v>37.10659</v>
      </c>
      <c r="S302" s="19">
        <v>116.03742</v>
      </c>
      <c r="T302" s="18">
        <v>352</v>
      </c>
      <c r="U302" s="18">
        <v>1976</v>
      </c>
      <c r="V302" s="14">
        <v>585529.5625</v>
      </c>
      <c r="W302" s="14">
        <v>4106927.25</v>
      </c>
      <c r="X302" s="14">
        <f t="shared" si="12"/>
        <v>6606.667517269263</v>
      </c>
      <c r="Y302" s="14">
        <f t="shared" si="13"/>
        <v>-31418.67791007273</v>
      </c>
      <c r="Z302" s="14">
        <f t="shared" si="14"/>
        <v>32105.78417202472</v>
      </c>
    </row>
    <row r="303" spans="1:26" ht="12.75">
      <c r="A303" s="18">
        <v>299</v>
      </c>
      <c r="B303" s="18">
        <v>760</v>
      </c>
      <c r="C303" s="18" t="s">
        <v>2505</v>
      </c>
      <c r="D303" s="18" t="s">
        <v>2506</v>
      </c>
      <c r="E303" s="18" t="s">
        <v>2507</v>
      </c>
      <c r="F303" s="18">
        <v>3959</v>
      </c>
      <c r="G303" s="18">
        <v>1120</v>
      </c>
      <c r="H303" s="18" t="s">
        <v>2508</v>
      </c>
      <c r="J303" s="18" t="s">
        <v>1020</v>
      </c>
      <c r="K303" s="18" t="s">
        <v>1021</v>
      </c>
      <c r="L303" s="18" t="s">
        <v>1035</v>
      </c>
      <c r="M303" s="18">
        <v>1053</v>
      </c>
      <c r="N303" s="18" t="s">
        <v>1023</v>
      </c>
      <c r="O303" s="18" t="s">
        <v>2509</v>
      </c>
      <c r="P303" s="18">
        <v>370020000000000</v>
      </c>
      <c r="Q303" s="18">
        <v>2418</v>
      </c>
      <c r="R303" s="19">
        <v>37.0064</v>
      </c>
      <c r="S303" s="19">
        <v>116.01485</v>
      </c>
      <c r="T303" s="18">
        <v>-488</v>
      </c>
      <c r="U303" s="18">
        <v>1974</v>
      </c>
      <c r="V303" s="14">
        <v>587650.3125</v>
      </c>
      <c r="W303" s="14">
        <v>4095833</v>
      </c>
      <c r="X303" s="14">
        <f t="shared" si="12"/>
        <v>4485.917517269263</v>
      </c>
      <c r="Y303" s="14">
        <f t="shared" si="13"/>
        <v>-20324.42791007273</v>
      </c>
      <c r="Z303" s="14">
        <f t="shared" si="14"/>
        <v>20813.59713849306</v>
      </c>
    </row>
    <row r="304" spans="1:26" ht="12.75">
      <c r="A304" s="18">
        <v>300</v>
      </c>
      <c r="B304" s="18">
        <v>793</v>
      </c>
      <c r="C304" s="18" t="s">
        <v>2510</v>
      </c>
      <c r="D304" s="18" t="s">
        <v>2511</v>
      </c>
      <c r="E304" s="18" t="s">
        <v>2512</v>
      </c>
      <c r="F304" s="18">
        <v>6734</v>
      </c>
      <c r="G304" s="18">
        <v>3292</v>
      </c>
      <c r="H304" s="18" t="s">
        <v>2513</v>
      </c>
      <c r="J304" s="18" t="s">
        <v>1020</v>
      </c>
      <c r="K304" s="18" t="s">
        <v>1021</v>
      </c>
      <c r="L304" s="18" t="s">
        <v>1869</v>
      </c>
      <c r="M304" s="18">
        <v>2811</v>
      </c>
      <c r="N304" s="18" t="s">
        <v>1023</v>
      </c>
      <c r="O304" s="18" t="s">
        <v>2514</v>
      </c>
      <c r="P304" s="18">
        <v>371830000000000</v>
      </c>
      <c r="Q304" s="18">
        <v>4670</v>
      </c>
      <c r="R304" s="19">
        <v>37.30996</v>
      </c>
      <c r="S304" s="19">
        <v>116.36422</v>
      </c>
      <c r="T304" s="18">
        <v>747</v>
      </c>
      <c r="U304" s="18">
        <v>1976</v>
      </c>
      <c r="V304" s="14">
        <v>556340.5</v>
      </c>
      <c r="W304" s="14">
        <v>4129244</v>
      </c>
      <c r="X304" s="14">
        <f t="shared" si="12"/>
        <v>35795.73001726926</v>
      </c>
      <c r="Y304" s="14">
        <f t="shared" si="13"/>
        <v>-53735.42791007273</v>
      </c>
      <c r="Z304" s="14">
        <f t="shared" si="14"/>
        <v>64566.4812433499</v>
      </c>
    </row>
    <row r="305" spans="1:26" ht="12.75">
      <c r="A305" s="18">
        <v>301</v>
      </c>
      <c r="B305" s="18">
        <v>188</v>
      </c>
      <c r="C305" s="18" t="s">
        <v>2515</v>
      </c>
      <c r="D305" s="18" t="s">
        <v>2516</v>
      </c>
      <c r="E305" s="18" t="s">
        <v>2517</v>
      </c>
      <c r="F305" s="18">
        <v>-8888</v>
      </c>
      <c r="G305" s="18">
        <v>-9999</v>
      </c>
      <c r="H305" s="18" t="s">
        <v>2518</v>
      </c>
      <c r="J305" s="18" t="s">
        <v>1192</v>
      </c>
      <c r="K305" s="18" t="s">
        <v>1021</v>
      </c>
      <c r="L305" s="18" t="s">
        <v>2519</v>
      </c>
      <c r="M305" s="18">
        <v>840</v>
      </c>
      <c r="N305" s="18" t="s">
        <v>1053</v>
      </c>
      <c r="O305" s="18" t="s">
        <v>2520</v>
      </c>
      <c r="P305" s="18">
        <v>371140000000000</v>
      </c>
      <c r="Q305" s="18">
        <v>4588</v>
      </c>
      <c r="R305" s="19">
        <v>37.19482</v>
      </c>
      <c r="S305" s="19">
        <v>116.20476</v>
      </c>
      <c r="T305" s="18">
        <v>14316</v>
      </c>
      <c r="U305" s="18">
        <v>1958</v>
      </c>
      <c r="V305" s="14">
        <v>570579.3125</v>
      </c>
      <c r="W305" s="14">
        <v>4116577.5</v>
      </c>
      <c r="X305" s="14">
        <f t="shared" si="12"/>
        <v>21556.917517269263</v>
      </c>
      <c r="Y305" s="14">
        <f t="shared" si="13"/>
        <v>-41068.92791007273</v>
      </c>
      <c r="Z305" s="14">
        <f t="shared" si="14"/>
        <v>46382.72881719122</v>
      </c>
    </row>
    <row r="306" spans="1:26" ht="12.75">
      <c r="A306" s="18">
        <v>302</v>
      </c>
      <c r="B306" s="18">
        <v>371</v>
      </c>
      <c r="C306" s="18" t="s">
        <v>2521</v>
      </c>
      <c r="D306" s="18" t="s">
        <v>2522</v>
      </c>
      <c r="E306" s="18" t="s">
        <v>2523</v>
      </c>
      <c r="F306" s="18">
        <v>4288</v>
      </c>
      <c r="G306" s="18">
        <v>770</v>
      </c>
      <c r="H306" s="18" t="s">
        <v>2524</v>
      </c>
      <c r="J306" s="18" t="s">
        <v>1020</v>
      </c>
      <c r="K306" s="18" t="s">
        <v>1021</v>
      </c>
      <c r="L306" s="18" t="s">
        <v>1035</v>
      </c>
      <c r="M306" s="18">
        <v>673</v>
      </c>
      <c r="N306" s="18" t="s">
        <v>1053</v>
      </c>
      <c r="O306" s="18" t="s">
        <v>2525</v>
      </c>
      <c r="P306" s="18">
        <v>370640000000000</v>
      </c>
      <c r="Q306" s="18">
        <v>2406</v>
      </c>
      <c r="R306" s="19">
        <v>37.11113</v>
      </c>
      <c r="S306" s="19">
        <v>116.02878</v>
      </c>
      <c r="T306" s="18">
        <v>-1209</v>
      </c>
      <c r="U306" s="18">
        <v>1964</v>
      </c>
      <c r="V306" s="14">
        <v>586292.9375</v>
      </c>
      <c r="W306" s="14">
        <v>4107438.75</v>
      </c>
      <c r="X306" s="14">
        <f t="shared" si="12"/>
        <v>5843.292517269263</v>
      </c>
      <c r="Y306" s="14">
        <f t="shared" si="13"/>
        <v>-31930.17791007273</v>
      </c>
      <c r="Z306" s="14">
        <f t="shared" si="14"/>
        <v>32460.442523343263</v>
      </c>
    </row>
    <row r="307" spans="1:26" ht="12.75">
      <c r="A307" s="18">
        <v>303</v>
      </c>
      <c r="B307" s="18">
        <v>925</v>
      </c>
      <c r="C307" s="18" t="s">
        <v>2526</v>
      </c>
      <c r="D307" s="18" t="s">
        <v>2527</v>
      </c>
      <c r="E307" s="18" t="s">
        <v>2528</v>
      </c>
      <c r="F307" s="18">
        <v>4392</v>
      </c>
      <c r="G307" s="18">
        <v>1300</v>
      </c>
      <c r="H307" s="18" t="s">
        <v>2529</v>
      </c>
      <c r="J307" s="18" t="s">
        <v>1020</v>
      </c>
      <c r="K307" s="18" t="s">
        <v>1021</v>
      </c>
      <c r="L307" s="18" t="s">
        <v>1035</v>
      </c>
      <c r="M307" s="18">
        <v>1261</v>
      </c>
      <c r="N307" s="18" t="s">
        <v>1023</v>
      </c>
      <c r="O307" s="18" t="s">
        <v>2530</v>
      </c>
      <c r="P307" s="18">
        <v>370610000000000</v>
      </c>
      <c r="Q307" s="18">
        <v>2403</v>
      </c>
      <c r="R307" s="19">
        <v>37.10291</v>
      </c>
      <c r="S307" s="19">
        <v>116.0057</v>
      </c>
      <c r="T307" s="18">
        <v>-728</v>
      </c>
      <c r="U307" s="18">
        <v>1983</v>
      </c>
      <c r="V307" s="14">
        <v>588352.9375</v>
      </c>
      <c r="W307" s="14">
        <v>4106547.25</v>
      </c>
      <c r="X307" s="14">
        <f t="shared" si="12"/>
        <v>3783.292517269263</v>
      </c>
      <c r="Y307" s="14">
        <f t="shared" si="13"/>
        <v>-31038.67791007273</v>
      </c>
      <c r="Z307" s="14">
        <f t="shared" si="14"/>
        <v>31268.399841956456</v>
      </c>
    </row>
    <row r="308" spans="1:26" ht="12.75">
      <c r="A308" s="18">
        <v>304</v>
      </c>
      <c r="B308" s="18">
        <v>856</v>
      </c>
      <c r="C308" s="18" t="s">
        <v>2531</v>
      </c>
      <c r="D308" s="18" t="s">
        <v>2532</v>
      </c>
      <c r="E308" s="18" t="s">
        <v>2533</v>
      </c>
      <c r="F308" s="18">
        <v>4364</v>
      </c>
      <c r="G308" s="18">
        <v>1874</v>
      </c>
      <c r="H308" s="18" t="s">
        <v>2534</v>
      </c>
      <c r="J308" s="18" t="s">
        <v>1020</v>
      </c>
      <c r="K308" s="18" t="s">
        <v>1021</v>
      </c>
      <c r="L308" s="18" t="s">
        <v>1101</v>
      </c>
      <c r="M308" s="18">
        <v>1760</v>
      </c>
      <c r="N308" s="18" t="s">
        <v>1053</v>
      </c>
      <c r="O308" s="18" t="s">
        <v>2535</v>
      </c>
      <c r="P308" s="18">
        <v>370830000000000</v>
      </c>
      <c r="Q308" s="18">
        <v>2449</v>
      </c>
      <c r="R308" s="19">
        <v>37.14316</v>
      </c>
      <c r="S308" s="19">
        <v>116.08752</v>
      </c>
      <c r="T308" s="18">
        <v>-155</v>
      </c>
      <c r="U308" s="18">
        <v>1979</v>
      </c>
      <c r="V308" s="14">
        <v>581039.625</v>
      </c>
      <c r="W308" s="14">
        <v>4110940.25</v>
      </c>
      <c r="X308" s="14">
        <f t="shared" si="12"/>
        <v>11096.605017269263</v>
      </c>
      <c r="Y308" s="14">
        <f t="shared" si="13"/>
        <v>-35431.67791007273</v>
      </c>
      <c r="Z308" s="14">
        <f t="shared" si="14"/>
        <v>37128.67412704662</v>
      </c>
    </row>
    <row r="309" spans="1:26" ht="12.75">
      <c r="A309" s="18">
        <v>305</v>
      </c>
      <c r="B309" s="18">
        <v>750</v>
      </c>
      <c r="C309" s="18" t="s">
        <v>2536</v>
      </c>
      <c r="D309" s="18" t="s">
        <v>2537</v>
      </c>
      <c r="E309" s="18" t="s">
        <v>2538</v>
      </c>
      <c r="F309" s="18">
        <v>4274</v>
      </c>
      <c r="G309" s="18">
        <v>1600</v>
      </c>
      <c r="H309" s="18" t="s">
        <v>2539</v>
      </c>
      <c r="J309" s="18" t="s">
        <v>1020</v>
      </c>
      <c r="K309" s="18" t="s">
        <v>1227</v>
      </c>
      <c r="L309" s="18" t="s">
        <v>1029</v>
      </c>
      <c r="M309" s="18">
        <v>1530</v>
      </c>
      <c r="N309" s="18" t="s">
        <v>1228</v>
      </c>
      <c r="O309" s="18" t="s">
        <v>2540</v>
      </c>
      <c r="P309" s="18">
        <v>370720000000000</v>
      </c>
      <c r="Q309" s="18">
        <v>2477</v>
      </c>
      <c r="R309" s="19">
        <v>37.1245</v>
      </c>
      <c r="S309" s="19">
        <v>116.07888</v>
      </c>
      <c r="T309" s="18">
        <v>-267</v>
      </c>
      <c r="U309" s="18">
        <v>1974</v>
      </c>
      <c r="V309" s="14">
        <v>581826.6875</v>
      </c>
      <c r="W309" s="14">
        <v>4108876.75</v>
      </c>
      <c r="X309" s="14">
        <f t="shared" si="12"/>
        <v>10309.542517269263</v>
      </c>
      <c r="Y309" s="14">
        <f t="shared" si="13"/>
        <v>-33368.17791007273</v>
      </c>
      <c r="Z309" s="14">
        <f t="shared" si="14"/>
        <v>34924.518091931466</v>
      </c>
    </row>
    <row r="310" spans="1:26" ht="12.75">
      <c r="A310" s="18">
        <v>306</v>
      </c>
      <c r="B310" s="18">
        <v>826</v>
      </c>
      <c r="C310" s="18" t="s">
        <v>2541</v>
      </c>
      <c r="D310" s="18" t="s">
        <v>2542</v>
      </c>
      <c r="E310" s="18" t="s">
        <v>2543</v>
      </c>
      <c r="F310" s="18">
        <v>4322</v>
      </c>
      <c r="G310" s="18">
        <v>2400</v>
      </c>
      <c r="H310" s="18" t="s">
        <v>2544</v>
      </c>
      <c r="J310" s="18" t="s">
        <v>1020</v>
      </c>
      <c r="K310" s="18" t="s">
        <v>1021</v>
      </c>
      <c r="L310" s="18" t="s">
        <v>1101</v>
      </c>
      <c r="M310" s="18">
        <v>2189</v>
      </c>
      <c r="N310" s="18" t="s">
        <v>1053</v>
      </c>
      <c r="O310" s="18" t="s">
        <v>2545</v>
      </c>
      <c r="P310" s="18">
        <v>370800000000000</v>
      </c>
      <c r="Q310" s="18">
        <v>2451</v>
      </c>
      <c r="R310" s="19">
        <v>37.13587</v>
      </c>
      <c r="S310" s="19">
        <v>116.08603</v>
      </c>
      <c r="T310" s="18">
        <v>318</v>
      </c>
      <c r="U310" s="18">
        <v>1977</v>
      </c>
      <c r="V310" s="14">
        <v>581179.5625</v>
      </c>
      <c r="W310" s="14">
        <v>4110132.25</v>
      </c>
      <c r="X310" s="14">
        <f t="shared" si="12"/>
        <v>10956.667517269263</v>
      </c>
      <c r="Y310" s="14">
        <f t="shared" si="13"/>
        <v>-34623.67791007273</v>
      </c>
      <c r="Z310" s="14">
        <f t="shared" si="14"/>
        <v>36315.94188651097</v>
      </c>
    </row>
    <row r="311" spans="1:26" ht="12.75">
      <c r="A311" s="18">
        <v>307</v>
      </c>
      <c r="B311" s="18">
        <v>848</v>
      </c>
      <c r="C311" s="18" t="s">
        <v>2546</v>
      </c>
      <c r="D311" s="18" t="s">
        <v>2547</v>
      </c>
      <c r="E311" s="18" t="s">
        <v>2548</v>
      </c>
      <c r="F311" s="18">
        <v>6581</v>
      </c>
      <c r="G311" s="18">
        <v>2343</v>
      </c>
      <c r="H311" s="18" t="s">
        <v>2549</v>
      </c>
      <c r="J311" s="18" t="s">
        <v>1020</v>
      </c>
      <c r="K311" s="18" t="s">
        <v>1021</v>
      </c>
      <c r="L311" s="18" t="s">
        <v>1101</v>
      </c>
      <c r="M311" s="18">
        <v>2260</v>
      </c>
      <c r="N311" s="18" t="s">
        <v>1053</v>
      </c>
      <c r="O311" s="18" t="s">
        <v>2550</v>
      </c>
      <c r="P311" s="18">
        <v>371620000000000</v>
      </c>
      <c r="Q311" s="18">
        <v>4456</v>
      </c>
      <c r="R311" s="19">
        <v>37.27339</v>
      </c>
      <c r="S311" s="19">
        <v>116.41028</v>
      </c>
      <c r="T311" s="18">
        <v>135</v>
      </c>
      <c r="U311" s="18">
        <v>1978</v>
      </c>
      <c r="V311" s="14">
        <v>552284.4375</v>
      </c>
      <c r="W311" s="14">
        <v>4125160.5</v>
      </c>
      <c r="X311" s="14">
        <f t="shared" si="12"/>
        <v>39851.79251726926</v>
      </c>
      <c r="Y311" s="14">
        <f t="shared" si="13"/>
        <v>-49651.92791007273</v>
      </c>
      <c r="Z311" s="14">
        <f t="shared" si="14"/>
        <v>63666.940495256546</v>
      </c>
    </row>
    <row r="312" spans="1:26" ht="12.75">
      <c r="A312" s="18">
        <v>308</v>
      </c>
      <c r="B312" s="18">
        <v>496</v>
      </c>
      <c r="C312" s="18" t="s">
        <v>2551</v>
      </c>
      <c r="D312" s="18" t="s">
        <v>2552</v>
      </c>
      <c r="E312" s="18" t="s">
        <v>2553</v>
      </c>
      <c r="F312" s="18">
        <v>4047</v>
      </c>
      <c r="G312" s="18">
        <v>925</v>
      </c>
      <c r="H312" s="18" t="s">
        <v>2554</v>
      </c>
      <c r="J312" s="18" t="s">
        <v>1020</v>
      </c>
      <c r="K312" s="18" t="s">
        <v>1021</v>
      </c>
      <c r="L312" s="18" t="s">
        <v>1035</v>
      </c>
      <c r="M312" s="18">
        <v>889</v>
      </c>
      <c r="N312" s="18" t="s">
        <v>1023</v>
      </c>
      <c r="O312" s="18" t="s">
        <v>2555</v>
      </c>
      <c r="P312" s="18">
        <v>370310000000000</v>
      </c>
      <c r="Q312" s="18">
        <v>2407</v>
      </c>
      <c r="R312" s="19">
        <v>37.05438</v>
      </c>
      <c r="S312" s="19">
        <v>116.02223</v>
      </c>
      <c r="T312" s="18">
        <v>-751</v>
      </c>
      <c r="U312" s="18">
        <v>1967</v>
      </c>
      <c r="V312" s="14">
        <v>586939.6875</v>
      </c>
      <c r="W312" s="14">
        <v>4101148.25</v>
      </c>
      <c r="X312" s="14">
        <f t="shared" si="12"/>
        <v>5196.542517269263</v>
      </c>
      <c r="Y312" s="14">
        <f t="shared" si="13"/>
        <v>-25639.67791007273</v>
      </c>
      <c r="Z312" s="14">
        <f t="shared" si="14"/>
        <v>26160.98502476653</v>
      </c>
    </row>
    <row r="313" spans="1:26" ht="12.75">
      <c r="A313" s="18">
        <v>309</v>
      </c>
      <c r="B313" s="18">
        <v>204</v>
      </c>
      <c r="C313" s="18" t="s">
        <v>2556</v>
      </c>
      <c r="D313" s="18" t="s">
        <v>2557</v>
      </c>
      <c r="E313" s="18" t="s">
        <v>2558</v>
      </c>
      <c r="F313" s="18">
        <v>7443</v>
      </c>
      <c r="G313" s="18">
        <v>-9999</v>
      </c>
      <c r="H313" s="18" t="s">
        <v>2559</v>
      </c>
      <c r="J313" s="18" t="s">
        <v>1192</v>
      </c>
      <c r="K313" s="18" t="s">
        <v>1021</v>
      </c>
      <c r="L313" s="18" t="s">
        <v>2560</v>
      </c>
      <c r="M313" s="18">
        <v>812</v>
      </c>
      <c r="N313" s="18" t="s">
        <v>1053</v>
      </c>
      <c r="O313" s="18" t="s">
        <v>2561</v>
      </c>
      <c r="P313" s="18">
        <v>371140000000000</v>
      </c>
      <c r="Q313" s="18">
        <v>4634</v>
      </c>
      <c r="R313" s="19">
        <v>37.19493</v>
      </c>
      <c r="S313" s="19">
        <v>116.20829</v>
      </c>
      <c r="T313" s="18">
        <v>-1997</v>
      </c>
      <c r="U313" s="18">
        <v>1961</v>
      </c>
      <c r="V313" s="14">
        <v>570265.4375</v>
      </c>
      <c r="W313" s="14">
        <v>4116587</v>
      </c>
      <c r="X313" s="14">
        <f t="shared" si="12"/>
        <v>21870.792517269263</v>
      </c>
      <c r="Y313" s="14">
        <f t="shared" si="13"/>
        <v>-41078.42791007273</v>
      </c>
      <c r="Z313" s="14">
        <f t="shared" si="14"/>
        <v>46537.82123065586</v>
      </c>
    </row>
    <row r="314" spans="1:26" ht="12.75">
      <c r="A314" s="18">
        <v>310</v>
      </c>
      <c r="B314" s="18">
        <v>452</v>
      </c>
      <c r="C314" s="18" t="s">
        <v>2562</v>
      </c>
      <c r="D314" s="18" t="s">
        <v>2563</v>
      </c>
      <c r="E314" s="18" t="s">
        <v>2564</v>
      </c>
      <c r="F314" s="18">
        <v>4423</v>
      </c>
      <c r="G314" s="18">
        <v>555</v>
      </c>
      <c r="H314" s="18" t="s">
        <v>2565</v>
      </c>
      <c r="J314" s="18" t="s">
        <v>1020</v>
      </c>
      <c r="K314" s="18" t="s">
        <v>1021</v>
      </c>
      <c r="L314" s="18" t="s">
        <v>2566</v>
      </c>
      <c r="M314" s="18">
        <v>549</v>
      </c>
      <c r="N314" s="18" t="s">
        <v>1053</v>
      </c>
      <c r="O314" s="18" t="s">
        <v>2567</v>
      </c>
      <c r="P314" s="18">
        <v>370930000000000</v>
      </c>
      <c r="Q314" s="18">
        <v>2451</v>
      </c>
      <c r="R314" s="19">
        <v>37.16053</v>
      </c>
      <c r="S314" s="19">
        <v>116.08287</v>
      </c>
      <c r="T314" s="18">
        <v>-1423</v>
      </c>
      <c r="U314" s="18">
        <v>1966</v>
      </c>
      <c r="V314" s="14">
        <v>581433.5625</v>
      </c>
      <c r="W314" s="14">
        <v>4112871.75</v>
      </c>
      <c r="X314" s="14">
        <f t="shared" si="12"/>
        <v>10702.667517269263</v>
      </c>
      <c r="Y314" s="14">
        <f t="shared" si="13"/>
        <v>-37363.17791007273</v>
      </c>
      <c r="Z314" s="14">
        <f t="shared" si="14"/>
        <v>38865.84818995923</v>
      </c>
    </row>
    <row r="315" spans="1:26" ht="12.75">
      <c r="A315" s="18">
        <v>311</v>
      </c>
      <c r="B315" s="18">
        <v>305</v>
      </c>
      <c r="C315" s="18" t="s">
        <v>2568</v>
      </c>
      <c r="D315" s="18" t="s">
        <v>1056</v>
      </c>
      <c r="E315" s="18" t="s">
        <v>2569</v>
      </c>
      <c r="F315" s="18">
        <v>4052</v>
      </c>
      <c r="G315" s="18">
        <v>1215</v>
      </c>
      <c r="H315" s="18" t="s">
        <v>2570</v>
      </c>
      <c r="J315" s="18" t="s">
        <v>1020</v>
      </c>
      <c r="K315" s="18" t="s">
        <v>1021</v>
      </c>
      <c r="L315" s="18" t="s">
        <v>1059</v>
      </c>
      <c r="M315" s="18">
        <v>1069</v>
      </c>
      <c r="N315" s="18" t="s">
        <v>1023</v>
      </c>
      <c r="O315" s="18" t="s">
        <v>2571</v>
      </c>
      <c r="P315" s="18">
        <v>370330000000000</v>
      </c>
      <c r="Q315" s="18">
        <v>2406</v>
      </c>
      <c r="R315" s="19">
        <v>37.05834</v>
      </c>
      <c r="S315" s="19">
        <v>116.02927</v>
      </c>
      <c r="T315" s="18">
        <v>-577</v>
      </c>
      <c r="U315" s="18">
        <v>1963</v>
      </c>
      <c r="V315" s="14">
        <v>586309.5</v>
      </c>
      <c r="W315" s="14">
        <v>4101581.5</v>
      </c>
      <c r="X315" s="14">
        <f t="shared" si="12"/>
        <v>5826.730017269263</v>
      </c>
      <c r="Y315" s="14">
        <f t="shared" si="13"/>
        <v>-26072.92791007273</v>
      </c>
      <c r="Z315" s="14">
        <f t="shared" si="14"/>
        <v>26716.06918126235</v>
      </c>
    </row>
    <row r="316" spans="1:26" ht="12.75">
      <c r="A316" s="18">
        <v>312</v>
      </c>
      <c r="B316" s="18">
        <v>313</v>
      </c>
      <c r="C316" s="18" t="s">
        <v>2572</v>
      </c>
      <c r="D316" s="18" t="s">
        <v>2573</v>
      </c>
      <c r="E316" s="18" t="s">
        <v>2574</v>
      </c>
      <c r="F316" s="18">
        <v>4002</v>
      </c>
      <c r="G316" s="18">
        <v>840</v>
      </c>
      <c r="H316" s="18" t="s">
        <v>2575</v>
      </c>
      <c r="J316" s="18" t="s">
        <v>1020</v>
      </c>
      <c r="K316" s="18" t="s">
        <v>1021</v>
      </c>
      <c r="L316" s="18" t="s">
        <v>1059</v>
      </c>
      <c r="M316" s="18">
        <v>792</v>
      </c>
      <c r="N316" s="18" t="s">
        <v>1023</v>
      </c>
      <c r="O316" s="18" t="s">
        <v>2576</v>
      </c>
      <c r="P316" s="18">
        <v>370210000000000</v>
      </c>
      <c r="Q316" s="18">
        <v>2405</v>
      </c>
      <c r="R316" s="19">
        <v>37.03736</v>
      </c>
      <c r="S316" s="19">
        <v>116.02391</v>
      </c>
      <c r="T316" s="18">
        <v>-805</v>
      </c>
      <c r="U316" s="18">
        <v>1963</v>
      </c>
      <c r="V316" s="14">
        <v>586809.1875</v>
      </c>
      <c r="W316" s="14">
        <v>4099258.75</v>
      </c>
      <c r="X316" s="14">
        <f t="shared" si="12"/>
        <v>5327.042517269263</v>
      </c>
      <c r="Y316" s="14">
        <f t="shared" si="13"/>
        <v>-23750.17791007273</v>
      </c>
      <c r="Z316" s="14">
        <f t="shared" si="14"/>
        <v>24340.261558596714</v>
      </c>
    </row>
    <row r="317" spans="1:26" ht="12.75">
      <c r="A317" s="18">
        <v>313</v>
      </c>
      <c r="B317" s="18">
        <v>570</v>
      </c>
      <c r="C317" s="18" t="s">
        <v>2577</v>
      </c>
      <c r="D317" s="18" t="s">
        <v>1456</v>
      </c>
      <c r="E317" s="18" t="s">
        <v>2578</v>
      </c>
      <c r="F317" s="18">
        <v>3977</v>
      </c>
      <c r="G317" s="18">
        <v>830</v>
      </c>
      <c r="H317" s="18" t="s">
        <v>2579</v>
      </c>
      <c r="J317" s="18" t="s">
        <v>1020</v>
      </c>
      <c r="K317" s="18" t="s">
        <v>1021</v>
      </c>
      <c r="L317" s="18" t="s">
        <v>1035</v>
      </c>
      <c r="M317" s="18">
        <v>751</v>
      </c>
      <c r="N317" s="18" t="s">
        <v>1023</v>
      </c>
      <c r="O317" s="18" t="s">
        <v>2580</v>
      </c>
      <c r="P317" s="18">
        <v>370100000000000</v>
      </c>
      <c r="Q317" s="18">
        <v>2406</v>
      </c>
      <c r="R317" s="19">
        <v>37.0171</v>
      </c>
      <c r="S317" s="19">
        <v>116.03573</v>
      </c>
      <c r="T317" s="18">
        <v>-820</v>
      </c>
      <c r="U317" s="18">
        <v>1968</v>
      </c>
      <c r="V317" s="14">
        <v>585781</v>
      </c>
      <c r="W317" s="14">
        <v>4097000.25</v>
      </c>
      <c r="X317" s="14">
        <f t="shared" si="12"/>
        <v>6355.230017269263</v>
      </c>
      <c r="Y317" s="14">
        <f t="shared" si="13"/>
        <v>-21491.67791007273</v>
      </c>
      <c r="Z317" s="14">
        <f t="shared" si="14"/>
        <v>22411.630194225236</v>
      </c>
    </row>
    <row r="318" spans="1:26" ht="12.75">
      <c r="A318" s="18">
        <v>315</v>
      </c>
      <c r="B318" s="18">
        <v>200</v>
      </c>
      <c r="C318" s="18" t="s">
        <v>2581</v>
      </c>
      <c r="D318" s="18" t="s">
        <v>2582</v>
      </c>
      <c r="E318" s="18" t="s">
        <v>2583</v>
      </c>
      <c r="F318" s="18">
        <v>4020</v>
      </c>
      <c r="G318" s="18">
        <v>1211</v>
      </c>
      <c r="H318" s="18" t="s">
        <v>2584</v>
      </c>
      <c r="J318" s="18" t="s">
        <v>1020</v>
      </c>
      <c r="K318" s="18" t="s">
        <v>1021</v>
      </c>
      <c r="L318" s="18" t="s">
        <v>2585</v>
      </c>
      <c r="M318" s="18">
        <v>1193</v>
      </c>
      <c r="N318" s="18" t="s">
        <v>1023</v>
      </c>
      <c r="O318" s="18" t="s">
        <v>2586</v>
      </c>
      <c r="P318" s="18">
        <v>370240000000000</v>
      </c>
      <c r="Q318" s="18">
        <v>2406</v>
      </c>
      <c r="R318" s="19">
        <v>37.04586</v>
      </c>
      <c r="S318" s="19">
        <v>116.02768</v>
      </c>
      <c r="T318" s="18">
        <v>-421</v>
      </c>
      <c r="U318" s="18">
        <v>1961</v>
      </c>
      <c r="V318" s="14">
        <v>586464.875</v>
      </c>
      <c r="W318" s="14">
        <v>4100198.25</v>
      </c>
      <c r="X318" s="14">
        <f t="shared" si="12"/>
        <v>5671.355017269263</v>
      </c>
      <c r="Y318" s="14">
        <f t="shared" si="13"/>
        <v>-24689.67791007273</v>
      </c>
      <c r="Z318" s="14">
        <f t="shared" si="14"/>
        <v>25332.675796982807</v>
      </c>
    </row>
    <row r="319" spans="1:26" ht="12.75">
      <c r="A319" s="18">
        <v>316</v>
      </c>
      <c r="B319" s="18">
        <v>493</v>
      </c>
      <c r="C319" s="18" t="s">
        <v>2587</v>
      </c>
      <c r="D319" s="18" t="s">
        <v>2588</v>
      </c>
      <c r="E319" s="18" t="s">
        <v>2589</v>
      </c>
      <c r="F319" s="18">
        <v>4022</v>
      </c>
      <c r="G319" s="18">
        <v>425</v>
      </c>
      <c r="H319" s="18" t="s">
        <v>2590</v>
      </c>
      <c r="J319" s="18" t="s">
        <v>1020</v>
      </c>
      <c r="K319" s="18" t="s">
        <v>1046</v>
      </c>
      <c r="L319" s="18" t="s">
        <v>1035</v>
      </c>
      <c r="M319" s="18">
        <v>386</v>
      </c>
      <c r="N319" s="18" t="s">
        <v>1023</v>
      </c>
      <c r="O319" s="18" t="s">
        <v>2591</v>
      </c>
      <c r="P319" s="18">
        <v>370240000000000</v>
      </c>
      <c r="Q319" s="18">
        <v>2406</v>
      </c>
      <c r="R319" s="19">
        <v>37.04736</v>
      </c>
      <c r="S319" s="19">
        <v>116.02977</v>
      </c>
      <c r="T319" s="18">
        <v>-1230</v>
      </c>
      <c r="U319" s="18">
        <v>1967</v>
      </c>
      <c r="V319" s="14">
        <v>586277.1875</v>
      </c>
      <c r="W319" s="14">
        <v>4100363</v>
      </c>
      <c r="X319" s="14">
        <f t="shared" si="12"/>
        <v>5859.042517269263</v>
      </c>
      <c r="Y319" s="14">
        <f t="shared" si="13"/>
        <v>-24854.42791007273</v>
      </c>
      <c r="Z319" s="14">
        <f t="shared" si="14"/>
        <v>25535.680252465787</v>
      </c>
    </row>
    <row r="320" spans="1:26" ht="12.75">
      <c r="A320" s="18">
        <v>317</v>
      </c>
      <c r="B320" s="18">
        <v>652</v>
      </c>
      <c r="C320" s="18" t="s">
        <v>2592</v>
      </c>
      <c r="D320" s="18" t="s">
        <v>2593</v>
      </c>
      <c r="E320" s="18" t="s">
        <v>2594</v>
      </c>
      <c r="F320" s="18">
        <v>4192</v>
      </c>
      <c r="G320" s="18">
        <v>1820</v>
      </c>
      <c r="H320" s="18" t="s">
        <v>2595</v>
      </c>
      <c r="I320" s="18" t="s">
        <v>1186</v>
      </c>
      <c r="J320" s="18" t="s">
        <v>1020</v>
      </c>
      <c r="K320" s="18" t="s">
        <v>1052</v>
      </c>
      <c r="L320" s="18" t="s">
        <v>2596</v>
      </c>
      <c r="M320" s="18">
        <v>1734</v>
      </c>
      <c r="N320" s="18" t="s">
        <v>1053</v>
      </c>
      <c r="O320" s="18" t="s">
        <v>2597</v>
      </c>
      <c r="P320" s="18">
        <v>370640000000000</v>
      </c>
      <c r="Q320" s="18">
        <v>2562</v>
      </c>
      <c r="R320" s="19">
        <v>37.11337</v>
      </c>
      <c r="S320" s="19">
        <v>116.06233</v>
      </c>
      <c r="T320" s="18">
        <v>104</v>
      </c>
      <c r="U320" s="18">
        <v>1970</v>
      </c>
      <c r="V320" s="14">
        <v>583308.875</v>
      </c>
      <c r="W320" s="14">
        <v>4107656.5</v>
      </c>
      <c r="X320" s="14">
        <f t="shared" si="12"/>
        <v>8827.355017269263</v>
      </c>
      <c r="Y320" s="14">
        <f t="shared" si="13"/>
        <v>-32147.92791007273</v>
      </c>
      <c r="Z320" s="14">
        <f t="shared" si="14"/>
        <v>33337.83834492185</v>
      </c>
    </row>
    <row r="321" spans="1:26" ht="12.75">
      <c r="A321" s="18">
        <v>318</v>
      </c>
      <c r="B321" s="18">
        <v>652</v>
      </c>
      <c r="C321" s="18" t="s">
        <v>2598</v>
      </c>
      <c r="D321" s="18" t="s">
        <v>2593</v>
      </c>
      <c r="E321" s="18" t="s">
        <v>2599</v>
      </c>
      <c r="F321" s="18">
        <v>4220</v>
      </c>
      <c r="G321" s="18">
        <v>550</v>
      </c>
      <c r="H321" s="18" t="s">
        <v>2600</v>
      </c>
      <c r="I321" s="18" t="s">
        <v>1186</v>
      </c>
      <c r="J321" s="18" t="s">
        <v>1020</v>
      </c>
      <c r="K321" s="18" t="s">
        <v>1052</v>
      </c>
      <c r="L321" s="18" t="s">
        <v>1035</v>
      </c>
      <c r="M321" s="18">
        <v>500</v>
      </c>
      <c r="N321" s="18" t="s">
        <v>1053</v>
      </c>
      <c r="O321" s="18" t="s">
        <v>2601</v>
      </c>
      <c r="P321" s="18">
        <v>370650000000000</v>
      </c>
      <c r="Q321" s="18">
        <v>2522</v>
      </c>
      <c r="R321" s="19">
        <v>37.1162</v>
      </c>
      <c r="S321" s="19">
        <v>116.0667</v>
      </c>
      <c r="T321" s="18">
        <v>-1198</v>
      </c>
      <c r="U321" s="18">
        <v>1970</v>
      </c>
      <c r="V321" s="14">
        <v>582917.75</v>
      </c>
      <c r="W321" s="14">
        <v>4107966.25</v>
      </c>
      <c r="X321" s="14">
        <f t="shared" si="12"/>
        <v>9218.480017269263</v>
      </c>
      <c r="Y321" s="14">
        <f t="shared" si="13"/>
        <v>-32457.67791007273</v>
      </c>
      <c r="Z321" s="14">
        <f t="shared" si="14"/>
        <v>33741.38748099752</v>
      </c>
    </row>
    <row r="322" spans="1:26" ht="12.75">
      <c r="A322" s="18">
        <v>319</v>
      </c>
      <c r="B322" s="18">
        <v>652</v>
      </c>
      <c r="C322" s="18" t="s">
        <v>2602</v>
      </c>
      <c r="D322" s="18" t="s">
        <v>2593</v>
      </c>
      <c r="E322" s="18" t="s">
        <v>2603</v>
      </c>
      <c r="F322" s="18">
        <v>4220</v>
      </c>
      <c r="G322" s="18">
        <v>1150</v>
      </c>
      <c r="H322" s="18" t="s">
        <v>2604</v>
      </c>
      <c r="I322" s="18" t="s">
        <v>1186</v>
      </c>
      <c r="J322" s="18" t="s">
        <v>1020</v>
      </c>
      <c r="K322" s="18" t="s">
        <v>1052</v>
      </c>
      <c r="L322" s="18" t="s">
        <v>1035</v>
      </c>
      <c r="M322" s="18">
        <v>1100</v>
      </c>
      <c r="N322" s="18" t="s">
        <v>1053</v>
      </c>
      <c r="O322" s="18" t="s">
        <v>2605</v>
      </c>
      <c r="P322" s="18">
        <v>370700000000000</v>
      </c>
      <c r="Q322" s="18">
        <v>2526</v>
      </c>
      <c r="R322" s="19">
        <v>37.11813</v>
      </c>
      <c r="S322" s="19">
        <v>116.06357</v>
      </c>
      <c r="T322" s="18">
        <v>-594</v>
      </c>
      <c r="U322" s="18">
        <v>1970</v>
      </c>
      <c r="V322" s="14">
        <v>583194.25</v>
      </c>
      <c r="W322" s="14">
        <v>4108184</v>
      </c>
      <c r="X322" s="14">
        <f t="shared" si="12"/>
        <v>8941.980017269263</v>
      </c>
      <c r="Y322" s="14">
        <f t="shared" si="13"/>
        <v>-32675.42791007273</v>
      </c>
      <c r="Z322" s="14">
        <f t="shared" si="14"/>
        <v>33876.87405495971</v>
      </c>
    </row>
    <row r="323" spans="1:26" ht="12.75">
      <c r="A323" s="18">
        <v>320</v>
      </c>
      <c r="B323" s="18">
        <v>717</v>
      </c>
      <c r="C323" s="18" t="s">
        <v>2606</v>
      </c>
      <c r="D323" s="18" t="s">
        <v>2607</v>
      </c>
      <c r="E323" s="18" t="s">
        <v>2608</v>
      </c>
      <c r="F323" s="18">
        <v>4341</v>
      </c>
      <c r="G323" s="18">
        <v>2371</v>
      </c>
      <c r="H323" s="18" t="s">
        <v>2609</v>
      </c>
      <c r="I323" s="18" t="s">
        <v>1186</v>
      </c>
      <c r="J323" s="18" t="s">
        <v>1020</v>
      </c>
      <c r="K323" s="18" t="s">
        <v>1686</v>
      </c>
      <c r="L323" s="18" t="s">
        <v>1035</v>
      </c>
      <c r="M323" s="18">
        <v>1460</v>
      </c>
      <c r="N323" s="18" t="s">
        <v>1053</v>
      </c>
      <c r="O323" s="18" t="s">
        <v>2610</v>
      </c>
      <c r="P323" s="18">
        <v>370820000000000</v>
      </c>
      <c r="Q323" s="18">
        <v>2447</v>
      </c>
      <c r="R323" s="19">
        <v>37.13995</v>
      </c>
      <c r="S323" s="19">
        <v>116.08325</v>
      </c>
      <c r="T323" s="18">
        <v>-434</v>
      </c>
      <c r="U323" s="18">
        <v>1972</v>
      </c>
      <c r="V323" s="14">
        <v>581421.75</v>
      </c>
      <c r="W323" s="14">
        <v>4110588.25</v>
      </c>
      <c r="X323" s="14">
        <f t="shared" si="12"/>
        <v>10714.480017269263</v>
      </c>
      <c r="Y323" s="14">
        <f t="shared" si="13"/>
        <v>-35079.67791007273</v>
      </c>
      <c r="Z323" s="14">
        <f t="shared" si="14"/>
        <v>36679.47497327227</v>
      </c>
    </row>
    <row r="324" spans="1:26" ht="12.75">
      <c r="A324" s="18">
        <v>321</v>
      </c>
      <c r="B324" s="18">
        <v>716</v>
      </c>
      <c r="C324" s="18" t="s">
        <v>2611</v>
      </c>
      <c r="D324" s="18" t="s">
        <v>2607</v>
      </c>
      <c r="E324" s="18" t="s">
        <v>2608</v>
      </c>
      <c r="F324" s="18">
        <v>4341</v>
      </c>
      <c r="G324" s="18">
        <v>2371</v>
      </c>
      <c r="H324" s="18" t="s">
        <v>2609</v>
      </c>
      <c r="J324" s="18" t="s">
        <v>1020</v>
      </c>
      <c r="K324" s="18" t="s">
        <v>1021</v>
      </c>
      <c r="L324" s="18" t="s">
        <v>1035</v>
      </c>
      <c r="M324" s="18">
        <v>2258</v>
      </c>
      <c r="N324" s="18" t="s">
        <v>1053</v>
      </c>
      <c r="O324" s="18" t="s">
        <v>2610</v>
      </c>
      <c r="P324" s="18">
        <v>370820000000000</v>
      </c>
      <c r="Q324" s="18">
        <v>2447</v>
      </c>
      <c r="R324" s="19">
        <v>37.13995</v>
      </c>
      <c r="S324" s="19">
        <v>116.08325</v>
      </c>
      <c r="T324" s="18">
        <v>364</v>
      </c>
      <c r="U324" s="18">
        <v>1972</v>
      </c>
      <c r="V324" s="14">
        <v>581421.75</v>
      </c>
      <c r="W324" s="14">
        <v>4110588.25</v>
      </c>
      <c r="X324" s="14">
        <f t="shared" si="12"/>
        <v>10714.480017269263</v>
      </c>
      <c r="Y324" s="14">
        <f t="shared" si="13"/>
        <v>-35079.67791007273</v>
      </c>
      <c r="Z324" s="14">
        <f t="shared" si="14"/>
        <v>36679.47497327227</v>
      </c>
    </row>
    <row r="325" spans="1:26" ht="12.75">
      <c r="A325" s="18">
        <v>322</v>
      </c>
      <c r="B325" s="18">
        <v>717</v>
      </c>
      <c r="C325" s="18" t="s">
        <v>2612</v>
      </c>
      <c r="D325" s="18" t="s">
        <v>2607</v>
      </c>
      <c r="E325" s="18" t="s">
        <v>2608</v>
      </c>
      <c r="F325" s="18">
        <v>4341</v>
      </c>
      <c r="G325" s="18">
        <v>2371</v>
      </c>
      <c r="H325" s="18" t="s">
        <v>2609</v>
      </c>
      <c r="I325" s="18" t="s">
        <v>1186</v>
      </c>
      <c r="J325" s="18" t="s">
        <v>1020</v>
      </c>
      <c r="K325" s="18" t="s">
        <v>1686</v>
      </c>
      <c r="L325" s="18" t="s">
        <v>1029</v>
      </c>
      <c r="M325" s="18">
        <v>1430</v>
      </c>
      <c r="N325" s="18" t="s">
        <v>1053</v>
      </c>
      <c r="O325" s="18" t="s">
        <v>2610</v>
      </c>
      <c r="P325" s="18">
        <v>370820000000000</v>
      </c>
      <c r="Q325" s="18">
        <v>2447</v>
      </c>
      <c r="R325" s="19">
        <v>37.13995</v>
      </c>
      <c r="S325" s="19">
        <v>116.08325</v>
      </c>
      <c r="T325" s="18">
        <v>-464</v>
      </c>
      <c r="U325" s="18">
        <v>1972</v>
      </c>
      <c r="V325" s="14">
        <v>581421.75</v>
      </c>
      <c r="W325" s="14">
        <v>4110588.25</v>
      </c>
      <c r="X325" s="14">
        <f t="shared" si="12"/>
        <v>10714.480017269263</v>
      </c>
      <c r="Y325" s="14">
        <f t="shared" si="13"/>
        <v>-35079.67791007273</v>
      </c>
      <c r="Z325" s="14">
        <f t="shared" si="14"/>
        <v>36679.47497327227</v>
      </c>
    </row>
    <row r="326" spans="1:26" ht="12.75">
      <c r="A326" s="18">
        <v>323</v>
      </c>
      <c r="B326" s="18">
        <v>871</v>
      </c>
      <c r="C326" s="18" t="s">
        <v>2613</v>
      </c>
      <c r="D326" s="18" t="s">
        <v>2614</v>
      </c>
      <c r="E326" s="18" t="s">
        <v>2615</v>
      </c>
      <c r="F326" s="18">
        <v>3958</v>
      </c>
      <c r="G326" s="18">
        <v>1300</v>
      </c>
      <c r="H326" s="18" t="s">
        <v>2616</v>
      </c>
      <c r="J326" s="18" t="s">
        <v>1020</v>
      </c>
      <c r="K326" s="18" t="s">
        <v>1021</v>
      </c>
      <c r="L326" s="18" t="s">
        <v>1035</v>
      </c>
      <c r="M326" s="18">
        <v>1100</v>
      </c>
      <c r="N326" s="18" t="s">
        <v>1023</v>
      </c>
      <c r="O326" s="18" t="s">
        <v>2617</v>
      </c>
      <c r="P326" s="18">
        <v>370010000000000</v>
      </c>
      <c r="Q326" s="18">
        <v>2409</v>
      </c>
      <c r="R326" s="19">
        <v>37.00306</v>
      </c>
      <c r="S326" s="19">
        <v>116.03139</v>
      </c>
      <c r="T326" s="18">
        <v>-449</v>
      </c>
      <c r="U326" s="18">
        <v>1980</v>
      </c>
      <c r="V326" s="14">
        <v>586182.5625</v>
      </c>
      <c r="W326" s="14">
        <v>4095447.5</v>
      </c>
      <c r="X326" s="14">
        <f aca="true" t="shared" si="15" ref="X326:X389">X$2-V326</f>
        <v>5953.667517269263</v>
      </c>
      <c r="Y326" s="14">
        <f aca="true" t="shared" si="16" ref="Y326:Y389">Y$2-W326</f>
        <v>-19938.92791007273</v>
      </c>
      <c r="Z326" s="14">
        <f aca="true" t="shared" si="17" ref="Z326:Z389">SUMSQ(X326:Y326)^0.5</f>
        <v>20808.820319981245</v>
      </c>
    </row>
    <row r="327" spans="1:26" ht="12.75">
      <c r="A327" s="18">
        <v>324</v>
      </c>
      <c r="B327" s="18">
        <v>816</v>
      </c>
      <c r="C327" s="18" t="s">
        <v>2618</v>
      </c>
      <c r="D327" s="18" t="s">
        <v>2619</v>
      </c>
      <c r="E327" s="18" t="s">
        <v>2620</v>
      </c>
      <c r="F327" s="18">
        <v>4301</v>
      </c>
      <c r="G327" s="18">
        <v>950</v>
      </c>
      <c r="H327" s="18" t="s">
        <v>2621</v>
      </c>
      <c r="J327" s="18" t="s">
        <v>1020</v>
      </c>
      <c r="K327" s="18" t="s">
        <v>1021</v>
      </c>
      <c r="L327" s="18" t="s">
        <v>1035</v>
      </c>
      <c r="M327" s="18">
        <v>903</v>
      </c>
      <c r="N327" s="18" t="s">
        <v>1053</v>
      </c>
      <c r="O327" s="18" t="s">
        <v>2622</v>
      </c>
      <c r="P327" s="18">
        <v>370840000000000</v>
      </c>
      <c r="Q327" s="18">
        <v>2435</v>
      </c>
      <c r="R327" s="19">
        <v>37.14672</v>
      </c>
      <c r="S327" s="19">
        <v>116.06311</v>
      </c>
      <c r="T327" s="18">
        <v>-963</v>
      </c>
      <c r="U327" s="18">
        <v>1977</v>
      </c>
      <c r="V327" s="14">
        <v>583203.25</v>
      </c>
      <c r="W327" s="14">
        <v>4111356</v>
      </c>
      <c r="X327" s="14">
        <f t="shared" si="15"/>
        <v>8932.980017269263</v>
      </c>
      <c r="Y327" s="14">
        <f t="shared" si="16"/>
        <v>-35847.42791007273</v>
      </c>
      <c r="Z327" s="14">
        <f t="shared" si="17"/>
        <v>36943.68985032212</v>
      </c>
    </row>
    <row r="328" spans="1:26" ht="12.75">
      <c r="A328" s="18">
        <v>325</v>
      </c>
      <c r="B328" s="18">
        <v>1044</v>
      </c>
      <c r="C328" s="18" t="s">
        <v>2623</v>
      </c>
      <c r="D328" s="18" t="s">
        <v>2624</v>
      </c>
      <c r="E328" s="18" t="s">
        <v>2625</v>
      </c>
      <c r="F328" s="18">
        <v>4287</v>
      </c>
      <c r="G328" s="18">
        <v>1850</v>
      </c>
      <c r="H328" s="18" t="s">
        <v>2626</v>
      </c>
      <c r="J328" s="18" t="s">
        <v>1020</v>
      </c>
      <c r="K328" s="18" t="s">
        <v>1021</v>
      </c>
      <c r="L328" s="18" t="s">
        <v>1035</v>
      </c>
      <c r="M328" s="18">
        <v>1650</v>
      </c>
      <c r="N328" s="18" t="s">
        <v>1023</v>
      </c>
      <c r="O328" s="18" t="s">
        <v>2627</v>
      </c>
      <c r="P328" s="18">
        <v>370510000000000</v>
      </c>
      <c r="Q328" s="18">
        <v>2500</v>
      </c>
      <c r="R328" s="19">
        <v>37.08733</v>
      </c>
      <c r="S328" s="19">
        <v>116.00179</v>
      </c>
      <c r="T328" s="18">
        <v>-137</v>
      </c>
      <c r="U328" s="18">
        <v>1991</v>
      </c>
      <c r="V328" s="14">
        <v>588718.5625</v>
      </c>
      <c r="W328" s="14">
        <v>4104823.25</v>
      </c>
      <c r="X328" s="14">
        <f t="shared" si="15"/>
        <v>3417.667517269263</v>
      </c>
      <c r="Y328" s="14">
        <f t="shared" si="16"/>
        <v>-29314.67791007273</v>
      </c>
      <c r="Z328" s="14">
        <f t="shared" si="17"/>
        <v>29513.230799590605</v>
      </c>
    </row>
    <row r="329" spans="1:26" ht="12.75">
      <c r="A329" s="18">
        <v>326</v>
      </c>
      <c r="B329" s="18">
        <v>628</v>
      </c>
      <c r="C329" s="18" t="s">
        <v>2628</v>
      </c>
      <c r="D329" s="18" t="s">
        <v>2629</v>
      </c>
      <c r="E329" s="18" t="s">
        <v>2630</v>
      </c>
      <c r="F329" s="18">
        <v>4264</v>
      </c>
      <c r="G329" s="18">
        <v>366</v>
      </c>
      <c r="H329" s="18" t="s">
        <v>2631</v>
      </c>
      <c r="I329" s="18" t="s">
        <v>1186</v>
      </c>
      <c r="J329" s="18" t="s">
        <v>1020</v>
      </c>
      <c r="K329" s="18" t="s">
        <v>1021</v>
      </c>
      <c r="L329" s="18" t="s">
        <v>1035</v>
      </c>
      <c r="M329" s="18">
        <v>330</v>
      </c>
      <c r="N329" s="18" t="s">
        <v>1053</v>
      </c>
      <c r="O329" s="18" t="s">
        <v>2632</v>
      </c>
      <c r="P329" s="18">
        <v>370820000000000</v>
      </c>
      <c r="Q329" s="18">
        <v>2403</v>
      </c>
      <c r="R329" s="19">
        <v>37.14068</v>
      </c>
      <c r="S329" s="19">
        <v>116.03264</v>
      </c>
      <c r="T329" s="18">
        <v>-1531</v>
      </c>
      <c r="U329" s="18">
        <v>1970</v>
      </c>
      <c r="V329" s="14">
        <v>585916.0625</v>
      </c>
      <c r="W329" s="14">
        <v>4110713</v>
      </c>
      <c r="X329" s="14">
        <f t="shared" si="15"/>
        <v>6220.167517269263</v>
      </c>
      <c r="Y329" s="14">
        <f t="shared" si="16"/>
        <v>-35204.42791007273</v>
      </c>
      <c r="Z329" s="14">
        <f t="shared" si="17"/>
        <v>35749.71648025197</v>
      </c>
    </row>
    <row r="330" spans="1:26" ht="12.75">
      <c r="A330" s="18">
        <v>327</v>
      </c>
      <c r="B330" s="18">
        <v>628</v>
      </c>
      <c r="C330" s="18" t="s">
        <v>2633</v>
      </c>
      <c r="D330" s="18" t="s">
        <v>2629</v>
      </c>
      <c r="E330" s="18" t="s">
        <v>2634</v>
      </c>
      <c r="F330" s="18">
        <v>4242</v>
      </c>
      <c r="G330" s="18">
        <v>867</v>
      </c>
      <c r="H330" s="18" t="s">
        <v>2635</v>
      </c>
      <c r="I330" s="18" t="s">
        <v>1186</v>
      </c>
      <c r="J330" s="18" t="s">
        <v>1020</v>
      </c>
      <c r="K330" s="18" t="s">
        <v>1021</v>
      </c>
      <c r="L330" s="18" t="s">
        <v>1035</v>
      </c>
      <c r="M330" s="18">
        <v>802</v>
      </c>
      <c r="N330" s="18" t="s">
        <v>1053</v>
      </c>
      <c r="O330" s="18" t="s">
        <v>2636</v>
      </c>
      <c r="P330" s="18">
        <v>370820000000000</v>
      </c>
      <c r="Q330" s="18">
        <v>2406</v>
      </c>
      <c r="R330" s="19">
        <v>37.14071</v>
      </c>
      <c r="S330" s="19">
        <v>116.03677</v>
      </c>
      <c r="T330" s="18">
        <v>-1034</v>
      </c>
      <c r="U330" s="18">
        <v>1970</v>
      </c>
      <c r="V330" s="14">
        <v>585549.75</v>
      </c>
      <c r="W330" s="14">
        <v>4110712</v>
      </c>
      <c r="X330" s="14">
        <f t="shared" si="15"/>
        <v>6586.480017269263</v>
      </c>
      <c r="Y330" s="14">
        <f t="shared" si="16"/>
        <v>-35203.42791007273</v>
      </c>
      <c r="Z330" s="14">
        <f t="shared" si="17"/>
        <v>35814.2856362873</v>
      </c>
    </row>
    <row r="331" spans="1:26" ht="12.75">
      <c r="A331" s="18">
        <v>328</v>
      </c>
      <c r="B331" s="18">
        <v>628</v>
      </c>
      <c r="C331" s="18" t="s">
        <v>2637</v>
      </c>
      <c r="D331" s="18" t="s">
        <v>2629</v>
      </c>
      <c r="E331" s="18" t="s">
        <v>2638</v>
      </c>
      <c r="F331" s="18">
        <v>4232</v>
      </c>
      <c r="G331" s="18">
        <v>925</v>
      </c>
      <c r="H331" s="18" t="s">
        <v>2639</v>
      </c>
      <c r="I331" s="18" t="s">
        <v>1186</v>
      </c>
      <c r="J331" s="18" t="s">
        <v>1020</v>
      </c>
      <c r="K331" s="18" t="s">
        <v>1021</v>
      </c>
      <c r="L331" s="18" t="s">
        <v>1035</v>
      </c>
      <c r="M331" s="18">
        <v>872</v>
      </c>
      <c r="N331" s="18" t="s">
        <v>1053</v>
      </c>
      <c r="O331" s="18" t="s">
        <v>2640</v>
      </c>
      <c r="P331" s="18">
        <v>370810000000000</v>
      </c>
      <c r="Q331" s="18">
        <v>2407</v>
      </c>
      <c r="R331" s="19">
        <v>37.13741</v>
      </c>
      <c r="S331" s="19">
        <v>116.0368</v>
      </c>
      <c r="T331" s="18">
        <v>-953</v>
      </c>
      <c r="U331" s="18">
        <v>1970</v>
      </c>
      <c r="V331" s="14">
        <v>585551.0625</v>
      </c>
      <c r="W331" s="14">
        <v>4110346.75</v>
      </c>
      <c r="X331" s="14">
        <f t="shared" si="15"/>
        <v>6585.167517269263</v>
      </c>
      <c r="Y331" s="14">
        <f t="shared" si="16"/>
        <v>-34838.17791007273</v>
      </c>
      <c r="Z331" s="14">
        <f t="shared" si="17"/>
        <v>35455.085267481416</v>
      </c>
    </row>
    <row r="332" spans="1:26" ht="12.75">
      <c r="A332" s="18">
        <v>329</v>
      </c>
      <c r="B332" s="18">
        <v>834</v>
      </c>
      <c r="C332" s="18" t="s">
        <v>2641</v>
      </c>
      <c r="D332" s="18" t="s">
        <v>1317</v>
      </c>
      <c r="E332" s="18" t="s">
        <v>2642</v>
      </c>
      <c r="F332" s="18">
        <v>6888</v>
      </c>
      <c r="G332" s="18">
        <v>2110</v>
      </c>
      <c r="H332" s="18" t="s">
        <v>2643</v>
      </c>
      <c r="J332" s="18" t="s">
        <v>1020</v>
      </c>
      <c r="K332" s="18" t="s">
        <v>1227</v>
      </c>
      <c r="L332" s="18" t="s">
        <v>1101</v>
      </c>
      <c r="M332" s="18">
        <v>2077</v>
      </c>
      <c r="N332" s="18" t="s">
        <v>1228</v>
      </c>
      <c r="O332" s="18" t="s">
        <v>2644</v>
      </c>
      <c r="P332" s="18">
        <v>371750000000000</v>
      </c>
      <c r="Q332" s="18">
        <v>4688</v>
      </c>
      <c r="R332" s="19">
        <v>37.29963</v>
      </c>
      <c r="S332" s="19">
        <v>116.3267</v>
      </c>
      <c r="T332" s="18">
        <v>-123</v>
      </c>
      <c r="U332" s="18">
        <v>1978</v>
      </c>
      <c r="V332" s="14">
        <v>559673.5</v>
      </c>
      <c r="W332" s="14">
        <v>4128120.25</v>
      </c>
      <c r="X332" s="14">
        <f t="shared" si="15"/>
        <v>32462.730017269263</v>
      </c>
      <c r="Y332" s="14">
        <f t="shared" si="16"/>
        <v>-52611.67791007273</v>
      </c>
      <c r="Z332" s="14">
        <f t="shared" si="17"/>
        <v>61820.849983539934</v>
      </c>
    </row>
    <row r="333" spans="1:26" ht="12.75">
      <c r="A333" s="18">
        <v>330</v>
      </c>
      <c r="B333" s="18">
        <v>790</v>
      </c>
      <c r="C333" s="18" t="s">
        <v>2645</v>
      </c>
      <c r="D333" s="18" t="s">
        <v>2646</v>
      </c>
      <c r="E333" s="18" t="s">
        <v>2647</v>
      </c>
      <c r="F333" s="18">
        <v>6117</v>
      </c>
      <c r="G333" s="18">
        <v>4202</v>
      </c>
      <c r="H333" s="18" t="s">
        <v>2648</v>
      </c>
      <c r="J333" s="18" t="s">
        <v>1020</v>
      </c>
      <c r="K333" s="18" t="s">
        <v>1021</v>
      </c>
      <c r="L333" s="18" t="s">
        <v>1143</v>
      </c>
      <c r="M333" s="18">
        <v>3997</v>
      </c>
      <c r="N333" s="18" t="s">
        <v>1053</v>
      </c>
      <c r="O333" s="18" t="s">
        <v>2649</v>
      </c>
      <c r="P333" s="18">
        <v>371610000000000</v>
      </c>
      <c r="Q333" s="18">
        <v>4162</v>
      </c>
      <c r="R333" s="19">
        <v>37.27141</v>
      </c>
      <c r="S333" s="19">
        <v>116.48844</v>
      </c>
      <c r="T333" s="18">
        <v>2042</v>
      </c>
      <c r="U333" s="18">
        <v>1976</v>
      </c>
      <c r="V333" s="14">
        <v>545355.125</v>
      </c>
      <c r="W333" s="14">
        <v>4124900.25</v>
      </c>
      <c r="X333" s="14">
        <f t="shared" si="15"/>
        <v>46781.10501726926</v>
      </c>
      <c r="Y333" s="14">
        <f t="shared" si="16"/>
        <v>-49391.67791007273</v>
      </c>
      <c r="Z333" s="14">
        <f t="shared" si="17"/>
        <v>68029.47621001606</v>
      </c>
    </row>
    <row r="334" spans="1:26" ht="12.75">
      <c r="A334" s="18">
        <v>331</v>
      </c>
      <c r="B334" s="18">
        <v>350</v>
      </c>
      <c r="C334" s="18" t="s">
        <v>2650</v>
      </c>
      <c r="D334" s="18" t="s">
        <v>2651</v>
      </c>
      <c r="E334" s="18" t="s">
        <v>2652</v>
      </c>
      <c r="F334" s="18">
        <v>4231</v>
      </c>
      <c r="G334" s="18">
        <v>1655</v>
      </c>
      <c r="H334" s="18" t="s">
        <v>2653</v>
      </c>
      <c r="J334" s="18" t="s">
        <v>1020</v>
      </c>
      <c r="K334" s="18" t="s">
        <v>1021</v>
      </c>
      <c r="L334" s="18" t="s">
        <v>1029</v>
      </c>
      <c r="M334" s="18">
        <v>1611</v>
      </c>
      <c r="N334" s="18" t="s">
        <v>1053</v>
      </c>
      <c r="O334" s="18" t="s">
        <v>2654</v>
      </c>
      <c r="P334" s="18">
        <v>370830000000000</v>
      </c>
      <c r="Q334" s="18">
        <v>2443</v>
      </c>
      <c r="R334" s="19">
        <v>37.14228</v>
      </c>
      <c r="S334" s="19">
        <v>116.0491</v>
      </c>
      <c r="T334" s="18">
        <v>-177</v>
      </c>
      <c r="U334" s="18">
        <v>1964</v>
      </c>
      <c r="V334" s="14">
        <v>584452.1875</v>
      </c>
      <c r="W334" s="14">
        <v>4110875.75</v>
      </c>
      <c r="X334" s="14">
        <f t="shared" si="15"/>
        <v>7684.042517269263</v>
      </c>
      <c r="Y334" s="14">
        <f t="shared" si="16"/>
        <v>-35367.17791007273</v>
      </c>
      <c r="Z334" s="14">
        <f t="shared" si="17"/>
        <v>36192.28899544678</v>
      </c>
    </row>
    <row r="335" spans="1:26" ht="12.75">
      <c r="A335" s="18">
        <v>332</v>
      </c>
      <c r="B335" s="18">
        <v>813</v>
      </c>
      <c r="C335" s="18" t="s">
        <v>2655</v>
      </c>
      <c r="D335" s="18" t="s">
        <v>2656</v>
      </c>
      <c r="E335" s="18" t="s">
        <v>2657</v>
      </c>
      <c r="F335" s="18">
        <v>4047</v>
      </c>
      <c r="G335" s="18">
        <v>660</v>
      </c>
      <c r="H335" s="18" t="s">
        <v>2658</v>
      </c>
      <c r="J335" s="18" t="s">
        <v>1020</v>
      </c>
      <c r="K335" s="18" t="s">
        <v>1021</v>
      </c>
      <c r="L335" s="18" t="s">
        <v>1035</v>
      </c>
      <c r="M335" s="18">
        <v>635</v>
      </c>
      <c r="N335" s="18" t="s">
        <v>1023</v>
      </c>
      <c r="O335" s="18" t="s">
        <v>2659</v>
      </c>
      <c r="P335" s="18">
        <v>370310000000000</v>
      </c>
      <c r="Q335" s="18">
        <v>2406</v>
      </c>
      <c r="R335" s="19">
        <v>37.05494</v>
      </c>
      <c r="S335" s="19">
        <v>116.02496</v>
      </c>
      <c r="T335" s="18">
        <v>-1006</v>
      </c>
      <c r="U335" s="18">
        <v>1977</v>
      </c>
      <c r="V335" s="14">
        <v>586695.6875</v>
      </c>
      <c r="W335" s="14">
        <v>4101208.5</v>
      </c>
      <c r="X335" s="14">
        <f t="shared" si="15"/>
        <v>5440.542517269263</v>
      </c>
      <c r="Y335" s="14">
        <f t="shared" si="16"/>
        <v>-25699.92791007273</v>
      </c>
      <c r="Z335" s="14">
        <f t="shared" si="17"/>
        <v>26269.48414920152</v>
      </c>
    </row>
    <row r="336" spans="1:26" ht="12.75">
      <c r="A336" s="18">
        <v>333</v>
      </c>
      <c r="B336" s="18">
        <v>389</v>
      </c>
      <c r="C336" s="18" t="s">
        <v>2660</v>
      </c>
      <c r="D336" s="18" t="s">
        <v>2661</v>
      </c>
      <c r="E336" s="18" t="s">
        <v>2662</v>
      </c>
      <c r="F336" s="18">
        <v>4255</v>
      </c>
      <c r="G336" s="18">
        <v>2699</v>
      </c>
      <c r="H336" s="18" t="s">
        <v>2663</v>
      </c>
      <c r="J336" s="18" t="s">
        <v>1020</v>
      </c>
      <c r="K336" s="18" t="s">
        <v>1021</v>
      </c>
      <c r="L336" s="18" t="s">
        <v>1035</v>
      </c>
      <c r="M336" s="18">
        <v>1269</v>
      </c>
      <c r="N336" s="18" t="s">
        <v>1053</v>
      </c>
      <c r="O336" s="18" t="s">
        <v>2664</v>
      </c>
      <c r="P336" s="18">
        <v>370620000000000</v>
      </c>
      <c r="Q336" s="18">
        <v>2412</v>
      </c>
      <c r="R336" s="19">
        <v>37.10721</v>
      </c>
      <c r="S336" s="19">
        <v>116.03224</v>
      </c>
      <c r="T336" s="18">
        <v>-574</v>
      </c>
      <c r="U336" s="18">
        <v>1964</v>
      </c>
      <c r="V336" s="14">
        <v>585989.4375</v>
      </c>
      <c r="W336" s="14">
        <v>4107000.25</v>
      </c>
      <c r="X336" s="14">
        <f t="shared" si="15"/>
        <v>6146.792517269263</v>
      </c>
      <c r="Y336" s="14">
        <f t="shared" si="16"/>
        <v>-31491.67791007273</v>
      </c>
      <c r="Z336" s="14">
        <f t="shared" si="17"/>
        <v>32085.960104726804</v>
      </c>
    </row>
    <row r="337" spans="1:26" ht="12.75">
      <c r="A337" s="18">
        <v>334</v>
      </c>
      <c r="B337" s="18">
        <v>853</v>
      </c>
      <c r="C337" s="18" t="s">
        <v>2665</v>
      </c>
      <c r="D337" s="18" t="s">
        <v>2666</v>
      </c>
      <c r="E337" s="18" t="s">
        <v>2667</v>
      </c>
      <c r="F337" s="18">
        <v>3951</v>
      </c>
      <c r="G337" s="18">
        <v>1360</v>
      </c>
      <c r="H337" s="18" t="s">
        <v>2668</v>
      </c>
      <c r="J337" s="18" t="s">
        <v>1020</v>
      </c>
      <c r="K337" s="18" t="s">
        <v>1021</v>
      </c>
      <c r="L337" s="18" t="s">
        <v>1035</v>
      </c>
      <c r="M337" s="18">
        <v>1100</v>
      </c>
      <c r="N337" s="18" t="s">
        <v>1023</v>
      </c>
      <c r="O337" s="18" t="s">
        <v>2669</v>
      </c>
      <c r="P337" s="18">
        <v>365950000000000</v>
      </c>
      <c r="Q337" s="18">
        <v>2422</v>
      </c>
      <c r="R337" s="19">
        <v>36.99818</v>
      </c>
      <c r="S337" s="19">
        <v>116.01774</v>
      </c>
      <c r="T337" s="18">
        <v>-429</v>
      </c>
      <c r="U337" s="18">
        <v>1979</v>
      </c>
      <c r="V337" s="14">
        <v>587403.375</v>
      </c>
      <c r="W337" s="14">
        <v>4094918.5</v>
      </c>
      <c r="X337" s="14">
        <f t="shared" si="15"/>
        <v>4732.855017269263</v>
      </c>
      <c r="Y337" s="14">
        <f t="shared" si="16"/>
        <v>-19409.92791007273</v>
      </c>
      <c r="Z337" s="14">
        <f t="shared" si="17"/>
        <v>19978.619023563944</v>
      </c>
    </row>
    <row r="338" spans="1:26" ht="12.75">
      <c r="A338" s="18">
        <v>335</v>
      </c>
      <c r="B338" s="18">
        <v>680</v>
      </c>
      <c r="C338" s="18" t="s">
        <v>2670</v>
      </c>
      <c r="D338" s="18" t="s">
        <v>2671</v>
      </c>
      <c r="E338" s="18" t="s">
        <v>2672</v>
      </c>
      <c r="F338" s="18">
        <v>3977</v>
      </c>
      <c r="G338" s="18">
        <v>553</v>
      </c>
      <c r="H338" s="18" t="s">
        <v>2673</v>
      </c>
      <c r="I338" s="18" t="s">
        <v>1186</v>
      </c>
      <c r="J338" s="18" t="s">
        <v>1020</v>
      </c>
      <c r="K338" s="18" t="s">
        <v>1046</v>
      </c>
      <c r="L338" s="18" t="s">
        <v>1035</v>
      </c>
      <c r="M338" s="18">
        <v>492</v>
      </c>
      <c r="N338" s="18" t="s">
        <v>1023</v>
      </c>
      <c r="O338" s="18" t="s">
        <v>2674</v>
      </c>
      <c r="P338" s="18">
        <v>370110000000000</v>
      </c>
      <c r="Q338" s="18">
        <v>2408</v>
      </c>
      <c r="R338" s="19">
        <v>37.02161</v>
      </c>
      <c r="S338" s="19">
        <v>116.0162</v>
      </c>
      <c r="T338" s="18">
        <v>-1077</v>
      </c>
      <c r="U338" s="18">
        <v>1971</v>
      </c>
      <c r="V338" s="14">
        <v>587513.0625</v>
      </c>
      <c r="W338" s="14">
        <v>4097518.25</v>
      </c>
      <c r="X338" s="14">
        <f t="shared" si="15"/>
        <v>4623.167517269263</v>
      </c>
      <c r="Y338" s="14">
        <f t="shared" si="16"/>
        <v>-22009.67791007273</v>
      </c>
      <c r="Z338" s="14">
        <f t="shared" si="17"/>
        <v>22489.98887500563</v>
      </c>
    </row>
    <row r="339" spans="1:26" ht="12.75">
      <c r="A339" s="18">
        <v>336</v>
      </c>
      <c r="B339" s="18">
        <v>680</v>
      </c>
      <c r="C339" s="18" t="s">
        <v>2675</v>
      </c>
      <c r="D339" s="18" t="s">
        <v>2671</v>
      </c>
      <c r="E339" s="18" t="s">
        <v>2676</v>
      </c>
      <c r="F339" s="18">
        <v>3979</v>
      </c>
      <c r="G339" s="18">
        <v>553</v>
      </c>
      <c r="H339" s="18" t="s">
        <v>2677</v>
      </c>
      <c r="I339" s="18" t="s">
        <v>1186</v>
      </c>
      <c r="J339" s="18" t="s">
        <v>1020</v>
      </c>
      <c r="K339" s="18" t="s">
        <v>1046</v>
      </c>
      <c r="L339" s="18" t="s">
        <v>1035</v>
      </c>
      <c r="M339" s="18">
        <v>490</v>
      </c>
      <c r="N339" s="18" t="s">
        <v>1023</v>
      </c>
      <c r="O339" s="18" t="s">
        <v>2678</v>
      </c>
      <c r="P339" s="18">
        <v>370120000000000</v>
      </c>
      <c r="Q339" s="18">
        <v>2408</v>
      </c>
      <c r="R339" s="19">
        <v>37.02271</v>
      </c>
      <c r="S339" s="19">
        <v>116.01633</v>
      </c>
      <c r="T339" s="18">
        <v>-1081</v>
      </c>
      <c r="U339" s="18">
        <v>1971</v>
      </c>
      <c r="V339" s="14">
        <v>587500.5</v>
      </c>
      <c r="W339" s="14">
        <v>4097640</v>
      </c>
      <c r="X339" s="14">
        <f t="shared" si="15"/>
        <v>4635.730017269263</v>
      </c>
      <c r="Y339" s="14">
        <f t="shared" si="16"/>
        <v>-22131.42791007273</v>
      </c>
      <c r="Z339" s="14">
        <f t="shared" si="17"/>
        <v>22611.72470493477</v>
      </c>
    </row>
    <row r="340" spans="1:26" ht="12.75">
      <c r="A340" s="18">
        <v>337</v>
      </c>
      <c r="B340" s="18">
        <v>680</v>
      </c>
      <c r="C340" s="18" t="s">
        <v>2679</v>
      </c>
      <c r="D340" s="18" t="s">
        <v>2671</v>
      </c>
      <c r="E340" s="18" t="s">
        <v>2680</v>
      </c>
      <c r="F340" s="18">
        <v>3980</v>
      </c>
      <c r="G340" s="18">
        <v>900</v>
      </c>
      <c r="H340" s="18" t="s">
        <v>2681</v>
      </c>
      <c r="I340" s="18" t="s">
        <v>1186</v>
      </c>
      <c r="J340" s="18" t="s">
        <v>1020</v>
      </c>
      <c r="K340" s="18" t="s">
        <v>1021</v>
      </c>
      <c r="L340" s="18" t="s">
        <v>1035</v>
      </c>
      <c r="M340" s="18">
        <v>843</v>
      </c>
      <c r="N340" s="18" t="s">
        <v>1023</v>
      </c>
      <c r="O340" s="18" t="s">
        <v>2682</v>
      </c>
      <c r="P340" s="18">
        <v>370120000000000</v>
      </c>
      <c r="Q340" s="18">
        <v>2408</v>
      </c>
      <c r="R340" s="19">
        <v>37.0244</v>
      </c>
      <c r="S340" s="19">
        <v>116.01528</v>
      </c>
      <c r="T340" s="18">
        <v>-729</v>
      </c>
      <c r="U340" s="18">
        <v>1971</v>
      </c>
      <c r="V340" s="14">
        <v>587591.25</v>
      </c>
      <c r="W340" s="14">
        <v>4097829.25</v>
      </c>
      <c r="X340" s="14">
        <f t="shared" si="15"/>
        <v>4544.980017269263</v>
      </c>
      <c r="Y340" s="14">
        <f t="shared" si="16"/>
        <v>-22320.67791007273</v>
      </c>
      <c r="Z340" s="14">
        <f t="shared" si="17"/>
        <v>22778.707288223923</v>
      </c>
    </row>
    <row r="341" spans="1:26" ht="12.75">
      <c r="A341" s="18">
        <v>338</v>
      </c>
      <c r="B341" s="18">
        <v>680</v>
      </c>
      <c r="C341" s="18" t="s">
        <v>2683</v>
      </c>
      <c r="D341" s="18" t="s">
        <v>2671</v>
      </c>
      <c r="E341" s="18" t="s">
        <v>2684</v>
      </c>
      <c r="F341" s="18">
        <v>3980</v>
      </c>
      <c r="G341" s="18">
        <v>1300</v>
      </c>
      <c r="H341" s="18" t="s">
        <v>2685</v>
      </c>
      <c r="I341" s="18" t="s">
        <v>1186</v>
      </c>
      <c r="J341" s="18" t="s">
        <v>1020</v>
      </c>
      <c r="K341" s="18" t="s">
        <v>1021</v>
      </c>
      <c r="L341" s="18" t="s">
        <v>1035</v>
      </c>
      <c r="M341" s="18">
        <v>741</v>
      </c>
      <c r="N341" s="18" t="s">
        <v>1023</v>
      </c>
      <c r="O341" s="18" t="s">
        <v>2686</v>
      </c>
      <c r="P341" s="18">
        <v>370110000000000</v>
      </c>
      <c r="Q341" s="18">
        <v>2407</v>
      </c>
      <c r="R341" s="19">
        <v>37.02195</v>
      </c>
      <c r="S341" s="19">
        <v>116.01891</v>
      </c>
      <c r="T341" s="18">
        <v>-832</v>
      </c>
      <c r="U341" s="18">
        <v>1971</v>
      </c>
      <c r="V341" s="14">
        <v>587272.25</v>
      </c>
      <c r="W341" s="14">
        <v>4097554</v>
      </c>
      <c r="X341" s="14">
        <f t="shared" si="15"/>
        <v>4863.980017269263</v>
      </c>
      <c r="Y341" s="14">
        <f t="shared" si="16"/>
        <v>-22045.42791007273</v>
      </c>
      <c r="Z341" s="14">
        <f t="shared" si="17"/>
        <v>22575.632734136343</v>
      </c>
    </row>
    <row r="342" spans="1:26" ht="12.75">
      <c r="A342" s="18">
        <v>339</v>
      </c>
      <c r="B342" s="18">
        <v>914</v>
      </c>
      <c r="C342" s="18" t="s">
        <v>2687</v>
      </c>
      <c r="D342" s="18" t="s">
        <v>2258</v>
      </c>
      <c r="E342" s="18" t="s">
        <v>2688</v>
      </c>
      <c r="F342" s="18">
        <v>4507</v>
      </c>
      <c r="G342" s="18">
        <v>1700</v>
      </c>
      <c r="H342" s="18" t="s">
        <v>2689</v>
      </c>
      <c r="J342" s="18" t="s">
        <v>1020</v>
      </c>
      <c r="K342" s="18" t="s">
        <v>1021</v>
      </c>
      <c r="L342" s="18" t="s">
        <v>1101</v>
      </c>
      <c r="M342" s="18">
        <v>1480</v>
      </c>
      <c r="N342" s="18" t="s">
        <v>1053</v>
      </c>
      <c r="O342" s="18" t="s">
        <v>2690</v>
      </c>
      <c r="P342" s="18">
        <v>371020000000000</v>
      </c>
      <c r="Q342" s="18">
        <v>2595</v>
      </c>
      <c r="R342" s="19">
        <v>37.17475</v>
      </c>
      <c r="S342" s="19">
        <v>116.08779</v>
      </c>
      <c r="T342" s="18">
        <v>-432</v>
      </c>
      <c r="U342" s="18">
        <v>1982</v>
      </c>
      <c r="V342" s="14">
        <v>580981.3125</v>
      </c>
      <c r="W342" s="14">
        <v>4114444</v>
      </c>
      <c r="X342" s="14">
        <f t="shared" si="15"/>
        <v>11154.917517269263</v>
      </c>
      <c r="Y342" s="14">
        <f t="shared" si="16"/>
        <v>-38935.42791007273</v>
      </c>
      <c r="Z342" s="14">
        <f t="shared" si="17"/>
        <v>40501.84849309413</v>
      </c>
    </row>
    <row r="343" spans="1:26" ht="12.75">
      <c r="A343" s="18">
        <v>340</v>
      </c>
      <c r="B343" s="18">
        <v>552</v>
      </c>
      <c r="C343" s="18" t="s">
        <v>2691</v>
      </c>
      <c r="D343" s="18" t="s">
        <v>2692</v>
      </c>
      <c r="E343" s="18" t="s">
        <v>2693</v>
      </c>
      <c r="F343" s="18">
        <v>4023</v>
      </c>
      <c r="G343" s="18">
        <v>430</v>
      </c>
      <c r="H343" s="18" t="s">
        <v>2694</v>
      </c>
      <c r="J343" s="18" t="s">
        <v>1020</v>
      </c>
      <c r="K343" s="18" t="s">
        <v>1021</v>
      </c>
      <c r="L343" s="18" t="s">
        <v>1035</v>
      </c>
      <c r="M343" s="18">
        <v>389</v>
      </c>
      <c r="N343" s="18" t="s">
        <v>1023</v>
      </c>
      <c r="O343" s="18" t="s">
        <v>2695</v>
      </c>
      <c r="P343" s="18">
        <v>370240000000000</v>
      </c>
      <c r="Q343" s="18">
        <v>2405</v>
      </c>
      <c r="R343" s="19">
        <v>37.04635</v>
      </c>
      <c r="S343" s="19">
        <v>116.0302</v>
      </c>
      <c r="T343" s="18">
        <v>-1229</v>
      </c>
      <c r="U343" s="18">
        <v>1968</v>
      </c>
      <c r="V343" s="14">
        <v>586239.1875</v>
      </c>
      <c r="W343" s="14">
        <v>4100250.5</v>
      </c>
      <c r="X343" s="14">
        <f t="shared" si="15"/>
        <v>5897.042517269263</v>
      </c>
      <c r="Y343" s="14">
        <f t="shared" si="16"/>
        <v>-24741.92791007273</v>
      </c>
      <c r="Z343" s="14">
        <f t="shared" si="17"/>
        <v>25434.978025500972</v>
      </c>
    </row>
    <row r="344" spans="1:26" ht="12.75">
      <c r="A344" s="18">
        <v>341</v>
      </c>
      <c r="B344" s="18">
        <v>777</v>
      </c>
      <c r="C344" s="18" t="s">
        <v>2696</v>
      </c>
      <c r="D344" s="18" t="s">
        <v>2697</v>
      </c>
      <c r="E344" s="18" t="s">
        <v>2698</v>
      </c>
      <c r="F344" s="18">
        <v>4094</v>
      </c>
      <c r="G344" s="18">
        <v>1550</v>
      </c>
      <c r="H344" s="18" t="s">
        <v>2699</v>
      </c>
      <c r="J344" s="18" t="s">
        <v>1020</v>
      </c>
      <c r="K344" s="18" t="s">
        <v>1046</v>
      </c>
      <c r="L344" s="18" t="s">
        <v>1035</v>
      </c>
      <c r="M344" s="18">
        <v>612</v>
      </c>
      <c r="N344" s="18" t="s">
        <v>1023</v>
      </c>
      <c r="O344" s="18" t="s">
        <v>2700</v>
      </c>
      <c r="P344" s="18">
        <v>370350000000000</v>
      </c>
      <c r="Q344" s="18">
        <v>2407</v>
      </c>
      <c r="R344" s="19">
        <v>37.06564</v>
      </c>
      <c r="S344" s="19">
        <v>116.02196</v>
      </c>
      <c r="T344" s="18">
        <v>-1075</v>
      </c>
      <c r="U344" s="18">
        <v>1975</v>
      </c>
      <c r="V344" s="14">
        <v>586950.5</v>
      </c>
      <c r="W344" s="14">
        <v>4102398</v>
      </c>
      <c r="X344" s="14">
        <f t="shared" si="15"/>
        <v>5185.730017269263</v>
      </c>
      <c r="Y344" s="14">
        <f t="shared" si="16"/>
        <v>-26889.42791007273</v>
      </c>
      <c r="Z344" s="14">
        <f t="shared" si="17"/>
        <v>27384.90695881594</v>
      </c>
    </row>
    <row r="345" spans="1:26" ht="12.75">
      <c r="A345" s="18">
        <v>342</v>
      </c>
      <c r="B345" s="18">
        <v>1052</v>
      </c>
      <c r="C345" s="18" t="s">
        <v>2701</v>
      </c>
      <c r="D345" s="18" t="s">
        <v>2702</v>
      </c>
      <c r="E345" s="18" t="s">
        <v>2703</v>
      </c>
      <c r="F345" s="18">
        <v>4251</v>
      </c>
      <c r="G345" s="18">
        <v>1500</v>
      </c>
      <c r="H345" s="18" t="s">
        <v>2704</v>
      </c>
      <c r="I345" s="18" t="s">
        <v>1186</v>
      </c>
      <c r="J345" s="18" t="s">
        <v>1020</v>
      </c>
      <c r="K345" s="18" t="s">
        <v>1046</v>
      </c>
      <c r="L345" s="18" t="s">
        <v>1035</v>
      </c>
      <c r="M345" s="18">
        <v>1312</v>
      </c>
      <c r="N345" s="18" t="s">
        <v>1228</v>
      </c>
      <c r="O345" s="18" t="s">
        <v>2705</v>
      </c>
      <c r="P345" s="18">
        <v>370720000000000</v>
      </c>
      <c r="Q345" s="18">
        <v>2403</v>
      </c>
      <c r="R345" s="19">
        <v>37.12392</v>
      </c>
      <c r="S345" s="19">
        <v>116.03124</v>
      </c>
      <c r="T345" s="18">
        <v>-536</v>
      </c>
      <c r="U345" s="18">
        <v>1992</v>
      </c>
      <c r="V345" s="14">
        <v>586059.375</v>
      </c>
      <c r="W345" s="14">
        <v>4108855</v>
      </c>
      <c r="X345" s="14">
        <f t="shared" si="15"/>
        <v>6076.855017269263</v>
      </c>
      <c r="Y345" s="14">
        <f t="shared" si="16"/>
        <v>-33346.42791007273</v>
      </c>
      <c r="Z345" s="14">
        <f t="shared" si="17"/>
        <v>33895.610648911286</v>
      </c>
    </row>
    <row r="346" spans="1:26" ht="12.75">
      <c r="A346" s="18">
        <v>343</v>
      </c>
      <c r="B346" s="18">
        <v>1052</v>
      </c>
      <c r="C346" s="18" t="s">
        <v>2706</v>
      </c>
      <c r="D346" s="18" t="s">
        <v>2702</v>
      </c>
      <c r="E346" s="18" t="s">
        <v>2703</v>
      </c>
      <c r="F346" s="18">
        <v>4251</v>
      </c>
      <c r="G346" s="18">
        <v>1500</v>
      </c>
      <c r="H346" s="18" t="s">
        <v>2704</v>
      </c>
      <c r="I346" s="18" t="s">
        <v>1186</v>
      </c>
      <c r="J346" s="18" t="s">
        <v>1020</v>
      </c>
      <c r="K346" s="18" t="s">
        <v>1046</v>
      </c>
      <c r="L346" s="18" t="s">
        <v>1035</v>
      </c>
      <c r="M346" s="18">
        <v>1247</v>
      </c>
      <c r="N346" s="18" t="s">
        <v>1228</v>
      </c>
      <c r="O346" s="18" t="s">
        <v>2705</v>
      </c>
      <c r="P346" s="18">
        <v>370720000000000</v>
      </c>
      <c r="Q346" s="18">
        <v>2403</v>
      </c>
      <c r="R346" s="19">
        <v>37.12392</v>
      </c>
      <c r="S346" s="19">
        <v>116.03124</v>
      </c>
      <c r="T346" s="18">
        <v>-601</v>
      </c>
      <c r="U346" s="18">
        <v>1992</v>
      </c>
      <c r="V346" s="14">
        <v>586059.375</v>
      </c>
      <c r="W346" s="14">
        <v>4108855</v>
      </c>
      <c r="X346" s="14">
        <f t="shared" si="15"/>
        <v>6076.855017269263</v>
      </c>
      <c r="Y346" s="14">
        <f t="shared" si="16"/>
        <v>-33346.42791007273</v>
      </c>
      <c r="Z346" s="14">
        <f t="shared" si="17"/>
        <v>33895.610648911286</v>
      </c>
    </row>
    <row r="347" spans="1:26" ht="12.75">
      <c r="A347" s="18">
        <v>344</v>
      </c>
      <c r="B347" s="18">
        <v>1052</v>
      </c>
      <c r="C347" s="18" t="s">
        <v>2707</v>
      </c>
      <c r="D347" s="18" t="s">
        <v>2702</v>
      </c>
      <c r="E347" s="18" t="s">
        <v>2703</v>
      </c>
      <c r="F347" s="18">
        <v>4251</v>
      </c>
      <c r="G347" s="18">
        <v>1500</v>
      </c>
      <c r="H347" s="18" t="s">
        <v>2704</v>
      </c>
      <c r="I347" s="18" t="s">
        <v>1186</v>
      </c>
      <c r="J347" s="18" t="s">
        <v>1020</v>
      </c>
      <c r="K347" s="18" t="s">
        <v>1021</v>
      </c>
      <c r="L347" s="18" t="s">
        <v>1035</v>
      </c>
      <c r="M347" s="18">
        <v>951</v>
      </c>
      <c r="N347" s="18" t="s">
        <v>1228</v>
      </c>
      <c r="O347" s="18" t="s">
        <v>2705</v>
      </c>
      <c r="P347" s="18">
        <v>370720000000000</v>
      </c>
      <c r="Q347" s="18">
        <v>2403</v>
      </c>
      <c r="R347" s="19">
        <v>37.12392</v>
      </c>
      <c r="S347" s="19">
        <v>116.03124</v>
      </c>
      <c r="T347" s="18">
        <v>-897</v>
      </c>
      <c r="U347" s="18">
        <v>1992</v>
      </c>
      <c r="V347" s="14">
        <v>586059.375</v>
      </c>
      <c r="W347" s="14">
        <v>4108855</v>
      </c>
      <c r="X347" s="14">
        <f t="shared" si="15"/>
        <v>6076.855017269263</v>
      </c>
      <c r="Y347" s="14">
        <f t="shared" si="16"/>
        <v>-33346.42791007273</v>
      </c>
      <c r="Z347" s="14">
        <f t="shared" si="17"/>
        <v>33895.610648911286</v>
      </c>
    </row>
    <row r="348" spans="1:26" ht="12.75">
      <c r="A348" s="18">
        <v>345</v>
      </c>
      <c r="B348" s="18">
        <v>984</v>
      </c>
      <c r="C348" s="18" t="s">
        <v>2708</v>
      </c>
      <c r="D348" s="18" t="s">
        <v>2709</v>
      </c>
      <c r="E348" s="18" t="s">
        <v>2710</v>
      </c>
      <c r="F348" s="18">
        <v>6710</v>
      </c>
      <c r="G348" s="18">
        <v>2200</v>
      </c>
      <c r="H348" s="18" t="s">
        <v>2711</v>
      </c>
      <c r="J348" s="18" t="s">
        <v>1020</v>
      </c>
      <c r="K348" s="18" t="s">
        <v>1021</v>
      </c>
      <c r="L348" s="18" t="s">
        <v>1035</v>
      </c>
      <c r="M348" s="18">
        <v>1598</v>
      </c>
      <c r="N348" s="18" t="s">
        <v>1023</v>
      </c>
      <c r="O348" s="18" t="s">
        <v>2712</v>
      </c>
      <c r="P348" s="18">
        <v>371420000000000</v>
      </c>
      <c r="Q348" s="18">
        <v>4497</v>
      </c>
      <c r="R348" s="19">
        <v>37.23973</v>
      </c>
      <c r="S348" s="19">
        <v>116.36776</v>
      </c>
      <c r="T348" s="18">
        <v>-615</v>
      </c>
      <c r="U348" s="18">
        <v>1986</v>
      </c>
      <c r="V348" s="14">
        <v>556079.0625</v>
      </c>
      <c r="W348" s="14">
        <v>4121450.5</v>
      </c>
      <c r="X348" s="14">
        <f t="shared" si="15"/>
        <v>36057.16751726926</v>
      </c>
      <c r="Y348" s="14">
        <f t="shared" si="16"/>
        <v>-45941.92791007273</v>
      </c>
      <c r="Z348" s="14">
        <f t="shared" si="17"/>
        <v>58401.88412596581</v>
      </c>
    </row>
    <row r="349" spans="1:26" ht="12.75">
      <c r="A349" s="18">
        <v>346</v>
      </c>
      <c r="B349" s="18">
        <v>388</v>
      </c>
      <c r="C349" s="18" t="s">
        <v>2713</v>
      </c>
      <c r="D349" s="18" t="s">
        <v>2714</v>
      </c>
      <c r="E349" s="18" t="s">
        <v>2715</v>
      </c>
      <c r="F349" s="18">
        <v>4269</v>
      </c>
      <c r="G349" s="18">
        <v>520</v>
      </c>
      <c r="H349" s="18" t="s">
        <v>2716</v>
      </c>
      <c r="J349" s="18" t="s">
        <v>1020</v>
      </c>
      <c r="K349" s="18" t="s">
        <v>1021</v>
      </c>
      <c r="L349" s="18" t="s">
        <v>1035</v>
      </c>
      <c r="M349" s="18">
        <v>491</v>
      </c>
      <c r="N349" s="18" t="s">
        <v>1053</v>
      </c>
      <c r="O349" s="18" t="s">
        <v>2717</v>
      </c>
      <c r="P349" s="18">
        <v>370700000000000</v>
      </c>
      <c r="Q349" s="18">
        <v>2406</v>
      </c>
      <c r="R349" s="19">
        <v>37.11703</v>
      </c>
      <c r="S349" s="19">
        <v>116.03115</v>
      </c>
      <c r="T349" s="18">
        <v>-1372</v>
      </c>
      <c r="U349" s="18">
        <v>1964</v>
      </c>
      <c r="V349" s="14">
        <v>586075.5</v>
      </c>
      <c r="W349" s="14">
        <v>4108091</v>
      </c>
      <c r="X349" s="14">
        <f t="shared" si="15"/>
        <v>6060.730017269263</v>
      </c>
      <c r="Y349" s="14">
        <f t="shared" si="16"/>
        <v>-32582.42791007273</v>
      </c>
      <c r="Z349" s="14">
        <f t="shared" si="17"/>
        <v>33141.31947972674</v>
      </c>
    </row>
    <row r="350" spans="1:26" ht="12.75">
      <c r="A350" s="18">
        <v>347</v>
      </c>
      <c r="B350" s="18">
        <v>988</v>
      </c>
      <c r="C350" s="18" t="s">
        <v>2718</v>
      </c>
      <c r="D350" s="18" t="s">
        <v>2719</v>
      </c>
      <c r="E350" s="18" t="s">
        <v>2720</v>
      </c>
      <c r="F350" s="18">
        <v>4144</v>
      </c>
      <c r="G350" s="18">
        <v>2020</v>
      </c>
      <c r="H350" s="18" t="s">
        <v>2721</v>
      </c>
      <c r="J350" s="18" t="s">
        <v>1020</v>
      </c>
      <c r="K350" s="18" t="s">
        <v>1021</v>
      </c>
      <c r="L350" s="18" t="s">
        <v>1101</v>
      </c>
      <c r="M350" s="18">
        <v>1946</v>
      </c>
      <c r="N350" s="18" t="s">
        <v>1023</v>
      </c>
      <c r="O350" s="18" t="s">
        <v>2722</v>
      </c>
      <c r="P350" s="18">
        <v>370600000000000</v>
      </c>
      <c r="Q350" s="18">
        <v>2536</v>
      </c>
      <c r="R350" s="19">
        <v>37.10043</v>
      </c>
      <c r="S350" s="19">
        <v>116.04807</v>
      </c>
      <c r="T350" s="18">
        <v>338</v>
      </c>
      <c r="U350" s="18">
        <v>1986</v>
      </c>
      <c r="V350" s="14">
        <v>584590.6875</v>
      </c>
      <c r="W350" s="14">
        <v>4106233.75</v>
      </c>
      <c r="X350" s="14">
        <f t="shared" si="15"/>
        <v>7545.542517269263</v>
      </c>
      <c r="Y350" s="14">
        <f t="shared" si="16"/>
        <v>-30725.17791007273</v>
      </c>
      <c r="Z350" s="14">
        <f t="shared" si="17"/>
        <v>31638.137895355652</v>
      </c>
    </row>
    <row r="351" spans="1:26" ht="12.75">
      <c r="A351" s="18">
        <v>348</v>
      </c>
      <c r="B351" s="18">
        <v>720</v>
      </c>
      <c r="C351" s="18" t="s">
        <v>2723</v>
      </c>
      <c r="D351" s="18" t="s">
        <v>2724</v>
      </c>
      <c r="E351" s="18" t="s">
        <v>2725</v>
      </c>
      <c r="F351" s="18">
        <v>4268</v>
      </c>
      <c r="G351" s="18">
        <v>1125</v>
      </c>
      <c r="H351" s="18" t="s">
        <v>2726</v>
      </c>
      <c r="J351" s="18" t="s">
        <v>1020</v>
      </c>
      <c r="K351" s="18" t="s">
        <v>1021</v>
      </c>
      <c r="L351" s="18" t="s">
        <v>1035</v>
      </c>
      <c r="M351" s="18">
        <v>1070</v>
      </c>
      <c r="N351" s="18" t="s">
        <v>1053</v>
      </c>
      <c r="O351" s="18" t="s">
        <v>2727</v>
      </c>
      <c r="P351" s="18">
        <v>370700000000000</v>
      </c>
      <c r="Q351" s="18">
        <v>2436</v>
      </c>
      <c r="R351" s="19">
        <v>37.11727</v>
      </c>
      <c r="S351" s="19">
        <v>116.08703</v>
      </c>
      <c r="T351" s="18">
        <v>-762</v>
      </c>
      <c r="U351" s="18">
        <v>1973</v>
      </c>
      <c r="V351" s="14">
        <v>581110.375</v>
      </c>
      <c r="W351" s="14">
        <v>4108068.25</v>
      </c>
      <c r="X351" s="14">
        <f t="shared" si="15"/>
        <v>11025.855017269263</v>
      </c>
      <c r="Y351" s="14">
        <f t="shared" si="16"/>
        <v>-32559.67791007273</v>
      </c>
      <c r="Z351" s="14">
        <f t="shared" si="17"/>
        <v>34375.89423519801</v>
      </c>
    </row>
    <row r="352" spans="1:26" ht="12.75">
      <c r="A352" s="18">
        <v>349</v>
      </c>
      <c r="B352" s="18">
        <v>312</v>
      </c>
      <c r="C352" s="18" t="s">
        <v>2728</v>
      </c>
      <c r="D352" s="18" t="s">
        <v>2729</v>
      </c>
      <c r="E352" s="18" t="s">
        <v>2730</v>
      </c>
      <c r="F352" s="18">
        <v>4012</v>
      </c>
      <c r="G352" s="18">
        <v>955</v>
      </c>
      <c r="H352" s="18" t="s">
        <v>2731</v>
      </c>
      <c r="J352" s="18" t="s">
        <v>1020</v>
      </c>
      <c r="K352" s="18" t="s">
        <v>1021</v>
      </c>
      <c r="L352" s="18" t="s">
        <v>1059</v>
      </c>
      <c r="M352" s="18">
        <v>917</v>
      </c>
      <c r="N352" s="18" t="s">
        <v>1023</v>
      </c>
      <c r="O352" s="18" t="s">
        <v>2732</v>
      </c>
      <c r="P352" s="18">
        <v>370230000000000</v>
      </c>
      <c r="Q352" s="18">
        <v>2407</v>
      </c>
      <c r="R352" s="19">
        <v>37.04172</v>
      </c>
      <c r="S352" s="19">
        <v>116.01839</v>
      </c>
      <c r="T352" s="18">
        <v>-688</v>
      </c>
      <c r="U352" s="18">
        <v>1963</v>
      </c>
      <c r="V352" s="14">
        <v>587294.6875</v>
      </c>
      <c r="W352" s="14">
        <v>4099748</v>
      </c>
      <c r="X352" s="14">
        <f t="shared" si="15"/>
        <v>4841.542517269263</v>
      </c>
      <c r="Y352" s="14">
        <f t="shared" si="16"/>
        <v>-24239.42791007273</v>
      </c>
      <c r="Z352" s="14">
        <f t="shared" si="17"/>
        <v>24718.21998757473</v>
      </c>
    </row>
    <row r="353" spans="1:26" ht="12.75">
      <c r="A353" s="18">
        <v>350</v>
      </c>
      <c r="B353" s="18">
        <v>903</v>
      </c>
      <c r="C353" s="18" t="s">
        <v>2733</v>
      </c>
      <c r="D353" s="18" t="s">
        <v>2734</v>
      </c>
      <c r="E353" s="18" t="s">
        <v>2735</v>
      </c>
      <c r="F353" s="18">
        <v>6445</v>
      </c>
      <c r="G353" s="18">
        <v>2300</v>
      </c>
      <c r="H353" s="18" t="s">
        <v>2736</v>
      </c>
      <c r="J353" s="18" t="s">
        <v>1020</v>
      </c>
      <c r="K353" s="18" t="s">
        <v>1227</v>
      </c>
      <c r="L353" s="18" t="s">
        <v>1101</v>
      </c>
      <c r="M353" s="18">
        <v>1869</v>
      </c>
      <c r="N353" s="18" t="s">
        <v>2737</v>
      </c>
      <c r="O353" s="18" t="s">
        <v>2738</v>
      </c>
      <c r="P353" s="18">
        <v>371520000000000</v>
      </c>
      <c r="Q353" s="18">
        <v>4444</v>
      </c>
      <c r="R353" s="19">
        <v>37.25584</v>
      </c>
      <c r="S353" s="19">
        <v>116.42236</v>
      </c>
      <c r="T353" s="18">
        <v>-132</v>
      </c>
      <c r="U353" s="18">
        <v>1982</v>
      </c>
      <c r="V353" s="14">
        <v>551224.8125</v>
      </c>
      <c r="W353" s="14">
        <v>4123206.5</v>
      </c>
      <c r="X353" s="14">
        <f t="shared" si="15"/>
        <v>40911.41751726926</v>
      </c>
      <c r="Y353" s="14">
        <f t="shared" si="16"/>
        <v>-47697.92791007273</v>
      </c>
      <c r="Z353" s="14">
        <f t="shared" si="17"/>
        <v>62839.76774453277</v>
      </c>
    </row>
    <row r="354" spans="1:26" ht="12.75">
      <c r="A354" s="18">
        <v>351</v>
      </c>
      <c r="B354" s="18">
        <v>509</v>
      </c>
      <c r="C354" s="18" t="s">
        <v>2739</v>
      </c>
      <c r="D354" s="18" t="s">
        <v>2740</v>
      </c>
      <c r="E354" s="18" t="s">
        <v>2741</v>
      </c>
      <c r="F354" s="18">
        <v>3980</v>
      </c>
      <c r="G354" s="18">
        <v>830</v>
      </c>
      <c r="H354" s="18" t="s">
        <v>2742</v>
      </c>
      <c r="J354" s="18" t="s">
        <v>1020</v>
      </c>
      <c r="K354" s="18" t="s">
        <v>1021</v>
      </c>
      <c r="L354" s="18" t="s">
        <v>1035</v>
      </c>
      <c r="M354" s="18">
        <v>790</v>
      </c>
      <c r="N354" s="18" t="s">
        <v>1023</v>
      </c>
      <c r="O354" s="18" t="s">
        <v>2743</v>
      </c>
      <c r="P354" s="18">
        <v>370120000000000</v>
      </c>
      <c r="Q354" s="18">
        <v>2409</v>
      </c>
      <c r="R354" s="19">
        <v>37.02438</v>
      </c>
      <c r="S354" s="19">
        <v>116.01237</v>
      </c>
      <c r="T354" s="18">
        <v>-781</v>
      </c>
      <c r="U354" s="18">
        <v>1967</v>
      </c>
      <c r="V354" s="14">
        <v>587850.5625</v>
      </c>
      <c r="W354" s="14">
        <v>4097830.25</v>
      </c>
      <c r="X354" s="14">
        <f t="shared" si="15"/>
        <v>4285.667517269263</v>
      </c>
      <c r="Y354" s="14">
        <f t="shared" si="16"/>
        <v>-22321.67791007273</v>
      </c>
      <c r="Z354" s="14">
        <f t="shared" si="17"/>
        <v>22729.369784259434</v>
      </c>
    </row>
    <row r="355" spans="1:26" ht="12.75">
      <c r="A355" s="18">
        <v>352</v>
      </c>
      <c r="B355" s="18">
        <v>515</v>
      </c>
      <c r="C355" s="18" t="s">
        <v>2744</v>
      </c>
      <c r="D355" s="18" t="s">
        <v>2745</v>
      </c>
      <c r="E355" s="18" t="s">
        <v>2746</v>
      </c>
      <c r="F355" s="18">
        <v>3998</v>
      </c>
      <c r="G355" s="18">
        <v>830</v>
      </c>
      <c r="H355" s="18" t="s">
        <v>2747</v>
      </c>
      <c r="J355" s="18" t="s">
        <v>1020</v>
      </c>
      <c r="K355" s="18" t="s">
        <v>1021</v>
      </c>
      <c r="L355" s="18" t="s">
        <v>1035</v>
      </c>
      <c r="M355" s="18">
        <v>789</v>
      </c>
      <c r="N355" s="18" t="s">
        <v>1023</v>
      </c>
      <c r="O355" s="18" t="s">
        <v>2748</v>
      </c>
      <c r="P355" s="18">
        <v>370200000000000</v>
      </c>
      <c r="Q355" s="18">
        <v>2406</v>
      </c>
      <c r="R355" s="19">
        <v>37.03487</v>
      </c>
      <c r="S355" s="19">
        <v>116.02085</v>
      </c>
      <c r="T355" s="18">
        <v>-803</v>
      </c>
      <c r="U355" s="18">
        <v>1967</v>
      </c>
      <c r="V355" s="14">
        <v>587084.6875</v>
      </c>
      <c r="W355" s="14">
        <v>4098985.5</v>
      </c>
      <c r="X355" s="14">
        <f t="shared" si="15"/>
        <v>5051.542517269263</v>
      </c>
      <c r="Y355" s="14">
        <f t="shared" si="16"/>
        <v>-23476.92791007273</v>
      </c>
      <c r="Z355" s="14">
        <f t="shared" si="17"/>
        <v>24014.250475468332</v>
      </c>
    </row>
    <row r="356" spans="1:26" ht="12.75">
      <c r="A356" s="18">
        <v>353</v>
      </c>
      <c r="B356" s="18">
        <v>975</v>
      </c>
      <c r="C356" s="18" t="s">
        <v>2749</v>
      </c>
      <c r="D356" s="18" t="s">
        <v>2750</v>
      </c>
      <c r="E356" s="18" t="s">
        <v>2751</v>
      </c>
      <c r="F356" s="18">
        <v>4136</v>
      </c>
      <c r="G356" s="18">
        <v>2200</v>
      </c>
      <c r="H356" s="18" t="s">
        <v>2752</v>
      </c>
      <c r="J356" s="18" t="s">
        <v>1020</v>
      </c>
      <c r="K356" s="18" t="s">
        <v>1021</v>
      </c>
      <c r="L356" s="18" t="s">
        <v>2753</v>
      </c>
      <c r="M356" s="18">
        <v>2000</v>
      </c>
      <c r="N356" s="18" t="s">
        <v>1023</v>
      </c>
      <c r="O356" s="18" t="s">
        <v>2754</v>
      </c>
      <c r="P356" s="18">
        <v>370450000000000</v>
      </c>
      <c r="Q356" s="18">
        <v>2519</v>
      </c>
      <c r="R356" s="19">
        <v>37.083</v>
      </c>
      <c r="S356" s="19">
        <v>116.06604</v>
      </c>
      <c r="T356" s="18">
        <v>383</v>
      </c>
      <c r="U356" s="18">
        <v>1986</v>
      </c>
      <c r="V356" s="14">
        <v>583012.9375</v>
      </c>
      <c r="W356" s="14">
        <v>4104285</v>
      </c>
      <c r="X356" s="14">
        <f t="shared" si="15"/>
        <v>9123.292517269263</v>
      </c>
      <c r="Y356" s="14">
        <f t="shared" si="16"/>
        <v>-28776.42791007273</v>
      </c>
      <c r="Z356" s="14">
        <f t="shared" si="17"/>
        <v>30188.03189376999</v>
      </c>
    </row>
    <row r="357" spans="1:26" ht="12.75">
      <c r="A357" s="18">
        <v>354</v>
      </c>
      <c r="B357" s="18">
        <v>974</v>
      </c>
      <c r="C357" s="18" t="s">
        <v>2755</v>
      </c>
      <c r="D357" s="18" t="s">
        <v>2756</v>
      </c>
      <c r="E357" s="18" t="s">
        <v>2757</v>
      </c>
      <c r="F357" s="18">
        <v>6279</v>
      </c>
      <c r="G357" s="18">
        <v>2150</v>
      </c>
      <c r="H357" s="18" t="s">
        <v>2758</v>
      </c>
      <c r="J357" s="18" t="s">
        <v>1020</v>
      </c>
      <c r="K357" s="18" t="s">
        <v>1021</v>
      </c>
      <c r="L357" s="18" t="s">
        <v>1101</v>
      </c>
      <c r="M357" s="18">
        <v>1800</v>
      </c>
      <c r="N357" s="18" t="s">
        <v>1053</v>
      </c>
      <c r="O357" s="18" t="s">
        <v>2759</v>
      </c>
      <c r="P357" s="18">
        <v>371410000000000</v>
      </c>
      <c r="Q357" s="18">
        <v>4190</v>
      </c>
      <c r="R357" s="19">
        <v>37.2378</v>
      </c>
      <c r="S357" s="19">
        <v>116.47275</v>
      </c>
      <c r="T357" s="18">
        <v>-289</v>
      </c>
      <c r="U357" s="18">
        <v>1985</v>
      </c>
      <c r="V357" s="14">
        <v>546767.8125</v>
      </c>
      <c r="W357" s="14">
        <v>4121180</v>
      </c>
      <c r="X357" s="14">
        <f t="shared" si="15"/>
        <v>45368.41751726926</v>
      </c>
      <c r="Y357" s="14">
        <f t="shared" si="16"/>
        <v>-45671.42791007273</v>
      </c>
      <c r="Z357" s="14">
        <f t="shared" si="17"/>
        <v>64375.24862372366</v>
      </c>
    </row>
    <row r="358" spans="1:26" ht="12.75">
      <c r="A358" s="18">
        <v>355</v>
      </c>
      <c r="B358" s="18">
        <v>937</v>
      </c>
      <c r="C358" s="18" t="s">
        <v>2760</v>
      </c>
      <c r="D358" s="18" t="s">
        <v>2761</v>
      </c>
      <c r="E358" s="18" t="s">
        <v>2762</v>
      </c>
      <c r="F358" s="18">
        <v>4499</v>
      </c>
      <c r="G358" s="18">
        <v>1450</v>
      </c>
      <c r="H358" s="18" t="s">
        <v>2763</v>
      </c>
      <c r="J358" s="18" t="s">
        <v>1020</v>
      </c>
      <c r="K358" s="18" t="s">
        <v>1021</v>
      </c>
      <c r="L358" s="18" t="s">
        <v>1101</v>
      </c>
      <c r="M358" s="18">
        <v>1273</v>
      </c>
      <c r="N358" s="18" t="s">
        <v>1053</v>
      </c>
      <c r="O358" s="18" t="s">
        <v>2764</v>
      </c>
      <c r="P358" s="18">
        <v>370640000000000</v>
      </c>
      <c r="Q358" s="18">
        <v>2790</v>
      </c>
      <c r="R358" s="19">
        <v>37.1127</v>
      </c>
      <c r="S358" s="19">
        <v>116.1217</v>
      </c>
      <c r="T358" s="18">
        <v>-436</v>
      </c>
      <c r="U358" s="18">
        <v>1984</v>
      </c>
      <c r="V358" s="14">
        <v>578034.8125</v>
      </c>
      <c r="W358" s="14">
        <v>4107531.75</v>
      </c>
      <c r="X358" s="14">
        <f t="shared" si="15"/>
        <v>14101.417517269263</v>
      </c>
      <c r="Y358" s="14">
        <f t="shared" si="16"/>
        <v>-32023.17791007273</v>
      </c>
      <c r="Z358" s="14">
        <f t="shared" si="17"/>
        <v>34990.482984041795</v>
      </c>
    </row>
    <row r="359" spans="1:26" ht="12.75">
      <c r="A359" s="18">
        <v>356</v>
      </c>
      <c r="B359" s="18">
        <v>801</v>
      </c>
      <c r="C359" s="18" t="s">
        <v>2765</v>
      </c>
      <c r="D359" s="18" t="s">
        <v>2766</v>
      </c>
      <c r="E359" s="18" t="s">
        <v>2767</v>
      </c>
      <c r="F359" s="18">
        <v>4260</v>
      </c>
      <c r="G359" s="18">
        <v>1110</v>
      </c>
      <c r="H359" s="18" t="s">
        <v>2768</v>
      </c>
      <c r="J359" s="18" t="s">
        <v>1020</v>
      </c>
      <c r="K359" s="18" t="s">
        <v>1021</v>
      </c>
      <c r="L359" s="18" t="s">
        <v>1035</v>
      </c>
      <c r="M359" s="18">
        <v>656</v>
      </c>
      <c r="N359" s="18" t="s">
        <v>1053</v>
      </c>
      <c r="O359" s="18" t="s">
        <v>2769</v>
      </c>
      <c r="P359" s="18">
        <v>370800000000000</v>
      </c>
      <c r="Q359" s="18">
        <v>2450</v>
      </c>
      <c r="R359" s="19">
        <v>37.13456</v>
      </c>
      <c r="S359" s="19">
        <v>116.06227</v>
      </c>
      <c r="T359" s="18">
        <v>-1154</v>
      </c>
      <c r="U359" s="18">
        <v>1976</v>
      </c>
      <c r="V359" s="14">
        <v>583290.875</v>
      </c>
      <c r="W359" s="14">
        <v>4110007.75</v>
      </c>
      <c r="X359" s="14">
        <f t="shared" si="15"/>
        <v>8845.355017269263</v>
      </c>
      <c r="Y359" s="14">
        <f t="shared" si="16"/>
        <v>-34499.17791007273</v>
      </c>
      <c r="Z359" s="14">
        <f t="shared" si="17"/>
        <v>35615.075204923836</v>
      </c>
    </row>
    <row r="360" spans="1:26" ht="12.75">
      <c r="A360" s="18">
        <v>357</v>
      </c>
      <c r="B360" s="18">
        <v>594</v>
      </c>
      <c r="C360" s="18" t="s">
        <v>2770</v>
      </c>
      <c r="D360" s="18" t="s">
        <v>2771</v>
      </c>
      <c r="E360" s="18" t="s">
        <v>2772</v>
      </c>
      <c r="F360" s="18">
        <v>4418</v>
      </c>
      <c r="G360" s="18">
        <v>615</v>
      </c>
      <c r="H360" s="18" t="s">
        <v>2773</v>
      </c>
      <c r="I360" s="18" t="s">
        <v>1186</v>
      </c>
      <c r="J360" s="18" t="s">
        <v>1020</v>
      </c>
      <c r="K360" s="18" t="s">
        <v>1021</v>
      </c>
      <c r="L360" s="18" t="s">
        <v>1035</v>
      </c>
      <c r="M360" s="18">
        <v>595</v>
      </c>
      <c r="N360" s="18" t="s">
        <v>1053</v>
      </c>
      <c r="O360" s="18" t="s">
        <v>2774</v>
      </c>
      <c r="P360" s="18">
        <v>370950000000000</v>
      </c>
      <c r="Q360" s="18">
        <v>2430</v>
      </c>
      <c r="R360" s="19">
        <v>37.16397</v>
      </c>
      <c r="S360" s="19">
        <v>116.07964</v>
      </c>
      <c r="T360" s="18">
        <v>-1393</v>
      </c>
      <c r="U360" s="18">
        <v>1969</v>
      </c>
      <c r="V360" s="14">
        <v>581716.8125</v>
      </c>
      <c r="W360" s="14">
        <v>4113255.25</v>
      </c>
      <c r="X360" s="14">
        <f t="shared" si="15"/>
        <v>10419.417517269263</v>
      </c>
      <c r="Y360" s="14">
        <f t="shared" si="16"/>
        <v>-37746.67791007273</v>
      </c>
      <c r="Z360" s="14">
        <f t="shared" si="17"/>
        <v>39158.34463618132</v>
      </c>
    </row>
    <row r="361" spans="1:26" ht="12.75">
      <c r="A361" s="18">
        <v>358</v>
      </c>
      <c r="B361" s="18">
        <v>594</v>
      </c>
      <c r="C361" s="18" t="s">
        <v>2775</v>
      </c>
      <c r="D361" s="18" t="s">
        <v>2771</v>
      </c>
      <c r="E361" s="18" t="s">
        <v>2776</v>
      </c>
      <c r="F361" s="18">
        <v>4409</v>
      </c>
      <c r="G361" s="18">
        <v>780</v>
      </c>
      <c r="H361" s="18" t="s">
        <v>2777</v>
      </c>
      <c r="I361" s="18" t="s">
        <v>1186</v>
      </c>
      <c r="J361" s="18" t="s">
        <v>1020</v>
      </c>
      <c r="K361" s="18" t="s">
        <v>1021</v>
      </c>
      <c r="L361" s="18" t="s">
        <v>1035</v>
      </c>
      <c r="M361" s="18">
        <v>744</v>
      </c>
      <c r="N361" s="18" t="s">
        <v>1053</v>
      </c>
      <c r="O361" s="18" t="s">
        <v>2778</v>
      </c>
      <c r="P361" s="18">
        <v>370930000000000</v>
      </c>
      <c r="Q361" s="18">
        <v>2440</v>
      </c>
      <c r="R361" s="19">
        <v>37.15996</v>
      </c>
      <c r="S361" s="19">
        <v>116.08087</v>
      </c>
      <c r="T361" s="18">
        <v>-1225</v>
      </c>
      <c r="U361" s="18">
        <v>1969</v>
      </c>
      <c r="V361" s="14">
        <v>581611.75</v>
      </c>
      <c r="W361" s="14">
        <v>4112809.75</v>
      </c>
      <c r="X361" s="14">
        <f t="shared" si="15"/>
        <v>10524.480017269263</v>
      </c>
      <c r="Y361" s="14">
        <f t="shared" si="16"/>
        <v>-37301.17791007273</v>
      </c>
      <c r="Z361" s="14">
        <f t="shared" si="17"/>
        <v>38757.48383361332</v>
      </c>
    </row>
    <row r="362" spans="1:26" ht="12.75">
      <c r="A362" s="18">
        <v>359</v>
      </c>
      <c r="B362" s="18">
        <v>625</v>
      </c>
      <c r="C362" s="18" t="s">
        <v>2779</v>
      </c>
      <c r="D362" s="18" t="s">
        <v>2780</v>
      </c>
      <c r="E362" s="18" t="s">
        <v>2781</v>
      </c>
      <c r="F362" s="18">
        <v>4268</v>
      </c>
      <c r="G362" s="18">
        <v>1900</v>
      </c>
      <c r="H362" s="18" t="s">
        <v>2782</v>
      </c>
      <c r="J362" s="18" t="s">
        <v>1020</v>
      </c>
      <c r="K362" s="18" t="s">
        <v>1021</v>
      </c>
      <c r="L362" s="18" t="s">
        <v>1029</v>
      </c>
      <c r="M362" s="18">
        <v>1807</v>
      </c>
      <c r="N362" s="18" t="s">
        <v>1023</v>
      </c>
      <c r="O362" s="18" t="s">
        <v>2783</v>
      </c>
      <c r="P362" s="18">
        <v>370500000000000</v>
      </c>
      <c r="Q362" s="18">
        <v>2500</v>
      </c>
      <c r="R362" s="19">
        <v>37.08338</v>
      </c>
      <c r="S362" s="19">
        <v>116.00159</v>
      </c>
      <c r="T362" s="18">
        <v>39</v>
      </c>
      <c r="U362" s="18">
        <v>1969</v>
      </c>
      <c r="V362" s="14">
        <v>588741.4375</v>
      </c>
      <c r="W362" s="14">
        <v>4104385</v>
      </c>
      <c r="X362" s="14">
        <f t="shared" si="15"/>
        <v>3394.792517269263</v>
      </c>
      <c r="Y362" s="14">
        <f t="shared" si="16"/>
        <v>-28876.42791007273</v>
      </c>
      <c r="Z362" s="14">
        <f t="shared" si="17"/>
        <v>29075.29372303803</v>
      </c>
    </row>
    <row r="363" spans="1:26" ht="12.75">
      <c r="A363" s="18">
        <v>360</v>
      </c>
      <c r="B363" s="18">
        <v>630</v>
      </c>
      <c r="C363" s="18" t="s">
        <v>2784</v>
      </c>
      <c r="D363" s="18" t="s">
        <v>1394</v>
      </c>
      <c r="E363" s="18" t="s">
        <v>2785</v>
      </c>
      <c r="F363" s="18">
        <v>4253</v>
      </c>
      <c r="G363" s="18">
        <v>1900</v>
      </c>
      <c r="H363" s="18" t="s">
        <v>2786</v>
      </c>
      <c r="J363" s="18" t="s">
        <v>1020</v>
      </c>
      <c r="K363" s="18" t="s">
        <v>1021</v>
      </c>
      <c r="L363" s="18" t="s">
        <v>1029</v>
      </c>
      <c r="M363" s="18">
        <v>1819</v>
      </c>
      <c r="N363" s="18" t="s">
        <v>1023</v>
      </c>
      <c r="O363" s="18" t="s">
        <v>2787</v>
      </c>
      <c r="P363" s="18">
        <v>370550000000000</v>
      </c>
      <c r="Q363" s="18">
        <v>2407</v>
      </c>
      <c r="R363" s="19">
        <v>37.09808</v>
      </c>
      <c r="S363" s="19">
        <v>116.02649</v>
      </c>
      <c r="T363" s="18">
        <v>-27</v>
      </c>
      <c r="U363" s="18">
        <v>1970</v>
      </c>
      <c r="V363" s="14">
        <v>586511.3125</v>
      </c>
      <c r="W363" s="14">
        <v>4105992.25</v>
      </c>
      <c r="X363" s="14">
        <f t="shared" si="15"/>
        <v>5624.917517269263</v>
      </c>
      <c r="Y363" s="14">
        <f t="shared" si="16"/>
        <v>-30483.67791007273</v>
      </c>
      <c r="Z363" s="14">
        <f t="shared" si="17"/>
        <v>30998.29537250619</v>
      </c>
    </row>
    <row r="364" spans="1:26" ht="12.75">
      <c r="A364" s="18">
        <v>361</v>
      </c>
      <c r="B364" s="18">
        <v>483</v>
      </c>
      <c r="C364" s="18" t="s">
        <v>2788</v>
      </c>
      <c r="D364" s="18" t="s">
        <v>2789</v>
      </c>
      <c r="E364" s="18" t="s">
        <v>2790</v>
      </c>
      <c r="F364" s="18">
        <v>6470</v>
      </c>
      <c r="G364" s="18">
        <v>4200</v>
      </c>
      <c r="H364" s="18" t="s">
        <v>2791</v>
      </c>
      <c r="J364" s="18" t="s">
        <v>1020</v>
      </c>
      <c r="K364" s="18" t="s">
        <v>1021</v>
      </c>
      <c r="L364" s="18" t="s">
        <v>2792</v>
      </c>
      <c r="M364" s="18">
        <v>3991</v>
      </c>
      <c r="N364" s="18" t="s">
        <v>1053</v>
      </c>
      <c r="O364" s="18" t="s">
        <v>2793</v>
      </c>
      <c r="P364" s="18">
        <v>371800000000000</v>
      </c>
      <c r="Q364" s="18">
        <v>4453</v>
      </c>
      <c r="R364" s="19">
        <v>37.30207</v>
      </c>
      <c r="S364" s="19">
        <v>116.40829</v>
      </c>
      <c r="T364" s="18">
        <v>1974</v>
      </c>
      <c r="U364" s="18">
        <v>1966</v>
      </c>
      <c r="V364" s="14">
        <v>552440.1875</v>
      </c>
      <c r="W364" s="14">
        <v>4128343.5</v>
      </c>
      <c r="X364" s="14">
        <f t="shared" si="15"/>
        <v>39696.04251726926</v>
      </c>
      <c r="Y364" s="14">
        <f t="shared" si="16"/>
        <v>-52834.92791007273</v>
      </c>
      <c r="Z364" s="14">
        <f t="shared" si="17"/>
        <v>66085.59146134225</v>
      </c>
    </row>
    <row r="365" spans="1:26" ht="12.75">
      <c r="A365" s="18">
        <v>362</v>
      </c>
      <c r="B365" s="18">
        <v>346</v>
      </c>
      <c r="C365" s="18" t="s">
        <v>2794</v>
      </c>
      <c r="D365" s="18" t="s">
        <v>2795</v>
      </c>
      <c r="E365" s="18" t="s">
        <v>2796</v>
      </c>
      <c r="F365" s="18">
        <v>4182</v>
      </c>
      <c r="G365" s="18">
        <v>1075</v>
      </c>
      <c r="H365" s="18" t="s">
        <v>2797</v>
      </c>
      <c r="J365" s="18" t="s">
        <v>1020</v>
      </c>
      <c r="K365" s="18" t="s">
        <v>1021</v>
      </c>
      <c r="L365" s="18" t="s">
        <v>1932</v>
      </c>
      <c r="M365" s="18">
        <v>988</v>
      </c>
      <c r="N365" s="18" t="s">
        <v>1053</v>
      </c>
      <c r="O365" s="18" t="s">
        <v>2798</v>
      </c>
      <c r="P365" s="18">
        <v>370710000000000</v>
      </c>
      <c r="Q365" s="18">
        <v>2432</v>
      </c>
      <c r="R365" s="19">
        <v>37.11932</v>
      </c>
      <c r="S365" s="19">
        <v>116.04517</v>
      </c>
      <c r="T365" s="18">
        <v>-762</v>
      </c>
      <c r="U365" s="18">
        <v>1963</v>
      </c>
      <c r="V365" s="14">
        <v>584827.0625</v>
      </c>
      <c r="W365" s="14">
        <v>4108332.25</v>
      </c>
      <c r="X365" s="14">
        <f t="shared" si="15"/>
        <v>7309.167517269263</v>
      </c>
      <c r="Y365" s="14">
        <f t="shared" si="16"/>
        <v>-32823.67791007273</v>
      </c>
      <c r="Z365" s="14">
        <f t="shared" si="17"/>
        <v>33627.633894458</v>
      </c>
    </row>
    <row r="366" spans="1:26" ht="12.75">
      <c r="A366" s="18">
        <v>363</v>
      </c>
      <c r="B366" s="18">
        <v>749</v>
      </c>
      <c r="C366" s="18" t="s">
        <v>2799</v>
      </c>
      <c r="D366" s="18" t="s">
        <v>2800</v>
      </c>
      <c r="E366" s="18" t="s">
        <v>2801</v>
      </c>
      <c r="F366" s="18">
        <v>4236</v>
      </c>
      <c r="G366" s="18">
        <v>1243</v>
      </c>
      <c r="H366" s="18" t="s">
        <v>2802</v>
      </c>
      <c r="J366" s="18" t="s">
        <v>1020</v>
      </c>
      <c r="K366" s="18" t="s">
        <v>1021</v>
      </c>
      <c r="L366" s="18" t="s">
        <v>1035</v>
      </c>
      <c r="M366" s="18">
        <v>1031</v>
      </c>
      <c r="N366" s="18" t="s">
        <v>1053</v>
      </c>
      <c r="O366" s="18" t="s">
        <v>2803</v>
      </c>
      <c r="P366" s="18">
        <v>370650000000000</v>
      </c>
      <c r="Q366" s="18">
        <v>2473</v>
      </c>
      <c r="R366" s="19">
        <v>37.11481</v>
      </c>
      <c r="S366" s="19">
        <v>116.0747</v>
      </c>
      <c r="T366" s="18">
        <v>-732</v>
      </c>
      <c r="U366" s="18">
        <v>1974</v>
      </c>
      <c r="V366" s="14">
        <v>582208.3125</v>
      </c>
      <c r="W366" s="14">
        <v>4107805.5</v>
      </c>
      <c r="X366" s="14">
        <f t="shared" si="15"/>
        <v>9927.917517269263</v>
      </c>
      <c r="Y366" s="14">
        <f t="shared" si="16"/>
        <v>-32296.92791007273</v>
      </c>
      <c r="Z366" s="14">
        <f t="shared" si="17"/>
        <v>33788.38703842101</v>
      </c>
    </row>
    <row r="367" spans="1:26" ht="12.75">
      <c r="A367" s="18">
        <v>364</v>
      </c>
      <c r="B367" s="18">
        <v>339</v>
      </c>
      <c r="C367" s="18" t="s">
        <v>2804</v>
      </c>
      <c r="D367" s="18" t="s">
        <v>2805</v>
      </c>
      <c r="E367" s="18" t="s">
        <v>2806</v>
      </c>
      <c r="F367" s="18">
        <v>4002</v>
      </c>
      <c r="G367" s="18">
        <v>931</v>
      </c>
      <c r="H367" s="18" t="s">
        <v>2807</v>
      </c>
      <c r="J367" s="18" t="s">
        <v>1020</v>
      </c>
      <c r="K367" s="18" t="s">
        <v>1021</v>
      </c>
      <c r="L367" s="18" t="s">
        <v>1059</v>
      </c>
      <c r="M367" s="18">
        <v>857</v>
      </c>
      <c r="N367" s="18" t="s">
        <v>1023</v>
      </c>
      <c r="O367" s="18" t="s">
        <v>2808</v>
      </c>
      <c r="P367" s="18">
        <v>370210000000000</v>
      </c>
      <c r="Q367" s="18">
        <v>2405</v>
      </c>
      <c r="R367" s="19">
        <v>37.03735</v>
      </c>
      <c r="S367" s="19">
        <v>116.02117</v>
      </c>
      <c r="T367" s="18">
        <v>-740</v>
      </c>
      <c r="U367" s="18">
        <v>1963</v>
      </c>
      <c r="V367" s="14">
        <v>587052.9375</v>
      </c>
      <c r="W367" s="14">
        <v>4099259.5</v>
      </c>
      <c r="X367" s="14">
        <f t="shared" si="15"/>
        <v>5083.292517269263</v>
      </c>
      <c r="Y367" s="14">
        <f t="shared" si="16"/>
        <v>-23750.92791007273</v>
      </c>
      <c r="Z367" s="14">
        <f t="shared" si="17"/>
        <v>24288.81305057119</v>
      </c>
    </row>
    <row r="368" spans="1:26" ht="12.75">
      <c r="A368" s="18">
        <v>365</v>
      </c>
      <c r="B368" s="18">
        <v>817</v>
      </c>
      <c r="C368" s="18" t="s">
        <v>2809</v>
      </c>
      <c r="D368" s="18" t="s">
        <v>2619</v>
      </c>
      <c r="E368" s="18" t="s">
        <v>2810</v>
      </c>
      <c r="F368" s="18">
        <v>4232</v>
      </c>
      <c r="G368" s="18">
        <v>1100</v>
      </c>
      <c r="H368" s="18" t="s">
        <v>2811</v>
      </c>
      <c r="I368" s="18" t="s">
        <v>1186</v>
      </c>
      <c r="J368" s="18" t="s">
        <v>1020</v>
      </c>
      <c r="K368" s="18" t="s">
        <v>1021</v>
      </c>
      <c r="L368" s="18" t="s">
        <v>1035</v>
      </c>
      <c r="M368" s="18">
        <v>680</v>
      </c>
      <c r="N368" s="18" t="s">
        <v>1053</v>
      </c>
      <c r="O368" s="18" t="s">
        <v>2812</v>
      </c>
      <c r="P368" s="18">
        <v>370840000000000</v>
      </c>
      <c r="Q368" s="18">
        <v>2445</v>
      </c>
      <c r="R368" s="19">
        <v>37.14516</v>
      </c>
      <c r="S368" s="19">
        <v>116.04908</v>
      </c>
      <c r="T368" s="18">
        <v>-1107</v>
      </c>
      <c r="U368" s="18">
        <v>1977</v>
      </c>
      <c r="V368" s="14">
        <v>584451.375</v>
      </c>
      <c r="W368" s="14">
        <v>4111195.75</v>
      </c>
      <c r="X368" s="14">
        <f t="shared" si="15"/>
        <v>7684.855017269263</v>
      </c>
      <c r="Y368" s="14">
        <f t="shared" si="16"/>
        <v>-35687.17791007273</v>
      </c>
      <c r="Z368" s="14">
        <f t="shared" si="17"/>
        <v>36505.2278971332</v>
      </c>
    </row>
    <row r="369" spans="1:26" ht="12.75">
      <c r="A369" s="18">
        <v>366</v>
      </c>
      <c r="B369" s="18">
        <v>817</v>
      </c>
      <c r="C369" s="18" t="s">
        <v>2813</v>
      </c>
      <c r="D369" s="18" t="s">
        <v>2619</v>
      </c>
      <c r="E369" s="18" t="s">
        <v>2810</v>
      </c>
      <c r="F369" s="18">
        <v>4232</v>
      </c>
      <c r="G369" s="18">
        <v>1100</v>
      </c>
      <c r="H369" s="18" t="s">
        <v>2811</v>
      </c>
      <c r="I369" s="18" t="s">
        <v>1186</v>
      </c>
      <c r="J369" s="18" t="s">
        <v>1020</v>
      </c>
      <c r="K369" s="18" t="s">
        <v>1021</v>
      </c>
      <c r="L369" s="18" t="s">
        <v>1035</v>
      </c>
      <c r="M369" s="18">
        <v>1050</v>
      </c>
      <c r="N369" s="18" t="s">
        <v>1053</v>
      </c>
      <c r="O369" s="18" t="s">
        <v>2812</v>
      </c>
      <c r="P369" s="18">
        <v>370840000000000</v>
      </c>
      <c r="Q369" s="18">
        <v>2445</v>
      </c>
      <c r="R369" s="19">
        <v>37.14516</v>
      </c>
      <c r="S369" s="19">
        <v>116.04908</v>
      </c>
      <c r="T369" s="18">
        <v>-737</v>
      </c>
      <c r="U369" s="18">
        <v>1977</v>
      </c>
      <c r="V369" s="14">
        <v>584451.375</v>
      </c>
      <c r="W369" s="14">
        <v>4111195.75</v>
      </c>
      <c r="X369" s="14">
        <f t="shared" si="15"/>
        <v>7684.855017269263</v>
      </c>
      <c r="Y369" s="14">
        <f t="shared" si="16"/>
        <v>-35687.17791007273</v>
      </c>
      <c r="Z369" s="14">
        <f t="shared" si="17"/>
        <v>36505.2278971332</v>
      </c>
    </row>
    <row r="370" spans="1:26" ht="12.75">
      <c r="A370" s="18">
        <v>367</v>
      </c>
      <c r="B370" s="18">
        <v>381</v>
      </c>
      <c r="C370" s="18" t="s">
        <v>2814</v>
      </c>
      <c r="D370" s="18" t="s">
        <v>2815</v>
      </c>
      <c r="E370" s="18" t="s">
        <v>2816</v>
      </c>
      <c r="F370" s="18">
        <v>3975</v>
      </c>
      <c r="G370" s="18">
        <v>880</v>
      </c>
      <c r="H370" s="18" t="s">
        <v>2817</v>
      </c>
      <c r="J370" s="18" t="s">
        <v>1020</v>
      </c>
      <c r="K370" s="18" t="s">
        <v>1021</v>
      </c>
      <c r="L370" s="18" t="s">
        <v>1035</v>
      </c>
      <c r="M370" s="18">
        <v>856</v>
      </c>
      <c r="N370" s="18" t="s">
        <v>1023</v>
      </c>
      <c r="O370" s="18" t="s">
        <v>2818</v>
      </c>
      <c r="P370" s="18">
        <v>370100000000000</v>
      </c>
      <c r="Q370" s="18">
        <v>2408</v>
      </c>
      <c r="R370" s="19">
        <v>37.01758</v>
      </c>
      <c r="S370" s="19">
        <v>116.02271</v>
      </c>
      <c r="T370" s="18">
        <v>-711</v>
      </c>
      <c r="U370" s="18">
        <v>1964</v>
      </c>
      <c r="V370" s="14">
        <v>586939.0625</v>
      </c>
      <c r="W370" s="14">
        <v>4097065.25</v>
      </c>
      <c r="X370" s="14">
        <f t="shared" si="15"/>
        <v>5197.167517269263</v>
      </c>
      <c r="Y370" s="14">
        <f t="shared" si="16"/>
        <v>-21556.67791007273</v>
      </c>
      <c r="Z370" s="14">
        <f t="shared" si="17"/>
        <v>22174.33003996234</v>
      </c>
    </row>
    <row r="371" spans="1:26" ht="12.75">
      <c r="A371" s="18">
        <v>368</v>
      </c>
      <c r="B371" s="18">
        <v>409</v>
      </c>
      <c r="C371" s="18" t="s">
        <v>2819</v>
      </c>
      <c r="D371" s="18" t="s">
        <v>2820</v>
      </c>
      <c r="E371" s="18" t="s">
        <v>2821</v>
      </c>
      <c r="F371" s="18">
        <v>6425</v>
      </c>
      <c r="G371" s="18">
        <v>-9999</v>
      </c>
      <c r="H371" s="18" t="s">
        <v>2822</v>
      </c>
      <c r="J371" s="18" t="s">
        <v>1192</v>
      </c>
      <c r="K371" s="18" t="s">
        <v>1686</v>
      </c>
      <c r="L371" s="18" t="s">
        <v>1035</v>
      </c>
      <c r="M371" s="18">
        <v>1000</v>
      </c>
      <c r="N371" s="18" t="s">
        <v>2261</v>
      </c>
      <c r="O371" s="18" t="s">
        <v>2823</v>
      </c>
      <c r="P371" s="18">
        <v>370020000000000</v>
      </c>
      <c r="Q371" s="18">
        <v>3935</v>
      </c>
      <c r="R371" s="19">
        <v>37.00716</v>
      </c>
      <c r="S371" s="19">
        <v>116.20208</v>
      </c>
      <c r="T371" s="18">
        <v>-1490</v>
      </c>
      <c r="U371" s="18">
        <v>1965</v>
      </c>
      <c r="V371" s="14">
        <v>570991.5625</v>
      </c>
      <c r="W371" s="14">
        <v>4095760.5</v>
      </c>
      <c r="X371" s="14">
        <f t="shared" si="15"/>
        <v>21144.667517269263</v>
      </c>
      <c r="Y371" s="14">
        <f t="shared" si="16"/>
        <v>-20251.92791007273</v>
      </c>
      <c r="Z371" s="14">
        <f t="shared" si="17"/>
        <v>29278.6193064264</v>
      </c>
    </row>
    <row r="372" spans="1:26" ht="12.75">
      <c r="A372" s="18">
        <v>369</v>
      </c>
      <c r="B372" s="18">
        <v>296</v>
      </c>
      <c r="C372" s="18" t="s">
        <v>2824</v>
      </c>
      <c r="D372" s="18" t="s">
        <v>2825</v>
      </c>
      <c r="E372" s="18" t="s">
        <v>2826</v>
      </c>
      <c r="F372" s="18">
        <v>4010</v>
      </c>
      <c r="G372" s="18">
        <v>815</v>
      </c>
      <c r="H372" s="18" t="s">
        <v>2827</v>
      </c>
      <c r="J372" s="18" t="s">
        <v>1020</v>
      </c>
      <c r="K372" s="18" t="s">
        <v>1021</v>
      </c>
      <c r="L372" s="18" t="s">
        <v>1059</v>
      </c>
      <c r="M372" s="18">
        <v>792</v>
      </c>
      <c r="N372" s="18" t="s">
        <v>1023</v>
      </c>
      <c r="O372" s="18" t="s">
        <v>2828</v>
      </c>
      <c r="P372" s="18">
        <v>370230000000000</v>
      </c>
      <c r="Q372" s="18">
        <v>2405</v>
      </c>
      <c r="R372" s="19">
        <v>37.04175</v>
      </c>
      <c r="S372" s="19">
        <v>116.02387</v>
      </c>
      <c r="T372" s="18">
        <v>-813</v>
      </c>
      <c r="U372" s="18">
        <v>1962</v>
      </c>
      <c r="V372" s="14">
        <v>586807.75</v>
      </c>
      <c r="W372" s="14">
        <v>4099746.25</v>
      </c>
      <c r="X372" s="14">
        <f t="shared" si="15"/>
        <v>5328.480017269263</v>
      </c>
      <c r="Y372" s="14">
        <f t="shared" si="16"/>
        <v>-24237.67791007273</v>
      </c>
      <c r="Z372" s="14">
        <f t="shared" si="17"/>
        <v>24816.481010950472</v>
      </c>
    </row>
    <row r="373" spans="1:26" ht="12.75">
      <c r="A373" s="18">
        <v>370</v>
      </c>
      <c r="B373" s="18">
        <v>318</v>
      </c>
      <c r="C373" s="18" t="s">
        <v>2829</v>
      </c>
      <c r="D373" s="18" t="s">
        <v>2830</v>
      </c>
      <c r="E373" s="18" t="s">
        <v>2831</v>
      </c>
      <c r="F373" s="18">
        <v>4043</v>
      </c>
      <c r="G373" s="18">
        <v>925</v>
      </c>
      <c r="H373" s="18" t="s">
        <v>2832</v>
      </c>
      <c r="J373" s="18" t="s">
        <v>1020</v>
      </c>
      <c r="K373" s="18" t="s">
        <v>1021</v>
      </c>
      <c r="L373" s="18" t="s">
        <v>1059</v>
      </c>
      <c r="M373" s="18">
        <v>892</v>
      </c>
      <c r="N373" s="18" t="s">
        <v>1023</v>
      </c>
      <c r="O373" s="18" t="s">
        <v>2833</v>
      </c>
      <c r="P373" s="18">
        <v>370250000000000</v>
      </c>
      <c r="Q373" s="18">
        <v>2409</v>
      </c>
      <c r="R373" s="19">
        <v>37.0494</v>
      </c>
      <c r="S373" s="19">
        <v>116.01559</v>
      </c>
      <c r="T373" s="18">
        <v>-742</v>
      </c>
      <c r="U373" s="18">
        <v>1963</v>
      </c>
      <c r="V373" s="14">
        <v>587535.8125</v>
      </c>
      <c r="W373" s="14">
        <v>4100602</v>
      </c>
      <c r="X373" s="14">
        <f t="shared" si="15"/>
        <v>4600.417517269263</v>
      </c>
      <c r="Y373" s="14">
        <f t="shared" si="16"/>
        <v>-25093.42791007273</v>
      </c>
      <c r="Z373" s="14">
        <f t="shared" si="17"/>
        <v>25511.64372617364</v>
      </c>
    </row>
    <row r="374" spans="1:26" ht="12.75">
      <c r="A374" s="18">
        <v>371</v>
      </c>
      <c r="B374" s="18">
        <v>380</v>
      </c>
      <c r="C374" s="18" t="s">
        <v>2834</v>
      </c>
      <c r="D374" s="18" t="s">
        <v>2835</v>
      </c>
      <c r="E374" s="18" t="s">
        <v>2836</v>
      </c>
      <c r="F374" s="18">
        <v>4097</v>
      </c>
      <c r="G374" s="18">
        <v>1215</v>
      </c>
      <c r="H374" s="18" t="s">
        <v>2837</v>
      </c>
      <c r="J374" s="18" t="s">
        <v>1020</v>
      </c>
      <c r="K374" s="18" t="s">
        <v>1021</v>
      </c>
      <c r="L374" s="18" t="s">
        <v>1035</v>
      </c>
      <c r="M374" s="18">
        <v>1193</v>
      </c>
      <c r="N374" s="18" t="s">
        <v>1023</v>
      </c>
      <c r="O374" s="18" t="s">
        <v>2838</v>
      </c>
      <c r="P374" s="18">
        <v>370400000000000</v>
      </c>
      <c r="Q374" s="18">
        <v>2407</v>
      </c>
      <c r="R374" s="19">
        <v>37.06702</v>
      </c>
      <c r="S374" s="19">
        <v>116.02229</v>
      </c>
      <c r="T374" s="18">
        <v>-497</v>
      </c>
      <c r="U374" s="18">
        <v>1964</v>
      </c>
      <c r="V374" s="14">
        <v>586920.125</v>
      </c>
      <c r="W374" s="14">
        <v>4102550.5</v>
      </c>
      <c r="X374" s="14">
        <f t="shared" si="15"/>
        <v>5216.105017269263</v>
      </c>
      <c r="Y374" s="14">
        <f t="shared" si="16"/>
        <v>-27041.92791007273</v>
      </c>
      <c r="Z374" s="14">
        <f t="shared" si="17"/>
        <v>27540.399718318396</v>
      </c>
    </row>
    <row r="375" spans="1:26" ht="12.75">
      <c r="A375" s="18">
        <v>372</v>
      </c>
      <c r="B375" s="18">
        <v>468</v>
      </c>
      <c r="C375" s="18" t="s">
        <v>2839</v>
      </c>
      <c r="D375" s="18" t="s">
        <v>2840</v>
      </c>
      <c r="E375" s="18" t="s">
        <v>2841</v>
      </c>
      <c r="F375" s="18">
        <v>6792</v>
      </c>
      <c r="G375" s="18">
        <v>2884</v>
      </c>
      <c r="H375" s="18" t="s">
        <v>2842</v>
      </c>
      <c r="J375" s="18" t="s">
        <v>1020</v>
      </c>
      <c r="K375" s="18" t="s">
        <v>1021</v>
      </c>
      <c r="L375" s="18" t="s">
        <v>2843</v>
      </c>
      <c r="M375" s="18">
        <v>2688</v>
      </c>
      <c r="N375" s="18" t="s">
        <v>1023</v>
      </c>
      <c r="O375" s="18" t="s">
        <v>2844</v>
      </c>
      <c r="P375" s="18">
        <v>371850000000000</v>
      </c>
      <c r="Q375" s="18">
        <v>4686</v>
      </c>
      <c r="R375" s="19">
        <v>37.31581</v>
      </c>
      <c r="S375" s="19">
        <v>116.29898</v>
      </c>
      <c r="T375" s="18">
        <v>582</v>
      </c>
      <c r="U375" s="18">
        <v>1966</v>
      </c>
      <c r="V375" s="14">
        <v>562117.375</v>
      </c>
      <c r="W375" s="14">
        <v>4129933</v>
      </c>
      <c r="X375" s="14">
        <f t="shared" si="15"/>
        <v>30018.855017269263</v>
      </c>
      <c r="Y375" s="14">
        <f t="shared" si="16"/>
        <v>-54424.42791007273</v>
      </c>
      <c r="Z375" s="14">
        <f t="shared" si="17"/>
        <v>62154.24369973892</v>
      </c>
    </row>
    <row r="376" spans="1:26" ht="12.75">
      <c r="A376" s="18">
        <v>373</v>
      </c>
      <c r="B376" s="18">
        <v>390</v>
      </c>
      <c r="C376" s="18" t="s">
        <v>2845</v>
      </c>
      <c r="D376" s="18" t="s">
        <v>2846</v>
      </c>
      <c r="E376" s="18" t="s">
        <v>2847</v>
      </c>
      <c r="F376" s="18">
        <v>4375</v>
      </c>
      <c r="G376" s="18">
        <v>1501</v>
      </c>
      <c r="H376" s="18" t="s">
        <v>2848</v>
      </c>
      <c r="J376" s="18" t="s">
        <v>1020</v>
      </c>
      <c r="K376" s="18" t="s">
        <v>1052</v>
      </c>
      <c r="L376" s="18" t="s">
        <v>2849</v>
      </c>
      <c r="M376" s="18">
        <v>1322</v>
      </c>
      <c r="N376" s="18" t="s">
        <v>2850</v>
      </c>
      <c r="O376" s="18" t="s">
        <v>2851</v>
      </c>
      <c r="P376" s="18">
        <v>371020000000000</v>
      </c>
      <c r="Q376" s="18">
        <v>2412</v>
      </c>
      <c r="R376" s="19">
        <v>37.17437</v>
      </c>
      <c r="S376" s="19">
        <v>116.06703</v>
      </c>
      <c r="T376" s="18">
        <v>-641</v>
      </c>
      <c r="U376" s="18">
        <v>1964</v>
      </c>
      <c r="V376" s="14">
        <v>582825</v>
      </c>
      <c r="W376" s="14">
        <v>4114420.25</v>
      </c>
      <c r="X376" s="14">
        <f t="shared" si="15"/>
        <v>9311.230017269263</v>
      </c>
      <c r="Y376" s="14">
        <f t="shared" si="16"/>
        <v>-38911.67791007273</v>
      </c>
      <c r="Z376" s="14">
        <f t="shared" si="17"/>
        <v>40010.21972211273</v>
      </c>
    </row>
    <row r="377" spans="1:26" ht="12.75">
      <c r="A377" s="18">
        <v>374</v>
      </c>
      <c r="B377" s="18">
        <v>358</v>
      </c>
      <c r="C377" s="18" t="s">
        <v>2852</v>
      </c>
      <c r="D377" s="18" t="s">
        <v>2853</v>
      </c>
      <c r="E377" s="18" t="s">
        <v>2854</v>
      </c>
      <c r="F377" s="18">
        <v>4225</v>
      </c>
      <c r="G377" s="18">
        <v>620</v>
      </c>
      <c r="H377" s="18" t="s">
        <v>2855</v>
      </c>
      <c r="J377" s="18" t="s">
        <v>1020</v>
      </c>
      <c r="K377" s="18" t="s">
        <v>1021</v>
      </c>
      <c r="L377" s="18" t="s">
        <v>1035</v>
      </c>
      <c r="M377" s="18">
        <v>471</v>
      </c>
      <c r="N377" s="18" t="s">
        <v>1053</v>
      </c>
      <c r="O377" s="18" t="s">
        <v>2856</v>
      </c>
      <c r="P377" s="18">
        <v>370740000000000</v>
      </c>
      <c r="Q377" s="18">
        <v>2409</v>
      </c>
      <c r="R377" s="19">
        <v>37.12993</v>
      </c>
      <c r="S377" s="19">
        <v>116.03634</v>
      </c>
      <c r="T377" s="18">
        <v>-1345</v>
      </c>
      <c r="U377" s="18">
        <v>1964</v>
      </c>
      <c r="V377" s="14">
        <v>585600</v>
      </c>
      <c r="W377" s="14">
        <v>4109517.75</v>
      </c>
      <c r="X377" s="14">
        <f t="shared" si="15"/>
        <v>6536.230017269263</v>
      </c>
      <c r="Y377" s="14">
        <f t="shared" si="16"/>
        <v>-34009.17791007273</v>
      </c>
      <c r="Z377" s="14">
        <f t="shared" si="17"/>
        <v>34631.582189637695</v>
      </c>
    </row>
    <row r="378" spans="1:26" ht="12.75">
      <c r="A378" s="18">
        <v>375</v>
      </c>
      <c r="B378" s="18">
        <v>640</v>
      </c>
      <c r="C378" s="18" t="s">
        <v>2857</v>
      </c>
      <c r="D378" s="18" t="s">
        <v>2858</v>
      </c>
      <c r="E378" s="18" t="s">
        <v>2859</v>
      </c>
      <c r="F378" s="18">
        <v>5903</v>
      </c>
      <c r="G378" s="18">
        <v>4100</v>
      </c>
      <c r="H378" s="18" t="s">
        <v>2860</v>
      </c>
      <c r="J378" s="18" t="s">
        <v>1020</v>
      </c>
      <c r="K378" s="18" t="s">
        <v>1021</v>
      </c>
      <c r="L378" s="18" t="s">
        <v>2861</v>
      </c>
      <c r="M378" s="18">
        <v>3967</v>
      </c>
      <c r="N378" s="18" t="s">
        <v>1053</v>
      </c>
      <c r="O378" s="18" t="s">
        <v>2862</v>
      </c>
      <c r="P378" s="18">
        <v>371800000000000</v>
      </c>
      <c r="Q378" s="18">
        <v>4632</v>
      </c>
      <c r="R378" s="19">
        <v>37.30048</v>
      </c>
      <c r="S378" s="19">
        <v>116.53412</v>
      </c>
      <c r="T378" s="18">
        <v>2696</v>
      </c>
      <c r="U378" s="18">
        <v>1970</v>
      </c>
      <c r="V378" s="14">
        <v>541289.5625</v>
      </c>
      <c r="W378" s="14">
        <v>4128104.25</v>
      </c>
      <c r="X378" s="14">
        <f t="shared" si="15"/>
        <v>50846.66751726926</v>
      </c>
      <c r="Y378" s="14">
        <f t="shared" si="16"/>
        <v>-52595.67791007273</v>
      </c>
      <c r="Z378" s="14">
        <f t="shared" si="17"/>
        <v>73155.23858502436</v>
      </c>
    </row>
    <row r="379" spans="1:26" ht="12.75">
      <c r="A379" s="18">
        <v>376</v>
      </c>
      <c r="B379" s="18">
        <v>704</v>
      </c>
      <c r="C379" s="18" t="s">
        <v>2863</v>
      </c>
      <c r="D379" s="18" t="s">
        <v>1724</v>
      </c>
      <c r="E379" s="18" t="s">
        <v>2864</v>
      </c>
      <c r="F379" s="18">
        <v>4237</v>
      </c>
      <c r="G379" s="18">
        <v>730</v>
      </c>
      <c r="H379" s="18" t="s">
        <v>2865</v>
      </c>
      <c r="J379" s="18" t="s">
        <v>1020</v>
      </c>
      <c r="K379" s="18" t="s">
        <v>1021</v>
      </c>
      <c r="L379" s="18" t="s">
        <v>1035</v>
      </c>
      <c r="M379" s="18">
        <v>605</v>
      </c>
      <c r="N379" s="18" t="s">
        <v>1053</v>
      </c>
      <c r="O379" s="18" t="s">
        <v>2866</v>
      </c>
      <c r="P379" s="18">
        <v>370800000000000</v>
      </c>
      <c r="Q379" s="18">
        <v>2406</v>
      </c>
      <c r="R379" s="19">
        <v>37.1352</v>
      </c>
      <c r="S379" s="19">
        <v>116.03526</v>
      </c>
      <c r="T379" s="18">
        <v>-1226</v>
      </c>
      <c r="U379" s="18">
        <v>1972</v>
      </c>
      <c r="V379" s="14">
        <v>585689.3125</v>
      </c>
      <c r="W379" s="14">
        <v>4110103</v>
      </c>
      <c r="X379" s="14">
        <f t="shared" si="15"/>
        <v>6446.917517269263</v>
      </c>
      <c r="Y379" s="14">
        <f t="shared" si="16"/>
        <v>-34594.42791007273</v>
      </c>
      <c r="Z379" s="14">
        <f t="shared" si="17"/>
        <v>35190.015457508576</v>
      </c>
    </row>
    <row r="380" spans="1:26" ht="12.75">
      <c r="A380" s="18">
        <v>377</v>
      </c>
      <c r="B380" s="18">
        <v>210</v>
      </c>
      <c r="C380" s="18" t="s">
        <v>2867</v>
      </c>
      <c r="D380" s="18" t="s">
        <v>2868</v>
      </c>
      <c r="E380" s="18" t="s">
        <v>2869</v>
      </c>
      <c r="F380" s="18">
        <v>5114</v>
      </c>
      <c r="G380" s="18">
        <v>963</v>
      </c>
      <c r="H380" s="18" t="s">
        <v>2870</v>
      </c>
      <c r="J380" s="18" t="s">
        <v>1020</v>
      </c>
      <c r="K380" s="18" t="s">
        <v>1686</v>
      </c>
      <c r="L380" s="18" t="s">
        <v>2871</v>
      </c>
      <c r="M380" s="18">
        <v>943</v>
      </c>
      <c r="N380" s="18" t="s">
        <v>2250</v>
      </c>
      <c r="O380" s="18" t="s">
        <v>2872</v>
      </c>
      <c r="P380" s="18">
        <v>371330000000000</v>
      </c>
      <c r="Q380" s="18">
        <v>4386</v>
      </c>
      <c r="R380" s="19">
        <v>37.22626</v>
      </c>
      <c r="S380" s="19">
        <v>116.05932</v>
      </c>
      <c r="T380" s="18">
        <v>215</v>
      </c>
      <c r="U380" s="18">
        <v>1962</v>
      </c>
      <c r="V380" s="14">
        <v>583452.875</v>
      </c>
      <c r="W380" s="14">
        <v>4120183.5</v>
      </c>
      <c r="X380" s="14">
        <f t="shared" si="15"/>
        <v>8683.355017269263</v>
      </c>
      <c r="Y380" s="14">
        <f t="shared" si="16"/>
        <v>-44674.92791007273</v>
      </c>
      <c r="Z380" s="14">
        <f t="shared" si="17"/>
        <v>45510.985905890135</v>
      </c>
    </row>
    <row r="381" spans="1:26" ht="12.75">
      <c r="A381" s="18">
        <v>378</v>
      </c>
      <c r="B381" s="18">
        <v>995</v>
      </c>
      <c r="C381" s="18" t="s">
        <v>2873</v>
      </c>
      <c r="D381" s="18" t="s">
        <v>2874</v>
      </c>
      <c r="E381" s="18" t="s">
        <v>2875</v>
      </c>
      <c r="F381" s="18">
        <v>6464</v>
      </c>
      <c r="G381" s="18">
        <v>2100</v>
      </c>
      <c r="H381" s="18" t="s">
        <v>2876</v>
      </c>
      <c r="J381" s="18" t="s">
        <v>1020</v>
      </c>
      <c r="K381" s="18" t="s">
        <v>1021</v>
      </c>
      <c r="L381" s="18" t="s">
        <v>1101</v>
      </c>
      <c r="M381" s="18">
        <v>2051</v>
      </c>
      <c r="N381" s="18" t="s">
        <v>1053</v>
      </c>
      <c r="O381" s="18" t="s">
        <v>2877</v>
      </c>
      <c r="P381" s="18">
        <v>371350000000000</v>
      </c>
      <c r="Q381" s="18">
        <v>4389</v>
      </c>
      <c r="R381" s="19">
        <v>37.23305</v>
      </c>
      <c r="S381" s="19">
        <v>116.42312</v>
      </c>
      <c r="T381" s="18">
        <v>-24</v>
      </c>
      <c r="U381" s="18">
        <v>1987</v>
      </c>
      <c r="V381" s="14">
        <v>551172.75</v>
      </c>
      <c r="W381" s="14">
        <v>4120677.75</v>
      </c>
      <c r="X381" s="14">
        <f t="shared" si="15"/>
        <v>40963.48001726926</v>
      </c>
      <c r="Y381" s="14">
        <f t="shared" si="16"/>
        <v>-45169.17791007273</v>
      </c>
      <c r="Z381" s="14">
        <f t="shared" si="17"/>
        <v>60977.54773846699</v>
      </c>
    </row>
    <row r="382" spans="1:26" ht="12.75">
      <c r="A382" s="18">
        <v>379</v>
      </c>
      <c r="B382" s="18">
        <v>670</v>
      </c>
      <c r="C382" s="18" t="s">
        <v>2878</v>
      </c>
      <c r="D382" s="18" t="s">
        <v>2879</v>
      </c>
      <c r="E382" s="18" t="s">
        <v>2880</v>
      </c>
      <c r="F382" s="18">
        <v>4312</v>
      </c>
      <c r="G382" s="18">
        <v>1826</v>
      </c>
      <c r="H382" s="18" t="s">
        <v>2881</v>
      </c>
      <c r="J382" s="18" t="s">
        <v>1020</v>
      </c>
      <c r="K382" s="18" t="s">
        <v>1021</v>
      </c>
      <c r="L382" s="18" t="s">
        <v>1029</v>
      </c>
      <c r="M382" s="18">
        <v>1702</v>
      </c>
      <c r="N382" s="18" t="s">
        <v>1053</v>
      </c>
      <c r="O382" s="18" t="s">
        <v>2882</v>
      </c>
      <c r="P382" s="18">
        <v>370840000000000</v>
      </c>
      <c r="Q382" s="18">
        <v>2434</v>
      </c>
      <c r="R382" s="19">
        <v>37.14669</v>
      </c>
      <c r="S382" s="19">
        <v>116.06684</v>
      </c>
      <c r="T382" s="18">
        <v>-176</v>
      </c>
      <c r="U382" s="18">
        <v>1971</v>
      </c>
      <c r="V382" s="14">
        <v>582872.3125</v>
      </c>
      <c r="W382" s="14">
        <v>4111350</v>
      </c>
      <c r="X382" s="14">
        <f t="shared" si="15"/>
        <v>9263.917517269263</v>
      </c>
      <c r="Y382" s="14">
        <f t="shared" si="16"/>
        <v>-35841.42791007273</v>
      </c>
      <c r="Z382" s="14">
        <f t="shared" si="17"/>
        <v>37019.29392086927</v>
      </c>
    </row>
    <row r="383" spans="1:26" ht="12.75">
      <c r="A383" s="18">
        <v>380</v>
      </c>
      <c r="B383" s="18">
        <v>320</v>
      </c>
      <c r="C383" s="18" t="s">
        <v>2883</v>
      </c>
      <c r="D383" s="18" t="s">
        <v>2884</v>
      </c>
      <c r="E383" s="18" t="s">
        <v>2885</v>
      </c>
      <c r="F383" s="18">
        <v>4022</v>
      </c>
      <c r="G383" s="18">
        <v>840</v>
      </c>
      <c r="H383" s="18" t="s">
        <v>2886</v>
      </c>
      <c r="J383" s="18" t="s">
        <v>1020</v>
      </c>
      <c r="K383" s="18" t="s">
        <v>1021</v>
      </c>
      <c r="L383" s="18" t="s">
        <v>1059</v>
      </c>
      <c r="M383" s="18">
        <v>792</v>
      </c>
      <c r="N383" s="18" t="s">
        <v>1023</v>
      </c>
      <c r="O383" s="18" t="s">
        <v>2887</v>
      </c>
      <c r="P383" s="18">
        <v>370230000000000</v>
      </c>
      <c r="Q383" s="18">
        <v>2408</v>
      </c>
      <c r="R383" s="19">
        <v>37.04391</v>
      </c>
      <c r="S383" s="19">
        <v>116.01563</v>
      </c>
      <c r="T383" s="18">
        <v>-822</v>
      </c>
      <c r="U383" s="18">
        <v>1963</v>
      </c>
      <c r="V383" s="14">
        <v>587537.9375</v>
      </c>
      <c r="W383" s="14">
        <v>4099993</v>
      </c>
      <c r="X383" s="14">
        <f t="shared" si="15"/>
        <v>4598.292517269263</v>
      </c>
      <c r="Y383" s="14">
        <f t="shared" si="16"/>
        <v>-24484.42791007273</v>
      </c>
      <c r="Z383" s="14">
        <f t="shared" si="17"/>
        <v>24912.47687721803</v>
      </c>
    </row>
    <row r="384" spans="1:26" ht="12.75">
      <c r="A384" s="18">
        <v>381</v>
      </c>
      <c r="B384" s="18">
        <v>1014</v>
      </c>
      <c r="C384" s="18" t="s">
        <v>2888</v>
      </c>
      <c r="D384" s="18" t="s">
        <v>2889</v>
      </c>
      <c r="E384" s="18" t="s">
        <v>2890</v>
      </c>
      <c r="F384" s="18">
        <v>3945</v>
      </c>
      <c r="G384" s="18">
        <v>1050</v>
      </c>
      <c r="H384" s="18" t="s">
        <v>2891</v>
      </c>
      <c r="I384" s="18" t="s">
        <v>1186</v>
      </c>
      <c r="J384" s="18" t="s">
        <v>1020</v>
      </c>
      <c r="K384" s="18" t="s">
        <v>1021</v>
      </c>
      <c r="L384" s="18" t="s">
        <v>1035</v>
      </c>
      <c r="M384" s="18">
        <v>950</v>
      </c>
      <c r="N384" s="18" t="s">
        <v>1023</v>
      </c>
      <c r="O384" s="18" t="s">
        <v>2892</v>
      </c>
      <c r="P384" s="18">
        <v>365920000000000</v>
      </c>
      <c r="Q384" s="18">
        <v>2426</v>
      </c>
      <c r="R384" s="19">
        <v>36.99118</v>
      </c>
      <c r="S384" s="19">
        <v>116.01801</v>
      </c>
      <c r="T384" s="18">
        <v>-569</v>
      </c>
      <c r="U384" s="18">
        <v>1988</v>
      </c>
      <c r="V384" s="14">
        <v>587387.5</v>
      </c>
      <c r="W384" s="14">
        <v>4094141.25</v>
      </c>
      <c r="X384" s="14">
        <f t="shared" si="15"/>
        <v>4748.730017269263</v>
      </c>
      <c r="Y384" s="14">
        <f t="shared" si="16"/>
        <v>-18632.67791007273</v>
      </c>
      <c r="Z384" s="14">
        <f t="shared" si="17"/>
        <v>19228.289650341405</v>
      </c>
    </row>
    <row r="385" spans="1:26" ht="12.75">
      <c r="A385" s="18">
        <v>382</v>
      </c>
      <c r="B385" s="18">
        <v>1014</v>
      </c>
      <c r="C385" s="18" t="s">
        <v>2893</v>
      </c>
      <c r="D385" s="18" t="s">
        <v>2889</v>
      </c>
      <c r="E385" s="18" t="s">
        <v>2894</v>
      </c>
      <c r="F385" s="18">
        <v>3943</v>
      </c>
      <c r="G385" s="18">
        <v>1050</v>
      </c>
      <c r="H385" s="18" t="s">
        <v>2895</v>
      </c>
      <c r="I385" s="18" t="s">
        <v>1186</v>
      </c>
      <c r="J385" s="18" t="s">
        <v>1020</v>
      </c>
      <c r="K385" s="18" t="s">
        <v>1021</v>
      </c>
      <c r="L385" s="18" t="s">
        <v>1035</v>
      </c>
      <c r="M385" s="18">
        <v>950</v>
      </c>
      <c r="N385" s="18" t="s">
        <v>1023</v>
      </c>
      <c r="O385" s="18" t="s">
        <v>2896</v>
      </c>
      <c r="P385" s="18">
        <v>365910000000000</v>
      </c>
      <c r="Q385" s="18">
        <v>2427</v>
      </c>
      <c r="R385" s="19">
        <v>36.9887</v>
      </c>
      <c r="S385" s="19">
        <v>116.01802</v>
      </c>
      <c r="T385" s="18">
        <v>-566</v>
      </c>
      <c r="U385" s="18">
        <v>1988</v>
      </c>
      <c r="V385" s="14">
        <v>587388.75</v>
      </c>
      <c r="W385" s="14">
        <v>4093867</v>
      </c>
      <c r="X385" s="14">
        <f t="shared" si="15"/>
        <v>4747.480017269263</v>
      </c>
      <c r="Y385" s="14">
        <f t="shared" si="16"/>
        <v>-18358.42791007273</v>
      </c>
      <c r="Z385" s="14">
        <f t="shared" si="17"/>
        <v>18962.34273088925</v>
      </c>
    </row>
    <row r="386" spans="1:26" ht="12.75">
      <c r="A386" s="18">
        <v>383</v>
      </c>
      <c r="B386" s="18">
        <v>887</v>
      </c>
      <c r="C386" s="18" t="s">
        <v>2897</v>
      </c>
      <c r="D386" s="18" t="s">
        <v>2898</v>
      </c>
      <c r="E386" s="18" t="s">
        <v>2899</v>
      </c>
      <c r="F386" s="18">
        <v>6891</v>
      </c>
      <c r="G386" s="18">
        <v>2200</v>
      </c>
      <c r="H386" s="18" t="s">
        <v>2900</v>
      </c>
      <c r="J386" s="18" t="s">
        <v>1020</v>
      </c>
      <c r="K386" s="18" t="s">
        <v>1021</v>
      </c>
      <c r="L386" s="18" t="s">
        <v>1101</v>
      </c>
      <c r="M386" s="18">
        <v>2090</v>
      </c>
      <c r="N386" s="18" t="s">
        <v>1053</v>
      </c>
      <c r="O386" s="18" t="s">
        <v>2901</v>
      </c>
      <c r="P386" s="18">
        <v>371810000000000</v>
      </c>
      <c r="Q386" s="18">
        <v>4688</v>
      </c>
      <c r="R386" s="19">
        <v>37.3034</v>
      </c>
      <c r="S386" s="19">
        <v>116.3256</v>
      </c>
      <c r="T386" s="18">
        <v>-113</v>
      </c>
      <c r="U386" s="18">
        <v>1981</v>
      </c>
      <c r="V386" s="14">
        <v>559768.3125</v>
      </c>
      <c r="W386" s="14">
        <v>4128539</v>
      </c>
      <c r="X386" s="14">
        <f t="shared" si="15"/>
        <v>32367.917517269263</v>
      </c>
      <c r="Y386" s="14">
        <f t="shared" si="16"/>
        <v>-53030.42791007273</v>
      </c>
      <c r="Z386" s="14">
        <f t="shared" si="17"/>
        <v>62128.16083492386</v>
      </c>
    </row>
    <row r="387" spans="1:26" ht="12.75">
      <c r="A387" s="18">
        <v>384</v>
      </c>
      <c r="B387" s="18">
        <v>545</v>
      </c>
      <c r="C387" s="18" t="s">
        <v>2902</v>
      </c>
      <c r="D387" s="18" t="s">
        <v>2903</v>
      </c>
      <c r="E387" s="18" t="s">
        <v>2904</v>
      </c>
      <c r="F387" s="18">
        <v>3987</v>
      </c>
      <c r="G387" s="18">
        <v>830</v>
      </c>
      <c r="H387" s="18" t="s">
        <v>2905</v>
      </c>
      <c r="J387" s="18" t="s">
        <v>1020</v>
      </c>
      <c r="K387" s="18" t="s">
        <v>1021</v>
      </c>
      <c r="L387" s="18" t="s">
        <v>1035</v>
      </c>
      <c r="M387" s="18">
        <v>789</v>
      </c>
      <c r="N387" s="18" t="s">
        <v>1023</v>
      </c>
      <c r="O387" s="18" t="s">
        <v>2906</v>
      </c>
      <c r="P387" s="18">
        <v>370140000000000</v>
      </c>
      <c r="Q387" s="18">
        <v>2406</v>
      </c>
      <c r="R387" s="19">
        <v>37.02855</v>
      </c>
      <c r="S387" s="19">
        <v>116.01987</v>
      </c>
      <c r="T387" s="18">
        <v>-792</v>
      </c>
      <c r="U387" s="18">
        <v>1968</v>
      </c>
      <c r="V387" s="14">
        <v>587178.25</v>
      </c>
      <c r="W387" s="14">
        <v>4098285</v>
      </c>
      <c r="X387" s="14">
        <f t="shared" si="15"/>
        <v>4957.980017269263</v>
      </c>
      <c r="Y387" s="14">
        <f t="shared" si="16"/>
        <v>-22776.42791007273</v>
      </c>
      <c r="Z387" s="14">
        <f t="shared" si="17"/>
        <v>23309.809827503555</v>
      </c>
    </row>
    <row r="388" spans="1:26" ht="12.75">
      <c r="A388" s="18">
        <v>385</v>
      </c>
      <c r="B388" s="18">
        <v>306</v>
      </c>
      <c r="C388" s="18" t="s">
        <v>2907</v>
      </c>
      <c r="D388" s="18" t="s">
        <v>1056</v>
      </c>
      <c r="E388" s="18" t="s">
        <v>2908</v>
      </c>
      <c r="F388" s="18">
        <v>4208</v>
      </c>
      <c r="G388" s="18">
        <v>215</v>
      </c>
      <c r="H388" s="18" t="s">
        <v>2909</v>
      </c>
      <c r="J388" s="18" t="s">
        <v>1020</v>
      </c>
      <c r="K388" s="18" t="s">
        <v>1021</v>
      </c>
      <c r="L388" s="18" t="s">
        <v>1059</v>
      </c>
      <c r="M388" s="18">
        <v>200</v>
      </c>
      <c r="N388" s="18" t="s">
        <v>1053</v>
      </c>
      <c r="O388" s="18" t="s">
        <v>2910</v>
      </c>
      <c r="P388" s="18">
        <v>370730000000000</v>
      </c>
      <c r="Q388" s="18">
        <v>2416</v>
      </c>
      <c r="R388" s="19">
        <v>37.12596</v>
      </c>
      <c r="S388" s="19">
        <v>116.03865</v>
      </c>
      <c r="T388" s="18">
        <v>-1592</v>
      </c>
      <c r="U388" s="18">
        <v>1963</v>
      </c>
      <c r="V388" s="14">
        <v>585399.1875</v>
      </c>
      <c r="W388" s="14">
        <v>4109074.5</v>
      </c>
      <c r="X388" s="14">
        <f t="shared" si="15"/>
        <v>6737.042517269263</v>
      </c>
      <c r="Y388" s="14">
        <f t="shared" si="16"/>
        <v>-33565.92791007273</v>
      </c>
      <c r="Z388" s="14">
        <f t="shared" si="17"/>
        <v>34235.35100365838</v>
      </c>
    </row>
    <row r="389" spans="1:26" ht="12.75">
      <c r="A389" s="18">
        <v>386</v>
      </c>
      <c r="B389" s="18">
        <v>890</v>
      </c>
      <c r="C389" s="18" t="s">
        <v>2911</v>
      </c>
      <c r="D389" s="18" t="s">
        <v>2912</v>
      </c>
      <c r="E389" s="18" t="s">
        <v>2913</v>
      </c>
      <c r="F389" s="18">
        <v>4298</v>
      </c>
      <c r="G389" s="18">
        <v>725</v>
      </c>
      <c r="H389" s="18" t="s">
        <v>2914</v>
      </c>
      <c r="J389" s="18" t="s">
        <v>1020</v>
      </c>
      <c r="K389" s="18" t="s">
        <v>1021</v>
      </c>
      <c r="L389" s="18" t="s">
        <v>1035</v>
      </c>
      <c r="M389" s="18">
        <v>656</v>
      </c>
      <c r="N389" s="18" t="s">
        <v>1053</v>
      </c>
      <c r="O389" s="18" t="s">
        <v>2915</v>
      </c>
      <c r="P389" s="18">
        <v>370910000000000</v>
      </c>
      <c r="Q389" s="18">
        <v>2403</v>
      </c>
      <c r="R389" s="19">
        <v>37.15374</v>
      </c>
      <c r="S389" s="19">
        <v>116.03507</v>
      </c>
      <c r="T389" s="18">
        <v>-1239</v>
      </c>
      <c r="U389" s="18">
        <v>1981</v>
      </c>
      <c r="V389" s="14">
        <v>585685.1875</v>
      </c>
      <c r="W389" s="14">
        <v>4112160</v>
      </c>
      <c r="X389" s="14">
        <f t="shared" si="15"/>
        <v>6451.042517269263</v>
      </c>
      <c r="Y389" s="14">
        <f t="shared" si="16"/>
        <v>-36651.42791007273</v>
      </c>
      <c r="Z389" s="14">
        <f t="shared" si="17"/>
        <v>37214.82389326697</v>
      </c>
    </row>
    <row r="390" spans="1:26" ht="12.75">
      <c r="A390" s="18">
        <v>387</v>
      </c>
      <c r="B390" s="18">
        <v>260</v>
      </c>
      <c r="C390" s="18" t="s">
        <v>2916</v>
      </c>
      <c r="D390" s="18" t="s">
        <v>2917</v>
      </c>
      <c r="E390" s="18" t="s">
        <v>2918</v>
      </c>
      <c r="F390" s="18">
        <v>4014</v>
      </c>
      <c r="G390" s="18">
        <v>169</v>
      </c>
      <c r="H390" s="18" t="s">
        <v>2919</v>
      </c>
      <c r="J390" s="18" t="s">
        <v>1020</v>
      </c>
      <c r="K390" s="18" t="s">
        <v>1021</v>
      </c>
      <c r="L390" s="18" t="s">
        <v>2920</v>
      </c>
      <c r="M390" s="18">
        <v>1340</v>
      </c>
      <c r="N390" s="18" t="s">
        <v>1023</v>
      </c>
      <c r="O390" s="18" t="s">
        <v>2921</v>
      </c>
      <c r="P390" s="18">
        <v>370230000000000</v>
      </c>
      <c r="Q390" s="18">
        <v>2404</v>
      </c>
      <c r="R390" s="19">
        <v>37.04195</v>
      </c>
      <c r="S390" s="19">
        <v>116.0327</v>
      </c>
      <c r="T390" s="18">
        <v>-270</v>
      </c>
      <c r="U390" s="18">
        <v>1962</v>
      </c>
      <c r="V390" s="14">
        <v>586022.4375</v>
      </c>
      <c r="W390" s="14">
        <v>4099759.5</v>
      </c>
      <c r="X390" s="14">
        <f aca="true" t="shared" si="18" ref="X390:X453">X$2-V390</f>
        <v>6113.792517269263</v>
      </c>
      <c r="Y390" s="14">
        <f aca="true" t="shared" si="19" ref="Y390:Y453">Y$2-W390</f>
        <v>-24250.92791007273</v>
      </c>
      <c r="Z390" s="14">
        <f aca="true" t="shared" si="20" ref="Z390:Z453">SUMSQ(X390:Y390)^0.5</f>
        <v>25009.717380325637</v>
      </c>
    </row>
    <row r="391" spans="1:26" ht="12.75">
      <c r="A391" s="18">
        <v>388</v>
      </c>
      <c r="B391" s="18">
        <v>990</v>
      </c>
      <c r="C391" s="18" t="s">
        <v>2922</v>
      </c>
      <c r="D391" s="18" t="s">
        <v>2923</v>
      </c>
      <c r="E391" s="18" t="s">
        <v>2924</v>
      </c>
      <c r="F391" s="18">
        <v>4322</v>
      </c>
      <c r="G391" s="18">
        <v>976</v>
      </c>
      <c r="H391" s="18" t="s">
        <v>2925</v>
      </c>
      <c r="I391" s="18" t="s">
        <v>1186</v>
      </c>
      <c r="J391" s="18" t="s">
        <v>1020</v>
      </c>
      <c r="K391" s="18" t="s">
        <v>1046</v>
      </c>
      <c r="L391" s="18" t="s">
        <v>1035</v>
      </c>
      <c r="M391" s="18">
        <v>860</v>
      </c>
      <c r="N391" s="18" t="s">
        <v>1053</v>
      </c>
      <c r="O391" s="18" t="s">
        <v>2926</v>
      </c>
      <c r="P391" s="18">
        <v>371050000000000</v>
      </c>
      <c r="Q391" s="18">
        <v>2450</v>
      </c>
      <c r="R391" s="19">
        <v>37.18114</v>
      </c>
      <c r="S391" s="19">
        <v>116.04844</v>
      </c>
      <c r="T391" s="18">
        <v>-1012</v>
      </c>
      <c r="U391" s="18">
        <v>1987</v>
      </c>
      <c r="V391" s="14">
        <v>584467.8125</v>
      </c>
      <c r="W391" s="14">
        <v>4115187.75</v>
      </c>
      <c r="X391" s="14">
        <f t="shared" si="18"/>
        <v>7668.417517269263</v>
      </c>
      <c r="Y391" s="14">
        <f t="shared" si="19"/>
        <v>-39679.17791007273</v>
      </c>
      <c r="Z391" s="14">
        <f t="shared" si="20"/>
        <v>40413.3862332565</v>
      </c>
    </row>
    <row r="392" spans="1:26" ht="12.75">
      <c r="A392" s="18">
        <v>389</v>
      </c>
      <c r="B392" s="18">
        <v>990</v>
      </c>
      <c r="C392" s="18" t="s">
        <v>2927</v>
      </c>
      <c r="D392" s="18" t="s">
        <v>2923</v>
      </c>
      <c r="E392" s="18" t="s">
        <v>2924</v>
      </c>
      <c r="F392" s="18">
        <v>4322</v>
      </c>
      <c r="G392" s="18">
        <v>976</v>
      </c>
      <c r="H392" s="18" t="s">
        <v>2925</v>
      </c>
      <c r="I392" s="18" t="s">
        <v>1186</v>
      </c>
      <c r="J392" s="18" t="s">
        <v>1020</v>
      </c>
      <c r="K392" s="18" t="s">
        <v>1021</v>
      </c>
      <c r="L392" s="18" t="s">
        <v>1035</v>
      </c>
      <c r="M392" s="18">
        <v>740</v>
      </c>
      <c r="N392" s="18" t="s">
        <v>1053</v>
      </c>
      <c r="O392" s="18" t="s">
        <v>2926</v>
      </c>
      <c r="P392" s="18">
        <v>371050000000000</v>
      </c>
      <c r="Q392" s="18">
        <v>2450</v>
      </c>
      <c r="R392" s="19">
        <v>37.18114</v>
      </c>
      <c r="S392" s="19">
        <v>116.04844</v>
      </c>
      <c r="T392" s="18">
        <v>-1132</v>
      </c>
      <c r="U392" s="18">
        <v>1987</v>
      </c>
      <c r="V392" s="14">
        <v>584467.8125</v>
      </c>
      <c r="W392" s="14">
        <v>4115187.75</v>
      </c>
      <c r="X392" s="14">
        <f t="shared" si="18"/>
        <v>7668.417517269263</v>
      </c>
      <c r="Y392" s="14">
        <f t="shared" si="19"/>
        <v>-39679.17791007273</v>
      </c>
      <c r="Z392" s="14">
        <f t="shared" si="20"/>
        <v>40413.3862332565</v>
      </c>
    </row>
    <row r="393" spans="1:26" ht="12.75">
      <c r="A393" s="18">
        <v>390</v>
      </c>
      <c r="B393" s="18">
        <v>990</v>
      </c>
      <c r="C393" s="18" t="s">
        <v>2928</v>
      </c>
      <c r="D393" s="18" t="s">
        <v>2923</v>
      </c>
      <c r="E393" s="18" t="s">
        <v>2924</v>
      </c>
      <c r="F393" s="18">
        <v>4322</v>
      </c>
      <c r="G393" s="18">
        <v>976</v>
      </c>
      <c r="H393" s="18" t="s">
        <v>2925</v>
      </c>
      <c r="I393" s="18" t="s">
        <v>1186</v>
      </c>
      <c r="J393" s="18" t="s">
        <v>1020</v>
      </c>
      <c r="K393" s="18" t="s">
        <v>1021</v>
      </c>
      <c r="L393" s="18" t="s">
        <v>1035</v>
      </c>
      <c r="M393" s="18">
        <v>610</v>
      </c>
      <c r="N393" s="18" t="s">
        <v>1053</v>
      </c>
      <c r="O393" s="18" t="s">
        <v>2926</v>
      </c>
      <c r="P393" s="18">
        <v>371050000000000</v>
      </c>
      <c r="Q393" s="18">
        <v>2450</v>
      </c>
      <c r="R393" s="19">
        <v>37.18114</v>
      </c>
      <c r="S393" s="19">
        <v>116.04844</v>
      </c>
      <c r="T393" s="18">
        <v>-1262</v>
      </c>
      <c r="U393" s="18">
        <v>1987</v>
      </c>
      <c r="V393" s="14">
        <v>584467.8125</v>
      </c>
      <c r="W393" s="14">
        <v>4115187.75</v>
      </c>
      <c r="X393" s="14">
        <f t="shared" si="18"/>
        <v>7668.417517269263</v>
      </c>
      <c r="Y393" s="14">
        <f t="shared" si="19"/>
        <v>-39679.17791007273</v>
      </c>
      <c r="Z393" s="14">
        <f t="shared" si="20"/>
        <v>40413.3862332565</v>
      </c>
    </row>
    <row r="394" spans="1:26" ht="12.75">
      <c r="A394" s="18">
        <v>391</v>
      </c>
      <c r="B394" s="18">
        <v>860</v>
      </c>
      <c r="C394" s="18" t="s">
        <v>2929</v>
      </c>
      <c r="D394" s="18" t="s">
        <v>2930</v>
      </c>
      <c r="E394" s="18" t="s">
        <v>2931</v>
      </c>
      <c r="F394" s="18">
        <v>4130</v>
      </c>
      <c r="G394" s="18">
        <v>2200</v>
      </c>
      <c r="H394" s="18" t="s">
        <v>2932</v>
      </c>
      <c r="J394" s="18" t="s">
        <v>1020</v>
      </c>
      <c r="K394" s="18" t="s">
        <v>1021</v>
      </c>
      <c r="L394" s="18" t="s">
        <v>2933</v>
      </c>
      <c r="M394" s="18">
        <v>2100</v>
      </c>
      <c r="N394" s="18" t="s">
        <v>1023</v>
      </c>
      <c r="O394" s="18" t="s">
        <v>2934</v>
      </c>
      <c r="P394" s="18">
        <v>370510000000000</v>
      </c>
      <c r="Q394" s="18">
        <v>2579</v>
      </c>
      <c r="R394" s="19">
        <v>37.08812</v>
      </c>
      <c r="S394" s="19">
        <v>116.05279</v>
      </c>
      <c r="T394" s="18">
        <v>549</v>
      </c>
      <c r="U394" s="18">
        <v>1979</v>
      </c>
      <c r="V394" s="14">
        <v>584185.3125</v>
      </c>
      <c r="W394" s="14">
        <v>4104863.25</v>
      </c>
      <c r="X394" s="14">
        <f t="shared" si="18"/>
        <v>7950.917517269263</v>
      </c>
      <c r="Y394" s="14">
        <f t="shared" si="19"/>
        <v>-29354.67791007273</v>
      </c>
      <c r="Z394" s="14">
        <f t="shared" si="20"/>
        <v>30412.4021506117</v>
      </c>
    </row>
    <row r="395" spans="1:26" ht="12.75">
      <c r="A395" s="18">
        <v>392</v>
      </c>
      <c r="B395" s="18">
        <v>495</v>
      </c>
      <c r="C395" s="18" t="s">
        <v>2935</v>
      </c>
      <c r="D395" s="18" t="s">
        <v>2936</v>
      </c>
      <c r="E395" s="18" t="s">
        <v>2937</v>
      </c>
      <c r="F395" s="18">
        <v>4699</v>
      </c>
      <c r="G395" s="18">
        <v>624</v>
      </c>
      <c r="H395" s="18" t="s">
        <v>2938</v>
      </c>
      <c r="J395" s="18" t="s">
        <v>1020</v>
      </c>
      <c r="K395" s="18" t="s">
        <v>1021</v>
      </c>
      <c r="L395" s="18" t="s">
        <v>1035</v>
      </c>
      <c r="M395" s="18">
        <v>501</v>
      </c>
      <c r="N395" s="18" t="s">
        <v>1053</v>
      </c>
      <c r="O395" s="18" t="s">
        <v>2939</v>
      </c>
      <c r="P395" s="18">
        <v>370810000000000</v>
      </c>
      <c r="Q395" s="18">
        <v>2956</v>
      </c>
      <c r="R395" s="19">
        <v>37.13733</v>
      </c>
      <c r="S395" s="19">
        <v>116.13268</v>
      </c>
      <c r="T395" s="18">
        <v>-1242</v>
      </c>
      <c r="U395" s="18">
        <v>1967</v>
      </c>
      <c r="V395" s="14">
        <v>577034.5625</v>
      </c>
      <c r="W395" s="14">
        <v>4110255</v>
      </c>
      <c r="X395" s="14">
        <f t="shared" si="18"/>
        <v>15101.667517269263</v>
      </c>
      <c r="Y395" s="14">
        <f t="shared" si="19"/>
        <v>-34746.42791007273</v>
      </c>
      <c r="Z395" s="14">
        <f t="shared" si="20"/>
        <v>37886.33809583643</v>
      </c>
    </row>
    <row r="396" spans="1:26" ht="12.75">
      <c r="A396" s="18">
        <v>393</v>
      </c>
      <c r="B396" s="18">
        <v>959</v>
      </c>
      <c r="C396" s="18" t="s">
        <v>2940</v>
      </c>
      <c r="D396" s="18" t="s">
        <v>2941</v>
      </c>
      <c r="E396" s="18" t="s">
        <v>2942</v>
      </c>
      <c r="F396" s="18">
        <v>4192</v>
      </c>
      <c r="G396" s="18">
        <v>2221</v>
      </c>
      <c r="H396" s="18" t="s">
        <v>2943</v>
      </c>
      <c r="J396" s="18" t="s">
        <v>1020</v>
      </c>
      <c r="K396" s="18" t="s">
        <v>1021</v>
      </c>
      <c r="L396" s="18" t="s">
        <v>1101</v>
      </c>
      <c r="M396" s="18">
        <v>2094</v>
      </c>
      <c r="N396" s="18" t="s">
        <v>1023</v>
      </c>
      <c r="O396" s="18" t="s">
        <v>2944</v>
      </c>
      <c r="P396" s="18">
        <v>370540000000000</v>
      </c>
      <c r="Q396" s="18">
        <v>2416</v>
      </c>
      <c r="R396" s="19">
        <v>37.09481</v>
      </c>
      <c r="S396" s="19">
        <v>116.03234</v>
      </c>
      <c r="T396" s="18">
        <v>318</v>
      </c>
      <c r="U396" s="18">
        <v>1985</v>
      </c>
      <c r="V396" s="14">
        <v>585994.5625</v>
      </c>
      <c r="W396" s="14">
        <v>4105624.75</v>
      </c>
      <c r="X396" s="14">
        <f t="shared" si="18"/>
        <v>6141.667517269263</v>
      </c>
      <c r="Y396" s="14">
        <f t="shared" si="19"/>
        <v>-30116.17791007273</v>
      </c>
      <c r="Z396" s="14">
        <f t="shared" si="20"/>
        <v>30736.041576687017</v>
      </c>
    </row>
    <row r="397" spans="1:26" ht="12.75">
      <c r="A397" s="18">
        <v>394</v>
      </c>
      <c r="B397" s="18">
        <v>644</v>
      </c>
      <c r="C397" s="18" t="s">
        <v>2945</v>
      </c>
      <c r="D397" s="18" t="s">
        <v>1389</v>
      </c>
      <c r="E397" s="18" t="s">
        <v>2946</v>
      </c>
      <c r="F397" s="18">
        <v>4248</v>
      </c>
      <c r="G397" s="18">
        <v>840</v>
      </c>
      <c r="H397" s="18" t="s">
        <v>2947</v>
      </c>
      <c r="I397" s="18" t="s">
        <v>1186</v>
      </c>
      <c r="J397" s="18" t="s">
        <v>1020</v>
      </c>
      <c r="K397" s="18" t="s">
        <v>1021</v>
      </c>
      <c r="L397" s="18" t="s">
        <v>1035</v>
      </c>
      <c r="M397" s="18">
        <v>790</v>
      </c>
      <c r="N397" s="18" t="s">
        <v>1053</v>
      </c>
      <c r="O397" s="18" t="s">
        <v>2948</v>
      </c>
      <c r="P397" s="18">
        <v>370810000000000</v>
      </c>
      <c r="Q397" s="18">
        <v>2404</v>
      </c>
      <c r="R397" s="19">
        <v>37.1363</v>
      </c>
      <c r="S397" s="19">
        <v>116.03406</v>
      </c>
      <c r="T397" s="18">
        <v>-1054</v>
      </c>
      <c r="U397" s="18">
        <v>1970</v>
      </c>
      <c r="V397" s="14">
        <v>585795.5625</v>
      </c>
      <c r="W397" s="14">
        <v>4110225.75</v>
      </c>
      <c r="X397" s="14">
        <f t="shared" si="18"/>
        <v>6340.667517269263</v>
      </c>
      <c r="Y397" s="14">
        <f t="shared" si="19"/>
        <v>-34717.17791007273</v>
      </c>
      <c r="Z397" s="14">
        <f t="shared" si="20"/>
        <v>35291.45089967534</v>
      </c>
    </row>
    <row r="398" spans="1:26" ht="12.75">
      <c r="A398" s="18">
        <v>395</v>
      </c>
      <c r="B398" s="18">
        <v>644</v>
      </c>
      <c r="C398" s="18" t="s">
        <v>2949</v>
      </c>
      <c r="D398" s="18" t="s">
        <v>1389</v>
      </c>
      <c r="E398" s="18" t="s">
        <v>2950</v>
      </c>
      <c r="F398" s="18">
        <v>4242</v>
      </c>
      <c r="G398" s="18">
        <v>920</v>
      </c>
      <c r="H398" s="18" t="s">
        <v>2951</v>
      </c>
      <c r="I398" s="18" t="s">
        <v>1186</v>
      </c>
      <c r="J398" s="18" t="s">
        <v>1020</v>
      </c>
      <c r="K398" s="18" t="s">
        <v>1021</v>
      </c>
      <c r="L398" s="18" t="s">
        <v>1035</v>
      </c>
      <c r="M398" s="18">
        <v>870</v>
      </c>
      <c r="N398" s="18" t="s">
        <v>1053</v>
      </c>
      <c r="O398" s="18" t="s">
        <v>2952</v>
      </c>
      <c r="P398" s="18">
        <v>370750000000000</v>
      </c>
      <c r="Q398" s="18">
        <v>2405</v>
      </c>
      <c r="R398" s="19">
        <v>37.133</v>
      </c>
      <c r="S398" s="19">
        <v>116.03408</v>
      </c>
      <c r="T398" s="18">
        <v>-967</v>
      </c>
      <c r="U398" s="18">
        <v>1970</v>
      </c>
      <c r="V398" s="14">
        <v>585797.125</v>
      </c>
      <c r="W398" s="14">
        <v>4109859.75</v>
      </c>
      <c r="X398" s="14">
        <f t="shared" si="18"/>
        <v>6339.105017269263</v>
      </c>
      <c r="Y398" s="14">
        <f t="shared" si="19"/>
        <v>-34351.17791007273</v>
      </c>
      <c r="Z398" s="14">
        <f t="shared" si="20"/>
        <v>34931.184867242</v>
      </c>
    </row>
    <row r="399" spans="1:26" ht="12.75">
      <c r="A399" s="18">
        <v>396</v>
      </c>
      <c r="B399" s="18">
        <v>645</v>
      </c>
      <c r="C399" s="18" t="s">
        <v>2953</v>
      </c>
      <c r="D399" s="18" t="s">
        <v>1389</v>
      </c>
      <c r="E399" s="18" t="s">
        <v>2954</v>
      </c>
      <c r="F399" s="18">
        <v>4273</v>
      </c>
      <c r="G399" s="18">
        <v>380</v>
      </c>
      <c r="H399" s="18" t="s">
        <v>2955</v>
      </c>
      <c r="J399" s="18" t="s">
        <v>1020</v>
      </c>
      <c r="K399" s="18" t="s">
        <v>1046</v>
      </c>
      <c r="L399" s="18" t="s">
        <v>1035</v>
      </c>
      <c r="M399" s="18">
        <v>330</v>
      </c>
      <c r="N399" s="18" t="s">
        <v>1053</v>
      </c>
      <c r="O399" s="18" t="s">
        <v>2956</v>
      </c>
      <c r="P399" s="18">
        <v>370810000000000</v>
      </c>
      <c r="Q399" s="18">
        <v>2403</v>
      </c>
      <c r="R399" s="19">
        <v>37.13848</v>
      </c>
      <c r="S399" s="19">
        <v>116.0313</v>
      </c>
      <c r="T399" s="18">
        <v>-1540</v>
      </c>
      <c r="U399" s="18">
        <v>1970</v>
      </c>
      <c r="V399" s="14">
        <v>586038.5</v>
      </c>
      <c r="W399" s="14">
        <v>4110470</v>
      </c>
      <c r="X399" s="14">
        <f t="shared" si="18"/>
        <v>6097.730017269263</v>
      </c>
      <c r="Y399" s="14">
        <f t="shared" si="19"/>
        <v>-34961.42791007273</v>
      </c>
      <c r="Z399" s="14">
        <f t="shared" si="20"/>
        <v>35489.20614602022</v>
      </c>
    </row>
    <row r="400" spans="1:26" ht="12.75">
      <c r="A400" s="18">
        <v>397</v>
      </c>
      <c r="B400" s="18">
        <v>219</v>
      </c>
      <c r="C400" s="18" t="s">
        <v>2957</v>
      </c>
      <c r="D400" s="18" t="s">
        <v>2958</v>
      </c>
      <c r="E400" s="18" t="s">
        <v>2959</v>
      </c>
      <c r="F400" s="18">
        <v>4019</v>
      </c>
      <c r="G400" s="18">
        <v>1215</v>
      </c>
      <c r="H400" s="18" t="s">
        <v>2960</v>
      </c>
      <c r="J400" s="18" t="s">
        <v>1020</v>
      </c>
      <c r="K400" s="18" t="s">
        <v>1021</v>
      </c>
      <c r="L400" s="18" t="s">
        <v>1059</v>
      </c>
      <c r="M400" s="18">
        <v>788</v>
      </c>
      <c r="N400" s="18" t="s">
        <v>1023</v>
      </c>
      <c r="O400" s="18" t="s">
        <v>2961</v>
      </c>
      <c r="P400" s="18">
        <v>370230000000000</v>
      </c>
      <c r="Q400" s="18">
        <v>2405</v>
      </c>
      <c r="R400" s="19">
        <v>37.04396</v>
      </c>
      <c r="S400" s="19">
        <v>116.03104</v>
      </c>
      <c r="T400" s="18">
        <v>-826</v>
      </c>
      <c r="U400" s="18">
        <v>1962</v>
      </c>
      <c r="V400" s="14">
        <v>586168.1875</v>
      </c>
      <c r="W400" s="14">
        <v>4099984.75</v>
      </c>
      <c r="X400" s="14">
        <f t="shared" si="18"/>
        <v>5968.042517269263</v>
      </c>
      <c r="Y400" s="14">
        <f t="shared" si="19"/>
        <v>-24476.17791007273</v>
      </c>
      <c r="Z400" s="14">
        <f t="shared" si="20"/>
        <v>25193.269271245164</v>
      </c>
    </row>
    <row r="401" spans="1:26" ht="12.75">
      <c r="A401" s="18">
        <v>398</v>
      </c>
      <c r="B401" s="18">
        <v>360</v>
      </c>
      <c r="C401" s="18" t="s">
        <v>2962</v>
      </c>
      <c r="D401" s="18" t="s">
        <v>2963</v>
      </c>
      <c r="E401" s="18" t="s">
        <v>2964</v>
      </c>
      <c r="F401" s="18">
        <v>4274</v>
      </c>
      <c r="G401" s="18">
        <v>765</v>
      </c>
      <c r="H401" s="18" t="s">
        <v>2965</v>
      </c>
      <c r="J401" s="18" t="s">
        <v>1020</v>
      </c>
      <c r="K401" s="18" t="s">
        <v>1021</v>
      </c>
      <c r="L401" s="18" t="s">
        <v>1035</v>
      </c>
      <c r="M401" s="18">
        <v>670</v>
      </c>
      <c r="N401" s="18" t="s">
        <v>1053</v>
      </c>
      <c r="O401" s="18" t="s">
        <v>2966</v>
      </c>
      <c r="P401" s="18">
        <v>370740000000000</v>
      </c>
      <c r="Q401" s="18">
        <v>2402</v>
      </c>
      <c r="R401" s="19">
        <v>37.12893</v>
      </c>
      <c r="S401" s="19">
        <v>116.02982</v>
      </c>
      <c r="T401" s="18">
        <v>-1202</v>
      </c>
      <c r="U401" s="18">
        <v>1964</v>
      </c>
      <c r="V401" s="14">
        <v>586179.3125</v>
      </c>
      <c r="W401" s="14">
        <v>4109411.5</v>
      </c>
      <c r="X401" s="14">
        <f t="shared" si="18"/>
        <v>5956.917517269263</v>
      </c>
      <c r="Y401" s="14">
        <f t="shared" si="19"/>
        <v>-33902.92791007273</v>
      </c>
      <c r="Z401" s="14">
        <f t="shared" si="20"/>
        <v>34422.28038906107</v>
      </c>
    </row>
    <row r="402" spans="1:26" ht="12.75">
      <c r="A402" s="18">
        <v>399</v>
      </c>
      <c r="B402" s="18">
        <v>395</v>
      </c>
      <c r="C402" s="18" t="s">
        <v>2967</v>
      </c>
      <c r="D402" s="18" t="s">
        <v>1769</v>
      </c>
      <c r="E402" s="18" t="s">
        <v>2968</v>
      </c>
      <c r="F402" s="18">
        <v>4026</v>
      </c>
      <c r="G402" s="18">
        <v>266</v>
      </c>
      <c r="H402" s="18" t="s">
        <v>2969</v>
      </c>
      <c r="I402" s="18" t="s">
        <v>1186</v>
      </c>
      <c r="J402" s="18" t="s">
        <v>1020</v>
      </c>
      <c r="K402" s="18" t="s">
        <v>1046</v>
      </c>
      <c r="L402" s="18" t="s">
        <v>1035</v>
      </c>
      <c r="M402" s="18">
        <v>231</v>
      </c>
      <c r="N402" s="18" t="s">
        <v>1023</v>
      </c>
      <c r="O402" s="18" t="s">
        <v>2970</v>
      </c>
      <c r="P402" s="18">
        <v>370250000000000</v>
      </c>
      <c r="Q402" s="18">
        <v>2405</v>
      </c>
      <c r="R402" s="19">
        <v>37.04842</v>
      </c>
      <c r="S402" s="19">
        <v>116.03323</v>
      </c>
      <c r="T402" s="18">
        <v>-1390</v>
      </c>
      <c r="U402" s="18">
        <v>1964</v>
      </c>
      <c r="V402" s="14">
        <v>585968.125</v>
      </c>
      <c r="W402" s="14">
        <v>4100478</v>
      </c>
      <c r="X402" s="14">
        <f t="shared" si="18"/>
        <v>6168.105017269263</v>
      </c>
      <c r="Y402" s="14">
        <f t="shared" si="19"/>
        <v>-24969.42791007273</v>
      </c>
      <c r="Z402" s="14">
        <f t="shared" si="20"/>
        <v>25719.989301327118</v>
      </c>
    </row>
    <row r="403" spans="1:26" ht="12.75">
      <c r="A403" s="18">
        <v>400</v>
      </c>
      <c r="B403" s="18">
        <v>220</v>
      </c>
      <c r="C403" s="18" t="s">
        <v>2971</v>
      </c>
      <c r="D403" s="18" t="s">
        <v>2972</v>
      </c>
      <c r="E403" s="18" t="s">
        <v>2973</v>
      </c>
      <c r="F403" s="18">
        <v>4235</v>
      </c>
      <c r="G403" s="18">
        <v>663</v>
      </c>
      <c r="H403" s="18" t="s">
        <v>2974</v>
      </c>
      <c r="J403" s="18" t="s">
        <v>1020</v>
      </c>
      <c r="K403" s="18" t="s">
        <v>1021</v>
      </c>
      <c r="L403" s="18" t="s">
        <v>2396</v>
      </c>
      <c r="M403" s="18">
        <v>614</v>
      </c>
      <c r="N403" s="18" t="s">
        <v>1053</v>
      </c>
      <c r="O403" s="18" t="s">
        <v>2975</v>
      </c>
      <c r="P403" s="18">
        <v>370720000000000</v>
      </c>
      <c r="Q403" s="18">
        <v>2407</v>
      </c>
      <c r="R403" s="19">
        <v>37.12432</v>
      </c>
      <c r="S403" s="19">
        <v>116.03387</v>
      </c>
      <c r="T403" s="18">
        <v>-1214</v>
      </c>
      <c r="U403" s="18">
        <v>1962</v>
      </c>
      <c r="V403" s="14">
        <v>585824.9375</v>
      </c>
      <c r="W403" s="14">
        <v>4108896.75</v>
      </c>
      <c r="X403" s="14">
        <f t="shared" si="18"/>
        <v>6311.292517269263</v>
      </c>
      <c r="Y403" s="14">
        <f t="shared" si="19"/>
        <v>-33388.17791007273</v>
      </c>
      <c r="Z403" s="14">
        <f t="shared" si="20"/>
        <v>33979.44727910105</v>
      </c>
    </row>
    <row r="404" spans="1:26" ht="12.75">
      <c r="A404" s="18">
        <v>401</v>
      </c>
      <c r="B404" s="18">
        <v>607</v>
      </c>
      <c r="C404" s="18" t="s">
        <v>2976</v>
      </c>
      <c r="D404" s="18" t="s">
        <v>2977</v>
      </c>
      <c r="E404" s="18" t="s">
        <v>2978</v>
      </c>
      <c r="F404" s="18">
        <v>3942</v>
      </c>
      <c r="G404" s="18">
        <v>1153</v>
      </c>
      <c r="H404" s="18" t="s">
        <v>2979</v>
      </c>
      <c r="J404" s="18" t="s">
        <v>1020</v>
      </c>
      <c r="K404" s="18" t="s">
        <v>1021</v>
      </c>
      <c r="L404" s="18" t="s">
        <v>1035</v>
      </c>
      <c r="M404" s="18">
        <v>1089</v>
      </c>
      <c r="N404" s="18" t="s">
        <v>1023</v>
      </c>
      <c r="O404" s="18" t="s">
        <v>2980</v>
      </c>
      <c r="P404" s="18">
        <v>365930000000000</v>
      </c>
      <c r="Q404" s="18">
        <v>2432</v>
      </c>
      <c r="R404" s="19">
        <v>36.99271</v>
      </c>
      <c r="S404" s="19">
        <v>115.99553</v>
      </c>
      <c r="T404" s="18">
        <v>-421</v>
      </c>
      <c r="U404" s="18">
        <v>1969</v>
      </c>
      <c r="V404" s="14">
        <v>589385.8125</v>
      </c>
      <c r="W404" s="14">
        <v>4094331.25</v>
      </c>
      <c r="X404" s="14">
        <f t="shared" si="18"/>
        <v>2750.417517269263</v>
      </c>
      <c r="Y404" s="14">
        <f t="shared" si="19"/>
        <v>-18822.67791007273</v>
      </c>
      <c r="Z404" s="14">
        <f t="shared" si="20"/>
        <v>19022.565553196066</v>
      </c>
    </row>
    <row r="405" spans="1:26" ht="12.75">
      <c r="A405" s="18">
        <v>402</v>
      </c>
      <c r="B405" s="18">
        <v>1028</v>
      </c>
      <c r="C405" s="18" t="s">
        <v>2981</v>
      </c>
      <c r="D405" s="18" t="s">
        <v>2982</v>
      </c>
      <c r="E405" s="18" t="s">
        <v>2983</v>
      </c>
      <c r="F405" s="18">
        <v>6146</v>
      </c>
      <c r="G405" s="18">
        <v>2000</v>
      </c>
      <c r="H405" s="18" t="s">
        <v>2984</v>
      </c>
      <c r="J405" s="18" t="s">
        <v>1020</v>
      </c>
      <c r="K405" s="18" t="s">
        <v>1021</v>
      </c>
      <c r="L405" s="18" t="s">
        <v>1101</v>
      </c>
      <c r="M405" s="18">
        <v>1850</v>
      </c>
      <c r="N405" s="18" t="s">
        <v>1053</v>
      </c>
      <c r="O405" s="18" t="s">
        <v>2985</v>
      </c>
      <c r="P405" s="18">
        <v>371540000000000</v>
      </c>
      <c r="Q405" s="18">
        <v>4172</v>
      </c>
      <c r="R405" s="19">
        <v>37.26311</v>
      </c>
      <c r="S405" s="19">
        <v>116.49072</v>
      </c>
      <c r="T405" s="18">
        <v>-124</v>
      </c>
      <c r="U405" s="18">
        <v>1989</v>
      </c>
      <c r="V405" s="14">
        <v>545158.1875</v>
      </c>
      <c r="W405" s="14">
        <v>4123977.75</v>
      </c>
      <c r="X405" s="14">
        <f t="shared" si="18"/>
        <v>46978.04251726926</v>
      </c>
      <c r="Y405" s="14">
        <f t="shared" si="19"/>
        <v>-48469.17791007273</v>
      </c>
      <c r="Z405" s="14">
        <f t="shared" si="20"/>
        <v>67499.61248801833</v>
      </c>
    </row>
    <row r="406" spans="1:26" ht="12.75">
      <c r="A406" s="18">
        <v>403</v>
      </c>
      <c r="B406" s="18">
        <v>689</v>
      </c>
      <c r="C406" s="18" t="s">
        <v>2986</v>
      </c>
      <c r="D406" s="18" t="s">
        <v>1809</v>
      </c>
      <c r="E406" s="18" t="s">
        <v>2987</v>
      </c>
      <c r="F406" s="18">
        <v>3987</v>
      </c>
      <c r="G406" s="18">
        <v>1052</v>
      </c>
      <c r="H406" s="18" t="s">
        <v>2988</v>
      </c>
      <c r="J406" s="18" t="s">
        <v>1020</v>
      </c>
      <c r="K406" s="18" t="s">
        <v>1021</v>
      </c>
      <c r="L406" s="18" t="s">
        <v>1035</v>
      </c>
      <c r="M406" s="18">
        <v>991</v>
      </c>
      <c r="N406" s="18" t="s">
        <v>1023</v>
      </c>
      <c r="O406" s="18" t="s">
        <v>2989</v>
      </c>
      <c r="P406" s="18">
        <v>370130000000000</v>
      </c>
      <c r="Q406" s="18">
        <v>2406</v>
      </c>
      <c r="R406" s="19">
        <v>37.02585</v>
      </c>
      <c r="S406" s="19">
        <v>116.02915</v>
      </c>
      <c r="T406" s="18">
        <v>-590</v>
      </c>
      <c r="U406" s="18">
        <v>1971</v>
      </c>
      <c r="V406" s="14">
        <v>586356.5625</v>
      </c>
      <c r="W406" s="14">
        <v>4097977.25</v>
      </c>
      <c r="X406" s="14">
        <f t="shared" si="18"/>
        <v>5779.667517269263</v>
      </c>
      <c r="Y406" s="14">
        <f t="shared" si="19"/>
        <v>-22468.67791007273</v>
      </c>
      <c r="Z406" s="14">
        <f t="shared" si="20"/>
        <v>23200.130250426777</v>
      </c>
    </row>
    <row r="407" spans="1:26" ht="12.75">
      <c r="A407" s="18">
        <v>404</v>
      </c>
      <c r="B407" s="18">
        <v>901</v>
      </c>
      <c r="C407" s="18" t="s">
        <v>2990</v>
      </c>
      <c r="D407" s="18" t="s">
        <v>2991</v>
      </c>
      <c r="E407" s="18" t="s">
        <v>2992</v>
      </c>
      <c r="F407" s="18">
        <v>6898</v>
      </c>
      <c r="G407" s="18">
        <v>2150</v>
      </c>
      <c r="H407" s="18" t="s">
        <v>2993</v>
      </c>
      <c r="J407" s="18" t="s">
        <v>1020</v>
      </c>
      <c r="K407" s="18" t="s">
        <v>1021</v>
      </c>
      <c r="L407" s="18" t="s">
        <v>1101</v>
      </c>
      <c r="M407" s="18">
        <v>2098</v>
      </c>
      <c r="N407" s="18" t="s">
        <v>1023</v>
      </c>
      <c r="O407" s="18" t="s">
        <v>2994</v>
      </c>
      <c r="P407" s="18">
        <v>372050000000000</v>
      </c>
      <c r="Q407" s="18">
        <v>4689</v>
      </c>
      <c r="R407" s="19">
        <v>37.34797</v>
      </c>
      <c r="S407" s="19">
        <v>116.3161</v>
      </c>
      <c r="T407" s="18">
        <v>-111</v>
      </c>
      <c r="U407" s="18">
        <v>1982</v>
      </c>
      <c r="V407" s="14">
        <v>560573.9375</v>
      </c>
      <c r="W407" s="14">
        <v>4133490.5</v>
      </c>
      <c r="X407" s="14">
        <f t="shared" si="18"/>
        <v>31562.292517269263</v>
      </c>
      <c r="Y407" s="14">
        <f t="shared" si="19"/>
        <v>-57981.92791007273</v>
      </c>
      <c r="Z407" s="14">
        <f t="shared" si="20"/>
        <v>66015.7729115894</v>
      </c>
    </row>
    <row r="408" spans="1:26" ht="12.75">
      <c r="A408" s="18">
        <v>405</v>
      </c>
      <c r="B408" s="18">
        <v>1040</v>
      </c>
      <c r="C408" s="18" t="s">
        <v>2995</v>
      </c>
      <c r="D408" s="18" t="s">
        <v>2996</v>
      </c>
      <c r="E408" s="18" t="s">
        <v>2997</v>
      </c>
      <c r="F408" s="18">
        <v>6753</v>
      </c>
      <c r="G408" s="18">
        <v>2130</v>
      </c>
      <c r="H408" s="18" t="s">
        <v>2998</v>
      </c>
      <c r="J408" s="18" t="s">
        <v>1020</v>
      </c>
      <c r="K408" s="18" t="s">
        <v>1227</v>
      </c>
      <c r="L408" s="18" t="s">
        <v>1101</v>
      </c>
      <c r="M408" s="18">
        <v>1950</v>
      </c>
      <c r="N408" s="18" t="s">
        <v>1023</v>
      </c>
      <c r="O408" s="18" t="s">
        <v>2999</v>
      </c>
      <c r="P408" s="18">
        <v>371330000000000</v>
      </c>
      <c r="Q408" s="18">
        <v>4674</v>
      </c>
      <c r="R408" s="19">
        <v>37.22742</v>
      </c>
      <c r="S408" s="19">
        <v>116.37124</v>
      </c>
      <c r="T408" s="18">
        <v>-129</v>
      </c>
      <c r="U408" s="18">
        <v>1990</v>
      </c>
      <c r="V408" s="14">
        <v>555779.1875</v>
      </c>
      <c r="W408" s="14">
        <v>4120082.5</v>
      </c>
      <c r="X408" s="14">
        <f t="shared" si="18"/>
        <v>36357.04251726926</v>
      </c>
      <c r="Y408" s="14">
        <f t="shared" si="19"/>
        <v>-44573.92791007273</v>
      </c>
      <c r="Z408" s="14">
        <f t="shared" si="20"/>
        <v>57521.03606451196</v>
      </c>
    </row>
    <row r="409" spans="1:26" ht="12.75">
      <c r="A409" s="18">
        <v>406</v>
      </c>
      <c r="B409" s="18">
        <v>1045</v>
      </c>
      <c r="C409" s="18" t="s">
        <v>3000</v>
      </c>
      <c r="D409" s="18" t="s">
        <v>3001</v>
      </c>
      <c r="E409" s="18" t="s">
        <v>3002</v>
      </c>
      <c r="F409" s="18">
        <v>6493</v>
      </c>
      <c r="G409" s="18">
        <v>2220</v>
      </c>
      <c r="H409" s="18" t="s">
        <v>3003</v>
      </c>
      <c r="J409" s="18" t="s">
        <v>1020</v>
      </c>
      <c r="K409" s="18" t="s">
        <v>1021</v>
      </c>
      <c r="L409" s="18" t="s">
        <v>3004</v>
      </c>
      <c r="M409" s="18">
        <v>2159</v>
      </c>
      <c r="N409" s="18" t="s">
        <v>1053</v>
      </c>
      <c r="O409" s="18" t="s">
        <v>3005</v>
      </c>
      <c r="P409" s="18">
        <v>371330000000000</v>
      </c>
      <c r="Q409" s="18">
        <v>4278</v>
      </c>
      <c r="R409" s="19">
        <v>37.22564</v>
      </c>
      <c r="S409" s="19">
        <v>116.42813</v>
      </c>
      <c r="T409" s="18">
        <v>-56</v>
      </c>
      <c r="U409" s="18">
        <v>1991</v>
      </c>
      <c r="V409" s="14">
        <v>550733.5</v>
      </c>
      <c r="W409" s="14">
        <v>4119853.25</v>
      </c>
      <c r="X409" s="14">
        <f t="shared" si="18"/>
        <v>41402.73001726926</v>
      </c>
      <c r="Y409" s="14">
        <f t="shared" si="19"/>
        <v>-44344.67791007273</v>
      </c>
      <c r="Z409" s="14">
        <f t="shared" si="20"/>
        <v>60668.24961898094</v>
      </c>
    </row>
    <row r="410" spans="1:26" ht="12.75">
      <c r="A410" s="18">
        <v>407</v>
      </c>
      <c r="B410" s="18">
        <v>224</v>
      </c>
      <c r="C410" s="18" t="s">
        <v>3006</v>
      </c>
      <c r="D410" s="18" t="s">
        <v>3007</v>
      </c>
      <c r="E410" s="18" t="s">
        <v>3008</v>
      </c>
      <c r="F410" s="18">
        <v>4200</v>
      </c>
      <c r="G410" s="18">
        <v>595</v>
      </c>
      <c r="H410" s="18" t="s">
        <v>3009</v>
      </c>
      <c r="J410" s="18" t="s">
        <v>1020</v>
      </c>
      <c r="K410" s="18" t="s">
        <v>1021</v>
      </c>
      <c r="L410" s="18" t="s">
        <v>1059</v>
      </c>
      <c r="M410" s="18">
        <v>495</v>
      </c>
      <c r="N410" s="18" t="s">
        <v>1053</v>
      </c>
      <c r="O410" s="18" t="s">
        <v>3010</v>
      </c>
      <c r="P410" s="18">
        <v>370730000000000</v>
      </c>
      <c r="Q410" s="18">
        <v>2432</v>
      </c>
      <c r="R410" s="19">
        <v>37.12718</v>
      </c>
      <c r="S410" s="19">
        <v>116.04487</v>
      </c>
      <c r="T410" s="18">
        <v>-1273</v>
      </c>
      <c r="U410" s="18">
        <v>1962</v>
      </c>
      <c r="V410" s="14">
        <v>584845.375</v>
      </c>
      <c r="W410" s="14">
        <v>4109204.25</v>
      </c>
      <c r="X410" s="14">
        <f t="shared" si="18"/>
        <v>7290.855017269263</v>
      </c>
      <c r="Y410" s="14">
        <f t="shared" si="19"/>
        <v>-33695.67791007273</v>
      </c>
      <c r="Z410" s="14">
        <f t="shared" si="20"/>
        <v>34475.43004376021</v>
      </c>
    </row>
    <row r="411" spans="1:26" ht="12.75">
      <c r="A411" s="18">
        <v>408</v>
      </c>
      <c r="B411" s="18">
        <v>651</v>
      </c>
      <c r="C411" s="18" t="s">
        <v>3011</v>
      </c>
      <c r="D411" s="18" t="s">
        <v>2593</v>
      </c>
      <c r="E411" s="18" t="s">
        <v>3012</v>
      </c>
      <c r="F411" s="18">
        <v>7550</v>
      </c>
      <c r="G411" s="18">
        <v>-9999</v>
      </c>
      <c r="H411" s="18" t="s">
        <v>3013</v>
      </c>
      <c r="J411" s="18" t="s">
        <v>1192</v>
      </c>
      <c r="K411" s="18" t="s">
        <v>1686</v>
      </c>
      <c r="L411" s="18" t="s">
        <v>1035</v>
      </c>
      <c r="M411" s="18">
        <v>1386</v>
      </c>
      <c r="N411" s="18" t="s">
        <v>2250</v>
      </c>
      <c r="O411" s="18" t="s">
        <v>3014</v>
      </c>
      <c r="P411" s="18">
        <v>371050000000000</v>
      </c>
      <c r="Q411" s="18">
        <v>4645</v>
      </c>
      <c r="R411" s="19">
        <v>37.18261</v>
      </c>
      <c r="S411" s="19">
        <v>116.21339</v>
      </c>
      <c r="T411" s="18">
        <v>-1519</v>
      </c>
      <c r="U411" s="18">
        <v>1970</v>
      </c>
      <c r="V411" s="14">
        <v>569823.25</v>
      </c>
      <c r="W411" s="14">
        <v>4115216</v>
      </c>
      <c r="X411" s="14">
        <f t="shared" si="18"/>
        <v>22312.980017269263</v>
      </c>
      <c r="Y411" s="14">
        <f t="shared" si="19"/>
        <v>-39707.42791007273</v>
      </c>
      <c r="Z411" s="14">
        <f t="shared" si="20"/>
        <v>45547.21625395651</v>
      </c>
    </row>
    <row r="412" spans="1:26" ht="12.75">
      <c r="A412" s="18">
        <v>409</v>
      </c>
      <c r="B412" s="18">
        <v>564</v>
      </c>
      <c r="C412" s="18" t="s">
        <v>3015</v>
      </c>
      <c r="D412" s="18" t="s">
        <v>3016</v>
      </c>
      <c r="E412" s="18" t="s">
        <v>3017</v>
      </c>
      <c r="F412" s="18">
        <v>7200</v>
      </c>
      <c r="G412" s="18">
        <v>-9999</v>
      </c>
      <c r="H412" s="18" t="s">
        <v>3018</v>
      </c>
      <c r="J412" s="18" t="s">
        <v>1192</v>
      </c>
      <c r="K412" s="18" t="s">
        <v>1686</v>
      </c>
      <c r="L412" s="18" t="s">
        <v>1035</v>
      </c>
      <c r="M412" s="18">
        <v>1130</v>
      </c>
      <c r="N412" s="18" t="s">
        <v>2261</v>
      </c>
      <c r="O412" s="18" t="s">
        <v>3019</v>
      </c>
      <c r="P412" s="18">
        <v>371210000000000</v>
      </c>
      <c r="Q412" s="18">
        <v>4641</v>
      </c>
      <c r="R412" s="19">
        <v>37.20477</v>
      </c>
      <c r="S412" s="19">
        <v>116.2064</v>
      </c>
      <c r="T412" s="18">
        <v>-1429</v>
      </c>
      <c r="U412" s="18">
        <v>1968</v>
      </c>
      <c r="V412" s="14">
        <v>570423.6875</v>
      </c>
      <c r="W412" s="14">
        <v>4117679.25</v>
      </c>
      <c r="X412" s="14">
        <f t="shared" si="18"/>
        <v>21712.542517269263</v>
      </c>
      <c r="Y412" s="14">
        <f t="shared" si="19"/>
        <v>-42170.67791007273</v>
      </c>
      <c r="Z412" s="14">
        <f t="shared" si="20"/>
        <v>47432.06276306483</v>
      </c>
    </row>
    <row r="413" spans="1:26" ht="12.75">
      <c r="A413" s="18">
        <v>410</v>
      </c>
      <c r="B413" s="18">
        <v>568</v>
      </c>
      <c r="C413" s="18" t="s">
        <v>3020</v>
      </c>
      <c r="D413" s="18" t="s">
        <v>3021</v>
      </c>
      <c r="E413" s="18" t="s">
        <v>3022</v>
      </c>
      <c r="F413" s="18">
        <v>4202</v>
      </c>
      <c r="G413" s="18">
        <v>1230</v>
      </c>
      <c r="H413" s="18" t="s">
        <v>3023</v>
      </c>
      <c r="J413" s="18" t="s">
        <v>1020</v>
      </c>
      <c r="K413" s="18" t="s">
        <v>1021</v>
      </c>
      <c r="L413" s="18" t="s">
        <v>1035</v>
      </c>
      <c r="M413" s="18">
        <v>651</v>
      </c>
      <c r="N413" s="18" t="s">
        <v>1053</v>
      </c>
      <c r="O413" s="18" t="s">
        <v>3024</v>
      </c>
      <c r="P413" s="18">
        <v>370640000000000</v>
      </c>
      <c r="Q413" s="18">
        <v>2420</v>
      </c>
      <c r="R413" s="19">
        <v>37.11326</v>
      </c>
      <c r="S413" s="19">
        <v>116.04094</v>
      </c>
      <c r="T413" s="18">
        <v>-1131</v>
      </c>
      <c r="U413" s="18">
        <v>1968</v>
      </c>
      <c r="V413" s="14">
        <v>585210.3125</v>
      </c>
      <c r="W413" s="14">
        <v>4107663.5</v>
      </c>
      <c r="X413" s="14">
        <f t="shared" si="18"/>
        <v>6925.917517269263</v>
      </c>
      <c r="Y413" s="14">
        <f t="shared" si="19"/>
        <v>-32154.92791007273</v>
      </c>
      <c r="Z413" s="14">
        <f t="shared" si="20"/>
        <v>32892.365715436026</v>
      </c>
    </row>
    <row r="414" spans="1:26" ht="12.75">
      <c r="A414" s="18">
        <v>411</v>
      </c>
      <c r="B414" s="18">
        <v>744</v>
      </c>
      <c r="C414" s="18" t="s">
        <v>3025</v>
      </c>
      <c r="D414" s="18" t="s">
        <v>3026</v>
      </c>
      <c r="E414" s="18" t="s">
        <v>3027</v>
      </c>
      <c r="F414" s="18">
        <v>4319</v>
      </c>
      <c r="G414" s="18">
        <v>750</v>
      </c>
      <c r="H414" s="18" t="s">
        <v>3028</v>
      </c>
      <c r="J414" s="18" t="s">
        <v>1020</v>
      </c>
      <c r="K414" s="18" t="s">
        <v>1021</v>
      </c>
      <c r="L414" s="18" t="s">
        <v>1035</v>
      </c>
      <c r="M414" s="18">
        <v>640</v>
      </c>
      <c r="N414" s="18" t="s">
        <v>1053</v>
      </c>
      <c r="O414" s="18" t="s">
        <v>3029</v>
      </c>
      <c r="P414" s="18">
        <v>370910000000000</v>
      </c>
      <c r="Q414" s="18">
        <v>2425</v>
      </c>
      <c r="R414" s="19">
        <v>37.15513</v>
      </c>
      <c r="S414" s="19">
        <v>116.06409</v>
      </c>
      <c r="T414" s="18">
        <v>-1254</v>
      </c>
      <c r="U414" s="18">
        <v>1974</v>
      </c>
      <c r="V414" s="14">
        <v>583106.75</v>
      </c>
      <c r="W414" s="14">
        <v>4112288</v>
      </c>
      <c r="X414" s="14">
        <f t="shared" si="18"/>
        <v>9029.480017269263</v>
      </c>
      <c r="Y414" s="14">
        <f t="shared" si="19"/>
        <v>-36779.42791007273</v>
      </c>
      <c r="Z414" s="14">
        <f t="shared" si="20"/>
        <v>37871.59657018042</v>
      </c>
    </row>
    <row r="415" spans="1:26" ht="12.75">
      <c r="A415" s="18">
        <v>412</v>
      </c>
      <c r="B415" s="18">
        <v>1053</v>
      </c>
      <c r="C415" s="18" t="s">
        <v>3030</v>
      </c>
      <c r="D415" s="18" t="s">
        <v>3031</v>
      </c>
      <c r="E415" s="18" t="s">
        <v>3032</v>
      </c>
      <c r="F415" s="18">
        <v>7346</v>
      </c>
      <c r="G415" s="18">
        <v>-9999</v>
      </c>
      <c r="H415" s="18" t="s">
        <v>3033</v>
      </c>
      <c r="J415" s="18" t="s">
        <v>1192</v>
      </c>
      <c r="K415" s="18" t="s">
        <v>1686</v>
      </c>
      <c r="L415" s="18" t="s">
        <v>1035</v>
      </c>
      <c r="M415" s="18">
        <v>1264</v>
      </c>
      <c r="N415" s="18" t="s">
        <v>1053</v>
      </c>
      <c r="O415" s="18" t="s">
        <v>3034</v>
      </c>
      <c r="P415" s="18">
        <v>371220000000000</v>
      </c>
      <c r="Q415" s="18">
        <v>4689</v>
      </c>
      <c r="R415" s="19">
        <v>37.20693</v>
      </c>
      <c r="S415" s="19">
        <v>116.20998</v>
      </c>
      <c r="T415" s="18">
        <v>-1393</v>
      </c>
      <c r="U415" s="18">
        <v>1992</v>
      </c>
      <c r="V415" s="14">
        <v>570104.125</v>
      </c>
      <c r="W415" s="14">
        <v>4117916.25</v>
      </c>
      <c r="X415" s="14">
        <f t="shared" si="18"/>
        <v>22032.105017269263</v>
      </c>
      <c r="Y415" s="14">
        <f t="shared" si="19"/>
        <v>-42407.67791007273</v>
      </c>
      <c r="Z415" s="14">
        <f t="shared" si="20"/>
        <v>47789.37954416705</v>
      </c>
    </row>
    <row r="416" spans="1:26" ht="12.75">
      <c r="A416" s="18">
        <v>413</v>
      </c>
      <c r="B416" s="18">
        <v>526</v>
      </c>
      <c r="C416" s="18" t="s">
        <v>3035</v>
      </c>
      <c r="D416" s="18" t="s">
        <v>3036</v>
      </c>
      <c r="E416" s="18" t="s">
        <v>3037</v>
      </c>
      <c r="F416" s="18">
        <v>4310</v>
      </c>
      <c r="G416" s="18">
        <v>920</v>
      </c>
      <c r="H416" s="18" t="s">
        <v>3038</v>
      </c>
      <c r="J416" s="18" t="s">
        <v>1020</v>
      </c>
      <c r="K416" s="18" t="s">
        <v>1686</v>
      </c>
      <c r="L416" s="18" t="s">
        <v>3039</v>
      </c>
      <c r="M416" s="18">
        <v>810</v>
      </c>
      <c r="N416" s="18" t="s">
        <v>1053</v>
      </c>
      <c r="O416" s="18" t="s">
        <v>3040</v>
      </c>
      <c r="P416" s="18">
        <v>370840000000000</v>
      </c>
      <c r="Q416" s="18">
        <v>2431</v>
      </c>
      <c r="R416" s="19">
        <v>37.14558</v>
      </c>
      <c r="S416" s="19">
        <v>116.06567</v>
      </c>
      <c r="T416" s="18">
        <v>-1069</v>
      </c>
      <c r="U416" s="18">
        <v>1968</v>
      </c>
      <c r="V416" s="14">
        <v>582976.6875</v>
      </c>
      <c r="W416" s="14">
        <v>4111227.5</v>
      </c>
      <c r="X416" s="14">
        <f t="shared" si="18"/>
        <v>9159.542517269263</v>
      </c>
      <c r="Y416" s="14">
        <f t="shared" si="19"/>
        <v>-35718.92791007273</v>
      </c>
      <c r="Z416" s="14">
        <f t="shared" si="20"/>
        <v>36874.63939038097</v>
      </c>
    </row>
    <row r="417" spans="1:26" ht="12.75">
      <c r="A417" s="18">
        <v>414</v>
      </c>
      <c r="B417" s="18">
        <v>873</v>
      </c>
      <c r="C417" s="18" t="s">
        <v>3041</v>
      </c>
      <c r="D417" s="18" t="s">
        <v>3042</v>
      </c>
      <c r="E417" s="18" t="s">
        <v>3043</v>
      </c>
      <c r="F417" s="18">
        <v>3985</v>
      </c>
      <c r="G417" s="18">
        <v>1160</v>
      </c>
      <c r="H417" s="18" t="s">
        <v>3044</v>
      </c>
      <c r="J417" s="18" t="s">
        <v>1020</v>
      </c>
      <c r="K417" s="18" t="s">
        <v>1686</v>
      </c>
      <c r="L417" s="18" t="s">
        <v>1035</v>
      </c>
      <c r="M417" s="18">
        <v>1050</v>
      </c>
      <c r="N417" s="18" t="s">
        <v>3045</v>
      </c>
      <c r="O417" s="18" t="s">
        <v>3046</v>
      </c>
      <c r="P417" s="18">
        <v>370120000000000</v>
      </c>
      <c r="Q417" s="18">
        <v>2406</v>
      </c>
      <c r="R417" s="19">
        <v>37.0233</v>
      </c>
      <c r="S417" s="19">
        <v>116.03413</v>
      </c>
      <c r="T417" s="18">
        <v>-529</v>
      </c>
      <c r="U417" s="18">
        <v>1980</v>
      </c>
      <c r="V417" s="14">
        <v>585915.75</v>
      </c>
      <c r="W417" s="14">
        <v>4097689.25</v>
      </c>
      <c r="X417" s="14">
        <f t="shared" si="18"/>
        <v>6220.480017269263</v>
      </c>
      <c r="Y417" s="14">
        <f t="shared" si="19"/>
        <v>-22180.67791007273</v>
      </c>
      <c r="Z417" s="14">
        <f t="shared" si="20"/>
        <v>23036.4242927507</v>
      </c>
    </row>
    <row r="418" spans="1:26" ht="12.75">
      <c r="A418" s="18">
        <v>415</v>
      </c>
      <c r="B418" s="18">
        <v>912</v>
      </c>
      <c r="C418" s="18" t="s">
        <v>3047</v>
      </c>
      <c r="D418" s="18" t="s">
        <v>2258</v>
      </c>
      <c r="E418" s="18" t="s">
        <v>2259</v>
      </c>
      <c r="F418" s="18">
        <v>-8888</v>
      </c>
      <c r="G418" s="18">
        <v>-9999</v>
      </c>
      <c r="H418" s="18" t="s">
        <v>2260</v>
      </c>
      <c r="J418" s="18" t="s">
        <v>1192</v>
      </c>
      <c r="K418" s="18" t="s">
        <v>1686</v>
      </c>
      <c r="L418" s="18" t="s">
        <v>1035</v>
      </c>
      <c r="M418" s="18">
        <v>1339</v>
      </c>
      <c r="N418" s="18" t="s">
        <v>2295</v>
      </c>
      <c r="O418" s="18" t="s">
        <v>2262</v>
      </c>
      <c r="P418" s="18">
        <v>371240000000000</v>
      </c>
      <c r="Q418" s="18">
        <v>4664</v>
      </c>
      <c r="R418" s="19">
        <v>37.21202</v>
      </c>
      <c r="S418" s="19">
        <v>116.20676</v>
      </c>
      <c r="T418" s="18">
        <v>14891</v>
      </c>
      <c r="U418" s="18">
        <v>1982</v>
      </c>
      <c r="V418" s="14">
        <v>570384.625</v>
      </c>
      <c r="W418" s="14">
        <v>4118484</v>
      </c>
      <c r="X418" s="14">
        <f t="shared" si="18"/>
        <v>21751.605017269263</v>
      </c>
      <c r="Y418" s="14">
        <f t="shared" si="19"/>
        <v>-42975.42791007273</v>
      </c>
      <c r="Z418" s="14">
        <f t="shared" si="20"/>
        <v>48166.5830725115</v>
      </c>
    </row>
    <row r="419" spans="1:26" ht="12.75">
      <c r="A419" s="18">
        <v>416</v>
      </c>
      <c r="B419" s="18">
        <v>736</v>
      </c>
      <c r="C419" s="18" t="s">
        <v>3048</v>
      </c>
      <c r="D419" s="18" t="s">
        <v>3049</v>
      </c>
      <c r="E419" s="18" t="s">
        <v>3050</v>
      </c>
      <c r="F419" s="18">
        <v>7430</v>
      </c>
      <c r="G419" s="18">
        <v>-9999</v>
      </c>
      <c r="H419" s="18" t="s">
        <v>3051</v>
      </c>
      <c r="J419" s="18" t="s">
        <v>1192</v>
      </c>
      <c r="K419" s="18" t="s">
        <v>1686</v>
      </c>
      <c r="L419" s="18" t="s">
        <v>1035</v>
      </c>
      <c r="M419" s="18">
        <v>1364</v>
      </c>
      <c r="N419" s="18" t="s">
        <v>2295</v>
      </c>
      <c r="O419" s="18" t="s">
        <v>3052</v>
      </c>
      <c r="P419" s="18">
        <v>371200000000000</v>
      </c>
      <c r="Q419" s="18">
        <v>4583</v>
      </c>
      <c r="R419" s="19">
        <v>37.20039</v>
      </c>
      <c r="S419" s="19">
        <v>116.20319</v>
      </c>
      <c r="T419" s="18">
        <v>-1483</v>
      </c>
      <c r="U419" s="18">
        <v>1973</v>
      </c>
      <c r="V419" s="14">
        <v>570712.75</v>
      </c>
      <c r="W419" s="14">
        <v>4117196</v>
      </c>
      <c r="X419" s="14">
        <f t="shared" si="18"/>
        <v>21423.480017269263</v>
      </c>
      <c r="Y419" s="14">
        <f t="shared" si="19"/>
        <v>-41687.42791007273</v>
      </c>
      <c r="Z419" s="14">
        <f t="shared" si="20"/>
        <v>46870.10925747716</v>
      </c>
    </row>
    <row r="420" spans="1:26" ht="12.75">
      <c r="A420" s="18">
        <v>417</v>
      </c>
      <c r="B420" s="18">
        <v>781</v>
      </c>
      <c r="C420" s="18" t="s">
        <v>3053</v>
      </c>
      <c r="D420" s="18" t="s">
        <v>3054</v>
      </c>
      <c r="E420" s="18" t="s">
        <v>3055</v>
      </c>
      <c r="F420" s="18">
        <v>6769</v>
      </c>
      <c r="G420" s="18">
        <v>-9999</v>
      </c>
      <c r="H420" s="18" t="s">
        <v>3056</v>
      </c>
      <c r="J420" s="18" t="s">
        <v>1192</v>
      </c>
      <c r="K420" s="18" t="s">
        <v>1686</v>
      </c>
      <c r="L420" s="18" t="s">
        <v>1035</v>
      </c>
      <c r="M420" s="18">
        <v>1076</v>
      </c>
      <c r="N420" s="18" t="s">
        <v>2250</v>
      </c>
      <c r="O420" s="18" t="s">
        <v>3057</v>
      </c>
      <c r="P420" s="18">
        <v>371310000000000</v>
      </c>
      <c r="Q420" s="18">
        <v>4435</v>
      </c>
      <c r="R420" s="19">
        <v>37.22164</v>
      </c>
      <c r="S420" s="19">
        <v>116.17969</v>
      </c>
      <c r="T420" s="18">
        <v>-1258</v>
      </c>
      <c r="U420" s="18">
        <v>1975</v>
      </c>
      <c r="V420" s="14">
        <v>572778.0625</v>
      </c>
      <c r="W420" s="14">
        <v>4119571.25</v>
      </c>
      <c r="X420" s="14">
        <f t="shared" si="18"/>
        <v>19358.167517269263</v>
      </c>
      <c r="Y420" s="14">
        <f t="shared" si="19"/>
        <v>-44062.67791007273</v>
      </c>
      <c r="Z420" s="14">
        <f t="shared" si="20"/>
        <v>48127.52054940572</v>
      </c>
    </row>
    <row r="421" spans="1:26" ht="12.75">
      <c r="A421" s="18">
        <v>418</v>
      </c>
      <c r="B421" s="18">
        <v>604</v>
      </c>
      <c r="C421" s="18" t="s">
        <v>3058</v>
      </c>
      <c r="D421" s="18" t="s">
        <v>3059</v>
      </c>
      <c r="E421" s="18" t="s">
        <v>3060</v>
      </c>
      <c r="F421" s="18">
        <v>4354</v>
      </c>
      <c r="G421" s="18">
        <v>1865</v>
      </c>
      <c r="H421" s="18" t="s">
        <v>3061</v>
      </c>
      <c r="J421" s="18" t="s">
        <v>1020</v>
      </c>
      <c r="K421" s="18" t="s">
        <v>1021</v>
      </c>
      <c r="L421" s="18" t="s">
        <v>1029</v>
      </c>
      <c r="M421" s="18">
        <v>1798</v>
      </c>
      <c r="N421" s="18" t="s">
        <v>1053</v>
      </c>
      <c r="O421" s="18" t="s">
        <v>3062</v>
      </c>
      <c r="P421" s="18">
        <v>370820000000000</v>
      </c>
      <c r="Q421" s="18">
        <v>2448</v>
      </c>
      <c r="R421" s="19">
        <v>37.13951</v>
      </c>
      <c r="S421" s="19">
        <v>116.08744</v>
      </c>
      <c r="T421" s="18">
        <v>-108</v>
      </c>
      <c r="U421" s="18">
        <v>1969</v>
      </c>
      <c r="V421" s="14">
        <v>581050.1875</v>
      </c>
      <c r="W421" s="14">
        <v>4110535.25</v>
      </c>
      <c r="X421" s="14">
        <f t="shared" si="18"/>
        <v>11086.042517269263</v>
      </c>
      <c r="Y421" s="14">
        <f t="shared" si="19"/>
        <v>-35026.67791007273</v>
      </c>
      <c r="Z421" s="14">
        <f t="shared" si="20"/>
        <v>36739.19574665018</v>
      </c>
    </row>
    <row r="422" spans="1:26" ht="12.75">
      <c r="A422" s="18">
        <v>419</v>
      </c>
      <c r="B422" s="18">
        <v>327</v>
      </c>
      <c r="C422" s="18" t="s">
        <v>3063</v>
      </c>
      <c r="D422" s="18" t="s">
        <v>1201</v>
      </c>
      <c r="E422" s="18" t="s">
        <v>3064</v>
      </c>
      <c r="F422" s="18">
        <v>4019</v>
      </c>
      <c r="G422" s="18">
        <v>465</v>
      </c>
      <c r="H422" s="18" t="s">
        <v>3065</v>
      </c>
      <c r="J422" s="18" t="s">
        <v>1020</v>
      </c>
      <c r="K422" s="18" t="s">
        <v>1021</v>
      </c>
      <c r="L422" s="18" t="s">
        <v>1059</v>
      </c>
      <c r="M422" s="18">
        <v>442</v>
      </c>
      <c r="N422" s="18" t="s">
        <v>1023</v>
      </c>
      <c r="O422" s="18" t="s">
        <v>3066</v>
      </c>
      <c r="P422" s="18">
        <v>370230000000000</v>
      </c>
      <c r="Q422" s="18">
        <v>2405</v>
      </c>
      <c r="R422" s="19">
        <v>37.04428</v>
      </c>
      <c r="S422" s="19">
        <v>116.03636</v>
      </c>
      <c r="T422" s="18">
        <v>-1172</v>
      </c>
      <c r="U422" s="18">
        <v>1963</v>
      </c>
      <c r="V422" s="14">
        <v>585694.25</v>
      </c>
      <c r="W422" s="14">
        <v>4100015.75</v>
      </c>
      <c r="X422" s="14">
        <f t="shared" si="18"/>
        <v>6441.980017269263</v>
      </c>
      <c r="Y422" s="14">
        <f t="shared" si="19"/>
        <v>-24507.17791007273</v>
      </c>
      <c r="Z422" s="14">
        <f t="shared" si="20"/>
        <v>25339.709462794817</v>
      </c>
    </row>
    <row r="423" spans="1:26" ht="12.75">
      <c r="A423" s="18">
        <v>420</v>
      </c>
      <c r="B423" s="18">
        <v>761</v>
      </c>
      <c r="C423" s="18" t="s">
        <v>3067</v>
      </c>
      <c r="D423" s="18" t="s">
        <v>3068</v>
      </c>
      <c r="E423" s="18" t="s">
        <v>3069</v>
      </c>
      <c r="F423" s="18">
        <v>7394</v>
      </c>
      <c r="G423" s="18">
        <v>-9999</v>
      </c>
      <c r="H423" s="18" t="s">
        <v>3070</v>
      </c>
      <c r="J423" s="18" t="s">
        <v>1192</v>
      </c>
      <c r="K423" s="18" t="s">
        <v>1686</v>
      </c>
      <c r="L423" s="18" t="s">
        <v>1035</v>
      </c>
      <c r="M423" s="18">
        <v>1325</v>
      </c>
      <c r="N423" s="18" t="s">
        <v>2261</v>
      </c>
      <c r="O423" s="18" t="s">
        <v>3071</v>
      </c>
      <c r="P423" s="18">
        <v>371200000000000</v>
      </c>
      <c r="Q423" s="18">
        <v>4600</v>
      </c>
      <c r="R423" s="19">
        <v>37.20113</v>
      </c>
      <c r="S423" s="19">
        <v>116.20393</v>
      </c>
      <c r="T423" s="18">
        <v>-1469</v>
      </c>
      <c r="U423" s="18">
        <v>1974</v>
      </c>
      <c r="V423" s="14">
        <v>570645.75</v>
      </c>
      <c r="W423" s="14">
        <v>4117278.25</v>
      </c>
      <c r="X423" s="14">
        <f t="shared" si="18"/>
        <v>21490.480017269263</v>
      </c>
      <c r="Y423" s="14">
        <f t="shared" si="19"/>
        <v>-41769.67791007273</v>
      </c>
      <c r="Z423" s="14">
        <f t="shared" si="20"/>
        <v>46973.894069832735</v>
      </c>
    </row>
    <row r="424" spans="1:26" ht="12.75">
      <c r="A424" s="18">
        <v>421</v>
      </c>
      <c r="B424" s="18">
        <v>823</v>
      </c>
      <c r="C424" s="18" t="s">
        <v>3072</v>
      </c>
      <c r="D424" s="18" t="s">
        <v>3073</v>
      </c>
      <c r="E424" s="18" t="s">
        <v>3074</v>
      </c>
      <c r="F424" s="18">
        <v>7434</v>
      </c>
      <c r="G424" s="18">
        <v>-9999</v>
      </c>
      <c r="H424" s="18" t="s">
        <v>3075</v>
      </c>
      <c r="J424" s="18" t="s">
        <v>1192</v>
      </c>
      <c r="K424" s="18" t="s">
        <v>1686</v>
      </c>
      <c r="L424" s="18" t="s">
        <v>1035</v>
      </c>
      <c r="M424" s="18">
        <v>1263</v>
      </c>
      <c r="N424" s="18" t="s">
        <v>2250</v>
      </c>
      <c r="O424" s="18" t="s">
        <v>3076</v>
      </c>
      <c r="P424" s="18">
        <v>371110000000000</v>
      </c>
      <c r="Q424" s="18">
        <v>4659</v>
      </c>
      <c r="R424" s="19">
        <v>37.18778</v>
      </c>
      <c r="S424" s="19">
        <v>116.21296</v>
      </c>
      <c r="T424" s="18">
        <v>-1512</v>
      </c>
      <c r="U424" s="18">
        <v>1977</v>
      </c>
      <c r="V424" s="14">
        <v>569857.1875</v>
      </c>
      <c r="W424" s="14">
        <v>4115790</v>
      </c>
      <c r="X424" s="14">
        <f t="shared" si="18"/>
        <v>22279.042517269263</v>
      </c>
      <c r="Y424" s="14">
        <f t="shared" si="19"/>
        <v>-40281.42791007273</v>
      </c>
      <c r="Z424" s="14">
        <f t="shared" si="20"/>
        <v>46032.04503344032</v>
      </c>
    </row>
    <row r="425" spans="1:26" ht="12.75">
      <c r="A425" s="18">
        <v>422</v>
      </c>
      <c r="B425" s="18">
        <v>277</v>
      </c>
      <c r="C425" s="18" t="s">
        <v>3077</v>
      </c>
      <c r="D425" s="18" t="s">
        <v>3078</v>
      </c>
      <c r="E425" s="18" t="s">
        <v>3079</v>
      </c>
      <c r="F425" s="18">
        <v>4017</v>
      </c>
      <c r="G425" s="18">
        <v>1080</v>
      </c>
      <c r="H425" s="18" t="s">
        <v>3080</v>
      </c>
      <c r="J425" s="18" t="s">
        <v>1020</v>
      </c>
      <c r="K425" s="18" t="s">
        <v>1021</v>
      </c>
      <c r="L425" s="18" t="s">
        <v>1059</v>
      </c>
      <c r="M425" s="18">
        <v>711</v>
      </c>
      <c r="N425" s="18" t="s">
        <v>1023</v>
      </c>
      <c r="O425" s="18" t="s">
        <v>3081</v>
      </c>
      <c r="P425" s="18">
        <v>370230000000000</v>
      </c>
      <c r="Q425" s="18">
        <v>2407</v>
      </c>
      <c r="R425" s="19">
        <v>37.04393</v>
      </c>
      <c r="S425" s="19">
        <v>116.02111</v>
      </c>
      <c r="T425" s="18">
        <v>-899</v>
      </c>
      <c r="U425" s="18">
        <v>1962</v>
      </c>
      <c r="V425" s="14">
        <v>587050.6875</v>
      </c>
      <c r="W425" s="14">
        <v>4099991</v>
      </c>
      <c r="X425" s="14">
        <f t="shared" si="18"/>
        <v>5085.542517269263</v>
      </c>
      <c r="Y425" s="14">
        <f t="shared" si="19"/>
        <v>-24482.42791007273</v>
      </c>
      <c r="Z425" s="14">
        <f t="shared" si="20"/>
        <v>25005.03987333077</v>
      </c>
    </row>
    <row r="426" spans="1:26" ht="12.75">
      <c r="A426" s="18">
        <v>423</v>
      </c>
      <c r="B426" s="18">
        <v>831</v>
      </c>
      <c r="C426" s="18" t="s">
        <v>3082</v>
      </c>
      <c r="D426" s="18" t="s">
        <v>3083</v>
      </c>
      <c r="E426" s="18" t="s">
        <v>3084</v>
      </c>
      <c r="F426" s="18">
        <v>4152</v>
      </c>
      <c r="G426" s="18">
        <v>2440</v>
      </c>
      <c r="H426" s="18" t="s">
        <v>3085</v>
      </c>
      <c r="J426" s="18" t="s">
        <v>1020</v>
      </c>
      <c r="K426" s="18" t="s">
        <v>1021</v>
      </c>
      <c r="L426" s="18" t="s">
        <v>1101</v>
      </c>
      <c r="M426" s="18">
        <v>2101</v>
      </c>
      <c r="N426" s="18" t="s">
        <v>1023</v>
      </c>
      <c r="O426" s="18" t="s">
        <v>3086</v>
      </c>
      <c r="P426" s="18">
        <v>370600000000000</v>
      </c>
      <c r="Q426" s="18">
        <v>2560</v>
      </c>
      <c r="R426" s="19">
        <v>37.10177</v>
      </c>
      <c r="S426" s="19">
        <v>116.05115</v>
      </c>
      <c r="T426" s="18">
        <v>509</v>
      </c>
      <c r="U426" s="18">
        <v>1978</v>
      </c>
      <c r="V426" s="14">
        <v>584315.625</v>
      </c>
      <c r="W426" s="14">
        <v>4106380.5</v>
      </c>
      <c r="X426" s="14">
        <f t="shared" si="18"/>
        <v>7820.605017269263</v>
      </c>
      <c r="Y426" s="14">
        <f t="shared" si="19"/>
        <v>-30871.92791007273</v>
      </c>
      <c r="Z426" s="14">
        <f t="shared" si="20"/>
        <v>31847.100271780862</v>
      </c>
    </row>
    <row r="427" spans="1:26" ht="12.75">
      <c r="A427" s="18">
        <v>424</v>
      </c>
      <c r="B427" s="18">
        <v>603</v>
      </c>
      <c r="C427" s="18" t="s">
        <v>3087</v>
      </c>
      <c r="D427" s="18" t="s">
        <v>3059</v>
      </c>
      <c r="E427" s="18" t="s">
        <v>3088</v>
      </c>
      <c r="F427" s="18">
        <v>4209</v>
      </c>
      <c r="G427" s="18">
        <v>1405</v>
      </c>
      <c r="H427" s="18" t="s">
        <v>3089</v>
      </c>
      <c r="J427" s="18" t="s">
        <v>1020</v>
      </c>
      <c r="K427" s="18" t="s">
        <v>1021</v>
      </c>
      <c r="L427" s="18" t="s">
        <v>1029</v>
      </c>
      <c r="M427" s="18">
        <v>1346</v>
      </c>
      <c r="N427" s="18" t="s">
        <v>1053</v>
      </c>
      <c r="O427" s="18" t="s">
        <v>3090</v>
      </c>
      <c r="P427" s="18">
        <v>370710000000000</v>
      </c>
      <c r="Q427" s="18">
        <v>2523</v>
      </c>
      <c r="R427" s="19">
        <v>37.11943</v>
      </c>
      <c r="S427" s="19">
        <v>116.05511</v>
      </c>
      <c r="T427" s="18">
        <v>-340</v>
      </c>
      <c r="U427" s="18">
        <v>1969</v>
      </c>
      <c r="V427" s="14">
        <v>583943.375</v>
      </c>
      <c r="W427" s="14">
        <v>4108335.75</v>
      </c>
      <c r="X427" s="14">
        <f t="shared" si="18"/>
        <v>8192.855017269263</v>
      </c>
      <c r="Y427" s="14">
        <f t="shared" si="19"/>
        <v>-32827.17791007273</v>
      </c>
      <c r="Z427" s="14">
        <f t="shared" si="20"/>
        <v>33834.10236541766</v>
      </c>
    </row>
    <row r="428" spans="1:26" ht="12.75">
      <c r="A428" s="18">
        <v>425</v>
      </c>
      <c r="B428" s="18">
        <v>557</v>
      </c>
      <c r="C428" s="18" t="s">
        <v>3091</v>
      </c>
      <c r="D428" s="18" t="s">
        <v>3092</v>
      </c>
      <c r="E428" s="18" t="s">
        <v>3093</v>
      </c>
      <c r="F428" s="18">
        <v>4399</v>
      </c>
      <c r="G428" s="18">
        <v>615</v>
      </c>
      <c r="H428" s="18" t="s">
        <v>3094</v>
      </c>
      <c r="J428" s="18" t="s">
        <v>1020</v>
      </c>
      <c r="K428" s="18" t="s">
        <v>1021</v>
      </c>
      <c r="L428" s="18" t="s">
        <v>1035</v>
      </c>
      <c r="M428" s="18">
        <v>586</v>
      </c>
      <c r="N428" s="18" t="s">
        <v>1053</v>
      </c>
      <c r="O428" s="18" t="s">
        <v>3095</v>
      </c>
      <c r="P428" s="18">
        <v>370940000000000</v>
      </c>
      <c r="Q428" s="18">
        <v>2425</v>
      </c>
      <c r="R428" s="19">
        <v>37.16179</v>
      </c>
      <c r="S428" s="19">
        <v>116.07719</v>
      </c>
      <c r="T428" s="18">
        <v>-1388</v>
      </c>
      <c r="U428" s="18">
        <v>1968</v>
      </c>
      <c r="V428" s="14">
        <v>581937.0625</v>
      </c>
      <c r="W428" s="14">
        <v>4113015.25</v>
      </c>
      <c r="X428" s="14">
        <f t="shared" si="18"/>
        <v>10199.167517269263</v>
      </c>
      <c r="Y428" s="14">
        <f t="shared" si="19"/>
        <v>-37506.67791007273</v>
      </c>
      <c r="Z428" s="14">
        <f t="shared" si="20"/>
        <v>38868.6751240026</v>
      </c>
    </row>
    <row r="429" spans="1:26" ht="12.75">
      <c r="A429" s="18">
        <v>426</v>
      </c>
      <c r="B429" s="18">
        <v>1022</v>
      </c>
      <c r="C429" s="18" t="s">
        <v>3096</v>
      </c>
      <c r="D429" s="18" t="s">
        <v>3097</v>
      </c>
      <c r="E429" s="18" t="s">
        <v>3098</v>
      </c>
      <c r="F429" s="18">
        <v>4289</v>
      </c>
      <c r="G429" s="18">
        <v>1821</v>
      </c>
      <c r="H429" s="18" t="s">
        <v>3099</v>
      </c>
      <c r="J429" s="18" t="s">
        <v>1020</v>
      </c>
      <c r="K429" s="18" t="s">
        <v>1021</v>
      </c>
      <c r="L429" s="18" t="s">
        <v>1101</v>
      </c>
      <c r="M429" s="18">
        <v>1640</v>
      </c>
      <c r="N429" s="18" t="s">
        <v>1053</v>
      </c>
      <c r="O429" s="18" t="s">
        <v>3100</v>
      </c>
      <c r="P429" s="18">
        <v>370830000000000</v>
      </c>
      <c r="Q429" s="18">
        <v>2440</v>
      </c>
      <c r="R429" s="19">
        <v>37.14284</v>
      </c>
      <c r="S429" s="19">
        <v>116.06694</v>
      </c>
      <c r="T429" s="18">
        <v>-209</v>
      </c>
      <c r="U429" s="18">
        <v>1989</v>
      </c>
      <c r="V429" s="14">
        <v>582867.75</v>
      </c>
      <c r="W429" s="14">
        <v>4110922</v>
      </c>
      <c r="X429" s="14">
        <f t="shared" si="18"/>
        <v>9268.480017269263</v>
      </c>
      <c r="Y429" s="14">
        <f t="shared" si="19"/>
        <v>-35413.42791007273</v>
      </c>
      <c r="Z429" s="14">
        <f t="shared" si="20"/>
        <v>36606.22348962588</v>
      </c>
    </row>
    <row r="430" spans="1:26" ht="12.75">
      <c r="A430" s="18">
        <v>427</v>
      </c>
      <c r="B430" s="18">
        <v>784</v>
      </c>
      <c r="C430" s="18" t="s">
        <v>3101</v>
      </c>
      <c r="D430" s="18" t="s">
        <v>3102</v>
      </c>
      <c r="E430" s="18" t="s">
        <v>3103</v>
      </c>
      <c r="F430" s="18">
        <v>6734</v>
      </c>
      <c r="G430" s="18">
        <v>2724</v>
      </c>
      <c r="H430" s="18" t="s">
        <v>3104</v>
      </c>
      <c r="J430" s="18" t="s">
        <v>1020</v>
      </c>
      <c r="K430" s="18" t="s">
        <v>1021</v>
      </c>
      <c r="L430" s="18" t="s">
        <v>1143</v>
      </c>
      <c r="M430" s="18">
        <v>2685</v>
      </c>
      <c r="N430" s="18" t="s">
        <v>1023</v>
      </c>
      <c r="O430" s="18" t="s">
        <v>3105</v>
      </c>
      <c r="P430" s="18">
        <v>371330000000000</v>
      </c>
      <c r="Q430" s="18">
        <v>4433</v>
      </c>
      <c r="R430" s="19">
        <v>37.22495</v>
      </c>
      <c r="S430" s="19">
        <v>116.36756</v>
      </c>
      <c r="T430" s="18">
        <v>384</v>
      </c>
      <c r="U430" s="18">
        <v>1975</v>
      </c>
      <c r="V430" s="14">
        <v>556107.375</v>
      </c>
      <c r="W430" s="14">
        <v>4119811.5</v>
      </c>
      <c r="X430" s="14">
        <f t="shared" si="18"/>
        <v>36028.85501726926</v>
      </c>
      <c r="Y430" s="14">
        <f t="shared" si="19"/>
        <v>-44302.92791007273</v>
      </c>
      <c r="Z430" s="14">
        <f t="shared" si="20"/>
        <v>57103.658510296074</v>
      </c>
    </row>
    <row r="431" spans="1:26" ht="12.75">
      <c r="A431" s="18">
        <v>428</v>
      </c>
      <c r="B431" s="18">
        <v>600</v>
      </c>
      <c r="C431" s="18" t="s">
        <v>3106</v>
      </c>
      <c r="D431" s="18" t="s">
        <v>3107</v>
      </c>
      <c r="E431" s="18" t="s">
        <v>3108</v>
      </c>
      <c r="F431" s="18">
        <v>3965</v>
      </c>
      <c r="G431" s="18">
        <v>440</v>
      </c>
      <c r="H431" s="18" t="s">
        <v>3109</v>
      </c>
      <c r="I431" s="18" t="s">
        <v>1186</v>
      </c>
      <c r="J431" s="18" t="s">
        <v>1020</v>
      </c>
      <c r="K431" s="18" t="s">
        <v>1046</v>
      </c>
      <c r="L431" s="18" t="s">
        <v>1035</v>
      </c>
      <c r="M431" s="18">
        <v>407</v>
      </c>
      <c r="N431" s="18" t="s">
        <v>1023</v>
      </c>
      <c r="O431" s="18" t="s">
        <v>3110</v>
      </c>
      <c r="P431" s="18">
        <v>370050000000000</v>
      </c>
      <c r="Q431" s="18">
        <v>2415</v>
      </c>
      <c r="R431" s="19">
        <v>37.01499</v>
      </c>
      <c r="S431" s="19">
        <v>116.00217</v>
      </c>
      <c r="T431" s="18">
        <v>-1143</v>
      </c>
      <c r="U431" s="18">
        <v>1969</v>
      </c>
      <c r="V431" s="14">
        <v>588768.375</v>
      </c>
      <c r="W431" s="14">
        <v>4096797.25</v>
      </c>
      <c r="X431" s="14">
        <f t="shared" si="18"/>
        <v>3367.855017269263</v>
      </c>
      <c r="Y431" s="14">
        <f t="shared" si="19"/>
        <v>-21288.67791007273</v>
      </c>
      <c r="Z431" s="14">
        <f t="shared" si="20"/>
        <v>21553.427907786834</v>
      </c>
    </row>
    <row r="432" spans="1:26" ht="12.75">
      <c r="A432" s="18">
        <v>429</v>
      </c>
      <c r="B432" s="18">
        <v>600</v>
      </c>
      <c r="C432" s="18" t="s">
        <v>3111</v>
      </c>
      <c r="D432" s="18" t="s">
        <v>3107</v>
      </c>
      <c r="E432" s="18" t="s">
        <v>3112</v>
      </c>
      <c r="F432" s="18">
        <v>3968</v>
      </c>
      <c r="G432" s="18">
        <v>440</v>
      </c>
      <c r="H432" s="18" t="s">
        <v>3113</v>
      </c>
      <c r="I432" s="18" t="s">
        <v>1186</v>
      </c>
      <c r="J432" s="18" t="s">
        <v>1020</v>
      </c>
      <c r="K432" s="18" t="s">
        <v>1046</v>
      </c>
      <c r="L432" s="18" t="s">
        <v>1035</v>
      </c>
      <c r="M432" s="18">
        <v>408</v>
      </c>
      <c r="N432" s="18" t="s">
        <v>1023</v>
      </c>
      <c r="O432" s="18" t="s">
        <v>3114</v>
      </c>
      <c r="P432" s="18">
        <v>370050000000000</v>
      </c>
      <c r="Q432" s="18">
        <v>2415</v>
      </c>
      <c r="R432" s="19">
        <v>37.01484</v>
      </c>
      <c r="S432" s="19">
        <v>116.00012</v>
      </c>
      <c r="T432" s="18">
        <v>-1145</v>
      </c>
      <c r="U432" s="18">
        <v>1969</v>
      </c>
      <c r="V432" s="14">
        <v>588950.9375</v>
      </c>
      <c r="W432" s="14">
        <v>4096782.75</v>
      </c>
      <c r="X432" s="14">
        <f t="shared" si="18"/>
        <v>3185.292517269263</v>
      </c>
      <c r="Y432" s="14">
        <f t="shared" si="19"/>
        <v>-21274.17791007273</v>
      </c>
      <c r="Z432" s="14">
        <f t="shared" si="20"/>
        <v>21511.316421130487</v>
      </c>
    </row>
    <row r="433" spans="1:26" ht="12.75">
      <c r="A433" s="18">
        <v>430</v>
      </c>
      <c r="B433" s="18">
        <v>891</v>
      </c>
      <c r="C433" s="18" t="s">
        <v>3115</v>
      </c>
      <c r="D433" s="18" t="s">
        <v>3116</v>
      </c>
      <c r="E433" s="18" t="s">
        <v>3117</v>
      </c>
      <c r="F433" s="18">
        <v>4342</v>
      </c>
      <c r="G433" s="18">
        <v>1100</v>
      </c>
      <c r="H433" s="18" t="s">
        <v>3118</v>
      </c>
      <c r="J433" s="18" t="s">
        <v>1020</v>
      </c>
      <c r="K433" s="18" t="s">
        <v>1021</v>
      </c>
      <c r="L433" s="18" t="s">
        <v>1035</v>
      </c>
      <c r="M433" s="18">
        <v>965</v>
      </c>
      <c r="N433" s="18" t="s">
        <v>1053</v>
      </c>
      <c r="O433" s="18" t="s">
        <v>3119</v>
      </c>
      <c r="P433" s="18">
        <v>370930000000000</v>
      </c>
      <c r="Q433" s="18">
        <v>2416</v>
      </c>
      <c r="R433" s="19">
        <v>37.16042</v>
      </c>
      <c r="S433" s="19">
        <v>116.06652</v>
      </c>
      <c r="T433" s="18">
        <v>-961</v>
      </c>
      <c r="U433" s="18">
        <v>1981</v>
      </c>
      <c r="V433" s="14">
        <v>582885.25</v>
      </c>
      <c r="W433" s="14">
        <v>4112872.25</v>
      </c>
      <c r="X433" s="14">
        <f t="shared" si="18"/>
        <v>9250.980017269263</v>
      </c>
      <c r="Y433" s="14">
        <f t="shared" si="19"/>
        <v>-37363.67791007273</v>
      </c>
      <c r="Z433" s="14">
        <f t="shared" si="20"/>
        <v>38491.88301769052</v>
      </c>
    </row>
    <row r="434" spans="1:26" ht="12.75">
      <c r="A434" s="18">
        <v>431</v>
      </c>
      <c r="B434" s="18">
        <v>421</v>
      </c>
      <c r="C434" s="18" t="s">
        <v>3120</v>
      </c>
      <c r="D434" s="18" t="s">
        <v>3121</v>
      </c>
      <c r="E434" s="18" t="s">
        <v>3122</v>
      </c>
      <c r="F434" s="18">
        <v>4264</v>
      </c>
      <c r="G434" s="18">
        <v>785</v>
      </c>
      <c r="H434" s="18" t="s">
        <v>3123</v>
      </c>
      <c r="J434" s="18" t="s">
        <v>1020</v>
      </c>
      <c r="K434" s="18" t="s">
        <v>1021</v>
      </c>
      <c r="L434" s="18" t="s">
        <v>1035</v>
      </c>
      <c r="M434" s="18">
        <v>537</v>
      </c>
      <c r="N434" s="18" t="s">
        <v>1053</v>
      </c>
      <c r="O434" s="18" t="s">
        <v>3124</v>
      </c>
      <c r="P434" s="18">
        <v>370650000000000</v>
      </c>
      <c r="Q434" s="18">
        <v>2409</v>
      </c>
      <c r="R434" s="19">
        <v>37.11501</v>
      </c>
      <c r="S434" s="19">
        <v>116.0356</v>
      </c>
      <c r="T434" s="18">
        <v>-1318</v>
      </c>
      <c r="U434" s="18">
        <v>1965</v>
      </c>
      <c r="V434" s="14">
        <v>585681.9375</v>
      </c>
      <c r="W434" s="14">
        <v>4107863.25</v>
      </c>
      <c r="X434" s="14">
        <f t="shared" si="18"/>
        <v>6454.292517269263</v>
      </c>
      <c r="Y434" s="14">
        <f t="shared" si="19"/>
        <v>-32354.67791007273</v>
      </c>
      <c r="Z434" s="14">
        <f t="shared" si="20"/>
        <v>32992.16686674317</v>
      </c>
    </row>
    <row r="435" spans="1:26" ht="12.75">
      <c r="A435" s="18">
        <v>432</v>
      </c>
      <c r="B435" s="18">
        <v>837</v>
      </c>
      <c r="C435" s="18" t="s">
        <v>3125</v>
      </c>
      <c r="D435" s="18" t="s">
        <v>3126</v>
      </c>
      <c r="E435" s="18" t="s">
        <v>3127</v>
      </c>
      <c r="F435" s="18">
        <v>3979</v>
      </c>
      <c r="G435" s="18">
        <v>1150</v>
      </c>
      <c r="H435" s="18" t="s">
        <v>3128</v>
      </c>
      <c r="J435" s="18" t="s">
        <v>1020</v>
      </c>
      <c r="K435" s="18" t="s">
        <v>1021</v>
      </c>
      <c r="L435" s="18" t="s">
        <v>1035</v>
      </c>
      <c r="M435" s="18">
        <v>998</v>
      </c>
      <c r="N435" s="18" t="s">
        <v>1023</v>
      </c>
      <c r="O435" s="18" t="s">
        <v>3129</v>
      </c>
      <c r="P435" s="18">
        <v>370110000000000</v>
      </c>
      <c r="Q435" s="18">
        <v>2407</v>
      </c>
      <c r="R435" s="19">
        <v>37.02065</v>
      </c>
      <c r="S435" s="19">
        <v>116.03194</v>
      </c>
      <c r="T435" s="18">
        <v>-574</v>
      </c>
      <c r="U435" s="18">
        <v>1978</v>
      </c>
      <c r="V435" s="14">
        <v>586113.625</v>
      </c>
      <c r="W435" s="14">
        <v>4097397.5</v>
      </c>
      <c r="X435" s="14">
        <f t="shared" si="18"/>
        <v>6022.605017269263</v>
      </c>
      <c r="Y435" s="14">
        <f t="shared" si="19"/>
        <v>-21888.92791007273</v>
      </c>
      <c r="Z435" s="14">
        <f t="shared" si="20"/>
        <v>22702.35530173902</v>
      </c>
    </row>
    <row r="436" spans="1:26" ht="12.75">
      <c r="A436" s="18">
        <v>433</v>
      </c>
      <c r="B436" s="18">
        <v>638</v>
      </c>
      <c r="C436" s="18" t="s">
        <v>3130</v>
      </c>
      <c r="D436" s="18" t="s">
        <v>3131</v>
      </c>
      <c r="E436" s="18" t="s">
        <v>3132</v>
      </c>
      <c r="F436" s="18">
        <v>3955</v>
      </c>
      <c r="G436" s="18">
        <v>1020</v>
      </c>
      <c r="H436" s="18" t="s">
        <v>3133</v>
      </c>
      <c r="J436" s="18" t="s">
        <v>1020</v>
      </c>
      <c r="K436" s="18" t="s">
        <v>1021</v>
      </c>
      <c r="L436" s="18" t="s">
        <v>1035</v>
      </c>
      <c r="M436" s="18">
        <v>989</v>
      </c>
      <c r="N436" s="18" t="s">
        <v>1023</v>
      </c>
      <c r="O436" s="18" t="s">
        <v>3134</v>
      </c>
      <c r="P436" s="18">
        <v>370000000000000</v>
      </c>
      <c r="Q436" s="18">
        <v>2417</v>
      </c>
      <c r="R436" s="19">
        <v>37.00109</v>
      </c>
      <c r="S436" s="19">
        <v>116.02285</v>
      </c>
      <c r="T436" s="18">
        <v>-549</v>
      </c>
      <c r="U436" s="18">
        <v>1970</v>
      </c>
      <c r="V436" s="14">
        <v>586945.125</v>
      </c>
      <c r="W436" s="14">
        <v>4095236.75</v>
      </c>
      <c r="X436" s="14">
        <f t="shared" si="18"/>
        <v>5191.105017269263</v>
      </c>
      <c r="Y436" s="14">
        <f t="shared" si="19"/>
        <v>-19728.17791007273</v>
      </c>
      <c r="Z436" s="14">
        <f t="shared" si="20"/>
        <v>20399.71997238687</v>
      </c>
    </row>
    <row r="437" spans="1:26" ht="12.75">
      <c r="A437" s="18">
        <v>434</v>
      </c>
      <c r="B437" s="18">
        <v>751</v>
      </c>
      <c r="C437" s="18" t="s">
        <v>3135</v>
      </c>
      <c r="D437" s="18" t="s">
        <v>3136</v>
      </c>
      <c r="E437" s="18" t="s">
        <v>3137</v>
      </c>
      <c r="F437" s="18">
        <v>3960</v>
      </c>
      <c r="G437" s="18">
        <v>1300</v>
      </c>
      <c r="H437" s="18" t="s">
        <v>3138</v>
      </c>
      <c r="J437" s="18" t="s">
        <v>1020</v>
      </c>
      <c r="K437" s="18" t="s">
        <v>1021</v>
      </c>
      <c r="L437" s="18" t="s">
        <v>1035</v>
      </c>
      <c r="M437" s="18">
        <v>1240</v>
      </c>
      <c r="N437" s="18" t="s">
        <v>1023</v>
      </c>
      <c r="O437" s="18" t="s">
        <v>3139</v>
      </c>
      <c r="P437" s="18">
        <v>370010000000000</v>
      </c>
      <c r="Q437" s="18">
        <v>2415</v>
      </c>
      <c r="R437" s="19">
        <v>37.00384</v>
      </c>
      <c r="S437" s="19">
        <v>116.02351</v>
      </c>
      <c r="T437" s="18">
        <v>-305</v>
      </c>
      <c r="U437" s="18">
        <v>1974</v>
      </c>
      <c r="V437" s="14">
        <v>586883.125</v>
      </c>
      <c r="W437" s="14">
        <v>4095541.25</v>
      </c>
      <c r="X437" s="14">
        <f t="shared" si="18"/>
        <v>5253.105017269263</v>
      </c>
      <c r="Y437" s="14">
        <f t="shared" si="19"/>
        <v>-20032.67791007273</v>
      </c>
      <c r="Z437" s="14">
        <f t="shared" si="20"/>
        <v>20709.98060286816</v>
      </c>
    </row>
    <row r="438" spans="1:26" ht="12.75">
      <c r="A438" s="18">
        <v>435</v>
      </c>
      <c r="B438" s="18">
        <v>929</v>
      </c>
      <c r="C438" s="18" t="s">
        <v>3140</v>
      </c>
      <c r="D438" s="18" t="s">
        <v>3141</v>
      </c>
      <c r="E438" s="18" t="s">
        <v>3142</v>
      </c>
      <c r="F438" s="18">
        <v>4411</v>
      </c>
      <c r="G438" s="18">
        <v>871</v>
      </c>
      <c r="H438" s="18" t="s">
        <v>3143</v>
      </c>
      <c r="J438" s="18" t="s">
        <v>1020</v>
      </c>
      <c r="K438" s="18" t="s">
        <v>1021</v>
      </c>
      <c r="L438" s="18" t="s">
        <v>1035</v>
      </c>
      <c r="M438" s="18">
        <v>655</v>
      </c>
      <c r="N438" s="18" t="s">
        <v>1053</v>
      </c>
      <c r="O438" s="18" t="s">
        <v>3144</v>
      </c>
      <c r="P438" s="18">
        <v>371130000000000</v>
      </c>
      <c r="Q438" s="18">
        <v>3344</v>
      </c>
      <c r="R438" s="19">
        <v>37.19294</v>
      </c>
      <c r="S438" s="19">
        <v>116.03403</v>
      </c>
      <c r="T438" s="18">
        <v>-412</v>
      </c>
      <c r="U438" s="18">
        <v>1983</v>
      </c>
      <c r="V438" s="14">
        <v>585732.9375</v>
      </c>
      <c r="W438" s="14">
        <v>4116509.25</v>
      </c>
      <c r="X438" s="14">
        <f t="shared" si="18"/>
        <v>6403.292517269263</v>
      </c>
      <c r="Y438" s="14">
        <f t="shared" si="19"/>
        <v>-41000.67791007273</v>
      </c>
      <c r="Z438" s="14">
        <f t="shared" si="20"/>
        <v>41497.6835997775</v>
      </c>
    </row>
    <row r="439" spans="1:26" ht="12.75">
      <c r="A439" s="18">
        <v>436</v>
      </c>
      <c r="B439" s="18">
        <v>978</v>
      </c>
      <c r="C439" s="18" t="s">
        <v>3145</v>
      </c>
      <c r="D439" s="18" t="s">
        <v>3146</v>
      </c>
      <c r="E439" s="18" t="s">
        <v>3147</v>
      </c>
      <c r="F439" s="18">
        <v>6503</v>
      </c>
      <c r="G439" s="18">
        <v>2154</v>
      </c>
      <c r="H439" s="18" t="s">
        <v>3148</v>
      </c>
      <c r="J439" s="18" t="s">
        <v>1020</v>
      </c>
      <c r="K439" s="18" t="s">
        <v>1021</v>
      </c>
      <c r="L439" s="18" t="s">
        <v>1101</v>
      </c>
      <c r="M439" s="18">
        <v>1992</v>
      </c>
      <c r="N439" s="18" t="s">
        <v>1053</v>
      </c>
      <c r="O439" s="18" t="s">
        <v>3149</v>
      </c>
      <c r="P439" s="18">
        <v>371550000000000</v>
      </c>
      <c r="Q439" s="18">
        <v>4451</v>
      </c>
      <c r="R439" s="19">
        <v>37.26412</v>
      </c>
      <c r="S439" s="19">
        <v>116.4402</v>
      </c>
      <c r="T439" s="18">
        <v>-60</v>
      </c>
      <c r="U439" s="18">
        <v>1986</v>
      </c>
      <c r="V439" s="14">
        <v>549637.375</v>
      </c>
      <c r="W439" s="14">
        <v>4124115.5</v>
      </c>
      <c r="X439" s="14">
        <f t="shared" si="18"/>
        <v>42498.85501726926</v>
      </c>
      <c r="Y439" s="14">
        <f t="shared" si="19"/>
        <v>-48606.92791007273</v>
      </c>
      <c r="Z439" s="14">
        <f t="shared" si="20"/>
        <v>64566.13755393674</v>
      </c>
    </row>
    <row r="440" spans="1:26" ht="12.75">
      <c r="A440" s="18">
        <v>437</v>
      </c>
      <c r="B440" s="18">
        <v>310</v>
      </c>
      <c r="C440" s="18" t="s">
        <v>3150</v>
      </c>
      <c r="D440" s="18" t="s">
        <v>3151</v>
      </c>
      <c r="E440" s="18" t="s">
        <v>3152</v>
      </c>
      <c r="F440" s="18">
        <v>4016</v>
      </c>
      <c r="G440" s="18">
        <v>1015</v>
      </c>
      <c r="H440" s="18" t="s">
        <v>3153</v>
      </c>
      <c r="J440" s="18" t="s">
        <v>1020</v>
      </c>
      <c r="K440" s="18" t="s">
        <v>1021</v>
      </c>
      <c r="L440" s="18" t="s">
        <v>1059</v>
      </c>
      <c r="M440" s="18">
        <v>988</v>
      </c>
      <c r="N440" s="18" t="s">
        <v>1023</v>
      </c>
      <c r="O440" s="18" t="s">
        <v>3154</v>
      </c>
      <c r="P440" s="18">
        <v>370240000000000</v>
      </c>
      <c r="Q440" s="18">
        <v>2406</v>
      </c>
      <c r="R440" s="19">
        <v>37.04451</v>
      </c>
      <c r="S440" s="19">
        <v>116.02649</v>
      </c>
      <c r="T440" s="18">
        <v>-622</v>
      </c>
      <c r="U440" s="18">
        <v>1963</v>
      </c>
      <c r="V440" s="14">
        <v>586571.4375</v>
      </c>
      <c r="W440" s="14">
        <v>4100050</v>
      </c>
      <c r="X440" s="14">
        <f t="shared" si="18"/>
        <v>5564.792517269263</v>
      </c>
      <c r="Y440" s="14">
        <f t="shared" si="19"/>
        <v>-24541.42791007273</v>
      </c>
      <c r="Z440" s="14">
        <f t="shared" si="20"/>
        <v>25164.431239858226</v>
      </c>
    </row>
    <row r="441" spans="1:26" ht="12.75">
      <c r="A441" s="18">
        <v>438</v>
      </c>
      <c r="B441" s="18">
        <v>748</v>
      </c>
      <c r="C441" s="18" t="s">
        <v>3155</v>
      </c>
      <c r="D441" s="18" t="s">
        <v>3156</v>
      </c>
      <c r="E441" s="18" t="s">
        <v>3157</v>
      </c>
      <c r="F441" s="18">
        <v>3951</v>
      </c>
      <c r="G441" s="18">
        <v>830</v>
      </c>
      <c r="H441" s="18" t="s">
        <v>3158</v>
      </c>
      <c r="J441" s="18" t="s">
        <v>1020</v>
      </c>
      <c r="K441" s="18" t="s">
        <v>1021</v>
      </c>
      <c r="L441" s="18" t="s">
        <v>1035</v>
      </c>
      <c r="M441" s="18">
        <v>592</v>
      </c>
      <c r="N441" s="18" t="s">
        <v>1023</v>
      </c>
      <c r="O441" s="18" t="s">
        <v>3159</v>
      </c>
      <c r="P441" s="18">
        <v>370000000000000</v>
      </c>
      <c r="Q441" s="18">
        <v>2432</v>
      </c>
      <c r="R441" s="19">
        <v>37.00098</v>
      </c>
      <c r="S441" s="19">
        <v>116.00162</v>
      </c>
      <c r="T441" s="18">
        <v>-927</v>
      </c>
      <c r="U441" s="18">
        <v>1974</v>
      </c>
      <c r="V441" s="14">
        <v>588834.125</v>
      </c>
      <c r="W441" s="14">
        <v>4095243.75</v>
      </c>
      <c r="X441" s="14">
        <f t="shared" si="18"/>
        <v>3302.105017269263</v>
      </c>
      <c r="Y441" s="14">
        <f t="shared" si="19"/>
        <v>-19735.17791007273</v>
      </c>
      <c r="Z441" s="14">
        <f t="shared" si="20"/>
        <v>20009.526348399588</v>
      </c>
    </row>
    <row r="442" spans="1:26" ht="12.75">
      <c r="A442" s="18">
        <v>439</v>
      </c>
      <c r="B442" s="18">
        <v>697</v>
      </c>
      <c r="C442" s="18" t="s">
        <v>3160</v>
      </c>
      <c r="D442" s="18" t="s">
        <v>3161</v>
      </c>
      <c r="E442" s="18" t="s">
        <v>3162</v>
      </c>
      <c r="F442" s="18">
        <v>3960</v>
      </c>
      <c r="G442" s="18">
        <v>552</v>
      </c>
      <c r="H442" s="18" t="s">
        <v>3163</v>
      </c>
      <c r="J442" s="18" t="s">
        <v>1020</v>
      </c>
      <c r="K442" s="18" t="s">
        <v>1021</v>
      </c>
      <c r="L442" s="18" t="s">
        <v>1035</v>
      </c>
      <c r="M442" s="18">
        <v>486</v>
      </c>
      <c r="N442" s="18" t="s">
        <v>1023</v>
      </c>
      <c r="O442" s="18" t="s">
        <v>3164</v>
      </c>
      <c r="P442" s="18">
        <v>370020000000000</v>
      </c>
      <c r="Q442" s="18">
        <v>2417</v>
      </c>
      <c r="R442" s="19">
        <v>37.00661</v>
      </c>
      <c r="S442" s="19">
        <v>116.01661</v>
      </c>
      <c r="T442" s="18">
        <v>-1057</v>
      </c>
      <c r="U442" s="18">
        <v>1972</v>
      </c>
      <c r="V442" s="14">
        <v>587494.25</v>
      </c>
      <c r="W442" s="14">
        <v>4095855</v>
      </c>
      <c r="X442" s="14">
        <f t="shared" si="18"/>
        <v>4641.980017269263</v>
      </c>
      <c r="Y442" s="14">
        <f t="shared" si="19"/>
        <v>-20346.42791007273</v>
      </c>
      <c r="Z442" s="14">
        <f t="shared" si="20"/>
        <v>20869.238299001565</v>
      </c>
    </row>
    <row r="443" spans="1:26" ht="12.75">
      <c r="A443" s="18">
        <v>440</v>
      </c>
      <c r="B443" s="18">
        <v>899</v>
      </c>
      <c r="C443" s="18" t="s">
        <v>3165</v>
      </c>
      <c r="D443" s="18" t="s">
        <v>3166</v>
      </c>
      <c r="E443" s="18" t="s">
        <v>3167</v>
      </c>
      <c r="F443" s="18">
        <v>4134</v>
      </c>
      <c r="G443" s="18">
        <v>2250</v>
      </c>
      <c r="H443" s="18" t="s">
        <v>3168</v>
      </c>
      <c r="J443" s="18" t="s">
        <v>1020</v>
      </c>
      <c r="K443" s="18" t="s">
        <v>1021</v>
      </c>
      <c r="L443" s="18" t="s">
        <v>3169</v>
      </c>
      <c r="M443" s="18">
        <v>2096</v>
      </c>
      <c r="N443" s="18" t="s">
        <v>1023</v>
      </c>
      <c r="O443" s="18" t="s">
        <v>3170</v>
      </c>
      <c r="P443" s="18">
        <v>370520000000000</v>
      </c>
      <c r="Q443" s="18">
        <v>2568</v>
      </c>
      <c r="R443" s="19">
        <v>37.09134</v>
      </c>
      <c r="S443" s="19">
        <v>116.05123</v>
      </c>
      <c r="T443" s="18">
        <v>530</v>
      </c>
      <c r="U443" s="18">
        <v>1982</v>
      </c>
      <c r="V443" s="14">
        <v>584319.6875</v>
      </c>
      <c r="W443" s="14">
        <v>4105223</v>
      </c>
      <c r="X443" s="14">
        <f t="shared" si="18"/>
        <v>7816.542517269263</v>
      </c>
      <c r="Y443" s="14">
        <f t="shared" si="19"/>
        <v>-29714.42791007273</v>
      </c>
      <c r="Z443" s="14">
        <f t="shared" si="20"/>
        <v>30725.324456337108</v>
      </c>
    </row>
    <row r="444" spans="1:26" ht="12.75">
      <c r="A444" s="18">
        <v>441</v>
      </c>
      <c r="B444" s="18">
        <v>610</v>
      </c>
      <c r="C444" s="18" t="s">
        <v>3171</v>
      </c>
      <c r="D444" s="18" t="s">
        <v>3172</v>
      </c>
      <c r="E444" s="18" t="s">
        <v>3173</v>
      </c>
      <c r="F444" s="18">
        <v>6316</v>
      </c>
      <c r="G444" s="18">
        <v>3853</v>
      </c>
      <c r="H444" s="18" t="s">
        <v>3174</v>
      </c>
      <c r="J444" s="18" t="s">
        <v>1020</v>
      </c>
      <c r="K444" s="18" t="s">
        <v>1021</v>
      </c>
      <c r="L444" s="18" t="s">
        <v>3175</v>
      </c>
      <c r="M444" s="18">
        <v>3802</v>
      </c>
      <c r="N444" s="18" t="s">
        <v>1053</v>
      </c>
      <c r="O444" s="18" t="s">
        <v>3176</v>
      </c>
      <c r="P444" s="18">
        <v>371850000000000</v>
      </c>
      <c r="Q444" s="18">
        <v>4463</v>
      </c>
      <c r="R444" s="19">
        <v>37.31414</v>
      </c>
      <c r="S444" s="19">
        <v>116.46069</v>
      </c>
      <c r="T444" s="18">
        <v>1949</v>
      </c>
      <c r="U444" s="18">
        <v>1969</v>
      </c>
      <c r="V444" s="14">
        <v>547789.1875</v>
      </c>
      <c r="W444" s="14">
        <v>4129655</v>
      </c>
      <c r="X444" s="14">
        <f t="shared" si="18"/>
        <v>44347.04251726926</v>
      </c>
      <c r="Y444" s="14">
        <f t="shared" si="19"/>
        <v>-54146.42791007273</v>
      </c>
      <c r="Z444" s="14">
        <f t="shared" si="20"/>
        <v>69989.25514283738</v>
      </c>
    </row>
    <row r="445" spans="1:26" ht="12.75">
      <c r="A445" s="18">
        <v>442</v>
      </c>
      <c r="B445" s="18">
        <v>1049</v>
      </c>
      <c r="C445" s="18" t="s">
        <v>3177</v>
      </c>
      <c r="D445" s="18" t="s">
        <v>3178</v>
      </c>
      <c r="E445" s="18" t="s">
        <v>3179</v>
      </c>
      <c r="F445" s="18">
        <v>6694</v>
      </c>
      <c r="G445" s="18">
        <v>2157</v>
      </c>
      <c r="H445" s="18" t="s">
        <v>3180</v>
      </c>
      <c r="J445" s="18" t="s">
        <v>1020</v>
      </c>
      <c r="K445" s="18" t="s">
        <v>1021</v>
      </c>
      <c r="L445" s="18" t="s">
        <v>1101</v>
      </c>
      <c r="M445" s="18">
        <v>2041</v>
      </c>
      <c r="N445" s="18" t="s">
        <v>1023</v>
      </c>
      <c r="O445" s="18" t="s">
        <v>3181</v>
      </c>
      <c r="P445" s="18">
        <v>371620000000000</v>
      </c>
      <c r="Q445" s="18">
        <v>4576</v>
      </c>
      <c r="R445" s="19">
        <v>37.27245</v>
      </c>
      <c r="S445" s="19">
        <v>116.35977</v>
      </c>
      <c r="T445" s="18">
        <v>-77</v>
      </c>
      <c r="U445" s="18">
        <v>1992</v>
      </c>
      <c r="V445" s="14">
        <v>556762.5625</v>
      </c>
      <c r="W445" s="14">
        <v>4125085.25</v>
      </c>
      <c r="X445" s="14">
        <f t="shared" si="18"/>
        <v>35373.66751726926</v>
      </c>
      <c r="Y445" s="14">
        <f t="shared" si="19"/>
        <v>-49576.67791007273</v>
      </c>
      <c r="Z445" s="14">
        <f t="shared" si="20"/>
        <v>60902.736771194475</v>
      </c>
    </row>
    <row r="446" spans="1:26" ht="12.75">
      <c r="A446" s="18">
        <v>443</v>
      </c>
      <c r="B446" s="18">
        <v>466</v>
      </c>
      <c r="C446" s="18" t="s">
        <v>3182</v>
      </c>
      <c r="D446" s="18" t="s">
        <v>2380</v>
      </c>
      <c r="E446" s="18" t="s">
        <v>3183</v>
      </c>
      <c r="F446" s="18">
        <v>4292</v>
      </c>
      <c r="G446" s="18">
        <v>1515</v>
      </c>
      <c r="H446" s="18" t="s">
        <v>3184</v>
      </c>
      <c r="J446" s="18" t="s">
        <v>1020</v>
      </c>
      <c r="K446" s="18" t="s">
        <v>1021</v>
      </c>
      <c r="L446" s="18" t="s">
        <v>1029</v>
      </c>
      <c r="M446" s="18">
        <v>1492</v>
      </c>
      <c r="N446" s="18" t="s">
        <v>1053</v>
      </c>
      <c r="O446" s="18" t="s">
        <v>3185</v>
      </c>
      <c r="P446" s="18">
        <v>371010000000000</v>
      </c>
      <c r="Q446" s="18">
        <v>2407</v>
      </c>
      <c r="R446" s="19">
        <v>37.17154</v>
      </c>
      <c r="S446" s="19">
        <v>116.04887</v>
      </c>
      <c r="T446" s="18">
        <v>-393</v>
      </c>
      <c r="U446" s="18">
        <v>1966</v>
      </c>
      <c r="V446" s="14">
        <v>584440.1875</v>
      </c>
      <c r="W446" s="14">
        <v>4114121.5</v>
      </c>
      <c r="X446" s="14">
        <f t="shared" si="18"/>
        <v>7696.042517269263</v>
      </c>
      <c r="Y446" s="14">
        <f t="shared" si="19"/>
        <v>-38612.92791007273</v>
      </c>
      <c r="Z446" s="14">
        <f t="shared" si="20"/>
        <v>39372.417657747275</v>
      </c>
    </row>
    <row r="447" spans="1:26" ht="12.75">
      <c r="A447" s="18">
        <v>444</v>
      </c>
      <c r="B447" s="18">
        <v>947</v>
      </c>
      <c r="C447" s="18" t="s">
        <v>3186</v>
      </c>
      <c r="D447" s="18" t="s">
        <v>3187</v>
      </c>
      <c r="E447" s="18" t="s">
        <v>3188</v>
      </c>
      <c r="F447" s="18">
        <v>6593</v>
      </c>
      <c r="G447" s="18">
        <v>2200</v>
      </c>
      <c r="H447" s="18" t="s">
        <v>3189</v>
      </c>
      <c r="J447" s="18" t="s">
        <v>1020</v>
      </c>
      <c r="K447" s="18" t="s">
        <v>1021</v>
      </c>
      <c r="L447" s="18" t="s">
        <v>1101</v>
      </c>
      <c r="M447" s="18">
        <v>2100</v>
      </c>
      <c r="N447" s="18" t="s">
        <v>1053</v>
      </c>
      <c r="O447" s="18" t="s">
        <v>3190</v>
      </c>
      <c r="P447" s="18">
        <v>371600000000000</v>
      </c>
      <c r="Q447" s="18">
        <v>4451</v>
      </c>
      <c r="R447" s="19">
        <v>37.26777</v>
      </c>
      <c r="S447" s="19">
        <v>116.41064</v>
      </c>
      <c r="T447" s="18">
        <v>-42</v>
      </c>
      <c r="U447" s="18">
        <v>1984</v>
      </c>
      <c r="V447" s="14">
        <v>552255.875</v>
      </c>
      <c r="W447" s="14">
        <v>4124536</v>
      </c>
      <c r="X447" s="14">
        <f t="shared" si="18"/>
        <v>39880.35501726926</v>
      </c>
      <c r="Y447" s="14">
        <f t="shared" si="19"/>
        <v>-49027.42791007273</v>
      </c>
      <c r="Z447" s="14">
        <f t="shared" si="20"/>
        <v>63199.14084685655</v>
      </c>
    </row>
    <row r="448" spans="1:26" ht="12.75">
      <c r="A448" s="18">
        <v>445</v>
      </c>
      <c r="B448" s="18">
        <v>699</v>
      </c>
      <c r="C448" s="18" t="s">
        <v>3191</v>
      </c>
      <c r="D448" s="18" t="s">
        <v>3192</v>
      </c>
      <c r="E448" s="18" t="s">
        <v>3193</v>
      </c>
      <c r="F448" s="18">
        <v>4247</v>
      </c>
      <c r="G448" s="18">
        <v>951</v>
      </c>
      <c r="H448" s="18" t="s">
        <v>3194</v>
      </c>
      <c r="J448" s="18" t="s">
        <v>1020</v>
      </c>
      <c r="K448" s="18" t="s">
        <v>1021</v>
      </c>
      <c r="L448" s="18" t="s">
        <v>1035</v>
      </c>
      <c r="M448" s="18">
        <v>850</v>
      </c>
      <c r="N448" s="18" t="s">
        <v>1053</v>
      </c>
      <c r="O448" s="18" t="s">
        <v>3195</v>
      </c>
      <c r="P448" s="18">
        <v>370640000000000</v>
      </c>
      <c r="Q448" s="18">
        <v>2431</v>
      </c>
      <c r="R448" s="19">
        <v>37.11249</v>
      </c>
      <c r="S448" s="19">
        <v>116.0845</v>
      </c>
      <c r="T448" s="18">
        <v>-966</v>
      </c>
      <c r="U448" s="18">
        <v>1972</v>
      </c>
      <c r="V448" s="14">
        <v>581340.75</v>
      </c>
      <c r="W448" s="14">
        <v>4107540.25</v>
      </c>
      <c r="X448" s="14">
        <f t="shared" si="18"/>
        <v>10795.480017269263</v>
      </c>
      <c r="Y448" s="14">
        <f t="shared" si="19"/>
        <v>-32031.67791007273</v>
      </c>
      <c r="Z448" s="14">
        <f t="shared" si="20"/>
        <v>33801.93453839442</v>
      </c>
    </row>
    <row r="449" spans="1:26" ht="12.75">
      <c r="A449" s="18">
        <v>446</v>
      </c>
      <c r="B449" s="18">
        <v>830</v>
      </c>
      <c r="C449" s="18" t="s">
        <v>3196</v>
      </c>
      <c r="D449" s="18" t="s">
        <v>3197</v>
      </c>
      <c r="E449" s="18" t="s">
        <v>3198</v>
      </c>
      <c r="F449" s="18">
        <v>4182</v>
      </c>
      <c r="G449" s="18">
        <v>1150</v>
      </c>
      <c r="H449" s="18" t="s">
        <v>3199</v>
      </c>
      <c r="J449" s="18" t="s">
        <v>1020</v>
      </c>
      <c r="K449" s="18" t="s">
        <v>1021</v>
      </c>
      <c r="L449" s="18" t="s">
        <v>1035</v>
      </c>
      <c r="M449" s="18">
        <v>1086</v>
      </c>
      <c r="N449" s="18" t="s">
        <v>1053</v>
      </c>
      <c r="O449" s="18" t="s">
        <v>3200</v>
      </c>
      <c r="P449" s="18">
        <v>370500000000000</v>
      </c>
      <c r="Q449" s="18">
        <v>2460</v>
      </c>
      <c r="R449" s="19">
        <v>37.08517</v>
      </c>
      <c r="S449" s="19">
        <v>116.08162</v>
      </c>
      <c r="T449" s="18">
        <v>-636</v>
      </c>
      <c r="U449" s="18">
        <v>1978</v>
      </c>
      <c r="V449" s="14">
        <v>581625.625</v>
      </c>
      <c r="W449" s="14">
        <v>4104512</v>
      </c>
      <c r="X449" s="14">
        <f t="shared" si="18"/>
        <v>10510.605017269263</v>
      </c>
      <c r="Y449" s="14">
        <f t="shared" si="19"/>
        <v>-29003.42791007273</v>
      </c>
      <c r="Z449" s="14">
        <f t="shared" si="20"/>
        <v>30849.175813363825</v>
      </c>
    </row>
    <row r="450" spans="1:26" ht="12.75">
      <c r="A450" s="18">
        <v>447</v>
      </c>
      <c r="B450" s="18">
        <v>872</v>
      </c>
      <c r="C450" s="18" t="s">
        <v>3201</v>
      </c>
      <c r="D450" s="18" t="s">
        <v>3202</v>
      </c>
      <c r="E450" s="18" t="s">
        <v>3203</v>
      </c>
      <c r="F450" s="18">
        <v>6360</v>
      </c>
      <c r="G450" s="18">
        <v>2200</v>
      </c>
      <c r="H450" s="18" t="s">
        <v>3204</v>
      </c>
      <c r="J450" s="18" t="s">
        <v>1020</v>
      </c>
      <c r="K450" s="18" t="s">
        <v>1021</v>
      </c>
      <c r="L450" s="18" t="s">
        <v>1101</v>
      </c>
      <c r="M450" s="18">
        <v>2116</v>
      </c>
      <c r="N450" s="18" t="s">
        <v>1053</v>
      </c>
      <c r="O450" s="18" t="s">
        <v>3205</v>
      </c>
      <c r="P450" s="18">
        <v>371650000000000</v>
      </c>
      <c r="Q450" s="18">
        <v>4395</v>
      </c>
      <c r="R450" s="19">
        <v>37.28166</v>
      </c>
      <c r="S450" s="19">
        <v>116.45386</v>
      </c>
      <c r="T450" s="18">
        <v>151</v>
      </c>
      <c r="U450" s="18">
        <v>1980</v>
      </c>
      <c r="V450" s="14">
        <v>548415.625</v>
      </c>
      <c r="W450" s="14">
        <v>4126054.25</v>
      </c>
      <c r="X450" s="14">
        <f t="shared" si="18"/>
        <v>43720.60501726926</v>
      </c>
      <c r="Y450" s="14">
        <f t="shared" si="19"/>
        <v>-50545.67791007273</v>
      </c>
      <c r="Z450" s="14">
        <f t="shared" si="20"/>
        <v>66830.80770471718</v>
      </c>
    </row>
    <row r="451" spans="1:26" ht="12.75">
      <c r="A451" s="18">
        <v>448</v>
      </c>
      <c r="B451" s="18">
        <v>728</v>
      </c>
      <c r="C451" s="18" t="s">
        <v>3206</v>
      </c>
      <c r="D451" s="18" t="s">
        <v>1656</v>
      </c>
      <c r="E451" s="18" t="s">
        <v>3207</v>
      </c>
      <c r="F451" s="18">
        <v>4278</v>
      </c>
      <c r="G451" s="18">
        <v>1050</v>
      </c>
      <c r="H451" s="18" t="s">
        <v>3208</v>
      </c>
      <c r="J451" s="18" t="s">
        <v>1020</v>
      </c>
      <c r="K451" s="18" t="s">
        <v>1021</v>
      </c>
      <c r="L451" s="18" t="s">
        <v>1035</v>
      </c>
      <c r="M451" s="18">
        <v>870</v>
      </c>
      <c r="N451" s="18" t="s">
        <v>1053</v>
      </c>
      <c r="O451" s="18" t="s">
        <v>3209</v>
      </c>
      <c r="P451" s="18">
        <v>370940000000000</v>
      </c>
      <c r="Q451" s="18">
        <v>2419</v>
      </c>
      <c r="R451" s="19">
        <v>37.16223</v>
      </c>
      <c r="S451" s="19">
        <v>116.05598</v>
      </c>
      <c r="T451" s="18">
        <v>-989</v>
      </c>
      <c r="U451" s="18">
        <v>1973</v>
      </c>
      <c r="V451" s="14">
        <v>583820.0625</v>
      </c>
      <c r="W451" s="14">
        <v>4113082.75</v>
      </c>
      <c r="X451" s="14">
        <f t="shared" si="18"/>
        <v>8316.167517269263</v>
      </c>
      <c r="Y451" s="14">
        <f t="shared" si="19"/>
        <v>-37574.17791007273</v>
      </c>
      <c r="Z451" s="14">
        <f t="shared" si="20"/>
        <v>38483.470318996464</v>
      </c>
    </row>
    <row r="452" spans="1:26" ht="12.75">
      <c r="A452" s="18">
        <v>449</v>
      </c>
      <c r="B452" s="18">
        <v>782</v>
      </c>
      <c r="C452" s="18" t="s">
        <v>3210</v>
      </c>
      <c r="D452" s="18" t="s">
        <v>3211</v>
      </c>
      <c r="E452" s="18" t="s">
        <v>3212</v>
      </c>
      <c r="F452" s="18">
        <v>6509</v>
      </c>
      <c r="G452" s="18">
        <v>4257</v>
      </c>
      <c r="H452" s="18" t="s">
        <v>3213</v>
      </c>
      <c r="J452" s="18" t="s">
        <v>1020</v>
      </c>
      <c r="K452" s="18" t="s">
        <v>1021</v>
      </c>
      <c r="L452" s="18" t="s">
        <v>1143</v>
      </c>
      <c r="M452" s="18">
        <v>4150</v>
      </c>
      <c r="N452" s="18" t="s">
        <v>1053</v>
      </c>
      <c r="O452" s="18" t="s">
        <v>3214</v>
      </c>
      <c r="P452" s="18">
        <v>371720000000000</v>
      </c>
      <c r="Q452" s="18">
        <v>4477</v>
      </c>
      <c r="R452" s="19">
        <v>37.29005</v>
      </c>
      <c r="S452" s="19">
        <v>116.41154</v>
      </c>
      <c r="T452" s="18">
        <v>2118</v>
      </c>
      <c r="U452" s="18">
        <v>1975</v>
      </c>
      <c r="V452" s="14">
        <v>552160.3125</v>
      </c>
      <c r="W452" s="14">
        <v>4127007.75</v>
      </c>
      <c r="X452" s="14">
        <f t="shared" si="18"/>
        <v>39975.91751726926</v>
      </c>
      <c r="Y452" s="14">
        <f t="shared" si="19"/>
        <v>-51499.17791007273</v>
      </c>
      <c r="Z452" s="14">
        <f t="shared" si="20"/>
        <v>65193.85942526212</v>
      </c>
    </row>
    <row r="453" spans="1:26" ht="12.75">
      <c r="A453" s="18">
        <v>450</v>
      </c>
      <c r="B453" s="18">
        <v>308</v>
      </c>
      <c r="C453" s="18" t="s">
        <v>3215</v>
      </c>
      <c r="D453" s="18" t="s">
        <v>1734</v>
      </c>
      <c r="E453" s="18" t="s">
        <v>3216</v>
      </c>
      <c r="F453" s="18">
        <v>4187</v>
      </c>
      <c r="G453" s="18">
        <v>765</v>
      </c>
      <c r="H453" s="18" t="s">
        <v>3217</v>
      </c>
      <c r="J453" s="18" t="s">
        <v>1020</v>
      </c>
      <c r="K453" s="18" t="s">
        <v>1052</v>
      </c>
      <c r="L453" s="18" t="s">
        <v>1059</v>
      </c>
      <c r="M453" s="18">
        <v>745</v>
      </c>
      <c r="N453" s="18" t="s">
        <v>1053</v>
      </c>
      <c r="O453" s="18" t="s">
        <v>3218</v>
      </c>
      <c r="P453" s="18">
        <v>370710000000000</v>
      </c>
      <c r="Q453" s="18">
        <v>2435</v>
      </c>
      <c r="R453" s="19">
        <v>37.12032</v>
      </c>
      <c r="S453" s="19">
        <v>116.04572</v>
      </c>
      <c r="T453" s="18">
        <v>-1007</v>
      </c>
      <c r="U453" s="18">
        <v>1963</v>
      </c>
      <c r="V453" s="14">
        <v>584777.9375</v>
      </c>
      <c r="W453" s="14">
        <v>4108442.25</v>
      </c>
      <c r="X453" s="14">
        <f t="shared" si="18"/>
        <v>7358.292517269263</v>
      </c>
      <c r="Y453" s="14">
        <f t="shared" si="19"/>
        <v>-32933.67791007273</v>
      </c>
      <c r="Z453" s="14">
        <f t="shared" si="20"/>
        <v>33745.69023525987</v>
      </c>
    </row>
    <row r="454" spans="1:26" ht="12.75">
      <c r="A454" s="18">
        <v>451</v>
      </c>
      <c r="B454" s="18">
        <v>1018</v>
      </c>
      <c r="C454" s="18" t="s">
        <v>3219</v>
      </c>
      <c r="D454" s="18" t="s">
        <v>3220</v>
      </c>
      <c r="E454" s="18" t="s">
        <v>3221</v>
      </c>
      <c r="F454" s="18">
        <v>4542</v>
      </c>
      <c r="G454" s="18">
        <v>1893</v>
      </c>
      <c r="H454" s="18" t="s">
        <v>3222</v>
      </c>
      <c r="I454" s="18" t="s">
        <v>1186</v>
      </c>
      <c r="J454" s="18" t="s">
        <v>1020</v>
      </c>
      <c r="K454" s="18" t="s">
        <v>3223</v>
      </c>
      <c r="L454" s="18" t="s">
        <v>1035</v>
      </c>
      <c r="M454" s="18">
        <v>1260</v>
      </c>
      <c r="N454" s="18" t="s">
        <v>1053</v>
      </c>
      <c r="O454" s="18" t="s">
        <v>3224</v>
      </c>
      <c r="P454" s="18">
        <v>371030000000000</v>
      </c>
      <c r="Q454" s="18">
        <v>2770</v>
      </c>
      <c r="R454" s="19">
        <v>37.17532</v>
      </c>
      <c r="S454" s="19">
        <v>116.09174</v>
      </c>
      <c r="T454" s="18">
        <v>-512</v>
      </c>
      <c r="U454" s="18">
        <v>1988</v>
      </c>
      <c r="V454" s="14">
        <v>580630.625</v>
      </c>
      <c r="W454" s="14">
        <v>4114503.75</v>
      </c>
      <c r="X454" s="14">
        <f aca="true" t="shared" si="21" ref="X454:X517">X$2-V454</f>
        <v>11505.605017269263</v>
      </c>
      <c r="Y454" s="14">
        <f aca="true" t="shared" si="22" ref="Y454:Y517">Y$2-W454</f>
        <v>-38995.17791007273</v>
      </c>
      <c r="Z454" s="14">
        <f aca="true" t="shared" si="23" ref="Z454:Z517">SUMSQ(X454:Y454)^0.5</f>
        <v>40657.13771346473</v>
      </c>
    </row>
    <row r="455" spans="1:26" ht="12.75">
      <c r="A455" s="18">
        <v>452</v>
      </c>
      <c r="B455" s="18">
        <v>1018</v>
      </c>
      <c r="C455" s="18" t="s">
        <v>3225</v>
      </c>
      <c r="D455" s="18" t="s">
        <v>3220</v>
      </c>
      <c r="E455" s="18" t="s">
        <v>3221</v>
      </c>
      <c r="F455" s="18">
        <v>4542</v>
      </c>
      <c r="G455" s="18">
        <v>1893</v>
      </c>
      <c r="H455" s="18" t="s">
        <v>3222</v>
      </c>
      <c r="I455" s="18" t="s">
        <v>1186</v>
      </c>
      <c r="J455" s="18" t="s">
        <v>1020</v>
      </c>
      <c r="K455" s="18" t="s">
        <v>1046</v>
      </c>
      <c r="L455" s="18" t="s">
        <v>1035</v>
      </c>
      <c r="M455" s="18">
        <v>1210</v>
      </c>
      <c r="N455" s="18" t="s">
        <v>1053</v>
      </c>
      <c r="O455" s="18" t="s">
        <v>3224</v>
      </c>
      <c r="P455" s="18">
        <v>371030000000000</v>
      </c>
      <c r="Q455" s="18">
        <v>2770</v>
      </c>
      <c r="R455" s="19">
        <v>37.17532</v>
      </c>
      <c r="S455" s="19">
        <v>116.09174</v>
      </c>
      <c r="T455" s="18">
        <v>-562</v>
      </c>
      <c r="U455" s="18">
        <v>1988</v>
      </c>
      <c r="V455" s="14">
        <v>580630.625</v>
      </c>
      <c r="W455" s="14">
        <v>4114503.75</v>
      </c>
      <c r="X455" s="14">
        <f t="shared" si="21"/>
        <v>11505.605017269263</v>
      </c>
      <c r="Y455" s="14">
        <f t="shared" si="22"/>
        <v>-38995.17791007273</v>
      </c>
      <c r="Z455" s="14">
        <f t="shared" si="23"/>
        <v>40657.13771346473</v>
      </c>
    </row>
    <row r="456" spans="1:26" ht="12.75">
      <c r="A456" s="18">
        <v>453</v>
      </c>
      <c r="B456" s="18">
        <v>1021</v>
      </c>
      <c r="C456" s="18" t="s">
        <v>3226</v>
      </c>
      <c r="D456" s="18" t="s">
        <v>3227</v>
      </c>
      <c r="E456" s="18" t="s">
        <v>3228</v>
      </c>
      <c r="F456" s="18">
        <v>4526</v>
      </c>
      <c r="G456" s="18">
        <v>1515</v>
      </c>
      <c r="H456" s="18" t="s">
        <v>3229</v>
      </c>
      <c r="I456" s="18" t="s">
        <v>1186</v>
      </c>
      <c r="J456" s="18" t="s">
        <v>1020</v>
      </c>
      <c r="K456" s="18" t="s">
        <v>1046</v>
      </c>
      <c r="L456" s="18" t="s">
        <v>1035</v>
      </c>
      <c r="M456" s="18">
        <v>1415</v>
      </c>
      <c r="N456" s="18" t="s">
        <v>1053</v>
      </c>
      <c r="O456" s="18" t="s">
        <v>3231</v>
      </c>
      <c r="P456" s="18">
        <v>370740000000000</v>
      </c>
      <c r="Q456" s="18">
        <v>2717</v>
      </c>
      <c r="R456" s="19">
        <v>37.12849</v>
      </c>
      <c r="S456" s="19">
        <v>116.12196</v>
      </c>
      <c r="T456" s="18">
        <v>-394</v>
      </c>
      <c r="U456" s="18">
        <v>1989</v>
      </c>
      <c r="V456" s="14">
        <v>577996.0625</v>
      </c>
      <c r="W456" s="14">
        <v>4109283.75</v>
      </c>
      <c r="X456" s="14">
        <f t="shared" si="21"/>
        <v>14140.167517269263</v>
      </c>
      <c r="Y456" s="14">
        <f t="shared" si="22"/>
        <v>-33775.17791007273</v>
      </c>
      <c r="Z456" s="14">
        <f t="shared" si="23"/>
        <v>36615.66577673416</v>
      </c>
    </row>
    <row r="457" spans="1:26" ht="12.75">
      <c r="A457" s="18">
        <v>454</v>
      </c>
      <c r="B457" s="18">
        <v>1021</v>
      </c>
      <c r="C457" s="18" t="s">
        <v>3230</v>
      </c>
      <c r="D457" s="18" t="s">
        <v>3227</v>
      </c>
      <c r="E457" s="18" t="s">
        <v>3228</v>
      </c>
      <c r="F457" s="18">
        <v>4526</v>
      </c>
      <c r="G457" s="18">
        <v>1515</v>
      </c>
      <c r="H457" s="18" t="s">
        <v>3229</v>
      </c>
      <c r="I457" s="18" t="s">
        <v>1186</v>
      </c>
      <c r="J457" s="18" t="s">
        <v>1020</v>
      </c>
      <c r="K457" s="18" t="s">
        <v>1021</v>
      </c>
      <c r="L457" s="18" t="s">
        <v>1035</v>
      </c>
      <c r="M457" s="18">
        <v>1215</v>
      </c>
      <c r="N457" s="18" t="s">
        <v>1053</v>
      </c>
      <c r="O457" s="18" t="s">
        <v>3231</v>
      </c>
      <c r="P457" s="18">
        <v>370740000000000</v>
      </c>
      <c r="Q457" s="18">
        <v>2717</v>
      </c>
      <c r="R457" s="19">
        <v>37.12849</v>
      </c>
      <c r="S457" s="19">
        <v>116.12196</v>
      </c>
      <c r="T457" s="18">
        <v>-594</v>
      </c>
      <c r="U457" s="18">
        <v>1989</v>
      </c>
      <c r="V457" s="14">
        <v>577996.0625</v>
      </c>
      <c r="W457" s="14">
        <v>4109283.75</v>
      </c>
      <c r="X457" s="14">
        <f t="shared" si="21"/>
        <v>14140.167517269263</v>
      </c>
      <c r="Y457" s="14">
        <f t="shared" si="22"/>
        <v>-33775.17791007273</v>
      </c>
      <c r="Z457" s="14">
        <f t="shared" si="23"/>
        <v>36615.66577673416</v>
      </c>
    </row>
    <row r="458" spans="1:26" ht="12.75">
      <c r="A458" s="18">
        <v>455</v>
      </c>
      <c r="B458" s="18">
        <v>1013</v>
      </c>
      <c r="C458" s="18" t="s">
        <v>3232</v>
      </c>
      <c r="D458" s="18" t="s">
        <v>3233</v>
      </c>
      <c r="E458" s="18" t="s">
        <v>3234</v>
      </c>
      <c r="F458" s="18">
        <v>6986</v>
      </c>
      <c r="G458" s="18">
        <v>2200</v>
      </c>
      <c r="H458" s="18" t="s">
        <v>3235</v>
      </c>
      <c r="J458" s="18" t="s">
        <v>1020</v>
      </c>
      <c r="K458" s="18" t="s">
        <v>1021</v>
      </c>
      <c r="L458" s="18" t="s">
        <v>1112</v>
      </c>
      <c r="M458" s="18">
        <v>2020</v>
      </c>
      <c r="N458" s="18" t="s">
        <v>3236</v>
      </c>
      <c r="O458" s="18" t="s">
        <v>3237</v>
      </c>
      <c r="P458" s="18">
        <v>371750000000000</v>
      </c>
      <c r="Q458" s="18">
        <v>4736</v>
      </c>
      <c r="R458" s="19">
        <v>37.29716</v>
      </c>
      <c r="S458" s="19">
        <v>116.30653</v>
      </c>
      <c r="T458" s="18">
        <v>-230</v>
      </c>
      <c r="U458" s="18">
        <v>1988</v>
      </c>
      <c r="V458" s="14">
        <v>561462.5625</v>
      </c>
      <c r="W458" s="14">
        <v>4127859</v>
      </c>
      <c r="X458" s="14">
        <f t="shared" si="21"/>
        <v>30673.667517269263</v>
      </c>
      <c r="Y458" s="14">
        <f t="shared" si="22"/>
        <v>-52350.42791007273</v>
      </c>
      <c r="Z458" s="14">
        <f t="shared" si="23"/>
        <v>60674.88097497762</v>
      </c>
    </row>
    <row r="459" spans="1:26" ht="12.75">
      <c r="A459" s="18">
        <v>456</v>
      </c>
      <c r="B459" s="18">
        <v>764</v>
      </c>
      <c r="C459" s="18" t="s">
        <v>3238</v>
      </c>
      <c r="D459" s="18" t="s">
        <v>3239</v>
      </c>
      <c r="E459" s="18" t="s">
        <v>3240</v>
      </c>
      <c r="F459" s="18">
        <v>3966</v>
      </c>
      <c r="G459" s="18">
        <v>1078</v>
      </c>
      <c r="H459" s="18" t="s">
        <v>3241</v>
      </c>
      <c r="J459" s="18" t="s">
        <v>1020</v>
      </c>
      <c r="K459" s="18" t="s">
        <v>1021</v>
      </c>
      <c r="L459" s="18" t="s">
        <v>1035</v>
      </c>
      <c r="M459" s="18">
        <v>1000</v>
      </c>
      <c r="N459" s="18" t="s">
        <v>1023</v>
      </c>
      <c r="O459" s="18" t="s">
        <v>3242</v>
      </c>
      <c r="P459" s="18">
        <v>370040000000000</v>
      </c>
      <c r="Q459" s="18">
        <v>2413</v>
      </c>
      <c r="R459" s="19">
        <v>37.0113</v>
      </c>
      <c r="S459" s="19">
        <v>116.01763</v>
      </c>
      <c r="T459" s="18">
        <v>-553</v>
      </c>
      <c r="U459" s="18">
        <v>1974</v>
      </c>
      <c r="V459" s="14">
        <v>587397.9375</v>
      </c>
      <c r="W459" s="14">
        <v>4096373.75</v>
      </c>
      <c r="X459" s="14">
        <f t="shared" si="21"/>
        <v>4738.292517269263</v>
      </c>
      <c r="Y459" s="14">
        <f t="shared" si="22"/>
        <v>-20865.17791007273</v>
      </c>
      <c r="Z459" s="14">
        <f t="shared" si="23"/>
        <v>21396.4264585981</v>
      </c>
    </row>
    <row r="460" spans="1:26" ht="12.75">
      <c r="A460" s="18">
        <v>457</v>
      </c>
      <c r="B460" s="18">
        <v>788</v>
      </c>
      <c r="C460" s="18" t="s">
        <v>3243</v>
      </c>
      <c r="D460" s="18" t="s">
        <v>2501</v>
      </c>
      <c r="E460" s="18" t="s">
        <v>3244</v>
      </c>
      <c r="F460" s="18">
        <v>4084</v>
      </c>
      <c r="G460" s="18">
        <v>2180</v>
      </c>
      <c r="H460" s="18" t="s">
        <v>3245</v>
      </c>
      <c r="J460" s="18" t="s">
        <v>1020</v>
      </c>
      <c r="K460" s="18" t="s">
        <v>1021</v>
      </c>
      <c r="L460" s="18" t="s">
        <v>1029</v>
      </c>
      <c r="M460" s="18">
        <v>2098</v>
      </c>
      <c r="N460" s="18" t="s">
        <v>1023</v>
      </c>
      <c r="O460" s="18" t="s">
        <v>3246</v>
      </c>
      <c r="P460" s="18">
        <v>370400000000000</v>
      </c>
      <c r="Q460" s="18">
        <v>2416</v>
      </c>
      <c r="R460" s="19">
        <v>37.06926</v>
      </c>
      <c r="S460" s="19">
        <v>116.03016</v>
      </c>
      <c r="T460" s="18">
        <v>430</v>
      </c>
      <c r="U460" s="18">
        <v>1976</v>
      </c>
      <c r="V460" s="14">
        <v>586217.5</v>
      </c>
      <c r="W460" s="14">
        <v>4102791.75</v>
      </c>
      <c r="X460" s="14">
        <f t="shared" si="21"/>
        <v>5918.730017269263</v>
      </c>
      <c r="Y460" s="14">
        <f t="shared" si="22"/>
        <v>-27283.17791007273</v>
      </c>
      <c r="Z460" s="14">
        <f t="shared" si="23"/>
        <v>27917.79292655501</v>
      </c>
    </row>
    <row r="461" spans="1:26" ht="12.75">
      <c r="A461" s="18">
        <v>458</v>
      </c>
      <c r="B461" s="18">
        <v>331</v>
      </c>
      <c r="C461" s="18" t="s">
        <v>3247</v>
      </c>
      <c r="D461" s="18" t="s">
        <v>3248</v>
      </c>
      <c r="E461" s="18" t="s">
        <v>3249</v>
      </c>
      <c r="F461" s="18">
        <v>4275</v>
      </c>
      <c r="G461" s="18">
        <v>780</v>
      </c>
      <c r="H461" s="18" t="s">
        <v>3250</v>
      </c>
      <c r="J461" s="18" t="s">
        <v>1020</v>
      </c>
      <c r="K461" s="18" t="s">
        <v>1021</v>
      </c>
      <c r="L461" s="18" t="s">
        <v>1059</v>
      </c>
      <c r="M461" s="18">
        <v>742</v>
      </c>
      <c r="N461" s="18" t="s">
        <v>1053</v>
      </c>
      <c r="O461" s="18" t="s">
        <v>3251</v>
      </c>
      <c r="P461" s="18">
        <v>370750000000000</v>
      </c>
      <c r="Q461" s="18">
        <v>2458</v>
      </c>
      <c r="R461" s="19">
        <v>37.1314</v>
      </c>
      <c r="S461" s="19">
        <v>116.06806</v>
      </c>
      <c r="T461" s="18">
        <v>-1075</v>
      </c>
      <c r="U461" s="18">
        <v>1963</v>
      </c>
      <c r="V461" s="14">
        <v>582780.1875</v>
      </c>
      <c r="W461" s="14">
        <v>4109652</v>
      </c>
      <c r="X461" s="14">
        <f t="shared" si="21"/>
        <v>9356.042517269263</v>
      </c>
      <c r="Y461" s="14">
        <f t="shared" si="22"/>
        <v>-34143.42791007273</v>
      </c>
      <c r="Z461" s="14">
        <f t="shared" si="23"/>
        <v>35402.107296533686</v>
      </c>
    </row>
    <row r="462" spans="1:26" ht="12.75">
      <c r="A462" s="18">
        <v>459</v>
      </c>
      <c r="B462" s="18">
        <v>432</v>
      </c>
      <c r="C462" s="18" t="s">
        <v>3252</v>
      </c>
      <c r="D462" s="18" t="s">
        <v>3253</v>
      </c>
      <c r="E462" s="18" t="s">
        <v>3254</v>
      </c>
      <c r="F462" s="18">
        <v>4368</v>
      </c>
      <c r="G462" s="18">
        <v>765</v>
      </c>
      <c r="H462" s="18" t="s">
        <v>3255</v>
      </c>
      <c r="J462" s="18" t="s">
        <v>1020</v>
      </c>
      <c r="K462" s="18" t="s">
        <v>1021</v>
      </c>
      <c r="L462" s="18" t="s">
        <v>1035</v>
      </c>
      <c r="M462" s="18">
        <v>644</v>
      </c>
      <c r="N462" s="18" t="s">
        <v>1053</v>
      </c>
      <c r="O462" s="18" t="s">
        <v>3256</v>
      </c>
      <c r="P462" s="18">
        <v>370940000000000</v>
      </c>
      <c r="Q462" s="18">
        <v>2418</v>
      </c>
      <c r="R462" s="19">
        <v>37.16189</v>
      </c>
      <c r="S462" s="19">
        <v>116.07092</v>
      </c>
      <c r="T462" s="18">
        <v>-1306</v>
      </c>
      <c r="U462" s="18">
        <v>1965</v>
      </c>
      <c r="V462" s="14">
        <v>582493.4375</v>
      </c>
      <c r="W462" s="14">
        <v>4113032.5</v>
      </c>
      <c r="X462" s="14">
        <f t="shared" si="21"/>
        <v>9642.792517269263</v>
      </c>
      <c r="Y462" s="14">
        <f t="shared" si="22"/>
        <v>-37523.92791007273</v>
      </c>
      <c r="Z462" s="14">
        <f t="shared" si="23"/>
        <v>38743.11052731104</v>
      </c>
    </row>
    <row r="463" spans="1:26" ht="12.75">
      <c r="A463" s="18">
        <v>460</v>
      </c>
      <c r="B463" s="18">
        <v>1005</v>
      </c>
      <c r="C463" s="18" t="s">
        <v>3257</v>
      </c>
      <c r="D463" s="18" t="s">
        <v>3258</v>
      </c>
      <c r="E463" s="18" t="s">
        <v>3259</v>
      </c>
      <c r="F463" s="18">
        <v>6319</v>
      </c>
      <c r="G463" s="18">
        <v>1841</v>
      </c>
      <c r="H463" s="18" t="s">
        <v>3260</v>
      </c>
      <c r="J463" s="18" t="s">
        <v>1020</v>
      </c>
      <c r="K463" s="18" t="s">
        <v>1021</v>
      </c>
      <c r="L463" s="18" t="s">
        <v>1101</v>
      </c>
      <c r="M463" s="18">
        <v>1777</v>
      </c>
      <c r="N463" s="18" t="s">
        <v>1053</v>
      </c>
      <c r="O463" s="18" t="s">
        <v>3261</v>
      </c>
      <c r="P463" s="18">
        <v>371850000000000</v>
      </c>
      <c r="Q463" s="18">
        <v>4478</v>
      </c>
      <c r="R463" s="19">
        <v>37.31444</v>
      </c>
      <c r="S463" s="19">
        <v>116.47148</v>
      </c>
      <c r="T463" s="18">
        <v>-64</v>
      </c>
      <c r="U463" s="18">
        <v>1988</v>
      </c>
      <c r="V463" s="14">
        <v>546832.3125</v>
      </c>
      <c r="W463" s="14">
        <v>4129681.75</v>
      </c>
      <c r="X463" s="14">
        <f t="shared" si="21"/>
        <v>45303.91751726926</v>
      </c>
      <c r="Y463" s="14">
        <f t="shared" si="22"/>
        <v>-54173.17791007273</v>
      </c>
      <c r="Z463" s="14">
        <f t="shared" si="23"/>
        <v>70619.95572986384</v>
      </c>
    </row>
    <row r="464" spans="1:26" ht="12.75">
      <c r="A464" s="18">
        <v>461</v>
      </c>
      <c r="B464" s="18">
        <v>906</v>
      </c>
      <c r="C464" s="18" t="s">
        <v>3262</v>
      </c>
      <c r="D464" s="18" t="s">
        <v>3263</v>
      </c>
      <c r="E464" s="18" t="s">
        <v>3264</v>
      </c>
      <c r="F464" s="18">
        <v>4391</v>
      </c>
      <c r="G464" s="18">
        <v>1102</v>
      </c>
      <c r="H464" s="18" t="s">
        <v>3265</v>
      </c>
      <c r="J464" s="18" t="s">
        <v>1020</v>
      </c>
      <c r="K464" s="18" t="s">
        <v>1021</v>
      </c>
      <c r="L464" s="18" t="s">
        <v>1035</v>
      </c>
      <c r="M464" s="18">
        <v>945</v>
      </c>
      <c r="N464" s="18" t="s">
        <v>1053</v>
      </c>
      <c r="O464" s="18" t="s">
        <v>3266</v>
      </c>
      <c r="P464" s="18">
        <v>370650000000000</v>
      </c>
      <c r="Q464" s="18">
        <v>2403</v>
      </c>
      <c r="R464" s="19">
        <v>37.11422</v>
      </c>
      <c r="S464" s="19">
        <v>116.01658</v>
      </c>
      <c r="T464" s="18">
        <v>-1043</v>
      </c>
      <c r="U464" s="18">
        <v>1982</v>
      </c>
      <c r="V464" s="14">
        <v>587373.125</v>
      </c>
      <c r="W464" s="14">
        <v>4107793</v>
      </c>
      <c r="X464" s="14">
        <f t="shared" si="21"/>
        <v>4763.105017269263</v>
      </c>
      <c r="Y464" s="14">
        <f t="shared" si="22"/>
        <v>-32284.42791007273</v>
      </c>
      <c r="Z464" s="14">
        <f t="shared" si="23"/>
        <v>32633.900393397944</v>
      </c>
    </row>
    <row r="465" spans="1:26" ht="12.75">
      <c r="A465" s="18">
        <v>462</v>
      </c>
      <c r="B465" s="18">
        <v>407</v>
      </c>
      <c r="C465" s="18" t="s">
        <v>3267</v>
      </c>
      <c r="D465" s="18" t="s">
        <v>3268</v>
      </c>
      <c r="E465" s="18" t="s">
        <v>3269</v>
      </c>
      <c r="F465" s="18">
        <v>3985</v>
      </c>
      <c r="G465" s="18">
        <v>1490</v>
      </c>
      <c r="H465" s="18" t="s">
        <v>3270</v>
      </c>
      <c r="J465" s="18" t="s">
        <v>1020</v>
      </c>
      <c r="K465" s="18" t="s">
        <v>1021</v>
      </c>
      <c r="L465" s="18" t="s">
        <v>1035</v>
      </c>
      <c r="M465" s="18">
        <v>1466</v>
      </c>
      <c r="N465" s="18" t="s">
        <v>1023</v>
      </c>
      <c r="O465" s="18" t="s">
        <v>3271</v>
      </c>
      <c r="P465" s="18">
        <v>370130000000000</v>
      </c>
      <c r="Q465" s="18">
        <v>2406</v>
      </c>
      <c r="R465" s="19">
        <v>37.02582</v>
      </c>
      <c r="S465" s="19">
        <v>116.02264</v>
      </c>
      <c r="T465" s="18">
        <v>-113</v>
      </c>
      <c r="U465" s="18">
        <v>1965</v>
      </c>
      <c r="V465" s="14">
        <v>586935.25</v>
      </c>
      <c r="W465" s="14">
        <v>4097979.25</v>
      </c>
      <c r="X465" s="14">
        <f t="shared" si="21"/>
        <v>5200.980017269263</v>
      </c>
      <c r="Y465" s="14">
        <f t="shared" si="22"/>
        <v>-22470.67791007273</v>
      </c>
      <c r="Z465" s="14">
        <f t="shared" si="23"/>
        <v>23064.725423864573</v>
      </c>
    </row>
    <row r="466" spans="1:26" ht="12.75">
      <c r="A466" s="18">
        <v>463</v>
      </c>
      <c r="B466" s="18">
        <v>475</v>
      </c>
      <c r="C466" s="18" t="s">
        <v>3272</v>
      </c>
      <c r="D466" s="18" t="s">
        <v>3273</v>
      </c>
      <c r="E466" s="18" t="s">
        <v>3274</v>
      </c>
      <c r="F466" s="18">
        <v>4031</v>
      </c>
      <c r="G466" s="18">
        <v>800</v>
      </c>
      <c r="H466" s="18" t="s">
        <v>3275</v>
      </c>
      <c r="J466" s="18" t="s">
        <v>1020</v>
      </c>
      <c r="K466" s="18" t="s">
        <v>1021</v>
      </c>
      <c r="L466" s="18" t="s">
        <v>1035</v>
      </c>
      <c r="M466" s="18">
        <v>763</v>
      </c>
      <c r="N466" s="18" t="s">
        <v>1023</v>
      </c>
      <c r="O466" s="18" t="s">
        <v>3276</v>
      </c>
      <c r="P466" s="18">
        <v>370240000000000</v>
      </c>
      <c r="Q466" s="18">
        <v>2408</v>
      </c>
      <c r="R466" s="19">
        <v>37.04707</v>
      </c>
      <c r="S466" s="19">
        <v>116.01698</v>
      </c>
      <c r="T466" s="18">
        <v>-860</v>
      </c>
      <c r="U466" s="18">
        <v>1966</v>
      </c>
      <c r="V466" s="14">
        <v>587414.8125</v>
      </c>
      <c r="W466" s="14">
        <v>4100343</v>
      </c>
      <c r="X466" s="14">
        <f t="shared" si="21"/>
        <v>4721.417517269263</v>
      </c>
      <c r="Y466" s="14">
        <f t="shared" si="22"/>
        <v>-24834.42791007273</v>
      </c>
      <c r="Z466" s="14">
        <f t="shared" si="23"/>
        <v>25279.25222376992</v>
      </c>
    </row>
    <row r="467" spans="1:26" ht="12.75">
      <c r="A467" s="18">
        <v>464</v>
      </c>
      <c r="B467" s="18">
        <v>973</v>
      </c>
      <c r="C467" s="18" t="s">
        <v>3277</v>
      </c>
      <c r="D467" s="18" t="s">
        <v>3278</v>
      </c>
      <c r="E467" s="18" t="s">
        <v>3279</v>
      </c>
      <c r="F467" s="18">
        <v>4052</v>
      </c>
      <c r="G467" s="18">
        <v>2250</v>
      </c>
      <c r="H467" s="18" t="s">
        <v>3280</v>
      </c>
      <c r="J467" s="18" t="s">
        <v>1020</v>
      </c>
      <c r="K467" s="18" t="s">
        <v>1227</v>
      </c>
      <c r="L467" s="18" t="s">
        <v>1101</v>
      </c>
      <c r="M467" s="18">
        <v>1901</v>
      </c>
      <c r="N467" s="18" t="s">
        <v>1023</v>
      </c>
      <c r="O467" s="18" t="s">
        <v>3281</v>
      </c>
      <c r="P467" s="18">
        <v>370310000000000</v>
      </c>
      <c r="Q467" s="18">
        <v>2426</v>
      </c>
      <c r="R467" s="19">
        <v>37.05327</v>
      </c>
      <c r="S467" s="19">
        <v>116.04537</v>
      </c>
      <c r="T467" s="18">
        <v>275</v>
      </c>
      <c r="U467" s="18">
        <v>1985</v>
      </c>
      <c r="V467" s="14">
        <v>584883.25</v>
      </c>
      <c r="W467" s="14">
        <v>4101004.25</v>
      </c>
      <c r="X467" s="14">
        <f t="shared" si="21"/>
        <v>7252.980017269263</v>
      </c>
      <c r="Y467" s="14">
        <f t="shared" si="22"/>
        <v>-25495.67791007273</v>
      </c>
      <c r="Z467" s="14">
        <f t="shared" si="23"/>
        <v>26507.269026157293</v>
      </c>
    </row>
    <row r="468" spans="1:26" ht="12.75">
      <c r="A468" s="18">
        <v>465</v>
      </c>
      <c r="B468" s="18">
        <v>357</v>
      </c>
      <c r="C468" s="18" t="s">
        <v>3282</v>
      </c>
      <c r="D468" s="18" t="s">
        <v>3283</v>
      </c>
      <c r="E468" s="18" t="s">
        <v>3284</v>
      </c>
      <c r="F468" s="18">
        <v>4266</v>
      </c>
      <c r="G468" s="18">
        <v>1635</v>
      </c>
      <c r="H468" s="18" t="s">
        <v>3285</v>
      </c>
      <c r="J468" s="18" t="s">
        <v>1020</v>
      </c>
      <c r="K468" s="18" t="s">
        <v>1052</v>
      </c>
      <c r="L468" s="18" t="s">
        <v>1029</v>
      </c>
      <c r="M468" s="18">
        <v>1613</v>
      </c>
      <c r="N468" s="18" t="s">
        <v>1053</v>
      </c>
      <c r="O468" s="18" t="s">
        <v>3286</v>
      </c>
      <c r="P468" s="18">
        <v>370900000000000</v>
      </c>
      <c r="Q468" s="18">
        <v>2404</v>
      </c>
      <c r="R468" s="19">
        <v>37.15089</v>
      </c>
      <c r="S468" s="19">
        <v>116.04011</v>
      </c>
      <c r="T468" s="18">
        <v>-249</v>
      </c>
      <c r="U468" s="18">
        <v>1964</v>
      </c>
      <c r="V468" s="14">
        <v>585241.0625</v>
      </c>
      <c r="W468" s="14">
        <v>4111838.5</v>
      </c>
      <c r="X468" s="14">
        <f t="shared" si="21"/>
        <v>6895.167517269263</v>
      </c>
      <c r="Y468" s="14">
        <f t="shared" si="22"/>
        <v>-36329.92791007273</v>
      </c>
      <c r="Z468" s="14">
        <f t="shared" si="23"/>
        <v>36978.46666699806</v>
      </c>
    </row>
    <row r="469" spans="1:26" ht="12.75">
      <c r="A469" s="18">
        <v>466</v>
      </c>
      <c r="B469" s="18">
        <v>851</v>
      </c>
      <c r="C469" s="18" t="s">
        <v>3287</v>
      </c>
      <c r="D469" s="18" t="s">
        <v>3288</v>
      </c>
      <c r="E469" s="18" t="s">
        <v>3289</v>
      </c>
      <c r="F469" s="18">
        <v>4344</v>
      </c>
      <c r="G469" s="18">
        <v>1831</v>
      </c>
      <c r="H469" s="18" t="s">
        <v>3290</v>
      </c>
      <c r="J469" s="18" t="s">
        <v>1020</v>
      </c>
      <c r="K469" s="18" t="s">
        <v>1021</v>
      </c>
      <c r="L469" s="18" t="s">
        <v>1101</v>
      </c>
      <c r="M469" s="18">
        <v>1760</v>
      </c>
      <c r="N469" s="18" t="s">
        <v>1053</v>
      </c>
      <c r="O469" s="18" t="s">
        <v>3291</v>
      </c>
      <c r="P469" s="18">
        <v>370900000000000</v>
      </c>
      <c r="Q469" s="18">
        <v>2427</v>
      </c>
      <c r="R469" s="19">
        <v>37.15201</v>
      </c>
      <c r="S469" s="19">
        <v>116.07184</v>
      </c>
      <c r="T469" s="18">
        <v>-157</v>
      </c>
      <c r="U469" s="18">
        <v>1979</v>
      </c>
      <c r="V469" s="14">
        <v>582422.625</v>
      </c>
      <c r="W469" s="14">
        <v>4111935.25</v>
      </c>
      <c r="X469" s="14">
        <f t="shared" si="21"/>
        <v>9713.605017269263</v>
      </c>
      <c r="Y469" s="14">
        <f t="shared" si="22"/>
        <v>-36426.67791007273</v>
      </c>
      <c r="Z469" s="14">
        <f t="shared" si="23"/>
        <v>37699.56214594142</v>
      </c>
    </row>
    <row r="470" spans="1:26" ht="12.75">
      <c r="A470" s="18">
        <v>467</v>
      </c>
      <c r="B470" s="18">
        <v>502</v>
      </c>
      <c r="C470" s="18" t="s">
        <v>3292</v>
      </c>
      <c r="D470" s="18" t="s">
        <v>1043</v>
      </c>
      <c r="E470" s="18" t="s">
        <v>3293</v>
      </c>
      <c r="F470" s="18">
        <v>6252</v>
      </c>
      <c r="G470" s="18">
        <v>4192</v>
      </c>
      <c r="H470" s="18" t="s">
        <v>3294</v>
      </c>
      <c r="J470" s="18" t="s">
        <v>1020</v>
      </c>
      <c r="K470" s="18" t="s">
        <v>1021</v>
      </c>
      <c r="L470" s="18" t="s">
        <v>3295</v>
      </c>
      <c r="M470" s="18">
        <v>2075</v>
      </c>
      <c r="N470" s="18" t="s">
        <v>1053</v>
      </c>
      <c r="O470" s="18" t="s">
        <v>3296</v>
      </c>
      <c r="P470" s="18">
        <v>371450000000000</v>
      </c>
      <c r="Q470" s="18">
        <v>4179</v>
      </c>
      <c r="R470" s="19">
        <v>37.24794</v>
      </c>
      <c r="S470" s="19">
        <v>116.48018</v>
      </c>
      <c r="T470" s="18">
        <v>2</v>
      </c>
      <c r="U470" s="18">
        <v>1967</v>
      </c>
      <c r="V470" s="14">
        <v>546102.625</v>
      </c>
      <c r="W470" s="14">
        <v>4122300.75</v>
      </c>
      <c r="X470" s="14">
        <f t="shared" si="21"/>
        <v>46033.60501726926</v>
      </c>
      <c r="Y470" s="14">
        <f t="shared" si="22"/>
        <v>-46792.17791007273</v>
      </c>
      <c r="Z470" s="14">
        <f t="shared" si="23"/>
        <v>65639.93223986338</v>
      </c>
    </row>
    <row r="471" spans="1:26" ht="12.75">
      <c r="A471" s="18">
        <v>468</v>
      </c>
      <c r="B471" s="18">
        <v>562</v>
      </c>
      <c r="C471" s="18" t="s">
        <v>3297</v>
      </c>
      <c r="D471" s="18" t="s">
        <v>3298</v>
      </c>
      <c r="E471" s="18" t="s">
        <v>3299</v>
      </c>
      <c r="F471" s="18">
        <v>3994</v>
      </c>
      <c r="G471" s="18">
        <v>1130</v>
      </c>
      <c r="H471" s="18" t="s">
        <v>3300</v>
      </c>
      <c r="J471" s="18" t="s">
        <v>1020</v>
      </c>
      <c r="K471" s="18" t="s">
        <v>1021</v>
      </c>
      <c r="L471" s="18" t="s">
        <v>1035</v>
      </c>
      <c r="M471" s="18">
        <v>1089</v>
      </c>
      <c r="N471" s="18" t="s">
        <v>1023</v>
      </c>
      <c r="O471" s="18" t="s">
        <v>3301</v>
      </c>
      <c r="P471" s="18">
        <v>370150000000000</v>
      </c>
      <c r="Q471" s="18">
        <v>2408</v>
      </c>
      <c r="R471" s="19">
        <v>37.0318</v>
      </c>
      <c r="S471" s="19">
        <v>116.01163</v>
      </c>
      <c r="T471" s="18">
        <v>-497</v>
      </c>
      <c r="U471" s="18">
        <v>1968</v>
      </c>
      <c r="V471" s="14">
        <v>587908</v>
      </c>
      <c r="W471" s="14">
        <v>4098653.25</v>
      </c>
      <c r="X471" s="14">
        <f t="shared" si="21"/>
        <v>4228.230017269263</v>
      </c>
      <c r="Y471" s="14">
        <f t="shared" si="22"/>
        <v>-23144.67791007273</v>
      </c>
      <c r="Z471" s="14">
        <f t="shared" si="23"/>
        <v>23527.729270797583</v>
      </c>
    </row>
    <row r="472" spans="1:26" ht="12.75">
      <c r="A472" s="18">
        <v>469</v>
      </c>
      <c r="B472" s="18">
        <v>573</v>
      </c>
      <c r="C472" s="18" t="s">
        <v>3302</v>
      </c>
      <c r="D472" s="18" t="s">
        <v>1276</v>
      </c>
      <c r="E472" s="18" t="s">
        <v>3303</v>
      </c>
      <c r="F472" s="18">
        <v>3987</v>
      </c>
      <c r="G472" s="18">
        <v>1230</v>
      </c>
      <c r="H472" s="18" t="s">
        <v>3304</v>
      </c>
      <c r="J472" s="18" t="s">
        <v>1020</v>
      </c>
      <c r="K472" s="18" t="s">
        <v>1021</v>
      </c>
      <c r="L472" s="18" t="s">
        <v>1035</v>
      </c>
      <c r="M472" s="18">
        <v>1191</v>
      </c>
      <c r="N472" s="18" t="s">
        <v>1023</v>
      </c>
      <c r="O472" s="18" t="s">
        <v>3305</v>
      </c>
      <c r="P472" s="18">
        <v>370130000000000</v>
      </c>
      <c r="Q472" s="18">
        <v>2406</v>
      </c>
      <c r="R472" s="19">
        <v>37.02615</v>
      </c>
      <c r="S472" s="19">
        <v>116.03326</v>
      </c>
      <c r="T472" s="18">
        <v>-390</v>
      </c>
      <c r="U472" s="18">
        <v>1968</v>
      </c>
      <c r="V472" s="14">
        <v>585990.5</v>
      </c>
      <c r="W472" s="14">
        <v>4098006.5</v>
      </c>
      <c r="X472" s="14">
        <f t="shared" si="21"/>
        <v>6145.730017269263</v>
      </c>
      <c r="Y472" s="14">
        <f t="shared" si="22"/>
        <v>-22497.92791007273</v>
      </c>
      <c r="Z472" s="14">
        <f t="shared" si="23"/>
        <v>23322.237407504323</v>
      </c>
    </row>
    <row r="473" spans="1:26" ht="12.75">
      <c r="A473" s="18">
        <v>470</v>
      </c>
      <c r="B473" s="18">
        <v>565</v>
      </c>
      <c r="C473" s="18" t="s">
        <v>3306</v>
      </c>
      <c r="D473" s="18" t="s">
        <v>3307</v>
      </c>
      <c r="E473" s="18" t="s">
        <v>3308</v>
      </c>
      <c r="F473" s="18">
        <v>4030</v>
      </c>
      <c r="G473" s="18">
        <v>1030</v>
      </c>
      <c r="H473" s="18" t="s">
        <v>3309</v>
      </c>
      <c r="J473" s="18" t="s">
        <v>1020</v>
      </c>
      <c r="K473" s="18" t="s">
        <v>1021</v>
      </c>
      <c r="L473" s="18" t="s">
        <v>1035</v>
      </c>
      <c r="M473" s="18">
        <v>989</v>
      </c>
      <c r="N473" s="18" t="s">
        <v>1023</v>
      </c>
      <c r="O473" s="18" t="s">
        <v>3310</v>
      </c>
      <c r="P473" s="18">
        <v>370130000000000</v>
      </c>
      <c r="Q473" s="18">
        <v>2406</v>
      </c>
      <c r="R473" s="19">
        <v>37.02592</v>
      </c>
      <c r="S473" s="19">
        <v>115.99284</v>
      </c>
      <c r="T473" s="18">
        <v>-635</v>
      </c>
      <c r="U473" s="18">
        <v>1968</v>
      </c>
      <c r="V473" s="14">
        <v>589586.5</v>
      </c>
      <c r="W473" s="14">
        <v>4098019</v>
      </c>
      <c r="X473" s="14">
        <f t="shared" si="21"/>
        <v>2549.730017269263</v>
      </c>
      <c r="Y473" s="14">
        <f t="shared" si="22"/>
        <v>-22510.42791007273</v>
      </c>
      <c r="Z473" s="14">
        <f t="shared" si="23"/>
        <v>22654.37017123948</v>
      </c>
    </row>
    <row r="474" spans="1:26" ht="12.75">
      <c r="A474" s="18">
        <v>471</v>
      </c>
      <c r="B474" s="18">
        <v>532</v>
      </c>
      <c r="C474" s="18" t="s">
        <v>3311</v>
      </c>
      <c r="D474" s="18" t="s">
        <v>3312</v>
      </c>
      <c r="E474" s="18" t="s">
        <v>3313</v>
      </c>
      <c r="F474" s="18">
        <v>4199</v>
      </c>
      <c r="G474" s="18">
        <v>2195</v>
      </c>
      <c r="H474" s="18" t="s">
        <v>3314</v>
      </c>
      <c r="J474" s="18" t="s">
        <v>1020</v>
      </c>
      <c r="K474" s="18" t="s">
        <v>1021</v>
      </c>
      <c r="L474" s="18" t="s">
        <v>1029</v>
      </c>
      <c r="M474" s="18">
        <v>2116</v>
      </c>
      <c r="N474" s="18" t="s">
        <v>1053</v>
      </c>
      <c r="O474" s="18" t="s">
        <v>3315</v>
      </c>
      <c r="P474" s="18">
        <v>370700000000000</v>
      </c>
      <c r="Q474" s="18">
        <v>2547</v>
      </c>
      <c r="R474" s="19">
        <v>37.11655</v>
      </c>
      <c r="S474" s="19">
        <v>116.0537</v>
      </c>
      <c r="T474" s="18">
        <v>464</v>
      </c>
      <c r="U474" s="18">
        <v>1968</v>
      </c>
      <c r="V474" s="14">
        <v>584072.75</v>
      </c>
      <c r="W474" s="14">
        <v>4108018</v>
      </c>
      <c r="X474" s="14">
        <f t="shared" si="21"/>
        <v>8063.480017269263</v>
      </c>
      <c r="Y474" s="14">
        <f t="shared" si="22"/>
        <v>-32509.42791007273</v>
      </c>
      <c r="Z474" s="14">
        <f t="shared" si="23"/>
        <v>33494.51616353215</v>
      </c>
    </row>
    <row r="475" spans="1:26" ht="12.75">
      <c r="A475" s="18">
        <v>472</v>
      </c>
      <c r="B475" s="18">
        <v>334</v>
      </c>
      <c r="C475" s="18" t="s">
        <v>3316</v>
      </c>
      <c r="D475" s="18" t="s">
        <v>3317</v>
      </c>
      <c r="E475" s="18" t="s">
        <v>3318</v>
      </c>
      <c r="F475" s="18">
        <v>4267</v>
      </c>
      <c r="G475" s="18">
        <v>860</v>
      </c>
      <c r="H475" s="18" t="s">
        <v>3319</v>
      </c>
      <c r="I475" s="18" t="s">
        <v>1186</v>
      </c>
      <c r="J475" s="18" t="s">
        <v>1020</v>
      </c>
      <c r="K475" s="18" t="s">
        <v>1021</v>
      </c>
      <c r="L475" s="18" t="s">
        <v>1059</v>
      </c>
      <c r="M475" s="18">
        <v>836</v>
      </c>
      <c r="N475" s="18" t="s">
        <v>1053</v>
      </c>
      <c r="O475" s="18" t="s">
        <v>3320</v>
      </c>
      <c r="P475" s="18">
        <v>370730000000000</v>
      </c>
      <c r="Q475" s="18">
        <v>2409</v>
      </c>
      <c r="R475" s="19">
        <v>37.12496</v>
      </c>
      <c r="S475" s="19">
        <v>116.03539</v>
      </c>
      <c r="T475" s="18">
        <v>-1022</v>
      </c>
      <c r="U475" s="18">
        <v>1963</v>
      </c>
      <c r="V475" s="14">
        <v>585690</v>
      </c>
      <c r="W475" s="14">
        <v>4108966.75</v>
      </c>
      <c r="X475" s="14">
        <f t="shared" si="21"/>
        <v>6446.230017269263</v>
      </c>
      <c r="Y475" s="14">
        <f t="shared" si="22"/>
        <v>-33458.17791007273</v>
      </c>
      <c r="Z475" s="14">
        <f t="shared" si="23"/>
        <v>34073.502175409296</v>
      </c>
    </row>
    <row r="476" spans="1:26" ht="12.75">
      <c r="A476" s="18">
        <v>473</v>
      </c>
      <c r="B476" s="18">
        <v>316</v>
      </c>
      <c r="C476" s="18" t="s">
        <v>3321</v>
      </c>
      <c r="D476" s="18" t="s">
        <v>3322</v>
      </c>
      <c r="E476" s="18" t="s">
        <v>3323</v>
      </c>
      <c r="F476" s="18">
        <v>4225</v>
      </c>
      <c r="G476" s="18">
        <v>610</v>
      </c>
      <c r="H476" s="18" t="s">
        <v>3324</v>
      </c>
      <c r="J476" s="18" t="s">
        <v>1020</v>
      </c>
      <c r="K476" s="18" t="s">
        <v>1021</v>
      </c>
      <c r="L476" s="18" t="s">
        <v>1059</v>
      </c>
      <c r="M476" s="18">
        <v>597</v>
      </c>
      <c r="N476" s="18" t="s">
        <v>1053</v>
      </c>
      <c r="O476" s="18" t="s">
        <v>3325</v>
      </c>
      <c r="P476" s="18">
        <v>370710000000000</v>
      </c>
      <c r="Q476" s="18">
        <v>2413</v>
      </c>
      <c r="R476" s="19">
        <v>37.12059</v>
      </c>
      <c r="S476" s="19">
        <v>116.03628</v>
      </c>
      <c r="T476" s="18">
        <v>-1215</v>
      </c>
      <c r="U476" s="18">
        <v>1963</v>
      </c>
      <c r="V476" s="14">
        <v>585615.8125</v>
      </c>
      <c r="W476" s="14">
        <v>4108481.75</v>
      </c>
      <c r="X476" s="14">
        <f t="shared" si="21"/>
        <v>6520.417517269263</v>
      </c>
      <c r="Y476" s="14">
        <f t="shared" si="22"/>
        <v>-32973.17791007273</v>
      </c>
      <c r="Z476" s="14">
        <f t="shared" si="23"/>
        <v>33611.698946777746</v>
      </c>
    </row>
    <row r="477" spans="1:26" ht="12.75">
      <c r="A477" s="18">
        <v>474</v>
      </c>
      <c r="B477" s="18">
        <v>904</v>
      </c>
      <c r="C477" s="18" t="s">
        <v>3326</v>
      </c>
      <c r="D477" s="18" t="s">
        <v>3327</v>
      </c>
      <c r="E477" s="18" t="s">
        <v>3328</v>
      </c>
      <c r="F477" s="18">
        <v>4562</v>
      </c>
      <c r="G477" s="18">
        <v>1170</v>
      </c>
      <c r="H477" s="18" t="s">
        <v>3329</v>
      </c>
      <c r="J477" s="18" t="s">
        <v>1020</v>
      </c>
      <c r="K477" s="18" t="s">
        <v>1021</v>
      </c>
      <c r="L477" s="18" t="s">
        <v>1035</v>
      </c>
      <c r="M477" s="18">
        <v>1100</v>
      </c>
      <c r="N477" s="18" t="s">
        <v>1053</v>
      </c>
      <c r="O477" s="18" t="s">
        <v>3330</v>
      </c>
      <c r="P477" s="18">
        <v>370700000000000</v>
      </c>
      <c r="Q477" s="18">
        <v>2870</v>
      </c>
      <c r="R477" s="19">
        <v>37.11684</v>
      </c>
      <c r="S477" s="19">
        <v>116.12691</v>
      </c>
      <c r="T477" s="18">
        <v>-592</v>
      </c>
      <c r="U477" s="18">
        <v>1982</v>
      </c>
      <c r="V477" s="14">
        <v>577568.1875</v>
      </c>
      <c r="W477" s="14">
        <v>4107987.25</v>
      </c>
      <c r="X477" s="14">
        <f t="shared" si="21"/>
        <v>14568.042517269263</v>
      </c>
      <c r="Y477" s="14">
        <f t="shared" si="22"/>
        <v>-32478.67791007273</v>
      </c>
      <c r="Z477" s="14">
        <f t="shared" si="23"/>
        <v>35596.241115758436</v>
      </c>
    </row>
    <row r="478" spans="1:26" ht="12.75">
      <c r="A478" s="18">
        <v>475</v>
      </c>
      <c r="B478" s="18">
        <v>611</v>
      </c>
      <c r="C478" s="18" t="s">
        <v>3331</v>
      </c>
      <c r="D478" s="18" t="s">
        <v>3332</v>
      </c>
      <c r="E478" s="18" t="s">
        <v>3333</v>
      </c>
      <c r="F478" s="18">
        <v>4342</v>
      </c>
      <c r="G478" s="18">
        <v>653</v>
      </c>
      <c r="H478" s="18" t="s">
        <v>3334</v>
      </c>
      <c r="I478" s="18" t="s">
        <v>1186</v>
      </c>
      <c r="J478" s="18" t="s">
        <v>1020</v>
      </c>
      <c r="K478" s="18" t="s">
        <v>1021</v>
      </c>
      <c r="L478" s="18" t="s">
        <v>1035</v>
      </c>
      <c r="M478" s="18">
        <v>630</v>
      </c>
      <c r="N478" s="18" t="s">
        <v>1053</v>
      </c>
      <c r="O478" s="18" t="s">
        <v>3335</v>
      </c>
      <c r="P478" s="18">
        <v>370930000000000</v>
      </c>
      <c r="Q478" s="18">
        <v>2420</v>
      </c>
      <c r="R478" s="19">
        <v>37.15875</v>
      </c>
      <c r="S478" s="19">
        <v>116.06773</v>
      </c>
      <c r="T478" s="18">
        <v>-1292</v>
      </c>
      <c r="U478" s="18">
        <v>1969</v>
      </c>
      <c r="V478" s="14">
        <v>582780.1875</v>
      </c>
      <c r="W478" s="14">
        <v>4112686</v>
      </c>
      <c r="X478" s="14">
        <f t="shared" si="21"/>
        <v>9356.042517269263</v>
      </c>
      <c r="Y478" s="14">
        <f t="shared" si="22"/>
        <v>-37177.42791007273</v>
      </c>
      <c r="Z478" s="14">
        <f t="shared" si="23"/>
        <v>38336.62318975949</v>
      </c>
    </row>
    <row r="479" spans="1:26" ht="12.75">
      <c r="A479" s="18">
        <v>476</v>
      </c>
      <c r="B479" s="18">
        <v>611</v>
      </c>
      <c r="C479" s="18" t="s">
        <v>3336</v>
      </c>
      <c r="D479" s="18" t="s">
        <v>3332</v>
      </c>
      <c r="E479" s="18" t="s">
        <v>3337</v>
      </c>
      <c r="F479" s="18">
        <v>4331</v>
      </c>
      <c r="G479" s="18">
        <v>675</v>
      </c>
      <c r="H479" s="18" t="s">
        <v>3338</v>
      </c>
      <c r="I479" s="18" t="s">
        <v>1186</v>
      </c>
      <c r="J479" s="18" t="s">
        <v>1020</v>
      </c>
      <c r="K479" s="18" t="s">
        <v>1021</v>
      </c>
      <c r="L479" s="18" t="s">
        <v>1035</v>
      </c>
      <c r="M479" s="18">
        <v>610</v>
      </c>
      <c r="N479" s="18" t="s">
        <v>1053</v>
      </c>
      <c r="O479" s="18" t="s">
        <v>3339</v>
      </c>
      <c r="P479" s="18">
        <v>370920000000000</v>
      </c>
      <c r="Q479" s="18">
        <v>2421</v>
      </c>
      <c r="R479" s="19">
        <v>37.15742</v>
      </c>
      <c r="S479" s="19">
        <v>116.06617</v>
      </c>
      <c r="T479" s="18">
        <v>-1300</v>
      </c>
      <c r="U479" s="18">
        <v>1969</v>
      </c>
      <c r="V479" s="14">
        <v>582919.9375</v>
      </c>
      <c r="W479" s="14">
        <v>4112540.25</v>
      </c>
      <c r="X479" s="14">
        <f t="shared" si="21"/>
        <v>9216.292517269263</v>
      </c>
      <c r="Y479" s="14">
        <f t="shared" si="22"/>
        <v>-37031.67791007273</v>
      </c>
      <c r="Z479" s="14">
        <f t="shared" si="23"/>
        <v>38161.30522661983</v>
      </c>
    </row>
    <row r="480" spans="1:26" ht="12.75">
      <c r="A480" s="18">
        <v>477</v>
      </c>
      <c r="B480" s="18">
        <v>927</v>
      </c>
      <c r="C480" s="18" t="s">
        <v>3340</v>
      </c>
      <c r="D480" s="18" t="s">
        <v>3341</v>
      </c>
      <c r="E480" s="18" t="s">
        <v>3342</v>
      </c>
      <c r="F480" s="18">
        <v>4275</v>
      </c>
      <c r="G480" s="18">
        <v>1200</v>
      </c>
      <c r="H480" s="18" t="s">
        <v>3343</v>
      </c>
      <c r="J480" s="18" t="s">
        <v>1020</v>
      </c>
      <c r="K480" s="18" t="s">
        <v>1021</v>
      </c>
      <c r="L480" s="18" t="s">
        <v>1035</v>
      </c>
      <c r="M480" s="18">
        <v>1070</v>
      </c>
      <c r="N480" s="18" t="s">
        <v>1053</v>
      </c>
      <c r="O480" s="18" t="s">
        <v>3344</v>
      </c>
      <c r="P480" s="18">
        <v>370700000000000</v>
      </c>
      <c r="Q480" s="18">
        <v>2434</v>
      </c>
      <c r="R480" s="19">
        <v>37.119</v>
      </c>
      <c r="S480" s="19">
        <v>116.08891</v>
      </c>
      <c r="T480" s="18">
        <v>-771</v>
      </c>
      <c r="U480" s="18">
        <v>1983</v>
      </c>
      <c r="V480" s="14">
        <v>580942.0625</v>
      </c>
      <c r="W480" s="14">
        <v>4108258</v>
      </c>
      <c r="X480" s="14">
        <f t="shared" si="21"/>
        <v>11194.167517269263</v>
      </c>
      <c r="Y480" s="14">
        <f t="shared" si="22"/>
        <v>-32749.42791007273</v>
      </c>
      <c r="Z480" s="14">
        <f t="shared" si="23"/>
        <v>34609.74450702774</v>
      </c>
    </row>
    <row r="481" spans="1:26" ht="12.75">
      <c r="A481" s="18">
        <v>478</v>
      </c>
      <c r="B481" s="18">
        <v>632</v>
      </c>
      <c r="C481" s="18" t="s">
        <v>3345</v>
      </c>
      <c r="D481" s="18" t="s">
        <v>3346</v>
      </c>
      <c r="E481" s="18" t="s">
        <v>3347</v>
      </c>
      <c r="F481" s="18">
        <v>4308</v>
      </c>
      <c r="G481" s="18">
        <v>1576</v>
      </c>
      <c r="H481" s="18" t="s">
        <v>3348</v>
      </c>
      <c r="J481" s="18" t="s">
        <v>1020</v>
      </c>
      <c r="K481" s="18" t="s">
        <v>1021</v>
      </c>
      <c r="L481" s="18" t="s">
        <v>3349</v>
      </c>
      <c r="M481" s="18">
        <v>1450</v>
      </c>
      <c r="N481" s="18" t="s">
        <v>1053</v>
      </c>
      <c r="O481" s="18" t="s">
        <v>3350</v>
      </c>
      <c r="P481" s="18">
        <v>370950000000000</v>
      </c>
      <c r="Q481" s="18">
        <v>2406</v>
      </c>
      <c r="R481" s="19">
        <v>37.16396</v>
      </c>
      <c r="S481" s="19">
        <v>116.03883</v>
      </c>
      <c r="T481" s="18">
        <v>-452</v>
      </c>
      <c r="U481" s="18">
        <v>1970</v>
      </c>
      <c r="V481" s="14">
        <v>585340.1875</v>
      </c>
      <c r="W481" s="14">
        <v>4113290.25</v>
      </c>
      <c r="X481" s="14">
        <f t="shared" si="21"/>
        <v>6796.042517269263</v>
      </c>
      <c r="Y481" s="14">
        <f t="shared" si="22"/>
        <v>-37781.67791007273</v>
      </c>
      <c r="Z481" s="14">
        <f t="shared" si="23"/>
        <v>38388.036933359974</v>
      </c>
    </row>
    <row r="482" spans="1:26" ht="12.75">
      <c r="A482" s="18">
        <v>479</v>
      </c>
      <c r="B482" s="18">
        <v>986</v>
      </c>
      <c r="C482" s="18" t="s">
        <v>3351</v>
      </c>
      <c r="D482" s="18" t="s">
        <v>3352</v>
      </c>
      <c r="E482" s="18" t="s">
        <v>3353</v>
      </c>
      <c r="F482" s="18">
        <v>6978</v>
      </c>
      <c r="G482" s="18">
        <v>2150</v>
      </c>
      <c r="H482" s="18" t="s">
        <v>3354</v>
      </c>
      <c r="J482" s="18" t="s">
        <v>1020</v>
      </c>
      <c r="K482" s="18" t="s">
        <v>1021</v>
      </c>
      <c r="L482" s="18" t="s">
        <v>1101</v>
      </c>
      <c r="M482" s="18">
        <v>2020</v>
      </c>
      <c r="N482" s="18" t="s">
        <v>1053</v>
      </c>
      <c r="O482" s="18" t="s">
        <v>3355</v>
      </c>
      <c r="P482" s="18">
        <v>371800000000000</v>
      </c>
      <c r="Q482" s="18">
        <v>4709</v>
      </c>
      <c r="R482" s="19">
        <v>37.30008</v>
      </c>
      <c r="S482" s="19">
        <v>116.30743</v>
      </c>
      <c r="T482" s="18">
        <v>-249</v>
      </c>
      <c r="U482" s="18">
        <v>1986</v>
      </c>
      <c r="V482" s="14">
        <v>561381.25</v>
      </c>
      <c r="W482" s="14">
        <v>4128183</v>
      </c>
      <c r="X482" s="14">
        <f t="shared" si="21"/>
        <v>30754.980017269263</v>
      </c>
      <c r="Y482" s="14">
        <f t="shared" si="22"/>
        <v>-52674.42791007273</v>
      </c>
      <c r="Z482" s="14">
        <f t="shared" si="23"/>
        <v>60995.607641174305</v>
      </c>
    </row>
    <row r="483" spans="1:26" ht="12.75">
      <c r="A483" s="18">
        <v>480</v>
      </c>
      <c r="B483" s="18">
        <v>684</v>
      </c>
      <c r="C483" s="18" t="s">
        <v>3356</v>
      </c>
      <c r="D483" s="18" t="s">
        <v>3357</v>
      </c>
      <c r="E483" s="18" t="s">
        <v>3358</v>
      </c>
      <c r="F483" s="18">
        <v>4307</v>
      </c>
      <c r="G483" s="18">
        <v>1210</v>
      </c>
      <c r="H483" s="18" t="s">
        <v>3359</v>
      </c>
      <c r="J483" s="18" t="s">
        <v>1020</v>
      </c>
      <c r="K483" s="18" t="s">
        <v>1021</v>
      </c>
      <c r="L483" s="18" t="s">
        <v>1035</v>
      </c>
      <c r="M483" s="18">
        <v>1000</v>
      </c>
      <c r="N483" s="18" t="s">
        <v>1053</v>
      </c>
      <c r="O483" s="18" t="s">
        <v>3360</v>
      </c>
      <c r="P483" s="18">
        <v>371040000000000</v>
      </c>
      <c r="Q483" s="18">
        <v>2420</v>
      </c>
      <c r="R483" s="19">
        <v>37.17978</v>
      </c>
      <c r="S483" s="19">
        <v>116.05309</v>
      </c>
      <c r="T483" s="18">
        <v>-887</v>
      </c>
      <c r="U483" s="18">
        <v>1971</v>
      </c>
      <c r="V483" s="14">
        <v>584056.6875</v>
      </c>
      <c r="W483" s="14">
        <v>4115032.5</v>
      </c>
      <c r="X483" s="14">
        <f t="shared" si="21"/>
        <v>8079.542517269263</v>
      </c>
      <c r="Y483" s="14">
        <f t="shared" si="22"/>
        <v>-39523.92791007273</v>
      </c>
      <c r="Z483" s="14">
        <f t="shared" si="23"/>
        <v>40341.29255154064</v>
      </c>
    </row>
    <row r="484" spans="1:26" ht="12.75">
      <c r="A484" s="18">
        <v>481</v>
      </c>
      <c r="B484" s="18">
        <v>668</v>
      </c>
      <c r="C484" s="18" t="s">
        <v>3361</v>
      </c>
      <c r="D484" s="18" t="s">
        <v>2242</v>
      </c>
      <c r="E484" s="18" t="s">
        <v>3362</v>
      </c>
      <c r="F484" s="18">
        <v>3981</v>
      </c>
      <c r="G484" s="18">
        <v>1540</v>
      </c>
      <c r="H484" s="18" t="s">
        <v>3363</v>
      </c>
      <c r="J484" s="18" t="s">
        <v>1020</v>
      </c>
      <c r="K484" s="18" t="s">
        <v>1021</v>
      </c>
      <c r="L484" s="18" t="s">
        <v>1029</v>
      </c>
      <c r="M484" s="18">
        <v>1493</v>
      </c>
      <c r="N484" s="18" t="s">
        <v>1023</v>
      </c>
      <c r="O484" s="18" t="s">
        <v>3364</v>
      </c>
      <c r="P484" s="18">
        <v>370110000000000</v>
      </c>
      <c r="Q484" s="18">
        <v>2407</v>
      </c>
      <c r="R484" s="19">
        <v>37.02197</v>
      </c>
      <c r="S484" s="19">
        <v>116.02267</v>
      </c>
      <c r="T484" s="18">
        <v>-81</v>
      </c>
      <c r="U484" s="18">
        <v>1971</v>
      </c>
      <c r="V484" s="14">
        <v>586937.0625</v>
      </c>
      <c r="W484" s="14">
        <v>4097552.5</v>
      </c>
      <c r="X484" s="14">
        <f t="shared" si="21"/>
        <v>5199.167517269263</v>
      </c>
      <c r="Y484" s="14">
        <f t="shared" si="22"/>
        <v>-22043.92791007273</v>
      </c>
      <c r="Z484" s="14">
        <f t="shared" si="23"/>
        <v>22648.754945407294</v>
      </c>
    </row>
    <row r="485" spans="1:26" ht="12.75">
      <c r="A485" s="18">
        <v>482</v>
      </c>
      <c r="B485" s="18">
        <v>437</v>
      </c>
      <c r="C485" s="18" t="s">
        <v>3365</v>
      </c>
      <c r="D485" s="18" t="s">
        <v>3366</v>
      </c>
      <c r="E485" s="18" t="s">
        <v>3367</v>
      </c>
      <c r="F485" s="18">
        <v>4246</v>
      </c>
      <c r="G485" s="18">
        <v>1900</v>
      </c>
      <c r="H485" s="18" t="s">
        <v>3368</v>
      </c>
      <c r="J485" s="18" t="s">
        <v>1020</v>
      </c>
      <c r="K485" s="18" t="s">
        <v>1021</v>
      </c>
      <c r="L485" s="18" t="s">
        <v>1035</v>
      </c>
      <c r="M485" s="18">
        <v>1842</v>
      </c>
      <c r="N485" s="18" t="s">
        <v>1023</v>
      </c>
      <c r="O485" s="18" t="s">
        <v>3369</v>
      </c>
      <c r="P485" s="18">
        <v>370530000000000</v>
      </c>
      <c r="Q485" s="18">
        <v>2409</v>
      </c>
      <c r="R485" s="19">
        <v>37.0917</v>
      </c>
      <c r="S485" s="19">
        <v>116.01868</v>
      </c>
      <c r="T485" s="18">
        <v>5</v>
      </c>
      <c r="U485" s="18">
        <v>1966</v>
      </c>
      <c r="V485" s="14">
        <v>587212.1875</v>
      </c>
      <c r="W485" s="14">
        <v>4105292.25</v>
      </c>
      <c r="X485" s="14">
        <f t="shared" si="21"/>
        <v>4924.042517269263</v>
      </c>
      <c r="Y485" s="14">
        <f t="shared" si="22"/>
        <v>-29783.67791007273</v>
      </c>
      <c r="Z485" s="14">
        <f t="shared" si="23"/>
        <v>30187.972183683185</v>
      </c>
    </row>
    <row r="486" spans="1:26" ht="12.75">
      <c r="A486" s="18">
        <v>483</v>
      </c>
      <c r="B486" s="18">
        <v>518</v>
      </c>
      <c r="C486" s="18" t="s">
        <v>3370</v>
      </c>
      <c r="D486" s="18" t="s">
        <v>3371</v>
      </c>
      <c r="E486" s="18" t="s">
        <v>3372</v>
      </c>
      <c r="F486" s="18">
        <v>4206</v>
      </c>
      <c r="G486" s="18">
        <v>2565</v>
      </c>
      <c r="H486" s="18" t="s">
        <v>3373</v>
      </c>
      <c r="J486" s="18" t="s">
        <v>1020</v>
      </c>
      <c r="K486" s="18" t="s">
        <v>1021</v>
      </c>
      <c r="L486" s="18" t="s">
        <v>1029</v>
      </c>
      <c r="M486" s="18">
        <v>2346</v>
      </c>
      <c r="N486" s="18" t="s">
        <v>1053</v>
      </c>
      <c r="O486" s="18" t="s">
        <v>3374</v>
      </c>
      <c r="P486" s="18">
        <v>370650000000000</v>
      </c>
      <c r="Q486" s="18">
        <v>2571</v>
      </c>
      <c r="R486" s="19">
        <v>37.11559</v>
      </c>
      <c r="S486" s="19">
        <v>116.05764</v>
      </c>
      <c r="T486" s="18">
        <v>711</v>
      </c>
      <c r="U486" s="18">
        <v>1967</v>
      </c>
      <c r="V486" s="14">
        <v>583723.9375</v>
      </c>
      <c r="W486" s="14">
        <v>4107906.75</v>
      </c>
      <c r="X486" s="14">
        <f t="shared" si="21"/>
        <v>8412.292517269263</v>
      </c>
      <c r="Y486" s="14">
        <f t="shared" si="22"/>
        <v>-32398.17791007273</v>
      </c>
      <c r="Z486" s="14">
        <f t="shared" si="23"/>
        <v>33472.50509431329</v>
      </c>
    </row>
    <row r="487" spans="1:26" ht="12.75">
      <c r="A487" s="18">
        <v>484</v>
      </c>
      <c r="B487" s="18">
        <v>1008</v>
      </c>
      <c r="C487" s="18" t="s">
        <v>3375</v>
      </c>
      <c r="D487" s="18" t="s">
        <v>3376</v>
      </c>
      <c r="E487" s="18" t="s">
        <v>3377</v>
      </c>
      <c r="F487" s="18">
        <v>4092</v>
      </c>
      <c r="G487" s="18">
        <v>1742</v>
      </c>
      <c r="H487" s="18" t="s">
        <v>3378</v>
      </c>
      <c r="J487" s="18" t="s">
        <v>1020</v>
      </c>
      <c r="K487" s="18" t="s">
        <v>1021</v>
      </c>
      <c r="L487" s="18" t="s">
        <v>1112</v>
      </c>
      <c r="M487" s="18">
        <v>1153</v>
      </c>
      <c r="N487" s="18" t="s">
        <v>1023</v>
      </c>
      <c r="O487" s="18" t="s">
        <v>3379</v>
      </c>
      <c r="P487" s="18">
        <v>370150000000000</v>
      </c>
      <c r="Q487" s="18">
        <v>2403</v>
      </c>
      <c r="R487" s="19">
        <v>37.03249</v>
      </c>
      <c r="S487" s="19">
        <v>115.9873</v>
      </c>
      <c r="T487" s="18">
        <v>-536</v>
      </c>
      <c r="U487" s="18">
        <v>1988</v>
      </c>
      <c r="V487" s="14">
        <v>590070.9375</v>
      </c>
      <c r="W487" s="14">
        <v>4098752.25</v>
      </c>
      <c r="X487" s="14">
        <f t="shared" si="21"/>
        <v>2065.292517269263</v>
      </c>
      <c r="Y487" s="14">
        <f t="shared" si="22"/>
        <v>-23243.67791007273</v>
      </c>
      <c r="Z487" s="14">
        <f t="shared" si="23"/>
        <v>23335.252215673423</v>
      </c>
    </row>
    <row r="488" spans="1:26" ht="12.75">
      <c r="A488" s="18">
        <v>485</v>
      </c>
      <c r="B488" s="18">
        <v>743</v>
      </c>
      <c r="C488" s="18" t="s">
        <v>3380</v>
      </c>
      <c r="D488" s="18" t="s">
        <v>3381</v>
      </c>
      <c r="E488" s="18" t="s">
        <v>3382</v>
      </c>
      <c r="F488" s="18">
        <v>4167</v>
      </c>
      <c r="G488" s="18">
        <v>2252</v>
      </c>
      <c r="H488" s="18" t="s">
        <v>3383</v>
      </c>
      <c r="J488" s="18" t="s">
        <v>1020</v>
      </c>
      <c r="K488" s="18" t="s">
        <v>1021</v>
      </c>
      <c r="L488" s="18" t="s">
        <v>1029</v>
      </c>
      <c r="M488" s="18">
        <v>2102</v>
      </c>
      <c r="N488" s="18" t="s">
        <v>1023</v>
      </c>
      <c r="O488" s="18" t="s">
        <v>3384</v>
      </c>
      <c r="P488" s="18">
        <v>370610000000000</v>
      </c>
      <c r="Q488" s="18">
        <v>2572</v>
      </c>
      <c r="R488" s="19">
        <v>37.10426</v>
      </c>
      <c r="S488" s="19">
        <v>116.05283</v>
      </c>
      <c r="T488" s="18">
        <v>507</v>
      </c>
      <c r="U488" s="18">
        <v>1974</v>
      </c>
      <c r="V488" s="14">
        <v>584162.5625</v>
      </c>
      <c r="W488" s="14">
        <v>4106654.25</v>
      </c>
      <c r="X488" s="14">
        <f t="shared" si="21"/>
        <v>7973.667517269263</v>
      </c>
      <c r="Y488" s="14">
        <f t="shared" si="22"/>
        <v>-31145.67791007273</v>
      </c>
      <c r="Z488" s="14">
        <f t="shared" si="23"/>
        <v>32150.157482568375</v>
      </c>
    </row>
    <row r="489" spans="1:26" ht="12.75">
      <c r="A489" s="18">
        <v>486</v>
      </c>
      <c r="B489" s="18">
        <v>1038</v>
      </c>
      <c r="C489" s="18" t="s">
        <v>3385</v>
      </c>
      <c r="D489" s="18" t="s">
        <v>3386</v>
      </c>
      <c r="E489" s="18" t="s">
        <v>3387</v>
      </c>
      <c r="F489" s="18">
        <v>-8888</v>
      </c>
      <c r="G489" s="18">
        <v>-9999</v>
      </c>
      <c r="H489" s="18" t="s">
        <v>3388</v>
      </c>
      <c r="J489" s="18" t="s">
        <v>1020</v>
      </c>
      <c r="K489" s="18" t="s">
        <v>1021</v>
      </c>
      <c r="L489" s="18" t="s">
        <v>1035</v>
      </c>
      <c r="M489" s="18">
        <v>955</v>
      </c>
      <c r="N489" s="18" t="s">
        <v>1023</v>
      </c>
      <c r="O489" s="18" t="s">
        <v>3389</v>
      </c>
      <c r="P489" s="18">
        <v>370020000000000</v>
      </c>
      <c r="Q489" s="18">
        <v>2423</v>
      </c>
      <c r="R489" s="19">
        <v>37.00714</v>
      </c>
      <c r="S489" s="19">
        <v>116.05822</v>
      </c>
      <c r="T489" s="18">
        <v>12266</v>
      </c>
      <c r="U489" s="18">
        <v>1990</v>
      </c>
      <c r="V489" s="14">
        <v>583791.125</v>
      </c>
      <c r="W489" s="14">
        <v>4095876.25</v>
      </c>
      <c r="X489" s="14">
        <f t="shared" si="21"/>
        <v>8345.105017269263</v>
      </c>
      <c r="Y489" s="14">
        <f t="shared" si="22"/>
        <v>-20367.67791007273</v>
      </c>
      <c r="Z489" s="14">
        <f t="shared" si="23"/>
        <v>22010.976379927295</v>
      </c>
    </row>
    <row r="490" spans="1:26" ht="12.75">
      <c r="A490" s="18">
        <v>487</v>
      </c>
      <c r="B490" s="18">
        <v>512</v>
      </c>
      <c r="C490" s="18" t="s">
        <v>3390</v>
      </c>
      <c r="D490" s="18" t="s">
        <v>3391</v>
      </c>
      <c r="E490" s="18" t="s">
        <v>3392</v>
      </c>
      <c r="F490" s="18">
        <v>4386</v>
      </c>
      <c r="G490" s="18">
        <v>765</v>
      </c>
      <c r="H490" s="18" t="s">
        <v>3393</v>
      </c>
      <c r="J490" s="18" t="s">
        <v>1020</v>
      </c>
      <c r="K490" s="18" t="s">
        <v>1021</v>
      </c>
      <c r="L490" s="18" t="s">
        <v>1035</v>
      </c>
      <c r="M490" s="18">
        <v>743</v>
      </c>
      <c r="N490" s="18" t="s">
        <v>1053</v>
      </c>
      <c r="O490" s="18" t="s">
        <v>3394</v>
      </c>
      <c r="P490" s="18">
        <v>370940000000000</v>
      </c>
      <c r="Q490" s="18">
        <v>2420</v>
      </c>
      <c r="R490" s="19">
        <v>37.16273</v>
      </c>
      <c r="S490" s="19">
        <v>116.07417</v>
      </c>
      <c r="T490" s="18">
        <v>-1223</v>
      </c>
      <c r="U490" s="18">
        <v>1967</v>
      </c>
      <c r="V490" s="14">
        <v>582204.5625</v>
      </c>
      <c r="W490" s="14">
        <v>4113122.5</v>
      </c>
      <c r="X490" s="14">
        <f t="shared" si="21"/>
        <v>9931.667517269263</v>
      </c>
      <c r="Y490" s="14">
        <f t="shared" si="22"/>
        <v>-37613.92791007273</v>
      </c>
      <c r="Z490" s="14">
        <f t="shared" si="23"/>
        <v>38903.02806334913</v>
      </c>
    </row>
    <row r="491" spans="1:26" ht="12.75">
      <c r="A491" s="18">
        <v>488</v>
      </c>
      <c r="B491" s="18">
        <v>785</v>
      </c>
      <c r="C491" s="18" t="s">
        <v>3395</v>
      </c>
      <c r="D491" s="18" t="s">
        <v>3396</v>
      </c>
      <c r="E491" s="18" t="s">
        <v>3397</v>
      </c>
      <c r="F491" s="18">
        <v>4363</v>
      </c>
      <c r="G491" s="18">
        <v>1165</v>
      </c>
      <c r="H491" s="18" t="s">
        <v>3398</v>
      </c>
      <c r="J491" s="18" t="s">
        <v>1020</v>
      </c>
      <c r="K491" s="18" t="s">
        <v>1021</v>
      </c>
      <c r="L491" s="18" t="s">
        <v>1035</v>
      </c>
      <c r="M491" s="18">
        <v>1070</v>
      </c>
      <c r="N491" s="18" t="s">
        <v>1053</v>
      </c>
      <c r="O491" s="18" t="s">
        <v>3399</v>
      </c>
      <c r="P491" s="18">
        <v>370700000000000</v>
      </c>
      <c r="Q491" s="18">
        <v>2404</v>
      </c>
      <c r="R491" s="19">
        <v>37.11726</v>
      </c>
      <c r="S491" s="19">
        <v>116.01888</v>
      </c>
      <c r="T491" s="18">
        <v>-889</v>
      </c>
      <c r="U491" s="18">
        <v>1975</v>
      </c>
      <c r="V491" s="14">
        <v>587165.0625</v>
      </c>
      <c r="W491" s="14">
        <v>4108127.5</v>
      </c>
      <c r="X491" s="14">
        <f t="shared" si="21"/>
        <v>4971.167517269263</v>
      </c>
      <c r="Y491" s="14">
        <f t="shared" si="22"/>
        <v>-32618.92791007273</v>
      </c>
      <c r="Z491" s="14">
        <f t="shared" si="23"/>
        <v>32995.559769267056</v>
      </c>
    </row>
    <row r="492" spans="1:26" ht="12.75">
      <c r="A492" s="18">
        <v>489</v>
      </c>
      <c r="B492" s="18">
        <v>448</v>
      </c>
      <c r="C492" s="18" t="s">
        <v>3400</v>
      </c>
      <c r="D492" s="18" t="s">
        <v>3401</v>
      </c>
      <c r="E492" s="18" t="s">
        <v>3402</v>
      </c>
      <c r="F492" s="18">
        <v>4326</v>
      </c>
      <c r="G492" s="18">
        <v>1895</v>
      </c>
      <c r="H492" s="18" t="s">
        <v>3403</v>
      </c>
      <c r="J492" s="18" t="s">
        <v>1020</v>
      </c>
      <c r="K492" s="18" t="s">
        <v>1021</v>
      </c>
      <c r="L492" s="18" t="s">
        <v>1035</v>
      </c>
      <c r="M492" s="18">
        <v>1842</v>
      </c>
      <c r="N492" s="18" t="s">
        <v>1023</v>
      </c>
      <c r="O492" s="18" t="s">
        <v>3404</v>
      </c>
      <c r="P492" s="18">
        <v>370610000000000</v>
      </c>
      <c r="Q492" s="18">
        <v>2407</v>
      </c>
      <c r="R492" s="19">
        <v>37.10271</v>
      </c>
      <c r="S492" s="19">
        <v>116.01994</v>
      </c>
      <c r="T492" s="18">
        <v>-77</v>
      </c>
      <c r="U492" s="18">
        <v>1966</v>
      </c>
      <c r="V492" s="14">
        <v>587088.125</v>
      </c>
      <c r="W492" s="14">
        <v>4106512</v>
      </c>
      <c r="X492" s="14">
        <f t="shared" si="21"/>
        <v>5048.105017269263</v>
      </c>
      <c r="Y492" s="14">
        <f t="shared" si="22"/>
        <v>-31003.42791007273</v>
      </c>
      <c r="Z492" s="14">
        <f t="shared" si="23"/>
        <v>31411.716069652353</v>
      </c>
    </row>
    <row r="493" spans="1:26" ht="12.75">
      <c r="A493" s="18">
        <v>490</v>
      </c>
      <c r="B493" s="18">
        <v>375</v>
      </c>
      <c r="C493" s="18" t="s">
        <v>3405</v>
      </c>
      <c r="D493" s="18" t="s">
        <v>3406</v>
      </c>
      <c r="E493" s="18" t="s">
        <v>3407</v>
      </c>
      <c r="F493" s="18">
        <v>4265</v>
      </c>
      <c r="G493" s="18">
        <v>417</v>
      </c>
      <c r="H493" s="18" t="s">
        <v>3408</v>
      </c>
      <c r="J493" s="18" t="s">
        <v>1020</v>
      </c>
      <c r="K493" s="18" t="s">
        <v>1021</v>
      </c>
      <c r="L493" s="18" t="s">
        <v>1035</v>
      </c>
      <c r="M493" s="18">
        <v>395</v>
      </c>
      <c r="N493" s="18" t="s">
        <v>1053</v>
      </c>
      <c r="O493" s="18" t="s">
        <v>3409</v>
      </c>
      <c r="P493" s="18">
        <v>370650000000000</v>
      </c>
      <c r="Q493" s="18">
        <v>2409</v>
      </c>
      <c r="R493" s="19">
        <v>37.11376</v>
      </c>
      <c r="S493" s="19">
        <v>116.03201</v>
      </c>
      <c r="T493" s="18">
        <v>-1461</v>
      </c>
      <c r="U493" s="18">
        <v>1964</v>
      </c>
      <c r="V493" s="14">
        <v>586002.4375</v>
      </c>
      <c r="W493" s="14">
        <v>4107727</v>
      </c>
      <c r="X493" s="14">
        <f t="shared" si="21"/>
        <v>6133.792517269263</v>
      </c>
      <c r="Y493" s="14">
        <f t="shared" si="22"/>
        <v>-32218.42791007273</v>
      </c>
      <c r="Z493" s="14">
        <f t="shared" si="23"/>
        <v>32797.11126976676</v>
      </c>
    </row>
    <row r="494" spans="1:26" ht="12.75">
      <c r="A494" s="18">
        <v>491</v>
      </c>
      <c r="B494" s="18">
        <v>867</v>
      </c>
      <c r="C494" s="18" t="s">
        <v>3410</v>
      </c>
      <c r="D494" s="18" t="s">
        <v>3411</v>
      </c>
      <c r="E494" s="18" t="s">
        <v>3412</v>
      </c>
      <c r="F494" s="18">
        <v>4368</v>
      </c>
      <c r="G494" s="18">
        <v>2250</v>
      </c>
      <c r="H494" s="18" t="s">
        <v>3413</v>
      </c>
      <c r="J494" s="18" t="s">
        <v>1020</v>
      </c>
      <c r="K494" s="18" t="s">
        <v>1021</v>
      </c>
      <c r="L494" s="18" t="s">
        <v>1101</v>
      </c>
      <c r="M494" s="18">
        <v>1368</v>
      </c>
      <c r="N494" s="18" t="s">
        <v>1053</v>
      </c>
      <c r="O494" s="18" t="s">
        <v>3414</v>
      </c>
      <c r="P494" s="18">
        <v>370900000000000</v>
      </c>
      <c r="Q494" s="18">
        <v>2448</v>
      </c>
      <c r="R494" s="19">
        <v>37.14988</v>
      </c>
      <c r="S494" s="19">
        <v>116.08226</v>
      </c>
      <c r="T494" s="18">
        <v>-552</v>
      </c>
      <c r="U494" s="18">
        <v>1980</v>
      </c>
      <c r="V494" s="14">
        <v>581499.25</v>
      </c>
      <c r="W494" s="14">
        <v>4111689.5</v>
      </c>
      <c r="X494" s="14">
        <f t="shared" si="21"/>
        <v>10636.980017269263</v>
      </c>
      <c r="Y494" s="14">
        <f t="shared" si="22"/>
        <v>-36180.92791007273</v>
      </c>
      <c r="Z494" s="14">
        <f t="shared" si="23"/>
        <v>37712.13184535801</v>
      </c>
    </row>
    <row r="495" spans="1:26" ht="12.75">
      <c r="A495" s="18">
        <v>492</v>
      </c>
      <c r="B495" s="18">
        <v>1001</v>
      </c>
      <c r="C495" s="18" t="s">
        <v>3415</v>
      </c>
      <c r="D495" s="18" t="s">
        <v>3416</v>
      </c>
      <c r="E495" s="18" t="s">
        <v>3417</v>
      </c>
      <c r="F495" s="18">
        <v>6799</v>
      </c>
      <c r="G495" s="18">
        <v>2175</v>
      </c>
      <c r="H495" s="18" t="s">
        <v>3418</v>
      </c>
      <c r="J495" s="18" t="s">
        <v>1020</v>
      </c>
      <c r="K495" s="18" t="s">
        <v>1021</v>
      </c>
      <c r="L495" s="18" t="s">
        <v>1101</v>
      </c>
      <c r="M495" s="18">
        <v>2015</v>
      </c>
      <c r="N495" s="18" t="s">
        <v>1023</v>
      </c>
      <c r="O495" s="18" t="s">
        <v>3419</v>
      </c>
      <c r="P495" s="18">
        <v>371340000000000</v>
      </c>
      <c r="Q495" s="18">
        <v>4690</v>
      </c>
      <c r="R495" s="19">
        <v>37.22799</v>
      </c>
      <c r="S495" s="19">
        <v>116.3747</v>
      </c>
      <c r="T495" s="18">
        <v>-94</v>
      </c>
      <c r="U495" s="18">
        <v>1987</v>
      </c>
      <c r="V495" s="14">
        <v>555471.5</v>
      </c>
      <c r="W495" s="14">
        <v>4120144</v>
      </c>
      <c r="X495" s="14">
        <f t="shared" si="21"/>
        <v>36664.73001726926</v>
      </c>
      <c r="Y495" s="14">
        <f t="shared" si="22"/>
        <v>-44635.42791007273</v>
      </c>
      <c r="Z495" s="14">
        <f t="shared" si="23"/>
        <v>57763.5166169317</v>
      </c>
    </row>
    <row r="496" spans="1:26" ht="12.75">
      <c r="A496" s="18">
        <v>493</v>
      </c>
      <c r="B496" s="18">
        <v>173</v>
      </c>
      <c r="C496" s="18" t="s">
        <v>3420</v>
      </c>
      <c r="D496" s="18" t="s">
        <v>3421</v>
      </c>
      <c r="E496" s="18" t="s">
        <v>3422</v>
      </c>
      <c r="F496" s="18">
        <v>7071</v>
      </c>
      <c r="G496" s="18">
        <v>-9999</v>
      </c>
      <c r="H496" s="18" t="s">
        <v>3423</v>
      </c>
      <c r="J496" s="18" t="s">
        <v>1192</v>
      </c>
      <c r="K496" s="18" t="s">
        <v>1021</v>
      </c>
      <c r="L496" s="18" t="s">
        <v>3424</v>
      </c>
      <c r="M496" s="18">
        <v>930</v>
      </c>
      <c r="N496" s="18" t="s">
        <v>1053</v>
      </c>
      <c r="O496" s="18" t="s">
        <v>3425</v>
      </c>
      <c r="P496" s="18">
        <v>371100000000000</v>
      </c>
      <c r="Q496" s="18">
        <v>4519</v>
      </c>
      <c r="R496" s="19">
        <v>37.18404</v>
      </c>
      <c r="S496" s="19">
        <v>116.20118</v>
      </c>
      <c r="T496" s="18">
        <v>-1622</v>
      </c>
      <c r="U496" s="18">
        <v>1958</v>
      </c>
      <c r="V496" s="14">
        <v>570906.5625</v>
      </c>
      <c r="W496" s="14">
        <v>4115384</v>
      </c>
      <c r="X496" s="14">
        <f t="shared" si="21"/>
        <v>21229.667517269263</v>
      </c>
      <c r="Y496" s="14">
        <f t="shared" si="22"/>
        <v>-39875.42791007273</v>
      </c>
      <c r="Z496" s="14">
        <f t="shared" si="23"/>
        <v>45174.64481216432</v>
      </c>
    </row>
    <row r="497" spans="1:26" ht="12.75">
      <c r="A497" s="18">
        <v>494</v>
      </c>
      <c r="B497" s="18">
        <v>696</v>
      </c>
      <c r="C497" s="18" t="s">
        <v>3426</v>
      </c>
      <c r="D497" s="18" t="s">
        <v>3161</v>
      </c>
      <c r="E497" s="18" t="s">
        <v>3427</v>
      </c>
      <c r="F497" s="18">
        <v>4275</v>
      </c>
      <c r="G497" s="18">
        <v>1130</v>
      </c>
      <c r="H497" s="18" t="s">
        <v>3428</v>
      </c>
      <c r="J497" s="18" t="s">
        <v>1020</v>
      </c>
      <c r="K497" s="18" t="s">
        <v>1021</v>
      </c>
      <c r="L497" s="18" t="s">
        <v>1035</v>
      </c>
      <c r="M497" s="18">
        <v>1071</v>
      </c>
      <c r="N497" s="18" t="s">
        <v>1053</v>
      </c>
      <c r="O497" s="18" t="s">
        <v>3429</v>
      </c>
      <c r="P497" s="18">
        <v>370710000000000</v>
      </c>
      <c r="Q497" s="18">
        <v>2439</v>
      </c>
      <c r="R497" s="19">
        <v>37.12194</v>
      </c>
      <c r="S497" s="19">
        <v>116.08384</v>
      </c>
      <c r="T497" s="18">
        <v>-765</v>
      </c>
      <c r="U497" s="18">
        <v>1972</v>
      </c>
      <c r="V497" s="14">
        <v>581388.875</v>
      </c>
      <c r="W497" s="14">
        <v>4108588.75</v>
      </c>
      <c r="X497" s="14">
        <f t="shared" si="21"/>
        <v>10747.355017269263</v>
      </c>
      <c r="Y497" s="14">
        <f t="shared" si="22"/>
        <v>-33080.17791007273</v>
      </c>
      <c r="Z497" s="14">
        <f t="shared" si="23"/>
        <v>34782.23412073017</v>
      </c>
    </row>
    <row r="498" spans="1:26" ht="12.75">
      <c r="A498" s="18">
        <v>495</v>
      </c>
      <c r="B498" s="18">
        <v>626</v>
      </c>
      <c r="C498" s="18" t="s">
        <v>3430</v>
      </c>
      <c r="D498" s="18" t="s">
        <v>2780</v>
      </c>
      <c r="E498" s="18" t="s">
        <v>3431</v>
      </c>
      <c r="F498" s="18">
        <v>3963</v>
      </c>
      <c r="G498" s="18">
        <v>1300</v>
      </c>
      <c r="H498" s="18" t="s">
        <v>3432</v>
      </c>
      <c r="J498" s="18" t="s">
        <v>1020</v>
      </c>
      <c r="K498" s="18" t="s">
        <v>1021</v>
      </c>
      <c r="L498" s="18" t="s">
        <v>1029</v>
      </c>
      <c r="M498" s="18">
        <v>1240</v>
      </c>
      <c r="N498" s="18" t="s">
        <v>1023</v>
      </c>
      <c r="O498" s="18" t="s">
        <v>3433</v>
      </c>
      <c r="P498" s="18">
        <v>370020000000000</v>
      </c>
      <c r="Q498" s="18">
        <v>2413</v>
      </c>
      <c r="R498" s="19">
        <v>37.00659</v>
      </c>
      <c r="S498" s="19">
        <v>116.0228</v>
      </c>
      <c r="T498" s="18">
        <v>-310</v>
      </c>
      <c r="U498" s="18">
        <v>1969</v>
      </c>
      <c r="V498" s="14">
        <v>586942.6875</v>
      </c>
      <c r="W498" s="14">
        <v>4095846.25</v>
      </c>
      <c r="X498" s="14">
        <f t="shared" si="21"/>
        <v>5193.542517269263</v>
      </c>
      <c r="Y498" s="14">
        <f t="shared" si="22"/>
        <v>-20337.67791007273</v>
      </c>
      <c r="Z498" s="14">
        <f t="shared" si="23"/>
        <v>20990.33174231755</v>
      </c>
    </row>
    <row r="499" spans="1:26" ht="12.75">
      <c r="A499" s="18">
        <v>496</v>
      </c>
      <c r="B499" s="18">
        <v>839</v>
      </c>
      <c r="C499" s="18" t="s">
        <v>3434</v>
      </c>
      <c r="D499" s="18" t="s">
        <v>3435</v>
      </c>
      <c r="E499" s="18" t="s">
        <v>3436</v>
      </c>
      <c r="F499" s="18">
        <v>4109</v>
      </c>
      <c r="G499" s="18">
        <v>1938</v>
      </c>
      <c r="H499" s="18" t="s">
        <v>3437</v>
      </c>
      <c r="J499" s="18" t="s">
        <v>1020</v>
      </c>
      <c r="K499" s="18" t="s">
        <v>1021</v>
      </c>
      <c r="L499" s="18" t="s">
        <v>1101</v>
      </c>
      <c r="M499" s="18">
        <v>1853</v>
      </c>
      <c r="N499" s="18" t="s">
        <v>1023</v>
      </c>
      <c r="O499" s="18" t="s">
        <v>3438</v>
      </c>
      <c r="P499" s="18">
        <v>370440000000000</v>
      </c>
      <c r="Q499" s="18">
        <v>2501</v>
      </c>
      <c r="R499" s="19">
        <v>37.07867</v>
      </c>
      <c r="S499" s="19">
        <v>116.04379</v>
      </c>
      <c r="T499" s="18">
        <v>245</v>
      </c>
      <c r="U499" s="18">
        <v>1978</v>
      </c>
      <c r="V499" s="14">
        <v>584995.5625</v>
      </c>
      <c r="W499" s="14">
        <v>4103823.5</v>
      </c>
      <c r="X499" s="14">
        <f t="shared" si="21"/>
        <v>7140.667517269263</v>
      </c>
      <c r="Y499" s="14">
        <f t="shared" si="22"/>
        <v>-28314.92791007273</v>
      </c>
      <c r="Z499" s="14">
        <f t="shared" si="23"/>
        <v>29201.44303189142</v>
      </c>
    </row>
    <row r="500" spans="1:26" ht="12.75">
      <c r="A500" s="18">
        <v>497</v>
      </c>
      <c r="B500" s="18">
        <v>1047</v>
      </c>
      <c r="C500" s="18" t="s">
        <v>3439</v>
      </c>
      <c r="D500" s="18" t="s">
        <v>3440</v>
      </c>
      <c r="E500" s="18" t="s">
        <v>3441</v>
      </c>
      <c r="F500" s="18">
        <v>4067</v>
      </c>
      <c r="G500" s="18">
        <v>1550</v>
      </c>
      <c r="H500" s="18" t="s">
        <v>3442</v>
      </c>
      <c r="J500" s="18" t="s">
        <v>1020</v>
      </c>
      <c r="K500" s="18" t="s">
        <v>1021</v>
      </c>
      <c r="L500" s="18" t="s">
        <v>1101</v>
      </c>
      <c r="M500" s="18">
        <v>1500</v>
      </c>
      <c r="N500" s="18" t="s">
        <v>1023</v>
      </c>
      <c r="O500" s="18" t="s">
        <v>3443</v>
      </c>
      <c r="P500" s="18">
        <v>370340000000000</v>
      </c>
      <c r="Q500" s="18">
        <v>2530</v>
      </c>
      <c r="R500" s="19">
        <v>37.06343</v>
      </c>
      <c r="S500" s="19">
        <v>116.04529</v>
      </c>
      <c r="T500" s="18">
        <v>-37</v>
      </c>
      <c r="U500" s="18">
        <v>1991</v>
      </c>
      <c r="V500" s="14">
        <v>584879</v>
      </c>
      <c r="W500" s="14">
        <v>4102132</v>
      </c>
      <c r="X500" s="14">
        <f t="shared" si="21"/>
        <v>7257.230017269263</v>
      </c>
      <c r="Y500" s="14">
        <f t="shared" si="22"/>
        <v>-26623.42791007273</v>
      </c>
      <c r="Z500" s="14">
        <f t="shared" si="23"/>
        <v>27594.823811838218</v>
      </c>
    </row>
    <row r="501" spans="1:26" ht="12.75">
      <c r="A501" s="18">
        <v>498</v>
      </c>
      <c r="B501" s="18">
        <v>161</v>
      </c>
      <c r="C501" s="18" t="s">
        <v>3444</v>
      </c>
      <c r="D501" s="18" t="s">
        <v>3445</v>
      </c>
      <c r="E501" s="18" t="s">
        <v>3446</v>
      </c>
      <c r="F501" s="18">
        <v>4028</v>
      </c>
      <c r="G501" s="18">
        <v>525</v>
      </c>
      <c r="H501" s="18" t="s">
        <v>3447</v>
      </c>
      <c r="J501" s="18" t="s">
        <v>1020</v>
      </c>
      <c r="K501" s="18" t="s">
        <v>1046</v>
      </c>
      <c r="L501" s="18" t="s">
        <v>3448</v>
      </c>
      <c r="M501" s="18">
        <v>484</v>
      </c>
      <c r="N501" s="18" t="s">
        <v>1023</v>
      </c>
      <c r="O501" s="18" t="s">
        <v>3449</v>
      </c>
      <c r="P501" s="18">
        <v>370250000000000</v>
      </c>
      <c r="Q501" s="18">
        <v>2405</v>
      </c>
      <c r="R501" s="19">
        <v>37.04924</v>
      </c>
      <c r="S501" s="19">
        <v>116.0337</v>
      </c>
      <c r="T501" s="18">
        <v>-1139</v>
      </c>
      <c r="U501" s="18">
        <v>1958</v>
      </c>
      <c r="V501" s="14">
        <v>585925.125</v>
      </c>
      <c r="W501" s="14">
        <v>4100568</v>
      </c>
      <c r="X501" s="14">
        <f t="shared" si="21"/>
        <v>6211.105017269263</v>
      </c>
      <c r="Y501" s="14">
        <f t="shared" si="22"/>
        <v>-25059.42791007273</v>
      </c>
      <c r="Z501" s="14">
        <f t="shared" si="23"/>
        <v>25817.682946300185</v>
      </c>
    </row>
    <row r="502" spans="1:26" ht="12.75">
      <c r="A502" s="18">
        <v>499</v>
      </c>
      <c r="B502" s="18">
        <v>356</v>
      </c>
      <c r="C502" s="18" t="s">
        <v>3450</v>
      </c>
      <c r="D502" s="18" t="s">
        <v>1508</v>
      </c>
      <c r="E502" s="18" t="s">
        <v>3451</v>
      </c>
      <c r="F502" s="18">
        <v>4145</v>
      </c>
      <c r="G502" s="18">
        <v>1640</v>
      </c>
      <c r="H502" s="18" t="s">
        <v>3452</v>
      </c>
      <c r="J502" s="18" t="s">
        <v>1020</v>
      </c>
      <c r="K502" s="18" t="s">
        <v>1021</v>
      </c>
      <c r="L502" s="18" t="s">
        <v>1035</v>
      </c>
      <c r="M502" s="18">
        <v>1095</v>
      </c>
      <c r="N502" s="18" t="s">
        <v>1023</v>
      </c>
      <c r="O502" s="18" t="s">
        <v>3453</v>
      </c>
      <c r="P502" s="18">
        <v>370540000000000</v>
      </c>
      <c r="Q502" s="18">
        <v>2557</v>
      </c>
      <c r="R502" s="19">
        <v>37.09563</v>
      </c>
      <c r="S502" s="19">
        <v>116.05072</v>
      </c>
      <c r="T502" s="18">
        <v>-493</v>
      </c>
      <c r="U502" s="18">
        <v>1964</v>
      </c>
      <c r="V502" s="14">
        <v>584360.375</v>
      </c>
      <c r="W502" s="14">
        <v>4105698.75</v>
      </c>
      <c r="X502" s="14">
        <f t="shared" si="21"/>
        <v>7775.855017269263</v>
      </c>
      <c r="Y502" s="14">
        <f t="shared" si="22"/>
        <v>-30190.17791007273</v>
      </c>
      <c r="Z502" s="14">
        <f t="shared" si="23"/>
        <v>31175.483372217903</v>
      </c>
    </row>
    <row r="503" spans="1:26" ht="12.75">
      <c r="A503" s="18">
        <v>500</v>
      </c>
      <c r="B503" s="18">
        <v>202</v>
      </c>
      <c r="C503" s="18" t="s">
        <v>3454</v>
      </c>
      <c r="D503" s="18" t="s">
        <v>3455</v>
      </c>
      <c r="E503" s="18" t="s">
        <v>3456</v>
      </c>
      <c r="F503" s="18">
        <v>4204</v>
      </c>
      <c r="G503" s="18">
        <v>615</v>
      </c>
      <c r="H503" s="18" t="s">
        <v>3457</v>
      </c>
      <c r="J503" s="18" t="s">
        <v>1020</v>
      </c>
      <c r="K503" s="18" t="s">
        <v>1021</v>
      </c>
      <c r="L503" s="18" t="s">
        <v>3458</v>
      </c>
      <c r="M503" s="18">
        <v>596</v>
      </c>
      <c r="N503" s="18" t="s">
        <v>1053</v>
      </c>
      <c r="O503" s="18" t="s">
        <v>3459</v>
      </c>
      <c r="P503" s="18">
        <v>370730000000000</v>
      </c>
      <c r="Q503" s="18">
        <v>2441</v>
      </c>
      <c r="R503" s="19">
        <v>37.12661</v>
      </c>
      <c r="S503" s="19">
        <v>116.04876</v>
      </c>
      <c r="T503" s="18">
        <v>-1167</v>
      </c>
      <c r="U503" s="18">
        <v>1961</v>
      </c>
      <c r="V503" s="14">
        <v>584500.3125</v>
      </c>
      <c r="W503" s="14">
        <v>4109137</v>
      </c>
      <c r="X503" s="14">
        <f t="shared" si="21"/>
        <v>7635.917517269263</v>
      </c>
      <c r="Y503" s="14">
        <f t="shared" si="22"/>
        <v>-33628.42791007273</v>
      </c>
      <c r="Z503" s="14">
        <f t="shared" si="23"/>
        <v>34484.466068557565</v>
      </c>
    </row>
    <row r="504" spans="1:26" ht="12.75">
      <c r="A504" s="18">
        <v>501</v>
      </c>
      <c r="B504" s="18">
        <v>300</v>
      </c>
      <c r="C504" s="18" t="s">
        <v>3460</v>
      </c>
      <c r="D504" s="18" t="s">
        <v>3461</v>
      </c>
      <c r="E504" s="18" t="s">
        <v>3462</v>
      </c>
      <c r="F504" s="18">
        <v>7477</v>
      </c>
      <c r="G504" s="18">
        <v>-9999</v>
      </c>
      <c r="H504" s="18" t="s">
        <v>3463</v>
      </c>
      <c r="J504" s="18" t="s">
        <v>1192</v>
      </c>
      <c r="K504" s="18" t="s">
        <v>1021</v>
      </c>
      <c r="L504" s="18" t="s">
        <v>1059</v>
      </c>
      <c r="M504" s="18">
        <v>1320</v>
      </c>
      <c r="N504" s="18" t="s">
        <v>1053</v>
      </c>
      <c r="O504" s="18" t="s">
        <v>3464</v>
      </c>
      <c r="P504" s="18">
        <v>371020000000000</v>
      </c>
      <c r="Q504" s="18">
        <v>4522</v>
      </c>
      <c r="R504" s="19">
        <v>37.17218</v>
      </c>
      <c r="S504" s="19">
        <v>116.20193</v>
      </c>
      <c r="T504" s="18">
        <v>-1635</v>
      </c>
      <c r="U504" s="18">
        <v>1962</v>
      </c>
      <c r="V504" s="14">
        <v>570850.25</v>
      </c>
      <c r="W504" s="14">
        <v>4114068.25</v>
      </c>
      <c r="X504" s="14">
        <f t="shared" si="21"/>
        <v>21285.980017269263</v>
      </c>
      <c r="Y504" s="14">
        <f t="shared" si="22"/>
        <v>-38559.67791007273</v>
      </c>
      <c r="Z504" s="14">
        <f t="shared" si="23"/>
        <v>44044.76933557647</v>
      </c>
    </row>
    <row r="505" spans="1:26" ht="12.75">
      <c r="A505" s="18">
        <v>502</v>
      </c>
      <c r="B505" s="18">
        <v>531</v>
      </c>
      <c r="C505" s="18" t="s">
        <v>3465</v>
      </c>
      <c r="D505" s="18" t="s">
        <v>3466</v>
      </c>
      <c r="E505" s="18" t="s">
        <v>3467</v>
      </c>
      <c r="F505" s="18">
        <v>3951</v>
      </c>
      <c r="G505" s="18">
        <v>830</v>
      </c>
      <c r="H505" s="18" t="s">
        <v>3468</v>
      </c>
      <c r="J505" s="18" t="s">
        <v>1020</v>
      </c>
      <c r="K505" s="18" t="s">
        <v>1021</v>
      </c>
      <c r="L505" s="18" t="s">
        <v>1035</v>
      </c>
      <c r="M505" s="18">
        <v>788</v>
      </c>
      <c r="N505" s="18" t="s">
        <v>1023</v>
      </c>
      <c r="O505" s="18" t="s">
        <v>3469</v>
      </c>
      <c r="P505" s="18">
        <v>370000000000000</v>
      </c>
      <c r="Q505" s="18">
        <v>2425</v>
      </c>
      <c r="R505" s="19">
        <v>37.00103</v>
      </c>
      <c r="S505" s="19">
        <v>116.00915</v>
      </c>
      <c r="T505" s="18">
        <v>-738</v>
      </c>
      <c r="U505" s="18">
        <v>1968</v>
      </c>
      <c r="V505" s="14">
        <v>588164.0625</v>
      </c>
      <c r="W505" s="14">
        <v>4095241.5</v>
      </c>
      <c r="X505" s="14">
        <f t="shared" si="21"/>
        <v>3972.167517269263</v>
      </c>
      <c r="Y505" s="14">
        <f t="shared" si="22"/>
        <v>-19732.92791007273</v>
      </c>
      <c r="Z505" s="14">
        <f t="shared" si="23"/>
        <v>20128.74955602996</v>
      </c>
    </row>
    <row r="506" spans="1:26" ht="12.75">
      <c r="A506" s="18">
        <v>503</v>
      </c>
      <c r="B506" s="18">
        <v>302</v>
      </c>
      <c r="C506" s="18" t="s">
        <v>3470</v>
      </c>
      <c r="D506" s="18" t="s">
        <v>3471</v>
      </c>
      <c r="E506" s="18" t="s">
        <v>3472</v>
      </c>
      <c r="F506" s="18">
        <v>4202</v>
      </c>
      <c r="G506" s="18">
        <v>221</v>
      </c>
      <c r="H506" s="18" t="s">
        <v>3473</v>
      </c>
      <c r="J506" s="18" t="s">
        <v>1020</v>
      </c>
      <c r="K506" s="18" t="s">
        <v>1021</v>
      </c>
      <c r="L506" s="18" t="s">
        <v>1059</v>
      </c>
      <c r="M506" s="18">
        <v>196</v>
      </c>
      <c r="N506" s="18" t="s">
        <v>1053</v>
      </c>
      <c r="O506" s="18" t="s">
        <v>3474</v>
      </c>
      <c r="P506" s="18">
        <v>370720000000000</v>
      </c>
      <c r="Q506" s="18">
        <v>2419</v>
      </c>
      <c r="R506" s="19">
        <v>37.12424</v>
      </c>
      <c r="S506" s="19">
        <v>116.03996</v>
      </c>
      <c r="T506" s="18">
        <v>-1587</v>
      </c>
      <c r="U506" s="18">
        <v>1962</v>
      </c>
      <c r="V506" s="14">
        <v>585284.6875</v>
      </c>
      <c r="W506" s="14">
        <v>4108882.75</v>
      </c>
      <c r="X506" s="14">
        <f t="shared" si="21"/>
        <v>6851.542517269263</v>
      </c>
      <c r="Y506" s="14">
        <f t="shared" si="22"/>
        <v>-33374.17791007273</v>
      </c>
      <c r="Z506" s="14">
        <f t="shared" si="23"/>
        <v>34070.21259163399</v>
      </c>
    </row>
    <row r="507" spans="1:26" ht="12.75">
      <c r="A507" s="18">
        <v>504</v>
      </c>
      <c r="B507" s="18">
        <v>917</v>
      </c>
      <c r="C507" s="18" t="s">
        <v>3475</v>
      </c>
      <c r="D507" s="18" t="s">
        <v>3476</v>
      </c>
      <c r="E507" s="18" t="s">
        <v>3477</v>
      </c>
      <c r="F507" s="18">
        <v>4144</v>
      </c>
      <c r="G507" s="18">
        <v>1600</v>
      </c>
      <c r="H507" s="18" t="s">
        <v>3478</v>
      </c>
      <c r="J507" s="18" t="s">
        <v>1020</v>
      </c>
      <c r="K507" s="18" t="s">
        <v>1021</v>
      </c>
      <c r="L507" s="18" t="s">
        <v>1101</v>
      </c>
      <c r="M507" s="18">
        <v>1350</v>
      </c>
      <c r="N507" s="18" t="s">
        <v>1053</v>
      </c>
      <c r="O507" s="18" t="s">
        <v>3479</v>
      </c>
      <c r="P507" s="18">
        <v>370440000000000</v>
      </c>
      <c r="Q507" s="18">
        <v>2486</v>
      </c>
      <c r="R507" s="19">
        <v>37.08018</v>
      </c>
      <c r="S507" s="19">
        <v>116.07188</v>
      </c>
      <c r="T507" s="18">
        <v>-308</v>
      </c>
      <c r="U507" s="18">
        <v>1982</v>
      </c>
      <c r="V507" s="14">
        <v>582496</v>
      </c>
      <c r="W507" s="14">
        <v>4103966.75</v>
      </c>
      <c r="X507" s="14">
        <f t="shared" si="21"/>
        <v>9640.230017269263</v>
      </c>
      <c r="Y507" s="14">
        <f t="shared" si="22"/>
        <v>-28458.17791007273</v>
      </c>
      <c r="Z507" s="14">
        <f t="shared" si="23"/>
        <v>30046.662456040118</v>
      </c>
    </row>
    <row r="508" spans="1:26" ht="12.75">
      <c r="A508" s="18">
        <v>505</v>
      </c>
      <c r="B508" s="18">
        <v>649</v>
      </c>
      <c r="C508" s="18" t="s">
        <v>3480</v>
      </c>
      <c r="D508" s="18" t="s">
        <v>3481</v>
      </c>
      <c r="E508" s="18" t="s">
        <v>3482</v>
      </c>
      <c r="F508" s="18">
        <v>4008</v>
      </c>
      <c r="G508" s="18">
        <v>830</v>
      </c>
      <c r="H508" s="18" t="s">
        <v>3483</v>
      </c>
      <c r="J508" s="18" t="s">
        <v>1020</v>
      </c>
      <c r="K508" s="18" t="s">
        <v>1021</v>
      </c>
      <c r="L508" s="18" t="s">
        <v>1035</v>
      </c>
      <c r="M508" s="18">
        <v>790</v>
      </c>
      <c r="N508" s="18" t="s">
        <v>1023</v>
      </c>
      <c r="O508" s="18" t="s">
        <v>3484</v>
      </c>
      <c r="P508" s="18">
        <v>370040000000000</v>
      </c>
      <c r="Q508" s="18">
        <v>2417</v>
      </c>
      <c r="R508" s="19">
        <v>37.01218</v>
      </c>
      <c r="S508" s="19">
        <v>115.99195</v>
      </c>
      <c r="T508" s="18">
        <v>-801</v>
      </c>
      <c r="U508" s="18">
        <v>1970</v>
      </c>
      <c r="V508" s="14">
        <v>589681.75</v>
      </c>
      <c r="W508" s="14">
        <v>4096496</v>
      </c>
      <c r="X508" s="14">
        <f t="shared" si="21"/>
        <v>2454.480017269263</v>
      </c>
      <c r="Y508" s="14">
        <f t="shared" si="22"/>
        <v>-20987.42791007273</v>
      </c>
      <c r="Z508" s="14">
        <f t="shared" si="23"/>
        <v>21130.46621434733</v>
      </c>
    </row>
    <row r="509" spans="1:26" ht="12.75">
      <c r="A509" s="18">
        <v>506</v>
      </c>
      <c r="B509" s="18">
        <v>964</v>
      </c>
      <c r="C509" s="18" t="s">
        <v>3485</v>
      </c>
      <c r="D509" s="18" t="s">
        <v>3486</v>
      </c>
      <c r="E509" s="18" t="s">
        <v>3487</v>
      </c>
      <c r="F509" s="18">
        <v>4526</v>
      </c>
      <c r="G509" s="18">
        <v>1500</v>
      </c>
      <c r="H509" s="18" t="s">
        <v>3488</v>
      </c>
      <c r="J509" s="18" t="s">
        <v>1020</v>
      </c>
      <c r="K509" s="18" t="s">
        <v>1021</v>
      </c>
      <c r="L509" s="18" t="s">
        <v>1035</v>
      </c>
      <c r="M509" s="18">
        <v>1250</v>
      </c>
      <c r="N509" s="18" t="s">
        <v>1053</v>
      </c>
      <c r="O509" s="18" t="s">
        <v>3489</v>
      </c>
      <c r="P509" s="18">
        <v>370720000000000</v>
      </c>
      <c r="Q509" s="18">
        <v>2731</v>
      </c>
      <c r="R509" s="19">
        <v>37.1241</v>
      </c>
      <c r="S509" s="19">
        <v>116.12199</v>
      </c>
      <c r="T509" s="18">
        <v>-545</v>
      </c>
      <c r="U509" s="18">
        <v>1985</v>
      </c>
      <c r="V509" s="14">
        <v>577997.75</v>
      </c>
      <c r="W509" s="14">
        <v>4108796.25</v>
      </c>
      <c r="X509" s="14">
        <f t="shared" si="21"/>
        <v>14138.480017269263</v>
      </c>
      <c r="Y509" s="14">
        <f t="shared" si="22"/>
        <v>-33287.67791007273</v>
      </c>
      <c r="Z509" s="14">
        <f t="shared" si="23"/>
        <v>36165.81421513231</v>
      </c>
    </row>
    <row r="510" spans="1:26" ht="12.75">
      <c r="A510" s="18">
        <v>507</v>
      </c>
      <c r="B510" s="18">
        <v>164</v>
      </c>
      <c r="C510" s="18" t="s">
        <v>3490</v>
      </c>
      <c r="D510" s="18" t="s">
        <v>3491</v>
      </c>
      <c r="E510" s="18" t="s">
        <v>3492</v>
      </c>
      <c r="F510" s="18">
        <v>6725</v>
      </c>
      <c r="G510" s="18">
        <v>-9999</v>
      </c>
      <c r="H510" s="18" t="s">
        <v>3493</v>
      </c>
      <c r="J510" s="18" t="s">
        <v>1192</v>
      </c>
      <c r="K510" s="18" t="s">
        <v>1046</v>
      </c>
      <c r="L510" s="18" t="s">
        <v>3494</v>
      </c>
      <c r="M510" s="18">
        <v>125</v>
      </c>
      <c r="N510" s="18" t="s">
        <v>1053</v>
      </c>
      <c r="O510" s="18" t="s">
        <v>3495</v>
      </c>
      <c r="P510" s="18">
        <v>371130000000000</v>
      </c>
      <c r="Q510" s="18">
        <v>4523</v>
      </c>
      <c r="R510" s="19">
        <v>37.19314</v>
      </c>
      <c r="S510" s="19">
        <v>116.19963</v>
      </c>
      <c r="T510" s="18">
        <v>-2077</v>
      </c>
      <c r="U510" s="18">
        <v>1958</v>
      </c>
      <c r="V510" s="14">
        <v>571035.25</v>
      </c>
      <c r="W510" s="14">
        <v>4116394.5</v>
      </c>
      <c r="X510" s="14">
        <f t="shared" si="21"/>
        <v>21100.980017269263</v>
      </c>
      <c r="Y510" s="14">
        <f t="shared" si="22"/>
        <v>-40885.92791007273</v>
      </c>
      <c r="Z510" s="14">
        <f t="shared" si="23"/>
        <v>46009.89522653644</v>
      </c>
    </row>
    <row r="511" spans="1:26" ht="12.75">
      <c r="A511" s="18">
        <v>508</v>
      </c>
      <c r="B511" s="18">
        <v>780</v>
      </c>
      <c r="C511" s="18" t="s">
        <v>3496</v>
      </c>
      <c r="D511" s="18" t="s">
        <v>3497</v>
      </c>
      <c r="E511" s="18" t="s">
        <v>3498</v>
      </c>
      <c r="F511" s="18">
        <v>3983</v>
      </c>
      <c r="G511" s="18">
        <v>1510</v>
      </c>
      <c r="H511" s="18" t="s">
        <v>3499</v>
      </c>
      <c r="J511" s="18" t="s">
        <v>1020</v>
      </c>
      <c r="K511" s="18" t="s">
        <v>1021</v>
      </c>
      <c r="L511" s="18" t="s">
        <v>1035</v>
      </c>
      <c r="M511" s="18">
        <v>1402</v>
      </c>
      <c r="N511" s="18" t="s">
        <v>1023</v>
      </c>
      <c r="O511" s="18" t="s">
        <v>3500</v>
      </c>
      <c r="P511" s="18">
        <v>370120000000000</v>
      </c>
      <c r="Q511" s="18">
        <v>2407</v>
      </c>
      <c r="R511" s="19">
        <v>37.02365</v>
      </c>
      <c r="S511" s="19">
        <v>116.02831</v>
      </c>
      <c r="T511" s="18">
        <v>-174</v>
      </c>
      <c r="U511" s="18">
        <v>1975</v>
      </c>
      <c r="V511" s="14">
        <v>586433.625</v>
      </c>
      <c r="W511" s="14">
        <v>4097734</v>
      </c>
      <c r="X511" s="14">
        <f t="shared" si="21"/>
        <v>5702.605017269263</v>
      </c>
      <c r="Y511" s="14">
        <f t="shared" si="22"/>
        <v>-22225.42791007273</v>
      </c>
      <c r="Z511" s="14">
        <f t="shared" si="23"/>
        <v>22945.355734196506</v>
      </c>
    </row>
    <row r="512" spans="1:26" ht="12.75">
      <c r="A512" s="18">
        <v>509</v>
      </c>
      <c r="B512" s="18">
        <v>261</v>
      </c>
      <c r="C512" s="18" t="s">
        <v>3501</v>
      </c>
      <c r="D512" s="18" t="s">
        <v>3502</v>
      </c>
      <c r="E512" s="18" t="s">
        <v>3503</v>
      </c>
      <c r="F512" s="18">
        <v>7442</v>
      </c>
      <c r="G512" s="18">
        <v>-9999</v>
      </c>
      <c r="H512" s="18" t="s">
        <v>3504</v>
      </c>
      <c r="J512" s="18" t="s">
        <v>1192</v>
      </c>
      <c r="K512" s="18" t="s">
        <v>1686</v>
      </c>
      <c r="L512" s="18" t="s">
        <v>1059</v>
      </c>
      <c r="M512" s="18">
        <v>1020</v>
      </c>
      <c r="N512" s="18" t="s">
        <v>2261</v>
      </c>
      <c r="O512" s="18" t="s">
        <v>3505</v>
      </c>
      <c r="P512" s="18">
        <v>370030000000000</v>
      </c>
      <c r="Q512" s="18">
        <v>3942</v>
      </c>
      <c r="R512" s="19">
        <v>37.0091</v>
      </c>
      <c r="S512" s="19">
        <v>116.20104</v>
      </c>
      <c r="T512" s="18">
        <v>-2480</v>
      </c>
      <c r="U512" s="18">
        <v>1962</v>
      </c>
      <c r="V512" s="14">
        <v>571081.875</v>
      </c>
      <c r="W512" s="14">
        <v>4095977.25</v>
      </c>
      <c r="X512" s="14">
        <f t="shared" si="21"/>
        <v>21054.355017269263</v>
      </c>
      <c r="Y512" s="14">
        <f t="shared" si="22"/>
        <v>-20468.67791007273</v>
      </c>
      <c r="Z512" s="14">
        <f t="shared" si="23"/>
        <v>29364.138682745503</v>
      </c>
    </row>
    <row r="513" spans="1:26" ht="12.75">
      <c r="A513" s="18">
        <v>510</v>
      </c>
      <c r="B513" s="18">
        <v>810</v>
      </c>
      <c r="C513" s="18" t="s">
        <v>3506</v>
      </c>
      <c r="D513" s="18" t="s">
        <v>3507</v>
      </c>
      <c r="E513" s="18" t="s">
        <v>3508</v>
      </c>
      <c r="F513" s="18">
        <v>4220</v>
      </c>
      <c r="G513" s="18">
        <v>2400</v>
      </c>
      <c r="H513" s="18" t="s">
        <v>3509</v>
      </c>
      <c r="J513" s="18" t="s">
        <v>1020</v>
      </c>
      <c r="K513" s="18" t="s">
        <v>1021</v>
      </c>
      <c r="L513" s="18" t="s">
        <v>1101</v>
      </c>
      <c r="M513" s="18">
        <v>2260</v>
      </c>
      <c r="N513" s="18" t="s">
        <v>1053</v>
      </c>
      <c r="O513" s="18" t="s">
        <v>3510</v>
      </c>
      <c r="P513" s="18">
        <v>370710000000000</v>
      </c>
      <c r="Q513" s="18">
        <v>2514</v>
      </c>
      <c r="R513" s="19">
        <v>37.12024</v>
      </c>
      <c r="S513" s="19">
        <v>116.06228</v>
      </c>
      <c r="T513" s="18">
        <v>554</v>
      </c>
      <c r="U513" s="18">
        <v>1977</v>
      </c>
      <c r="V513" s="14">
        <v>583306.1875</v>
      </c>
      <c r="W513" s="14">
        <v>4108418.5</v>
      </c>
      <c r="X513" s="14">
        <f t="shared" si="21"/>
        <v>8830.042517269263</v>
      </c>
      <c r="Y513" s="14">
        <f t="shared" si="22"/>
        <v>-32909.92791007273</v>
      </c>
      <c r="Z513" s="14">
        <f t="shared" si="23"/>
        <v>34073.93440597911</v>
      </c>
    </row>
    <row r="514" spans="1:26" ht="12.75">
      <c r="A514" s="18">
        <v>511</v>
      </c>
      <c r="B514" s="18">
        <v>516</v>
      </c>
      <c r="C514" s="18" t="s">
        <v>3511</v>
      </c>
      <c r="D514" s="18" t="s">
        <v>3512</v>
      </c>
      <c r="E514" s="18" t="s">
        <v>3513</v>
      </c>
      <c r="F514" s="18">
        <v>4312</v>
      </c>
      <c r="G514" s="18">
        <v>2053</v>
      </c>
      <c r="H514" s="18" t="s">
        <v>3514</v>
      </c>
      <c r="J514" s="18" t="s">
        <v>1020</v>
      </c>
      <c r="K514" s="18" t="s">
        <v>1052</v>
      </c>
      <c r="L514" s="18" t="s">
        <v>3515</v>
      </c>
      <c r="M514" s="18">
        <v>577</v>
      </c>
      <c r="N514" s="18" t="s">
        <v>1053</v>
      </c>
      <c r="O514" s="18" t="s">
        <v>3516</v>
      </c>
      <c r="P514" s="18">
        <v>370950000000000</v>
      </c>
      <c r="Q514" s="18">
        <v>2408</v>
      </c>
      <c r="R514" s="19">
        <v>37.16581</v>
      </c>
      <c r="S514" s="19">
        <v>116.03834</v>
      </c>
      <c r="T514" s="18">
        <v>-1327</v>
      </c>
      <c r="U514" s="18">
        <v>1967</v>
      </c>
      <c r="V514" s="14">
        <v>585381.5</v>
      </c>
      <c r="W514" s="14">
        <v>4113496.25</v>
      </c>
      <c r="X514" s="14">
        <f t="shared" si="21"/>
        <v>6754.730017269263</v>
      </c>
      <c r="Y514" s="14">
        <f t="shared" si="22"/>
        <v>-37987.67791007273</v>
      </c>
      <c r="Z514" s="14">
        <f t="shared" si="23"/>
        <v>38583.54637155099</v>
      </c>
    </row>
    <row r="515" spans="1:26" ht="12.75">
      <c r="A515" s="18">
        <v>512</v>
      </c>
      <c r="B515" s="18">
        <v>778</v>
      </c>
      <c r="C515" s="18" t="s">
        <v>3517</v>
      </c>
      <c r="D515" s="18" t="s">
        <v>3518</v>
      </c>
      <c r="E515" s="18" t="s">
        <v>3519</v>
      </c>
      <c r="F515" s="18">
        <v>6873</v>
      </c>
      <c r="G515" s="18">
        <v>3050</v>
      </c>
      <c r="H515" s="18" t="s">
        <v>3520</v>
      </c>
      <c r="J515" s="18" t="s">
        <v>1020</v>
      </c>
      <c r="K515" s="18" t="s">
        <v>1021</v>
      </c>
      <c r="L515" s="18" t="s">
        <v>1143</v>
      </c>
      <c r="M515" s="18">
        <v>2988</v>
      </c>
      <c r="N515" s="18" t="s">
        <v>1023</v>
      </c>
      <c r="O515" s="18" t="s">
        <v>3521</v>
      </c>
      <c r="P515" s="18">
        <v>372100000000000</v>
      </c>
      <c r="Q515" s="18">
        <v>4687</v>
      </c>
      <c r="R515" s="19">
        <v>37.35035</v>
      </c>
      <c r="S515" s="19">
        <v>116.32022</v>
      </c>
      <c r="T515" s="18">
        <v>802</v>
      </c>
      <c r="U515" s="18">
        <v>1975</v>
      </c>
      <c r="V515" s="14">
        <v>560207.3125</v>
      </c>
      <c r="W515" s="14">
        <v>4133751.25</v>
      </c>
      <c r="X515" s="14">
        <f t="shared" si="21"/>
        <v>31928.917517269263</v>
      </c>
      <c r="Y515" s="14">
        <f t="shared" si="22"/>
        <v>-58242.67791007273</v>
      </c>
      <c r="Z515" s="14">
        <f t="shared" si="23"/>
        <v>66420.36814081248</v>
      </c>
    </row>
    <row r="516" spans="1:26" ht="12.75">
      <c r="A516" s="18">
        <v>513</v>
      </c>
      <c r="B516" s="18">
        <v>330</v>
      </c>
      <c r="C516" s="18" t="s">
        <v>3522</v>
      </c>
      <c r="D516" s="18" t="s">
        <v>3523</v>
      </c>
      <c r="E516" s="18" t="s">
        <v>3524</v>
      </c>
      <c r="F516" s="18">
        <v>4026</v>
      </c>
      <c r="G516" s="18">
        <v>660</v>
      </c>
      <c r="H516" s="18" t="s">
        <v>3525</v>
      </c>
      <c r="J516" s="18" t="s">
        <v>1020</v>
      </c>
      <c r="K516" s="18" t="s">
        <v>1021</v>
      </c>
      <c r="L516" s="18" t="s">
        <v>1059</v>
      </c>
      <c r="M516" s="18">
        <v>642</v>
      </c>
      <c r="N516" s="18" t="s">
        <v>1023</v>
      </c>
      <c r="O516" s="18" t="s">
        <v>3526</v>
      </c>
      <c r="P516" s="18">
        <v>370240000000000</v>
      </c>
      <c r="Q516" s="18">
        <v>2408</v>
      </c>
      <c r="R516" s="19">
        <v>37.04612</v>
      </c>
      <c r="S516" s="19">
        <v>116.01835</v>
      </c>
      <c r="T516" s="18">
        <v>-976</v>
      </c>
      <c r="U516" s="18">
        <v>1963</v>
      </c>
      <c r="V516" s="14">
        <v>587293.9375</v>
      </c>
      <c r="W516" s="14">
        <v>4100235.75</v>
      </c>
      <c r="X516" s="14">
        <f t="shared" si="21"/>
        <v>4842.292517269263</v>
      </c>
      <c r="Y516" s="14">
        <f t="shared" si="22"/>
        <v>-24727.17791007273</v>
      </c>
      <c r="Z516" s="14">
        <f t="shared" si="23"/>
        <v>25196.847505574795</v>
      </c>
    </row>
    <row r="517" spans="1:26" ht="12.75">
      <c r="A517" s="18">
        <v>514</v>
      </c>
      <c r="B517" s="18">
        <v>424</v>
      </c>
      <c r="C517" s="18" t="s">
        <v>3527</v>
      </c>
      <c r="D517" s="18" t="s">
        <v>3528</v>
      </c>
      <c r="E517" s="18" t="s">
        <v>3529</v>
      </c>
      <c r="F517" s="18">
        <v>3978</v>
      </c>
      <c r="G517" s="18">
        <v>1141</v>
      </c>
      <c r="H517" s="18" t="s">
        <v>3530</v>
      </c>
      <c r="J517" s="18" t="s">
        <v>1020</v>
      </c>
      <c r="K517" s="18" t="s">
        <v>1021</v>
      </c>
      <c r="L517" s="18" t="s">
        <v>1035</v>
      </c>
      <c r="M517" s="18">
        <v>1053</v>
      </c>
      <c r="N517" s="18" t="s">
        <v>1023</v>
      </c>
      <c r="O517" s="18" t="s">
        <v>3531</v>
      </c>
      <c r="P517" s="18">
        <v>370100000000000</v>
      </c>
      <c r="Q517" s="18">
        <v>2405</v>
      </c>
      <c r="R517" s="19">
        <v>37.01766</v>
      </c>
      <c r="S517" s="19">
        <v>116.03983</v>
      </c>
      <c r="T517" s="18">
        <v>-520</v>
      </c>
      <c r="U517" s="18">
        <v>1965</v>
      </c>
      <c r="V517" s="14">
        <v>585415.125</v>
      </c>
      <c r="W517" s="14">
        <v>4097059.5</v>
      </c>
      <c r="X517" s="14">
        <f t="shared" si="21"/>
        <v>6721.105017269263</v>
      </c>
      <c r="Y517" s="14">
        <f t="shared" si="22"/>
        <v>-21550.92791007273</v>
      </c>
      <c r="Z517" s="14">
        <f t="shared" si="23"/>
        <v>22574.67046134481</v>
      </c>
    </row>
    <row r="518" spans="1:26" ht="12.75">
      <c r="A518" s="18">
        <v>515</v>
      </c>
      <c r="B518" s="18">
        <v>436</v>
      </c>
      <c r="C518" s="18" t="s">
        <v>3532</v>
      </c>
      <c r="D518" s="18" t="s">
        <v>3533</v>
      </c>
      <c r="E518" s="18" t="s">
        <v>3534</v>
      </c>
      <c r="F518" s="18">
        <v>4298</v>
      </c>
      <c r="G518" s="18">
        <v>1010</v>
      </c>
      <c r="H518" s="18" t="s">
        <v>3535</v>
      </c>
      <c r="J518" s="18" t="s">
        <v>1020</v>
      </c>
      <c r="K518" s="18" t="s">
        <v>1021</v>
      </c>
      <c r="L518" s="18" t="s">
        <v>1035</v>
      </c>
      <c r="M518" s="18">
        <v>600</v>
      </c>
      <c r="N518" s="18" t="s">
        <v>1053</v>
      </c>
      <c r="O518" s="18" t="s">
        <v>3536</v>
      </c>
      <c r="P518" s="18">
        <v>370650000000000</v>
      </c>
      <c r="Q518" s="18">
        <v>2403</v>
      </c>
      <c r="R518" s="19">
        <v>37.11621</v>
      </c>
      <c r="S518" s="19">
        <v>116.02753</v>
      </c>
      <c r="T518" s="18">
        <v>-1295</v>
      </c>
      <c r="U518" s="18">
        <v>1966</v>
      </c>
      <c r="V518" s="14">
        <v>586397.5625</v>
      </c>
      <c r="W518" s="14">
        <v>4108003.25</v>
      </c>
      <c r="X518" s="14">
        <f aca="true" t="shared" si="24" ref="X518:X581">X$2-V518</f>
        <v>5738.667517269263</v>
      </c>
      <c r="Y518" s="14">
        <f aca="true" t="shared" si="25" ref="Y518:Y581">Y$2-W518</f>
        <v>-32494.67791007273</v>
      </c>
      <c r="Z518" s="14">
        <f aca="true" t="shared" si="26" ref="Z518:Z581">SUMSQ(X518:Y518)^0.5</f>
        <v>32997.52107891031</v>
      </c>
    </row>
    <row r="519" spans="1:26" ht="12.75">
      <c r="A519" s="18">
        <v>516</v>
      </c>
      <c r="B519" s="18">
        <v>852</v>
      </c>
      <c r="C519" s="18" t="s">
        <v>3537</v>
      </c>
      <c r="D519" s="18" t="s">
        <v>3538</v>
      </c>
      <c r="E519" s="18" t="s">
        <v>3539</v>
      </c>
      <c r="F519" s="18">
        <v>3995</v>
      </c>
      <c r="G519" s="18">
        <v>1453</v>
      </c>
      <c r="H519" s="18" t="s">
        <v>3540</v>
      </c>
      <c r="J519" s="18" t="s">
        <v>1020</v>
      </c>
      <c r="K519" s="18" t="s">
        <v>1021</v>
      </c>
      <c r="L519" s="18" t="s">
        <v>1035</v>
      </c>
      <c r="M519" s="18">
        <v>1197</v>
      </c>
      <c r="N519" s="18" t="s">
        <v>1023</v>
      </c>
      <c r="O519" s="18" t="s">
        <v>3541</v>
      </c>
      <c r="P519" s="18">
        <v>370140000000000</v>
      </c>
      <c r="Q519" s="18">
        <v>2405</v>
      </c>
      <c r="R519" s="19">
        <v>37.02783</v>
      </c>
      <c r="S519" s="19">
        <v>116.03975</v>
      </c>
      <c r="T519" s="18">
        <v>-393</v>
      </c>
      <c r="U519" s="18">
        <v>1979</v>
      </c>
      <c r="V519" s="14">
        <v>585411.1875</v>
      </c>
      <c r="W519" s="14">
        <v>4098187.25</v>
      </c>
      <c r="X519" s="14">
        <f t="shared" si="24"/>
        <v>6725.042517269263</v>
      </c>
      <c r="Y519" s="14">
        <f t="shared" si="25"/>
        <v>-22678.67791007273</v>
      </c>
      <c r="Z519" s="14">
        <f t="shared" si="26"/>
        <v>23654.780248564985</v>
      </c>
    </row>
    <row r="520" spans="1:26" ht="12.75">
      <c r="A520" s="18">
        <v>517</v>
      </c>
      <c r="B520" s="18">
        <v>162</v>
      </c>
      <c r="C520" s="18" t="s">
        <v>3542</v>
      </c>
      <c r="D520" s="18" t="s">
        <v>3543</v>
      </c>
      <c r="E520" s="18" t="s">
        <v>3544</v>
      </c>
      <c r="F520" s="18">
        <v>6712</v>
      </c>
      <c r="G520" s="18">
        <v>-9999</v>
      </c>
      <c r="H520" s="18" t="s">
        <v>3545</v>
      </c>
      <c r="J520" s="18" t="s">
        <v>1192</v>
      </c>
      <c r="K520" s="18" t="s">
        <v>1046</v>
      </c>
      <c r="L520" s="18" t="s">
        <v>3546</v>
      </c>
      <c r="M520" s="18">
        <v>183</v>
      </c>
      <c r="N520" s="18" t="s">
        <v>1053</v>
      </c>
      <c r="O520" s="18" t="s">
        <v>3547</v>
      </c>
      <c r="P520" s="18">
        <v>371130000000000</v>
      </c>
      <c r="Q520" s="18">
        <v>4508</v>
      </c>
      <c r="R520" s="19">
        <v>37.19328</v>
      </c>
      <c r="S520" s="19">
        <v>116.19936</v>
      </c>
      <c r="T520" s="18">
        <v>-2021</v>
      </c>
      <c r="U520" s="18">
        <v>1958</v>
      </c>
      <c r="V520" s="14">
        <v>571060.1875</v>
      </c>
      <c r="W520" s="14">
        <v>4116410.25</v>
      </c>
      <c r="X520" s="14">
        <f t="shared" si="24"/>
        <v>21076.042517269263</v>
      </c>
      <c r="Y520" s="14">
        <f t="shared" si="25"/>
        <v>-40901.67791007273</v>
      </c>
      <c r="Z520" s="14">
        <f t="shared" si="26"/>
        <v>46012.46379025006</v>
      </c>
    </row>
    <row r="521" spans="1:26" ht="12.75">
      <c r="A521" s="18">
        <v>518</v>
      </c>
      <c r="B521" s="18">
        <v>702</v>
      </c>
      <c r="C521" s="18" t="s">
        <v>3548</v>
      </c>
      <c r="D521" s="18" t="s">
        <v>3549</v>
      </c>
      <c r="E521" s="18" t="s">
        <v>3550</v>
      </c>
      <c r="F521" s="18">
        <v>4258</v>
      </c>
      <c r="G521" s="18">
        <v>760</v>
      </c>
      <c r="H521" s="18" t="s">
        <v>3551</v>
      </c>
      <c r="J521" s="18" t="s">
        <v>1020</v>
      </c>
      <c r="K521" s="18" t="s">
        <v>1021</v>
      </c>
      <c r="L521" s="18" t="s">
        <v>1035</v>
      </c>
      <c r="M521" s="18">
        <v>670</v>
      </c>
      <c r="N521" s="18" t="s">
        <v>1053</v>
      </c>
      <c r="O521" s="18" t="s">
        <v>3552</v>
      </c>
      <c r="P521" s="18">
        <v>370650000000000</v>
      </c>
      <c r="Q521" s="18">
        <v>2433</v>
      </c>
      <c r="R521" s="19">
        <v>37.11589</v>
      </c>
      <c r="S521" s="19">
        <v>116.08533</v>
      </c>
      <c r="T521" s="18">
        <v>-1155</v>
      </c>
      <c r="U521" s="18">
        <v>1972</v>
      </c>
      <c r="V521" s="14">
        <v>581263.25</v>
      </c>
      <c r="W521" s="14">
        <v>4107916.25</v>
      </c>
      <c r="X521" s="14">
        <f t="shared" si="24"/>
        <v>10872.980017269263</v>
      </c>
      <c r="Y521" s="14">
        <f t="shared" si="25"/>
        <v>-32407.67791007273</v>
      </c>
      <c r="Z521" s="14">
        <f t="shared" si="26"/>
        <v>34183.02622616893</v>
      </c>
    </row>
    <row r="522" spans="1:26" ht="12.75">
      <c r="A522" s="18">
        <v>519</v>
      </c>
      <c r="B522" s="18">
        <v>401</v>
      </c>
      <c r="C522" s="18" t="s">
        <v>3553</v>
      </c>
      <c r="D522" s="18" t="s">
        <v>3554</v>
      </c>
      <c r="E522" s="18" t="s">
        <v>3555</v>
      </c>
      <c r="F522" s="18">
        <v>4038</v>
      </c>
      <c r="G522" s="18">
        <v>1040</v>
      </c>
      <c r="H522" s="18" t="s">
        <v>3556</v>
      </c>
      <c r="J522" s="18" t="s">
        <v>1020</v>
      </c>
      <c r="K522" s="18" t="s">
        <v>1021</v>
      </c>
      <c r="L522" s="18" t="s">
        <v>3557</v>
      </c>
      <c r="M522" s="18">
        <v>972</v>
      </c>
      <c r="N522" s="18" t="s">
        <v>1023</v>
      </c>
      <c r="O522" s="18" t="s">
        <v>3558</v>
      </c>
      <c r="P522" s="18">
        <v>370300000000000</v>
      </c>
      <c r="Q522" s="18">
        <v>2407</v>
      </c>
      <c r="R522" s="19">
        <v>37.05164</v>
      </c>
      <c r="S522" s="19">
        <v>116.0238</v>
      </c>
      <c r="T522" s="18">
        <v>-659</v>
      </c>
      <c r="U522" s="18">
        <v>1965</v>
      </c>
      <c r="V522" s="14">
        <v>586803.3125</v>
      </c>
      <c r="W522" s="14">
        <v>4100843.25</v>
      </c>
      <c r="X522" s="14">
        <f t="shared" si="24"/>
        <v>5332.917517269263</v>
      </c>
      <c r="Y522" s="14">
        <f t="shared" si="25"/>
        <v>-25334.67791007273</v>
      </c>
      <c r="Z522" s="14">
        <f t="shared" si="26"/>
        <v>25889.880533774667</v>
      </c>
    </row>
    <row r="523" spans="1:26" ht="12.75">
      <c r="A523" s="18">
        <v>520</v>
      </c>
      <c r="B523" s="18">
        <v>270</v>
      </c>
      <c r="C523" s="18" t="s">
        <v>3559</v>
      </c>
      <c r="D523" s="18" t="s">
        <v>3560</v>
      </c>
      <c r="E523" s="18" t="s">
        <v>3561</v>
      </c>
      <c r="F523" s="18">
        <v>4041</v>
      </c>
      <c r="G523" s="18">
        <v>1385</v>
      </c>
      <c r="H523" s="18" t="s">
        <v>3562</v>
      </c>
      <c r="J523" s="18" t="s">
        <v>1020</v>
      </c>
      <c r="K523" s="18" t="s">
        <v>1021</v>
      </c>
      <c r="L523" s="18" t="s">
        <v>1932</v>
      </c>
      <c r="M523" s="18">
        <v>1356</v>
      </c>
      <c r="N523" s="18" t="s">
        <v>1053</v>
      </c>
      <c r="O523" s="18" t="s">
        <v>3563</v>
      </c>
      <c r="P523" s="18">
        <v>370310000000000</v>
      </c>
      <c r="Q523" s="18">
        <v>2408</v>
      </c>
      <c r="R523" s="19">
        <v>37.05507</v>
      </c>
      <c r="S523" s="19">
        <v>116.03339</v>
      </c>
      <c r="T523" s="18">
        <v>-277</v>
      </c>
      <c r="U523" s="18">
        <v>1962</v>
      </c>
      <c r="V523" s="14">
        <v>585946</v>
      </c>
      <c r="W523" s="14">
        <v>4101214.5</v>
      </c>
      <c r="X523" s="14">
        <f t="shared" si="24"/>
        <v>6190.230017269263</v>
      </c>
      <c r="Y523" s="14">
        <f t="shared" si="25"/>
        <v>-25705.92791007273</v>
      </c>
      <c r="Z523" s="14">
        <f t="shared" si="26"/>
        <v>26440.757882189337</v>
      </c>
    </row>
    <row r="524" spans="1:26" ht="12.75">
      <c r="A524" s="18">
        <v>521</v>
      </c>
      <c r="B524" s="18">
        <v>691</v>
      </c>
      <c r="C524" s="18" t="s">
        <v>3564</v>
      </c>
      <c r="D524" s="18" t="s">
        <v>3565</v>
      </c>
      <c r="E524" s="18" t="s">
        <v>3566</v>
      </c>
      <c r="F524" s="18">
        <v>4020</v>
      </c>
      <c r="G524" s="18">
        <v>420</v>
      </c>
      <c r="H524" s="18" t="s">
        <v>3567</v>
      </c>
      <c r="J524" s="18" t="s">
        <v>1020</v>
      </c>
      <c r="K524" s="18" t="s">
        <v>1021</v>
      </c>
      <c r="L524" s="18" t="s">
        <v>1035</v>
      </c>
      <c r="M524" s="18">
        <v>394</v>
      </c>
      <c r="N524" s="18" t="s">
        <v>1023</v>
      </c>
      <c r="O524" s="18" t="s">
        <v>3568</v>
      </c>
      <c r="P524" s="18">
        <v>370240000000000</v>
      </c>
      <c r="Q524" s="18">
        <v>2406</v>
      </c>
      <c r="R524" s="19">
        <v>37.04566</v>
      </c>
      <c r="S524" s="19">
        <v>116.02955</v>
      </c>
      <c r="T524" s="18">
        <v>-1220</v>
      </c>
      <c r="U524" s="18">
        <v>1972</v>
      </c>
      <c r="V524" s="14">
        <v>586298.875</v>
      </c>
      <c r="W524" s="14">
        <v>4100174.25</v>
      </c>
      <c r="X524" s="14">
        <f t="shared" si="24"/>
        <v>5837.355017269263</v>
      </c>
      <c r="Y524" s="14">
        <f t="shared" si="25"/>
        <v>-24665.67791007273</v>
      </c>
      <c r="Z524" s="14">
        <f t="shared" si="26"/>
        <v>25346.999435063084</v>
      </c>
    </row>
    <row r="525" spans="1:26" ht="12.75">
      <c r="A525" s="18">
        <v>522</v>
      </c>
      <c r="B525" s="18">
        <v>725</v>
      </c>
      <c r="C525" s="18" t="s">
        <v>3569</v>
      </c>
      <c r="D525" s="18" t="s">
        <v>3570</v>
      </c>
      <c r="E525" s="18" t="s">
        <v>3571</v>
      </c>
      <c r="F525" s="18">
        <v>3960</v>
      </c>
      <c r="G525" s="18">
        <v>530</v>
      </c>
      <c r="H525" s="18" t="s">
        <v>3572</v>
      </c>
      <c r="J525" s="18" t="s">
        <v>1020</v>
      </c>
      <c r="K525" s="18" t="s">
        <v>1021</v>
      </c>
      <c r="L525" s="18" t="s">
        <v>1035</v>
      </c>
      <c r="M525" s="18">
        <v>490</v>
      </c>
      <c r="N525" s="18" t="s">
        <v>1023</v>
      </c>
      <c r="O525" s="18" t="s">
        <v>3573</v>
      </c>
      <c r="P525" s="18">
        <v>370020000000000</v>
      </c>
      <c r="Q525" s="18">
        <v>2417</v>
      </c>
      <c r="R525" s="19">
        <v>37.00627</v>
      </c>
      <c r="S525" s="19">
        <v>116.01608</v>
      </c>
      <c r="T525" s="18">
        <v>-1053</v>
      </c>
      <c r="U525" s="18">
        <v>1973</v>
      </c>
      <c r="V525" s="14">
        <v>587541.875</v>
      </c>
      <c r="W525" s="14">
        <v>4095817</v>
      </c>
      <c r="X525" s="14">
        <f t="shared" si="24"/>
        <v>4594.355017269263</v>
      </c>
      <c r="Y525" s="14">
        <f t="shared" si="25"/>
        <v>-20308.42791007273</v>
      </c>
      <c r="Z525" s="14">
        <f t="shared" si="26"/>
        <v>20821.63159320922</v>
      </c>
    </row>
    <row r="526" spans="1:26" ht="12.75">
      <c r="A526" s="18">
        <v>523</v>
      </c>
      <c r="B526" s="18">
        <v>1032</v>
      </c>
      <c r="C526" s="18" t="s">
        <v>3574</v>
      </c>
      <c r="D526" s="18" t="s">
        <v>3575</v>
      </c>
      <c r="E526" s="18" t="s">
        <v>3576</v>
      </c>
      <c r="F526" s="18">
        <v>4177</v>
      </c>
      <c r="G526" s="18">
        <v>1801</v>
      </c>
      <c r="H526" s="18" t="s">
        <v>3577</v>
      </c>
      <c r="J526" s="18" t="s">
        <v>1020</v>
      </c>
      <c r="K526" s="18" t="s">
        <v>1021</v>
      </c>
      <c r="L526" s="18" t="s">
        <v>1101</v>
      </c>
      <c r="M526" s="18">
        <v>1540</v>
      </c>
      <c r="N526" s="18" t="s">
        <v>1053</v>
      </c>
      <c r="O526" s="18" t="s">
        <v>3578</v>
      </c>
      <c r="P526" s="18">
        <v>370640000000000</v>
      </c>
      <c r="Q526" s="18">
        <v>2605</v>
      </c>
      <c r="R526" s="19">
        <v>37.1125</v>
      </c>
      <c r="S526" s="19">
        <v>116.05518</v>
      </c>
      <c r="T526" s="18">
        <v>-32</v>
      </c>
      <c r="U526" s="18">
        <v>1990</v>
      </c>
      <c r="V526" s="14">
        <v>583945.75</v>
      </c>
      <c r="W526" s="14">
        <v>4107567</v>
      </c>
      <c r="X526" s="14">
        <f t="shared" si="24"/>
        <v>8190.480017269263</v>
      </c>
      <c r="Y526" s="14">
        <f t="shared" si="25"/>
        <v>-32058.42791007273</v>
      </c>
      <c r="Z526" s="14">
        <f t="shared" si="26"/>
        <v>33088.16650977532</v>
      </c>
    </row>
    <row r="527" spans="1:26" ht="12.75">
      <c r="A527" s="18">
        <v>524</v>
      </c>
      <c r="B527" s="18">
        <v>499</v>
      </c>
      <c r="C527" s="18" t="s">
        <v>3579</v>
      </c>
      <c r="D527" s="18" t="s">
        <v>3580</v>
      </c>
      <c r="E527" s="18" t="s">
        <v>3581</v>
      </c>
      <c r="F527" s="18">
        <v>4280</v>
      </c>
      <c r="G527" s="18">
        <v>1700</v>
      </c>
      <c r="H527" s="18" t="s">
        <v>3582</v>
      </c>
      <c r="J527" s="18" t="s">
        <v>1020</v>
      </c>
      <c r="K527" s="18" t="s">
        <v>1021</v>
      </c>
      <c r="L527" s="18" t="s">
        <v>1029</v>
      </c>
      <c r="M527" s="18">
        <v>1639</v>
      </c>
      <c r="N527" s="18" t="s">
        <v>1023</v>
      </c>
      <c r="O527" s="18" t="s">
        <v>3583</v>
      </c>
      <c r="P527" s="18">
        <v>370440000000000</v>
      </c>
      <c r="Q527" s="18">
        <v>2399</v>
      </c>
      <c r="R527" s="19">
        <v>37.07785</v>
      </c>
      <c r="S527" s="19">
        <v>115.99529</v>
      </c>
      <c r="T527" s="18">
        <v>-242</v>
      </c>
      <c r="U527" s="18">
        <v>1967</v>
      </c>
      <c r="V527" s="14">
        <v>589307.3125</v>
      </c>
      <c r="W527" s="14">
        <v>4103777.5</v>
      </c>
      <c r="X527" s="14">
        <f t="shared" si="24"/>
        <v>2828.917517269263</v>
      </c>
      <c r="Y527" s="14">
        <f t="shared" si="25"/>
        <v>-28268.92791007273</v>
      </c>
      <c r="Z527" s="14">
        <f t="shared" si="26"/>
        <v>28410.122483093975</v>
      </c>
    </row>
    <row r="528" spans="1:26" ht="12.75">
      <c r="A528" s="18">
        <v>525</v>
      </c>
      <c r="B528" s="18">
        <v>938</v>
      </c>
      <c r="C528" s="18" t="s">
        <v>3584</v>
      </c>
      <c r="D528" s="18" t="s">
        <v>3585</v>
      </c>
      <c r="E528" s="18" t="s">
        <v>3586</v>
      </c>
      <c r="F528" s="18">
        <v>6811</v>
      </c>
      <c r="G528" s="18">
        <v>-9999</v>
      </c>
      <c r="H528" s="18" t="s">
        <v>3587</v>
      </c>
      <c r="J528" s="18" t="s">
        <v>1192</v>
      </c>
      <c r="K528" s="18" t="s">
        <v>1686</v>
      </c>
      <c r="L528" s="18" t="s">
        <v>1035</v>
      </c>
      <c r="M528" s="18">
        <v>1184</v>
      </c>
      <c r="N528" s="18" t="s">
        <v>3045</v>
      </c>
      <c r="O528" s="18" t="s">
        <v>3588</v>
      </c>
      <c r="P528" s="18">
        <v>371310000000000</v>
      </c>
      <c r="Q528" s="18">
        <v>4446</v>
      </c>
      <c r="R528" s="19">
        <v>37.22138</v>
      </c>
      <c r="S528" s="19">
        <v>116.1811</v>
      </c>
      <c r="T528" s="18">
        <v>-1181</v>
      </c>
      <c r="U528" s="18">
        <v>1984</v>
      </c>
      <c r="V528" s="14">
        <v>572653.5</v>
      </c>
      <c r="W528" s="14">
        <v>4119541.75</v>
      </c>
      <c r="X528" s="14">
        <f t="shared" si="24"/>
        <v>19482.730017269263</v>
      </c>
      <c r="Y528" s="14">
        <f t="shared" si="25"/>
        <v>-44033.17791007273</v>
      </c>
      <c r="Z528" s="14">
        <f t="shared" si="26"/>
        <v>48150.77907766313</v>
      </c>
    </row>
    <row r="529" spans="1:26" ht="12.75">
      <c r="A529" s="18">
        <v>526</v>
      </c>
      <c r="B529" s="18">
        <v>992</v>
      </c>
      <c r="C529" s="18" t="s">
        <v>3589</v>
      </c>
      <c r="D529" s="18" t="s">
        <v>3590</v>
      </c>
      <c r="E529" s="18" t="s">
        <v>3591</v>
      </c>
      <c r="F529" s="18">
        <v>7383</v>
      </c>
      <c r="G529" s="18">
        <v>-9999</v>
      </c>
      <c r="H529" s="18" t="s">
        <v>3592</v>
      </c>
      <c r="J529" s="18" t="s">
        <v>1192</v>
      </c>
      <c r="K529" s="18" t="s">
        <v>1686</v>
      </c>
      <c r="L529" s="18" t="s">
        <v>1035</v>
      </c>
      <c r="M529" s="18">
        <v>1308</v>
      </c>
      <c r="N529" s="18" t="s">
        <v>2261</v>
      </c>
      <c r="O529" s="18" t="s">
        <v>3593</v>
      </c>
      <c r="P529" s="18">
        <v>371230000000000</v>
      </c>
      <c r="Q529" s="18">
        <v>4682</v>
      </c>
      <c r="R529" s="19">
        <v>37.21024</v>
      </c>
      <c r="S529" s="19">
        <v>116.20856</v>
      </c>
      <c r="T529" s="18">
        <v>-1393</v>
      </c>
      <c r="U529" s="18">
        <v>1987</v>
      </c>
      <c r="V529" s="14">
        <v>570226.5625</v>
      </c>
      <c r="W529" s="14">
        <v>4118284.75</v>
      </c>
      <c r="X529" s="14">
        <f t="shared" si="24"/>
        <v>21909.667517269263</v>
      </c>
      <c r="Y529" s="14">
        <f t="shared" si="25"/>
        <v>-42776.17791007273</v>
      </c>
      <c r="Z529" s="14">
        <f t="shared" si="26"/>
        <v>48060.742059517535</v>
      </c>
    </row>
    <row r="530" spans="1:26" ht="12.75">
      <c r="A530" s="18">
        <v>527</v>
      </c>
      <c r="B530" s="18">
        <v>505</v>
      </c>
      <c r="C530" s="18" t="s">
        <v>3594</v>
      </c>
      <c r="D530" s="18" t="s">
        <v>3595</v>
      </c>
      <c r="E530" s="18" t="s">
        <v>3596</v>
      </c>
      <c r="F530" s="18">
        <v>7306</v>
      </c>
      <c r="G530" s="18">
        <v>-9999</v>
      </c>
      <c r="H530" s="18" t="s">
        <v>3597</v>
      </c>
      <c r="J530" s="18" t="s">
        <v>1192</v>
      </c>
      <c r="K530" s="18" t="s">
        <v>1686</v>
      </c>
      <c r="L530" s="18" t="s">
        <v>1035</v>
      </c>
      <c r="M530" s="18">
        <v>1237</v>
      </c>
      <c r="N530" s="18" t="s">
        <v>2250</v>
      </c>
      <c r="O530" s="18" t="s">
        <v>3598</v>
      </c>
      <c r="P530" s="18">
        <v>371200000000000</v>
      </c>
      <c r="Q530" s="18">
        <v>4648</v>
      </c>
      <c r="R530" s="19">
        <v>37.20211</v>
      </c>
      <c r="S530" s="19">
        <v>116.20783</v>
      </c>
      <c r="T530" s="18">
        <v>-1421</v>
      </c>
      <c r="U530" s="18">
        <v>1967</v>
      </c>
      <c r="V530" s="14">
        <v>570299.5</v>
      </c>
      <c r="W530" s="14">
        <v>4117383.5</v>
      </c>
      <c r="X530" s="14">
        <f t="shared" si="24"/>
        <v>21836.730017269263</v>
      </c>
      <c r="Y530" s="14">
        <f t="shared" si="25"/>
        <v>-41874.92791007273</v>
      </c>
      <c r="Z530" s="14">
        <f t="shared" si="26"/>
        <v>47226.606540390945</v>
      </c>
    </row>
    <row r="531" spans="1:26" ht="12.75">
      <c r="A531" s="18">
        <v>528</v>
      </c>
      <c r="B531" s="18">
        <v>999</v>
      </c>
      <c r="C531" s="18" t="s">
        <v>3599</v>
      </c>
      <c r="D531" s="18" t="s">
        <v>3600</v>
      </c>
      <c r="E531" s="18" t="s">
        <v>3601</v>
      </c>
      <c r="F531" s="18">
        <v>4300</v>
      </c>
      <c r="G531" s="18">
        <v>1800</v>
      </c>
      <c r="H531" s="18" t="s">
        <v>3602</v>
      </c>
      <c r="J531" s="18" t="s">
        <v>1020</v>
      </c>
      <c r="K531" s="18" t="s">
        <v>1227</v>
      </c>
      <c r="L531" s="18" t="s">
        <v>1101</v>
      </c>
      <c r="M531" s="18">
        <v>1597</v>
      </c>
      <c r="N531" s="18" t="s">
        <v>1023</v>
      </c>
      <c r="O531" s="18" t="s">
        <v>3603</v>
      </c>
      <c r="P531" s="18">
        <v>370610000000000</v>
      </c>
      <c r="Q531" s="18">
        <v>2406</v>
      </c>
      <c r="R531" s="19">
        <v>37.10355</v>
      </c>
      <c r="S531" s="19">
        <v>116.02335</v>
      </c>
      <c r="T531" s="18">
        <v>-297</v>
      </c>
      <c r="U531" s="18">
        <v>1987</v>
      </c>
      <c r="V531" s="14">
        <v>586783.4375</v>
      </c>
      <c r="W531" s="14">
        <v>4106602.5</v>
      </c>
      <c r="X531" s="14">
        <f t="shared" si="24"/>
        <v>5352.792517269263</v>
      </c>
      <c r="Y531" s="14">
        <f t="shared" si="25"/>
        <v>-31093.92791007273</v>
      </c>
      <c r="Z531" s="14">
        <f t="shared" si="26"/>
        <v>31551.30331079421</v>
      </c>
    </row>
    <row r="532" spans="1:26" ht="12.75">
      <c r="A532" s="18">
        <v>529</v>
      </c>
      <c r="B532" s="18">
        <v>719</v>
      </c>
      <c r="C532" s="18" t="s">
        <v>3604</v>
      </c>
      <c r="D532" s="18" t="s">
        <v>3605</v>
      </c>
      <c r="E532" s="18" t="s">
        <v>3606</v>
      </c>
      <c r="F532" s="18">
        <v>4285</v>
      </c>
      <c r="G532" s="18">
        <v>1965</v>
      </c>
      <c r="H532" s="18" t="s">
        <v>3607</v>
      </c>
      <c r="J532" s="18" t="s">
        <v>1020</v>
      </c>
      <c r="K532" s="18" t="s">
        <v>1021</v>
      </c>
      <c r="L532" s="18" t="s">
        <v>1029</v>
      </c>
      <c r="M532" s="18">
        <v>1865</v>
      </c>
      <c r="N532" s="18" t="s">
        <v>1023</v>
      </c>
      <c r="O532" s="18" t="s">
        <v>3608</v>
      </c>
      <c r="P532" s="18">
        <v>370610000000000</v>
      </c>
      <c r="Q532" s="18">
        <v>2406</v>
      </c>
      <c r="R532" s="19">
        <v>37.1036</v>
      </c>
      <c r="S532" s="19">
        <v>116.02673</v>
      </c>
      <c r="T532" s="18">
        <v>-14</v>
      </c>
      <c r="U532" s="18">
        <v>1973</v>
      </c>
      <c r="V532" s="14">
        <v>586483.25</v>
      </c>
      <c r="W532" s="14">
        <v>4106604</v>
      </c>
      <c r="X532" s="14">
        <f t="shared" si="24"/>
        <v>5652.980017269263</v>
      </c>
      <c r="Y532" s="14">
        <f t="shared" si="25"/>
        <v>-31095.42791007273</v>
      </c>
      <c r="Z532" s="14">
        <f t="shared" si="26"/>
        <v>31605.091678180204</v>
      </c>
    </row>
    <row r="533" spans="1:26" ht="12.75">
      <c r="A533" s="18">
        <v>530</v>
      </c>
      <c r="B533" s="18">
        <v>797</v>
      </c>
      <c r="C533" s="18" t="s">
        <v>3609</v>
      </c>
      <c r="D533" s="18" t="s">
        <v>3610</v>
      </c>
      <c r="E533" s="18" t="s">
        <v>3611</v>
      </c>
      <c r="F533" s="18">
        <v>7384</v>
      </c>
      <c r="G533" s="18">
        <v>-9999</v>
      </c>
      <c r="H533" s="18" t="s">
        <v>3612</v>
      </c>
      <c r="J533" s="18" t="s">
        <v>1192</v>
      </c>
      <c r="K533" s="18" t="s">
        <v>1686</v>
      </c>
      <c r="L533" s="18" t="s">
        <v>1035</v>
      </c>
      <c r="M533" s="18">
        <v>1306</v>
      </c>
      <c r="N533" s="18" t="s">
        <v>2250</v>
      </c>
      <c r="O533" s="18" t="s">
        <v>3613</v>
      </c>
      <c r="P533" s="18">
        <v>371230000000000</v>
      </c>
      <c r="Q533" s="18">
        <v>4741</v>
      </c>
      <c r="R533" s="19">
        <v>37.20906</v>
      </c>
      <c r="S533" s="19">
        <v>116.21246</v>
      </c>
      <c r="T533" s="18">
        <v>-1337</v>
      </c>
      <c r="U533" s="18">
        <v>1976</v>
      </c>
      <c r="V533" s="14">
        <v>569882.375</v>
      </c>
      <c r="W533" s="14">
        <v>4118151</v>
      </c>
      <c r="X533" s="14">
        <f t="shared" si="24"/>
        <v>22253.855017269263</v>
      </c>
      <c r="Y533" s="14">
        <f t="shared" si="25"/>
        <v>-42642.42791007273</v>
      </c>
      <c r="Z533" s="14">
        <f t="shared" si="26"/>
        <v>48100.00749683299</v>
      </c>
    </row>
    <row r="534" spans="1:26" ht="12.75">
      <c r="A534" s="18">
        <v>531</v>
      </c>
      <c r="B534" s="18">
        <v>976</v>
      </c>
      <c r="C534" s="18" t="s">
        <v>3614</v>
      </c>
      <c r="D534" s="18" t="s">
        <v>3615</v>
      </c>
      <c r="E534" s="18" t="s">
        <v>3616</v>
      </c>
      <c r="F534" s="18">
        <v>6924</v>
      </c>
      <c r="G534" s="18">
        <v>-9999</v>
      </c>
      <c r="H534" s="18" t="s">
        <v>3617</v>
      </c>
      <c r="J534" s="18" t="s">
        <v>1192</v>
      </c>
      <c r="K534" s="18" t="s">
        <v>1686</v>
      </c>
      <c r="L534" s="18" t="s">
        <v>1035</v>
      </c>
      <c r="M534" s="18">
        <v>1294</v>
      </c>
      <c r="N534" s="18" t="s">
        <v>3618</v>
      </c>
      <c r="O534" s="18" t="s">
        <v>3619</v>
      </c>
      <c r="P534" s="18">
        <v>371300000000000</v>
      </c>
      <c r="Q534" s="18">
        <v>4440</v>
      </c>
      <c r="R534" s="19">
        <v>37.21832</v>
      </c>
      <c r="S534" s="19">
        <v>116.18311</v>
      </c>
      <c r="T534" s="18">
        <v>-1190</v>
      </c>
      <c r="U534" s="18">
        <v>1986</v>
      </c>
      <c r="V534" s="14">
        <v>572477.6875</v>
      </c>
      <c r="W534" s="14">
        <v>4119201.25</v>
      </c>
      <c r="X534" s="14">
        <f t="shared" si="24"/>
        <v>19658.542517269263</v>
      </c>
      <c r="Y534" s="14">
        <f t="shared" si="25"/>
        <v>-43692.67791007273</v>
      </c>
      <c r="Z534" s="14">
        <f t="shared" si="26"/>
        <v>47911.46414853798</v>
      </c>
    </row>
    <row r="535" spans="1:26" ht="12.75">
      <c r="A535" s="18">
        <v>532</v>
      </c>
      <c r="B535" s="18">
        <v>539</v>
      </c>
      <c r="C535" s="18" t="s">
        <v>3620</v>
      </c>
      <c r="D535" s="18" t="s">
        <v>3621</v>
      </c>
      <c r="E535" s="18" t="s">
        <v>3622</v>
      </c>
      <c r="F535" s="18">
        <v>3349</v>
      </c>
      <c r="G535" s="18">
        <v>905</v>
      </c>
      <c r="H535" s="18" t="s">
        <v>3623</v>
      </c>
      <c r="J535" s="18" t="s">
        <v>1020</v>
      </c>
      <c r="K535" s="18" t="s">
        <v>1686</v>
      </c>
      <c r="L535" s="18" t="s">
        <v>1035</v>
      </c>
      <c r="M535" s="18">
        <v>868</v>
      </c>
      <c r="N535" s="18" t="s">
        <v>2261</v>
      </c>
      <c r="O535" s="18" t="s">
        <v>3624</v>
      </c>
      <c r="P535" s="18">
        <v>365210000000000</v>
      </c>
      <c r="Q535" s="18">
        <v>2424</v>
      </c>
      <c r="R535" s="19">
        <v>36.87172</v>
      </c>
      <c r="S535" s="19">
        <v>115.93113</v>
      </c>
      <c r="T535" s="18">
        <v>-57</v>
      </c>
      <c r="U535" s="18">
        <v>1968</v>
      </c>
      <c r="V535" s="14">
        <v>595267.1875</v>
      </c>
      <c r="W535" s="14">
        <v>4080972.25</v>
      </c>
      <c r="X535" s="14">
        <f t="shared" si="24"/>
        <v>-3130.957482730737</v>
      </c>
      <c r="Y535" s="14">
        <f t="shared" si="25"/>
        <v>-5463.677910072729</v>
      </c>
      <c r="Z535" s="14">
        <f t="shared" si="26"/>
        <v>6297.195491938002</v>
      </c>
    </row>
    <row r="536" spans="1:26" ht="12.75">
      <c r="A536" s="18">
        <v>533</v>
      </c>
      <c r="B536" s="18">
        <v>969</v>
      </c>
      <c r="C536" s="18" t="s">
        <v>3625</v>
      </c>
      <c r="D536" s="18" t="s">
        <v>2264</v>
      </c>
      <c r="E536" s="18" t="s">
        <v>3626</v>
      </c>
      <c r="F536" s="18">
        <v>7317</v>
      </c>
      <c r="G536" s="18">
        <v>-9999</v>
      </c>
      <c r="H536" s="18" t="s">
        <v>3627</v>
      </c>
      <c r="J536" s="18" t="s">
        <v>1192</v>
      </c>
      <c r="K536" s="18" t="s">
        <v>1686</v>
      </c>
      <c r="L536" s="18" t="s">
        <v>1035</v>
      </c>
      <c r="M536" s="18">
        <v>1217</v>
      </c>
      <c r="N536" s="18" t="s">
        <v>3045</v>
      </c>
      <c r="O536" s="18" t="s">
        <v>3628</v>
      </c>
      <c r="P536" s="18">
        <v>371230000000000</v>
      </c>
      <c r="Q536" s="18">
        <v>4636</v>
      </c>
      <c r="R536" s="19">
        <v>37.20916</v>
      </c>
      <c r="S536" s="19">
        <v>116.20512</v>
      </c>
      <c r="T536" s="18">
        <v>-1464</v>
      </c>
      <c r="U536" s="18">
        <v>1985</v>
      </c>
      <c r="V536" s="14">
        <v>570533.5</v>
      </c>
      <c r="W536" s="14">
        <v>4118168.25</v>
      </c>
      <c r="X536" s="14">
        <f t="shared" si="24"/>
        <v>21602.730017269263</v>
      </c>
      <c r="Y536" s="14">
        <f t="shared" si="25"/>
        <v>-42659.67791007273</v>
      </c>
      <c r="Z536" s="14">
        <f t="shared" si="26"/>
        <v>47817.63339595733</v>
      </c>
    </row>
    <row r="537" spans="1:26" ht="12.75">
      <c r="A537" s="18">
        <v>534</v>
      </c>
      <c r="B537" s="18">
        <v>1036</v>
      </c>
      <c r="C537" s="18" t="s">
        <v>3629</v>
      </c>
      <c r="D537" s="18" t="s">
        <v>3630</v>
      </c>
      <c r="E537" s="18" t="s">
        <v>3631</v>
      </c>
      <c r="F537" s="18">
        <v>7359</v>
      </c>
      <c r="G537" s="18">
        <v>-9999</v>
      </c>
      <c r="H537" s="18" t="s">
        <v>3632</v>
      </c>
      <c r="I537" s="18" t="s">
        <v>1186</v>
      </c>
      <c r="J537" s="18" t="s">
        <v>1192</v>
      </c>
      <c r="K537" s="18" t="s">
        <v>1686</v>
      </c>
      <c r="L537" s="18" t="s">
        <v>1035</v>
      </c>
      <c r="M537" s="18">
        <v>1278</v>
      </c>
      <c r="N537" s="18" t="s">
        <v>1053</v>
      </c>
      <c r="O537" s="18" t="s">
        <v>3633</v>
      </c>
      <c r="P537" s="18">
        <v>371220000000000</v>
      </c>
      <c r="Q537" s="18">
        <v>4763</v>
      </c>
      <c r="R537" s="19">
        <v>37.20687</v>
      </c>
      <c r="S537" s="19">
        <v>116.21426</v>
      </c>
      <c r="T537" s="18">
        <v>-1318</v>
      </c>
      <c r="U537" s="18">
        <v>1990</v>
      </c>
      <c r="V537" s="14">
        <v>569724.8125</v>
      </c>
      <c r="W537" s="14">
        <v>4117907</v>
      </c>
      <c r="X537" s="14">
        <f t="shared" si="24"/>
        <v>22411.417517269263</v>
      </c>
      <c r="Y537" s="14">
        <f t="shared" si="25"/>
        <v>-42398.42791007273</v>
      </c>
      <c r="Z537" s="14">
        <f t="shared" si="26"/>
        <v>47957.25517978482</v>
      </c>
    </row>
    <row r="538" spans="1:26" ht="12.75">
      <c r="A538" s="18">
        <v>535</v>
      </c>
      <c r="B538" s="18">
        <v>956</v>
      </c>
      <c r="C538" s="18" t="s">
        <v>3634</v>
      </c>
      <c r="D538" s="18" t="s">
        <v>3635</v>
      </c>
      <c r="E538" s="18" t="s">
        <v>3636</v>
      </c>
      <c r="F538" s="18">
        <v>3985</v>
      </c>
      <c r="G538" s="18">
        <v>900</v>
      </c>
      <c r="H538" s="18" t="s">
        <v>3637</v>
      </c>
      <c r="J538" s="18" t="s">
        <v>1020</v>
      </c>
      <c r="K538" s="18" t="s">
        <v>1021</v>
      </c>
      <c r="L538" s="18" t="s">
        <v>1035</v>
      </c>
      <c r="M538" s="18">
        <v>803</v>
      </c>
      <c r="N538" s="18" t="s">
        <v>1023</v>
      </c>
      <c r="O538" s="18" t="s">
        <v>3638</v>
      </c>
      <c r="P538" s="18">
        <v>370040000000000</v>
      </c>
      <c r="Q538" s="18">
        <v>2406</v>
      </c>
      <c r="R538" s="19">
        <v>37.01194</v>
      </c>
      <c r="S538" s="19">
        <v>116.04471</v>
      </c>
      <c r="T538" s="18">
        <v>-776</v>
      </c>
      <c r="U538" s="18">
        <v>1984</v>
      </c>
      <c r="V538" s="14">
        <v>584988.3125</v>
      </c>
      <c r="W538" s="14">
        <v>4096420.75</v>
      </c>
      <c r="X538" s="14">
        <f t="shared" si="24"/>
        <v>7147.917517269263</v>
      </c>
      <c r="Y538" s="14">
        <f t="shared" si="25"/>
        <v>-20912.17791007273</v>
      </c>
      <c r="Z538" s="14">
        <f t="shared" si="26"/>
        <v>22100.04320756452</v>
      </c>
    </row>
    <row r="539" spans="1:26" ht="12.75">
      <c r="A539" s="18">
        <v>536</v>
      </c>
      <c r="B539" s="18">
        <v>879</v>
      </c>
      <c r="C539" s="18" t="s">
        <v>3639</v>
      </c>
      <c r="D539" s="18" t="s">
        <v>3640</v>
      </c>
      <c r="E539" s="18" t="s">
        <v>3641</v>
      </c>
      <c r="F539" s="18">
        <v>7347</v>
      </c>
      <c r="G539" s="18">
        <v>-9999</v>
      </c>
      <c r="H539" s="18" t="s">
        <v>3642</v>
      </c>
      <c r="J539" s="18" t="s">
        <v>1192</v>
      </c>
      <c r="K539" s="18" t="s">
        <v>1686</v>
      </c>
      <c r="L539" s="18" t="s">
        <v>1035</v>
      </c>
      <c r="M539" s="18">
        <v>1278</v>
      </c>
      <c r="N539" s="18" t="s">
        <v>3045</v>
      </c>
      <c r="O539" s="18" t="s">
        <v>3643</v>
      </c>
      <c r="P539" s="18">
        <v>371240000000000</v>
      </c>
      <c r="Q539" s="18">
        <v>4646</v>
      </c>
      <c r="R539" s="19">
        <v>37.21126</v>
      </c>
      <c r="S539" s="19">
        <v>116.20538</v>
      </c>
      <c r="T539" s="18">
        <v>-1423</v>
      </c>
      <c r="U539" s="18">
        <v>1980</v>
      </c>
      <c r="V539" s="14">
        <v>570508.625</v>
      </c>
      <c r="W539" s="14">
        <v>4118400.5</v>
      </c>
      <c r="X539" s="14">
        <f t="shared" si="24"/>
        <v>21627.605017269263</v>
      </c>
      <c r="Y539" s="14">
        <f t="shared" si="25"/>
        <v>-42891.92791007273</v>
      </c>
      <c r="Z539" s="14">
        <f t="shared" si="26"/>
        <v>48036.14033856057</v>
      </c>
    </row>
    <row r="540" spans="1:26" ht="12.75">
      <c r="A540" s="18">
        <v>537</v>
      </c>
      <c r="B540" s="18">
        <v>752</v>
      </c>
      <c r="C540" s="18" t="s">
        <v>3644</v>
      </c>
      <c r="D540" s="18" t="s">
        <v>3645</v>
      </c>
      <c r="E540" s="18" t="s">
        <v>3646</v>
      </c>
      <c r="F540" s="18">
        <v>7344</v>
      </c>
      <c r="G540" s="18">
        <v>-9999</v>
      </c>
      <c r="H540" s="18" t="s">
        <v>3647</v>
      </c>
      <c r="J540" s="18" t="s">
        <v>1192</v>
      </c>
      <c r="K540" s="18" t="s">
        <v>1686</v>
      </c>
      <c r="L540" s="18" t="s">
        <v>1035</v>
      </c>
      <c r="M540" s="18">
        <v>1272</v>
      </c>
      <c r="N540" s="18" t="s">
        <v>2250</v>
      </c>
      <c r="O540" s="18" t="s">
        <v>3648</v>
      </c>
      <c r="P540" s="18">
        <v>371230000000000</v>
      </c>
      <c r="Q540" s="18">
        <v>4666</v>
      </c>
      <c r="R540" s="19">
        <v>37.2103</v>
      </c>
      <c r="S540" s="19">
        <v>116.20725</v>
      </c>
      <c r="T540" s="18">
        <v>-1406</v>
      </c>
      <c r="U540" s="18">
        <v>1974</v>
      </c>
      <c r="V540" s="14">
        <v>570343.25</v>
      </c>
      <c r="W540" s="14">
        <v>4118292.75</v>
      </c>
      <c r="X540" s="14">
        <f t="shared" si="24"/>
        <v>21792.980017269263</v>
      </c>
      <c r="Y540" s="14">
        <f t="shared" si="25"/>
        <v>-42784.17791007273</v>
      </c>
      <c r="Z540" s="14">
        <f t="shared" si="26"/>
        <v>48014.78790408068</v>
      </c>
    </row>
    <row r="541" spans="1:26" ht="12.75">
      <c r="A541" s="18">
        <v>538</v>
      </c>
      <c r="B541" s="18">
        <v>575</v>
      </c>
      <c r="C541" s="18" t="s">
        <v>3649</v>
      </c>
      <c r="D541" s="18" t="s">
        <v>3650</v>
      </c>
      <c r="E541" s="18" t="s">
        <v>3651</v>
      </c>
      <c r="F541" s="18">
        <v>6425</v>
      </c>
      <c r="G541" s="18">
        <v>-9999</v>
      </c>
      <c r="H541" s="18" t="s">
        <v>3652</v>
      </c>
      <c r="J541" s="18" t="s">
        <v>1192</v>
      </c>
      <c r="K541" s="18" t="s">
        <v>1686</v>
      </c>
      <c r="L541" s="18" t="s">
        <v>1035</v>
      </c>
      <c r="M541" s="18">
        <v>1010</v>
      </c>
      <c r="N541" s="18" t="s">
        <v>2295</v>
      </c>
      <c r="O541" s="18" t="s">
        <v>3653</v>
      </c>
      <c r="P541" s="18">
        <v>370030000000000</v>
      </c>
      <c r="Q541" s="18">
        <v>3969</v>
      </c>
      <c r="R541" s="19">
        <v>37.00983</v>
      </c>
      <c r="S541" s="19">
        <v>116.20643</v>
      </c>
      <c r="T541" s="18">
        <v>-1446</v>
      </c>
      <c r="U541" s="18">
        <v>1968</v>
      </c>
      <c r="V541" s="14">
        <v>570602.3125</v>
      </c>
      <c r="W541" s="14">
        <v>4096053.75</v>
      </c>
      <c r="X541" s="14">
        <f t="shared" si="24"/>
        <v>21533.917517269263</v>
      </c>
      <c r="Y541" s="14">
        <f t="shared" si="25"/>
        <v>-20545.17791007273</v>
      </c>
      <c r="Z541" s="14">
        <f t="shared" si="26"/>
        <v>29762.626547351236</v>
      </c>
    </row>
    <row r="542" spans="1:26" ht="12.75">
      <c r="A542" s="18">
        <v>539</v>
      </c>
      <c r="B542" s="18">
        <v>924</v>
      </c>
      <c r="C542" s="18" t="s">
        <v>3654</v>
      </c>
      <c r="D542" s="18" t="s">
        <v>2527</v>
      </c>
      <c r="E542" s="18" t="s">
        <v>3655</v>
      </c>
      <c r="F542" s="18">
        <v>7401</v>
      </c>
      <c r="G542" s="18">
        <v>-9999</v>
      </c>
      <c r="H542" s="18" t="s">
        <v>3656</v>
      </c>
      <c r="J542" s="18" t="s">
        <v>1192</v>
      </c>
      <c r="K542" s="18" t="s">
        <v>1686</v>
      </c>
      <c r="L542" s="18" t="s">
        <v>1035</v>
      </c>
      <c r="M542" s="18">
        <v>1244</v>
      </c>
      <c r="N542" s="18" t="s">
        <v>3657</v>
      </c>
      <c r="O542" s="18" t="s">
        <v>3658</v>
      </c>
      <c r="P542" s="18">
        <v>371230000000000</v>
      </c>
      <c r="Q542" s="18">
        <v>4635</v>
      </c>
      <c r="R542" s="19">
        <v>37.20873</v>
      </c>
      <c r="S542" s="19">
        <v>116.20503</v>
      </c>
      <c r="T542" s="18">
        <v>-1522</v>
      </c>
      <c r="U542" s="18">
        <v>1983</v>
      </c>
      <c r="V542" s="14">
        <v>570541.625</v>
      </c>
      <c r="W542" s="14">
        <v>4118119.5</v>
      </c>
      <c r="X542" s="14">
        <f t="shared" si="24"/>
        <v>21594.605017269263</v>
      </c>
      <c r="Y542" s="14">
        <f t="shared" si="25"/>
        <v>-42610.92791007273</v>
      </c>
      <c r="Z542" s="14">
        <f t="shared" si="26"/>
        <v>47770.47355018878</v>
      </c>
    </row>
    <row r="543" spans="1:26" ht="12.75">
      <c r="A543" s="18">
        <v>540</v>
      </c>
      <c r="B543" s="18">
        <v>673</v>
      </c>
      <c r="C543" s="18" t="s">
        <v>3659</v>
      </c>
      <c r="D543" s="18" t="s">
        <v>3660</v>
      </c>
      <c r="E543" s="18" t="s">
        <v>3661</v>
      </c>
      <c r="F543" s="18">
        <v>4179</v>
      </c>
      <c r="G543" s="18">
        <v>1850</v>
      </c>
      <c r="H543" s="18" t="s">
        <v>3662</v>
      </c>
      <c r="J543" s="18" t="s">
        <v>1020</v>
      </c>
      <c r="K543" s="18" t="s">
        <v>1052</v>
      </c>
      <c r="L543" s="18" t="s">
        <v>3663</v>
      </c>
      <c r="M543" s="18">
        <v>1735</v>
      </c>
      <c r="N543" s="18" t="s">
        <v>1053</v>
      </c>
      <c r="O543" s="18" t="s">
        <v>3664</v>
      </c>
      <c r="P543" s="18">
        <v>370630000000000</v>
      </c>
      <c r="Q543" s="18">
        <v>2559</v>
      </c>
      <c r="R543" s="19">
        <v>37.11013</v>
      </c>
      <c r="S543" s="19">
        <v>116.05142</v>
      </c>
      <c r="T543" s="18">
        <v>115</v>
      </c>
      <c r="U543" s="18">
        <v>1971</v>
      </c>
      <c r="V543" s="14">
        <v>584282.1875</v>
      </c>
      <c r="W543" s="14">
        <v>4107306.5</v>
      </c>
      <c r="X543" s="14">
        <f t="shared" si="24"/>
        <v>7854.042517269263</v>
      </c>
      <c r="Y543" s="14">
        <f t="shared" si="25"/>
        <v>-31797.92791007273</v>
      </c>
      <c r="Z543" s="14">
        <f t="shared" si="26"/>
        <v>32753.537262977497</v>
      </c>
    </row>
    <row r="544" spans="1:26" ht="12.75">
      <c r="A544" s="18">
        <v>541</v>
      </c>
      <c r="B544" s="18">
        <v>199</v>
      </c>
      <c r="C544" s="18" t="s">
        <v>3665</v>
      </c>
      <c r="D544" s="18" t="s">
        <v>3666</v>
      </c>
      <c r="E544" s="18" t="s">
        <v>3667</v>
      </c>
      <c r="F544" s="18">
        <v>4028</v>
      </c>
      <c r="G544" s="18">
        <v>688</v>
      </c>
      <c r="H544" s="18" t="s">
        <v>3668</v>
      </c>
      <c r="J544" s="18" t="s">
        <v>1020</v>
      </c>
      <c r="K544" s="18" t="s">
        <v>1021</v>
      </c>
      <c r="L544" s="18" t="s">
        <v>1059</v>
      </c>
      <c r="M544" s="18">
        <v>630</v>
      </c>
      <c r="N544" s="18" t="s">
        <v>1023</v>
      </c>
      <c r="O544" s="18" t="s">
        <v>3669</v>
      </c>
      <c r="P544" s="18">
        <v>370250000000000</v>
      </c>
      <c r="Q544" s="18">
        <v>2405</v>
      </c>
      <c r="R544" s="19">
        <v>37.04857</v>
      </c>
      <c r="S544" s="19">
        <v>116.0311</v>
      </c>
      <c r="T544" s="18">
        <v>-993</v>
      </c>
      <c r="U544" s="18">
        <v>1961</v>
      </c>
      <c r="V544" s="14">
        <v>586157.5625</v>
      </c>
      <c r="W544" s="14">
        <v>4100495.75</v>
      </c>
      <c r="X544" s="14">
        <f t="shared" si="24"/>
        <v>5978.667517269263</v>
      </c>
      <c r="Y544" s="14">
        <f t="shared" si="25"/>
        <v>-24987.17791007273</v>
      </c>
      <c r="Z544" s="14">
        <f t="shared" si="26"/>
        <v>25692.479934636074</v>
      </c>
    </row>
    <row r="545" spans="1:26" ht="12.75">
      <c r="A545" s="18">
        <v>542</v>
      </c>
      <c r="B545" s="18">
        <v>367</v>
      </c>
      <c r="C545" s="18" t="s">
        <v>3670</v>
      </c>
      <c r="D545" s="18" t="s">
        <v>3671</v>
      </c>
      <c r="E545" s="18" t="s">
        <v>3672</v>
      </c>
      <c r="F545" s="18">
        <v>4022</v>
      </c>
      <c r="G545" s="18">
        <v>898</v>
      </c>
      <c r="H545" s="18" t="s">
        <v>3673</v>
      </c>
      <c r="J545" s="18" t="s">
        <v>1020</v>
      </c>
      <c r="K545" s="18" t="s">
        <v>1021</v>
      </c>
      <c r="L545" s="18" t="s">
        <v>1035</v>
      </c>
      <c r="M545" s="18">
        <v>792</v>
      </c>
      <c r="N545" s="18" t="s">
        <v>1023</v>
      </c>
      <c r="O545" s="18" t="s">
        <v>3674</v>
      </c>
      <c r="P545" s="18">
        <v>370230000000000</v>
      </c>
      <c r="Q545" s="18">
        <v>2408</v>
      </c>
      <c r="R545" s="19">
        <v>37.04169</v>
      </c>
      <c r="S545" s="19">
        <v>116.01222</v>
      </c>
      <c r="T545" s="18">
        <v>-822</v>
      </c>
      <c r="U545" s="18">
        <v>1964</v>
      </c>
      <c r="V545" s="14">
        <v>587843.5</v>
      </c>
      <c r="W545" s="14">
        <v>4099749.5</v>
      </c>
      <c r="X545" s="14">
        <f t="shared" si="24"/>
        <v>4292.730017269263</v>
      </c>
      <c r="Y545" s="14">
        <f t="shared" si="25"/>
        <v>-24240.92791007273</v>
      </c>
      <c r="Z545" s="14">
        <f t="shared" si="26"/>
        <v>24618.08515994913</v>
      </c>
    </row>
    <row r="546" spans="1:26" ht="12.75">
      <c r="A546" s="18">
        <v>543</v>
      </c>
      <c r="B546" s="18">
        <v>646</v>
      </c>
      <c r="C546" s="18" t="s">
        <v>3675</v>
      </c>
      <c r="D546" s="18" t="s">
        <v>3676</v>
      </c>
      <c r="E546" s="18" t="s">
        <v>3677</v>
      </c>
      <c r="F546" s="18">
        <v>6957</v>
      </c>
      <c r="G546" s="18">
        <v>-9999</v>
      </c>
      <c r="H546" s="18" t="s">
        <v>3678</v>
      </c>
      <c r="J546" s="18" t="s">
        <v>1192</v>
      </c>
      <c r="K546" s="18" t="s">
        <v>1686</v>
      </c>
      <c r="L546" s="18" t="s">
        <v>1035</v>
      </c>
      <c r="M546" s="18">
        <v>1330</v>
      </c>
      <c r="N546" s="18" t="s">
        <v>2261</v>
      </c>
      <c r="O546" s="18" t="s">
        <v>3679</v>
      </c>
      <c r="P546" s="18">
        <v>371300000000000</v>
      </c>
      <c r="Q546" s="18">
        <v>4435</v>
      </c>
      <c r="R546" s="19">
        <v>37.21654</v>
      </c>
      <c r="S546" s="19">
        <v>116.18403</v>
      </c>
      <c r="T546" s="18">
        <v>-1192</v>
      </c>
      <c r="U546" s="18">
        <v>1970</v>
      </c>
      <c r="V546" s="14">
        <v>572398.25</v>
      </c>
      <c r="W546" s="14">
        <v>4119001.75</v>
      </c>
      <c r="X546" s="14">
        <f t="shared" si="24"/>
        <v>19737.980017269263</v>
      </c>
      <c r="Y546" s="14">
        <f t="shared" si="25"/>
        <v>-43493.17791007273</v>
      </c>
      <c r="Z546" s="14">
        <f t="shared" si="26"/>
        <v>47762.37410220894</v>
      </c>
    </row>
    <row r="547" spans="1:26" ht="12.75">
      <c r="A547" s="18">
        <v>544</v>
      </c>
      <c r="B547" s="18">
        <v>609</v>
      </c>
      <c r="C547" s="18" t="s">
        <v>3680</v>
      </c>
      <c r="D547" s="18" t="s">
        <v>3681</v>
      </c>
      <c r="E547" s="18" t="s">
        <v>3682</v>
      </c>
      <c r="F547" s="18">
        <v>3393</v>
      </c>
      <c r="G547" s="18">
        <v>910</v>
      </c>
      <c r="H547" s="18" t="s">
        <v>3683</v>
      </c>
      <c r="J547" s="18" t="s">
        <v>1020</v>
      </c>
      <c r="K547" s="18" t="s">
        <v>1686</v>
      </c>
      <c r="L547" s="18" t="s">
        <v>1035</v>
      </c>
      <c r="M547" s="18">
        <v>868</v>
      </c>
      <c r="N547" s="18" t="s">
        <v>2250</v>
      </c>
      <c r="O547" s="18" t="s">
        <v>3684</v>
      </c>
      <c r="P547" s="18">
        <v>365230000000000</v>
      </c>
      <c r="Q547" s="18">
        <v>2415</v>
      </c>
      <c r="R547" s="19">
        <v>36.87721</v>
      </c>
      <c r="S547" s="19">
        <v>115.9285</v>
      </c>
      <c r="T547" s="18">
        <v>-110</v>
      </c>
      <c r="U547" s="18">
        <v>1969</v>
      </c>
      <c r="V547" s="14">
        <v>595494.8125</v>
      </c>
      <c r="W547" s="14">
        <v>4081584.5</v>
      </c>
      <c r="X547" s="14">
        <f t="shared" si="24"/>
        <v>-3358.582482730737</v>
      </c>
      <c r="Y547" s="14">
        <f t="shared" si="25"/>
        <v>-6075.927910072729</v>
      </c>
      <c r="Z547" s="14">
        <f t="shared" si="26"/>
        <v>6942.404213362005</v>
      </c>
    </row>
    <row r="548" spans="1:26" ht="12.75">
      <c r="A548" s="18">
        <v>545</v>
      </c>
      <c r="B548" s="18">
        <v>1004</v>
      </c>
      <c r="C548" s="18" t="s">
        <v>3685</v>
      </c>
      <c r="D548" s="18" t="s">
        <v>3686</v>
      </c>
      <c r="E548" s="18" t="s">
        <v>3687</v>
      </c>
      <c r="F548" s="18">
        <v>6407</v>
      </c>
      <c r="G548" s="18">
        <v>-9999</v>
      </c>
      <c r="H548" s="18" t="s">
        <v>3688</v>
      </c>
      <c r="J548" s="18" t="s">
        <v>1192</v>
      </c>
      <c r="K548" s="18" t="s">
        <v>1686</v>
      </c>
      <c r="L548" s="18" t="s">
        <v>1035</v>
      </c>
      <c r="M548" s="18">
        <v>888</v>
      </c>
      <c r="N548" s="18" t="s">
        <v>2261</v>
      </c>
      <c r="O548" s="18" t="s">
        <v>3689</v>
      </c>
      <c r="P548" s="18">
        <v>371400000000000</v>
      </c>
      <c r="Q548" s="18">
        <v>4447</v>
      </c>
      <c r="R548" s="19">
        <v>37.23465</v>
      </c>
      <c r="S548" s="19">
        <v>116.16338</v>
      </c>
      <c r="T548" s="18">
        <v>-1072</v>
      </c>
      <c r="U548" s="18">
        <v>1987</v>
      </c>
      <c r="V548" s="14">
        <v>574212.75</v>
      </c>
      <c r="W548" s="14">
        <v>4121027.75</v>
      </c>
      <c r="X548" s="14">
        <f t="shared" si="24"/>
        <v>17923.480017269263</v>
      </c>
      <c r="Y548" s="14">
        <f t="shared" si="25"/>
        <v>-45519.17791007273</v>
      </c>
      <c r="Z548" s="14">
        <f t="shared" si="26"/>
        <v>48920.8206547918</v>
      </c>
    </row>
    <row r="549" spans="1:26" ht="12.75">
      <c r="A549" s="18">
        <v>546</v>
      </c>
      <c r="B549" s="18">
        <v>997</v>
      </c>
      <c r="C549" s="18" t="s">
        <v>3690</v>
      </c>
      <c r="D549" s="18" t="s">
        <v>3691</v>
      </c>
      <c r="E549" s="18" t="s">
        <v>3692</v>
      </c>
      <c r="F549" s="18">
        <v>6706</v>
      </c>
      <c r="G549" s="18">
        <v>-9999</v>
      </c>
      <c r="H549" s="18" t="s">
        <v>3693</v>
      </c>
      <c r="J549" s="18" t="s">
        <v>1192</v>
      </c>
      <c r="K549" s="18" t="s">
        <v>1686</v>
      </c>
      <c r="L549" s="18" t="s">
        <v>1035</v>
      </c>
      <c r="M549" s="18">
        <v>1054</v>
      </c>
      <c r="N549" s="18" t="s">
        <v>2250</v>
      </c>
      <c r="O549" s="18" t="s">
        <v>3694</v>
      </c>
      <c r="P549" s="18">
        <v>371310000000000</v>
      </c>
      <c r="Q549" s="18">
        <v>4404</v>
      </c>
      <c r="R549" s="19">
        <v>37.21996</v>
      </c>
      <c r="S549" s="19">
        <v>116.1778</v>
      </c>
      <c r="T549" s="18">
        <v>-1248</v>
      </c>
      <c r="U549" s="18">
        <v>1987</v>
      </c>
      <c r="V549" s="14">
        <v>572948.125</v>
      </c>
      <c r="W549" s="14">
        <v>4119386</v>
      </c>
      <c r="X549" s="14">
        <f t="shared" si="24"/>
        <v>19188.105017269263</v>
      </c>
      <c r="Y549" s="14">
        <f t="shared" si="25"/>
        <v>-43877.42791007273</v>
      </c>
      <c r="Z549" s="14">
        <f t="shared" si="26"/>
        <v>47889.58189582973</v>
      </c>
    </row>
    <row r="550" spans="1:26" ht="12.75">
      <c r="A550" s="18">
        <v>547</v>
      </c>
      <c r="B550" s="18">
        <v>281</v>
      </c>
      <c r="C550" s="18" t="s">
        <v>3695</v>
      </c>
      <c r="D550" s="18" t="s">
        <v>3696</v>
      </c>
      <c r="E550" s="18" t="s">
        <v>3697</v>
      </c>
      <c r="F550" s="18">
        <v>4234</v>
      </c>
      <c r="G550" s="18">
        <v>1813</v>
      </c>
      <c r="H550" s="18" t="s">
        <v>3698</v>
      </c>
      <c r="J550" s="18" t="s">
        <v>1020</v>
      </c>
      <c r="K550" s="18" t="s">
        <v>1021</v>
      </c>
      <c r="L550" s="18" t="s">
        <v>3699</v>
      </c>
      <c r="M550" s="18">
        <v>1622</v>
      </c>
      <c r="N550" s="18" t="s">
        <v>1053</v>
      </c>
      <c r="O550" s="18" t="s">
        <v>3700</v>
      </c>
      <c r="P550" s="18">
        <v>370820000000000</v>
      </c>
      <c r="Q550" s="18">
        <v>2444</v>
      </c>
      <c r="R550" s="19">
        <v>37.1394</v>
      </c>
      <c r="S550" s="19">
        <v>116.05032</v>
      </c>
      <c r="T550" s="18">
        <v>-168</v>
      </c>
      <c r="U550" s="18">
        <v>1962</v>
      </c>
      <c r="V550" s="14">
        <v>584346.9375</v>
      </c>
      <c r="W550" s="14">
        <v>4110555.5</v>
      </c>
      <c r="X550" s="14">
        <f t="shared" si="24"/>
        <v>7789.292517269263</v>
      </c>
      <c r="Y550" s="14">
        <f t="shared" si="25"/>
        <v>-35046.92791007273</v>
      </c>
      <c r="Z550" s="14">
        <f t="shared" si="26"/>
        <v>35902.09233252878</v>
      </c>
    </row>
    <row r="551" spans="1:26" ht="12.75">
      <c r="A551" s="18">
        <v>548</v>
      </c>
      <c r="B551" s="18">
        <v>1019</v>
      </c>
      <c r="C551" s="18" t="s">
        <v>3701</v>
      </c>
      <c r="D551" s="18" t="s">
        <v>3702</v>
      </c>
      <c r="E551" s="18" t="s">
        <v>3703</v>
      </c>
      <c r="F551" s="18">
        <v>7413</v>
      </c>
      <c r="G551" s="18">
        <v>-9999</v>
      </c>
      <c r="H551" s="18" t="s">
        <v>3704</v>
      </c>
      <c r="J551" s="18" t="s">
        <v>1192</v>
      </c>
      <c r="K551" s="18" t="s">
        <v>1686</v>
      </c>
      <c r="L551" s="18" t="s">
        <v>1112</v>
      </c>
      <c r="M551" s="18">
        <v>1312</v>
      </c>
      <c r="N551" s="18" t="s">
        <v>2295</v>
      </c>
      <c r="O551" s="18" t="s">
        <v>3705</v>
      </c>
      <c r="P551" s="18">
        <v>371150000000000</v>
      </c>
      <c r="Q551" s="18">
        <v>4661</v>
      </c>
      <c r="R551" s="19">
        <v>37.19904</v>
      </c>
      <c r="S551" s="19">
        <v>116.20944</v>
      </c>
      <c r="T551" s="18">
        <v>-1440</v>
      </c>
      <c r="U551" s="18">
        <v>1988</v>
      </c>
      <c r="V551" s="14">
        <v>570159.3125</v>
      </c>
      <c r="W551" s="14">
        <v>4117042</v>
      </c>
      <c r="X551" s="14">
        <f t="shared" si="24"/>
        <v>21976.917517269263</v>
      </c>
      <c r="Y551" s="14">
        <f t="shared" si="25"/>
        <v>-41533.42791007273</v>
      </c>
      <c r="Z551" s="14">
        <f t="shared" si="26"/>
        <v>46989.47262443009</v>
      </c>
    </row>
    <row r="552" spans="1:26" ht="12.75">
      <c r="A552" s="18">
        <v>549</v>
      </c>
      <c r="B552" s="18">
        <v>698</v>
      </c>
      <c r="C552" s="18" t="s">
        <v>3706</v>
      </c>
      <c r="D552" s="18" t="s">
        <v>3707</v>
      </c>
      <c r="E552" s="18" t="s">
        <v>3708</v>
      </c>
      <c r="F552" s="18">
        <v>7303</v>
      </c>
      <c r="G552" s="18">
        <v>-9999</v>
      </c>
      <c r="H552" s="18" t="s">
        <v>3709</v>
      </c>
      <c r="J552" s="18" t="s">
        <v>1192</v>
      </c>
      <c r="K552" s="18" t="s">
        <v>1686</v>
      </c>
      <c r="L552" s="18" t="s">
        <v>1035</v>
      </c>
      <c r="M552" s="18">
        <v>1234</v>
      </c>
      <c r="N552" s="18" t="s">
        <v>2250</v>
      </c>
      <c r="O552" s="18" t="s">
        <v>3710</v>
      </c>
      <c r="P552" s="18">
        <v>371220000000000</v>
      </c>
      <c r="Q552" s="18">
        <v>4675</v>
      </c>
      <c r="R552" s="19">
        <v>37.20766</v>
      </c>
      <c r="S552" s="19">
        <v>116.20874</v>
      </c>
      <c r="T552" s="18">
        <v>-1394</v>
      </c>
      <c r="U552" s="18">
        <v>1972</v>
      </c>
      <c r="V552" s="14">
        <v>570213.5625</v>
      </c>
      <c r="W552" s="14">
        <v>4117998.75</v>
      </c>
      <c r="X552" s="14">
        <f t="shared" si="24"/>
        <v>21922.667517269263</v>
      </c>
      <c r="Y552" s="14">
        <f t="shared" si="25"/>
        <v>-42490.17791007273</v>
      </c>
      <c r="Z552" s="14">
        <f t="shared" si="26"/>
        <v>47812.326547683966</v>
      </c>
    </row>
    <row r="553" spans="1:26" ht="12.75">
      <c r="A553" s="18">
        <v>550</v>
      </c>
      <c r="B553" s="18">
        <v>960</v>
      </c>
      <c r="C553" s="18" t="s">
        <v>3711</v>
      </c>
      <c r="D553" s="18" t="s">
        <v>3712</v>
      </c>
      <c r="E553" s="18" t="s">
        <v>3713</v>
      </c>
      <c r="F553" s="18">
        <v>7345</v>
      </c>
      <c r="G553" s="18">
        <v>-9999</v>
      </c>
      <c r="H553" s="18" t="s">
        <v>3714</v>
      </c>
      <c r="J553" s="18" t="s">
        <v>1192</v>
      </c>
      <c r="K553" s="18" t="s">
        <v>1686</v>
      </c>
      <c r="L553" s="18" t="s">
        <v>1035</v>
      </c>
      <c r="M553" s="18">
        <v>1275</v>
      </c>
      <c r="N553" s="18" t="s">
        <v>3618</v>
      </c>
      <c r="O553" s="18" t="s">
        <v>3715</v>
      </c>
      <c r="P553" s="18">
        <v>371200000000000</v>
      </c>
      <c r="Q553" s="18">
        <v>4637</v>
      </c>
      <c r="R553" s="19">
        <v>37.20083</v>
      </c>
      <c r="S553" s="19">
        <v>116.20718</v>
      </c>
      <c r="T553" s="18">
        <v>-1433</v>
      </c>
      <c r="U553" s="18">
        <v>1985</v>
      </c>
      <c r="V553" s="14">
        <v>570358.8125</v>
      </c>
      <c r="W553" s="14">
        <v>4117242.25</v>
      </c>
      <c r="X553" s="14">
        <f t="shared" si="24"/>
        <v>21777.417517269263</v>
      </c>
      <c r="Y553" s="14">
        <f t="shared" si="25"/>
        <v>-41733.67791007273</v>
      </c>
      <c r="Z553" s="14">
        <f t="shared" si="26"/>
        <v>47073.9395591994</v>
      </c>
    </row>
    <row r="554" spans="1:26" ht="12.75">
      <c r="A554" s="18">
        <v>551</v>
      </c>
      <c r="B554" s="18">
        <v>775</v>
      </c>
      <c r="C554" s="18" t="s">
        <v>3716</v>
      </c>
      <c r="D554" s="18" t="s">
        <v>3717</v>
      </c>
      <c r="E554" s="18" t="s">
        <v>3718</v>
      </c>
      <c r="F554" s="18">
        <v>4180</v>
      </c>
      <c r="G554" s="18">
        <v>3210</v>
      </c>
      <c r="H554" s="18" t="s">
        <v>3719</v>
      </c>
      <c r="J554" s="18" t="s">
        <v>1020</v>
      </c>
      <c r="K554" s="18" t="s">
        <v>1021</v>
      </c>
      <c r="L554" s="18" t="s">
        <v>1029</v>
      </c>
      <c r="M554" s="18">
        <v>2090</v>
      </c>
      <c r="N554" s="18" t="s">
        <v>1023</v>
      </c>
      <c r="O554" s="18" t="s">
        <v>3720</v>
      </c>
      <c r="P554" s="18">
        <v>370540000000000</v>
      </c>
      <c r="Q554" s="18">
        <v>2421</v>
      </c>
      <c r="R554" s="19">
        <v>37.09483</v>
      </c>
      <c r="S554" s="19">
        <v>116.0361</v>
      </c>
      <c r="T554" s="18">
        <v>331</v>
      </c>
      <c r="U554" s="18">
        <v>1975</v>
      </c>
      <c r="V554" s="14">
        <v>585659.9375</v>
      </c>
      <c r="W554" s="14">
        <v>4105623.5</v>
      </c>
      <c r="X554" s="14">
        <f t="shared" si="24"/>
        <v>6476.292517269263</v>
      </c>
      <c r="Y554" s="14">
        <f t="shared" si="25"/>
        <v>-30114.92791007273</v>
      </c>
      <c r="Z554" s="14">
        <f t="shared" si="26"/>
        <v>30803.42915647729</v>
      </c>
    </row>
    <row r="555" spans="1:26" ht="12.75">
      <c r="A555" s="18">
        <v>552</v>
      </c>
      <c r="B555" s="18">
        <v>427</v>
      </c>
      <c r="C555" s="18" t="s">
        <v>3721</v>
      </c>
      <c r="D555" s="18" t="s">
        <v>3722</v>
      </c>
      <c r="E555" s="18" t="s">
        <v>3723</v>
      </c>
      <c r="F555" s="18">
        <v>4005</v>
      </c>
      <c r="G555" s="18">
        <v>675</v>
      </c>
      <c r="H555" s="18" t="s">
        <v>3724</v>
      </c>
      <c r="I555" s="18" t="s">
        <v>1186</v>
      </c>
      <c r="J555" s="18" t="s">
        <v>1020</v>
      </c>
      <c r="K555" s="18" t="s">
        <v>1021</v>
      </c>
      <c r="L555" s="18" t="s">
        <v>1035</v>
      </c>
      <c r="M555" s="18">
        <v>635</v>
      </c>
      <c r="N555" s="18" t="s">
        <v>1023</v>
      </c>
      <c r="O555" s="18" t="s">
        <v>3725</v>
      </c>
      <c r="P555" s="18">
        <v>370210000000000</v>
      </c>
      <c r="Q555" s="18">
        <v>2407</v>
      </c>
      <c r="R555" s="19">
        <v>37.0373</v>
      </c>
      <c r="S555" s="19">
        <v>116.01398</v>
      </c>
      <c r="T555" s="18">
        <v>-963</v>
      </c>
      <c r="U555" s="18">
        <v>1965</v>
      </c>
      <c r="V555" s="14">
        <v>587692.875</v>
      </c>
      <c r="W555" s="14">
        <v>4099261.75</v>
      </c>
      <c r="X555" s="14">
        <f t="shared" si="24"/>
        <v>4443.355017269263</v>
      </c>
      <c r="Y555" s="14">
        <f t="shared" si="25"/>
        <v>-23753.17791007273</v>
      </c>
      <c r="Z555" s="14">
        <f t="shared" si="26"/>
        <v>24165.199453699093</v>
      </c>
    </row>
    <row r="556" spans="1:26" ht="12.75">
      <c r="A556" s="18">
        <v>553</v>
      </c>
      <c r="B556" s="18">
        <v>977</v>
      </c>
      <c r="C556" s="18" t="s">
        <v>3726</v>
      </c>
      <c r="D556" s="18" t="s">
        <v>3727</v>
      </c>
      <c r="E556" s="18" t="s">
        <v>3728</v>
      </c>
      <c r="F556" s="18">
        <v>3985</v>
      </c>
      <c r="G556" s="18">
        <v>900</v>
      </c>
      <c r="H556" s="18" t="s">
        <v>3729</v>
      </c>
      <c r="J556" s="18" t="s">
        <v>1020</v>
      </c>
      <c r="K556" s="18" t="s">
        <v>1021</v>
      </c>
      <c r="L556" s="18" t="s">
        <v>1035</v>
      </c>
      <c r="M556" s="18">
        <v>851</v>
      </c>
      <c r="N556" s="18" t="s">
        <v>1023</v>
      </c>
      <c r="O556" s="18" t="s">
        <v>3730</v>
      </c>
      <c r="P556" s="18">
        <v>370040000000000</v>
      </c>
      <c r="Q556" s="18">
        <v>2408</v>
      </c>
      <c r="R556" s="19">
        <v>37.01166</v>
      </c>
      <c r="S556" s="19">
        <v>116.04604</v>
      </c>
      <c r="T556" s="18">
        <v>-726</v>
      </c>
      <c r="U556" s="18">
        <v>1986</v>
      </c>
      <c r="V556" s="14">
        <v>584869</v>
      </c>
      <c r="W556" s="14">
        <v>4096387.5</v>
      </c>
      <c r="X556" s="14">
        <f t="shared" si="24"/>
        <v>7267.230017269263</v>
      </c>
      <c r="Y556" s="14">
        <f t="shared" si="25"/>
        <v>-20878.92791007273</v>
      </c>
      <c r="Z556" s="14">
        <f t="shared" si="26"/>
        <v>22107.515979818116</v>
      </c>
    </row>
    <row r="557" spans="1:26" ht="12.75">
      <c r="A557" s="18">
        <v>554</v>
      </c>
      <c r="B557" s="18">
        <v>900</v>
      </c>
      <c r="C557" s="18" t="s">
        <v>3731</v>
      </c>
      <c r="D557" s="18" t="s">
        <v>2991</v>
      </c>
      <c r="E557" s="18" t="s">
        <v>3732</v>
      </c>
      <c r="F557" s="18">
        <v>6234</v>
      </c>
      <c r="G557" s="18">
        <v>2200</v>
      </c>
      <c r="H557" s="18" t="s">
        <v>3733</v>
      </c>
      <c r="J557" s="18" t="s">
        <v>1020</v>
      </c>
      <c r="K557" s="18" t="s">
        <v>1021</v>
      </c>
      <c r="L557" s="18" t="s">
        <v>1101</v>
      </c>
      <c r="M557" s="18">
        <v>2093</v>
      </c>
      <c r="N557" s="18" t="s">
        <v>1053</v>
      </c>
      <c r="O557" s="18" t="s">
        <v>3734</v>
      </c>
      <c r="P557" s="18">
        <v>371320000000000</v>
      </c>
      <c r="Q557" s="18">
        <v>4202</v>
      </c>
      <c r="R557" s="19">
        <v>37.22433</v>
      </c>
      <c r="S557" s="19">
        <v>116.46265</v>
      </c>
      <c r="T557" s="18">
        <v>61</v>
      </c>
      <c r="U557" s="18">
        <v>1982</v>
      </c>
      <c r="V557" s="14">
        <v>547671.9375</v>
      </c>
      <c r="W557" s="14">
        <v>4119690</v>
      </c>
      <c r="X557" s="14">
        <f t="shared" si="24"/>
        <v>44464.29251726926</v>
      </c>
      <c r="Y557" s="14">
        <f t="shared" si="25"/>
        <v>-44181.42791007273</v>
      </c>
      <c r="Z557" s="14">
        <f t="shared" si="26"/>
        <v>62682.309156844574</v>
      </c>
    </row>
    <row r="558" spans="1:26" ht="12.75">
      <c r="A558" s="18">
        <v>555</v>
      </c>
      <c r="B558" s="18">
        <v>1017</v>
      </c>
      <c r="C558" s="18" t="s">
        <v>3735</v>
      </c>
      <c r="D558" s="18" t="s">
        <v>3736</v>
      </c>
      <c r="E558" s="18" t="s">
        <v>3737</v>
      </c>
      <c r="F558" s="18">
        <v>3945</v>
      </c>
      <c r="G558" s="18">
        <v>1300</v>
      </c>
      <c r="H558" s="18" t="s">
        <v>3738</v>
      </c>
      <c r="I558" s="18" t="s">
        <v>1186</v>
      </c>
      <c r="J558" s="18" t="s">
        <v>1020</v>
      </c>
      <c r="K558" s="18" t="s">
        <v>1021</v>
      </c>
      <c r="L558" s="18" t="s">
        <v>1035</v>
      </c>
      <c r="M558" s="18">
        <v>951</v>
      </c>
      <c r="N558" s="18" t="s">
        <v>1023</v>
      </c>
      <c r="O558" s="18" t="s">
        <v>3739</v>
      </c>
      <c r="P558" s="18">
        <v>365920000000000</v>
      </c>
      <c r="Q558" s="18">
        <v>2424</v>
      </c>
      <c r="R558" s="19">
        <v>36.99119</v>
      </c>
      <c r="S558" s="19">
        <v>116.02108</v>
      </c>
      <c r="T558" s="18">
        <v>-570</v>
      </c>
      <c r="U558" s="18">
        <v>1988</v>
      </c>
      <c r="V558" s="14">
        <v>587113.5625</v>
      </c>
      <c r="W558" s="14">
        <v>4094140</v>
      </c>
      <c r="X558" s="14">
        <f t="shared" si="24"/>
        <v>5022.667517269263</v>
      </c>
      <c r="Y558" s="14">
        <f t="shared" si="25"/>
        <v>-18631.42791007273</v>
      </c>
      <c r="Z558" s="14">
        <f t="shared" si="26"/>
        <v>19296.561739265075</v>
      </c>
    </row>
    <row r="559" spans="1:26" ht="12.75">
      <c r="A559" s="18">
        <v>556</v>
      </c>
      <c r="B559" s="18">
        <v>1017</v>
      </c>
      <c r="C559" s="18" t="s">
        <v>3740</v>
      </c>
      <c r="D559" s="18" t="s">
        <v>3736</v>
      </c>
      <c r="E559" s="18" t="s">
        <v>3741</v>
      </c>
      <c r="F559" s="18">
        <v>3942</v>
      </c>
      <c r="G559" s="18">
        <v>1050</v>
      </c>
      <c r="H559" s="18" t="s">
        <v>3742</v>
      </c>
      <c r="I559" s="18" t="s">
        <v>1186</v>
      </c>
      <c r="J559" s="18" t="s">
        <v>1020</v>
      </c>
      <c r="K559" s="18" t="s">
        <v>1021</v>
      </c>
      <c r="L559" s="18" t="s">
        <v>1035</v>
      </c>
      <c r="M559" s="18">
        <v>951</v>
      </c>
      <c r="N559" s="18" t="s">
        <v>1023</v>
      </c>
      <c r="O559" s="18" t="s">
        <v>3743</v>
      </c>
      <c r="P559" s="18">
        <v>365910000000000</v>
      </c>
      <c r="Q559" s="18">
        <v>2425</v>
      </c>
      <c r="R559" s="19">
        <v>36.98872</v>
      </c>
      <c r="S559" s="19">
        <v>116.0211</v>
      </c>
      <c r="T559" s="18">
        <v>-566</v>
      </c>
      <c r="U559" s="18">
        <v>1988</v>
      </c>
      <c r="V559" s="14">
        <v>587114.5</v>
      </c>
      <c r="W559" s="14">
        <v>4093866.25</v>
      </c>
      <c r="X559" s="14">
        <f t="shared" si="24"/>
        <v>5021.730017269263</v>
      </c>
      <c r="Y559" s="14">
        <f t="shared" si="25"/>
        <v>-18357.67791007273</v>
      </c>
      <c r="Z559" s="14">
        <f t="shared" si="26"/>
        <v>19032.1336327884</v>
      </c>
    </row>
    <row r="560" spans="1:26" ht="12.75">
      <c r="A560" s="18">
        <v>557</v>
      </c>
      <c r="B560" s="18">
        <v>701</v>
      </c>
      <c r="C560" s="18" t="s">
        <v>3744</v>
      </c>
      <c r="D560" s="18" t="s">
        <v>3745</v>
      </c>
      <c r="E560" s="18" t="s">
        <v>3746</v>
      </c>
      <c r="F560" s="18">
        <v>4175</v>
      </c>
      <c r="G560" s="18">
        <v>1903</v>
      </c>
      <c r="H560" s="18" t="s">
        <v>3747</v>
      </c>
      <c r="J560" s="18" t="s">
        <v>1020</v>
      </c>
      <c r="K560" s="18" t="s">
        <v>1021</v>
      </c>
      <c r="L560" s="18" t="s">
        <v>1035</v>
      </c>
      <c r="M560" s="18">
        <v>1763</v>
      </c>
      <c r="N560" s="18" t="s">
        <v>1023</v>
      </c>
      <c r="O560" s="18" t="s">
        <v>3748</v>
      </c>
      <c r="P560" s="18">
        <v>370350000000000</v>
      </c>
      <c r="Q560" s="18">
        <v>2462</v>
      </c>
      <c r="R560" s="19">
        <v>37.0647</v>
      </c>
      <c r="S560" s="19">
        <v>116.00175</v>
      </c>
      <c r="T560" s="18">
        <v>50</v>
      </c>
      <c r="U560" s="18">
        <v>1972</v>
      </c>
      <c r="V560" s="14">
        <v>588748.6875</v>
      </c>
      <c r="W560" s="14">
        <v>4102312.75</v>
      </c>
      <c r="X560" s="14">
        <f t="shared" si="24"/>
        <v>3387.542517269263</v>
      </c>
      <c r="Y560" s="14">
        <f t="shared" si="25"/>
        <v>-26804.17791007273</v>
      </c>
      <c r="Z560" s="14">
        <f t="shared" si="26"/>
        <v>27017.390653820326</v>
      </c>
    </row>
    <row r="561" spans="1:26" ht="12.75">
      <c r="A561" s="18">
        <v>558</v>
      </c>
      <c r="B561" s="18">
        <v>1043</v>
      </c>
      <c r="C561" s="18" t="s">
        <v>3749</v>
      </c>
      <c r="D561" s="18" t="s">
        <v>3750</v>
      </c>
      <c r="E561" s="18" t="s">
        <v>3751</v>
      </c>
      <c r="F561" s="18">
        <v>6522</v>
      </c>
      <c r="G561" s="18">
        <v>2250</v>
      </c>
      <c r="H561" s="18" t="s">
        <v>3752</v>
      </c>
      <c r="J561" s="18" t="s">
        <v>1020</v>
      </c>
      <c r="K561" s="18" t="s">
        <v>1021</v>
      </c>
      <c r="L561" s="18" t="s">
        <v>1101</v>
      </c>
      <c r="M561" s="18">
        <v>2105</v>
      </c>
      <c r="N561" s="18" t="s">
        <v>1053</v>
      </c>
      <c r="O561" s="18" t="s">
        <v>3753</v>
      </c>
      <c r="P561" s="18">
        <v>371440000000000</v>
      </c>
      <c r="Q561" s="18">
        <v>4387</v>
      </c>
      <c r="R561" s="19">
        <v>37.24544</v>
      </c>
      <c r="S561" s="19">
        <v>116.44164</v>
      </c>
      <c r="T561" s="18">
        <v>-30</v>
      </c>
      <c r="U561" s="18">
        <v>1991</v>
      </c>
      <c r="V561" s="14">
        <v>549522.4375</v>
      </c>
      <c r="W561" s="14">
        <v>4122042.5</v>
      </c>
      <c r="X561" s="14">
        <f t="shared" si="24"/>
        <v>42613.79251726926</v>
      </c>
      <c r="Y561" s="14">
        <f t="shared" si="25"/>
        <v>-46533.92791007273</v>
      </c>
      <c r="Z561" s="14">
        <f t="shared" si="26"/>
        <v>63097.87444474433</v>
      </c>
    </row>
    <row r="562" spans="1:26" ht="12.75">
      <c r="A562" s="18">
        <v>559</v>
      </c>
      <c r="B562" s="18">
        <v>908</v>
      </c>
      <c r="C562" s="18" t="s">
        <v>3754</v>
      </c>
      <c r="D562" s="18" t="s">
        <v>3755</v>
      </c>
      <c r="E562" s="18" t="s">
        <v>3756</v>
      </c>
      <c r="F562" s="18">
        <v>4200</v>
      </c>
      <c r="G562" s="18">
        <v>1600</v>
      </c>
      <c r="H562" s="18" t="s">
        <v>3757</v>
      </c>
      <c r="J562" s="18" t="s">
        <v>1020</v>
      </c>
      <c r="K562" s="18" t="s">
        <v>1021</v>
      </c>
      <c r="L562" s="18" t="s">
        <v>1101</v>
      </c>
      <c r="M562" s="18">
        <v>1312</v>
      </c>
      <c r="N562" s="18" t="s">
        <v>1053</v>
      </c>
      <c r="O562" s="18" t="s">
        <v>3758</v>
      </c>
      <c r="P562" s="18">
        <v>370600000000000</v>
      </c>
      <c r="Q562" s="18">
        <v>2577</v>
      </c>
      <c r="R562" s="19">
        <v>37.10231</v>
      </c>
      <c r="S562" s="19">
        <v>116.07497</v>
      </c>
      <c r="T562" s="18">
        <v>-311</v>
      </c>
      <c r="U562" s="18">
        <v>1982</v>
      </c>
      <c r="V562" s="14">
        <v>582197.9375</v>
      </c>
      <c r="W562" s="14">
        <v>4106418.5</v>
      </c>
      <c r="X562" s="14">
        <f t="shared" si="24"/>
        <v>9938.292517269263</v>
      </c>
      <c r="Y562" s="14">
        <f t="shared" si="25"/>
        <v>-30909.92791007273</v>
      </c>
      <c r="Z562" s="14">
        <f t="shared" si="26"/>
        <v>32468.343067743746</v>
      </c>
    </row>
    <row r="563" spans="1:26" ht="12.75">
      <c r="A563" s="18">
        <v>560</v>
      </c>
      <c r="B563" s="18">
        <v>650</v>
      </c>
      <c r="C563" s="18" t="s">
        <v>3759</v>
      </c>
      <c r="D563" s="18" t="s">
        <v>3481</v>
      </c>
      <c r="E563" s="18" t="s">
        <v>3760</v>
      </c>
      <c r="F563" s="18">
        <v>4148</v>
      </c>
      <c r="G563" s="18">
        <v>1750</v>
      </c>
      <c r="H563" s="18" t="s">
        <v>3761</v>
      </c>
      <c r="J563" s="18" t="s">
        <v>1020</v>
      </c>
      <c r="K563" s="18" t="s">
        <v>1021</v>
      </c>
      <c r="L563" s="18" t="s">
        <v>1029</v>
      </c>
      <c r="M563" s="18">
        <v>1584</v>
      </c>
      <c r="N563" s="18" t="s">
        <v>1023</v>
      </c>
      <c r="O563" s="18" t="s">
        <v>3762</v>
      </c>
      <c r="P563" s="18">
        <v>370410000000000</v>
      </c>
      <c r="Q563" s="18">
        <v>2449</v>
      </c>
      <c r="R563" s="19">
        <v>37.07081</v>
      </c>
      <c r="S563" s="19">
        <v>116.013</v>
      </c>
      <c r="T563" s="18">
        <v>-115</v>
      </c>
      <c r="U563" s="18">
        <v>1970</v>
      </c>
      <c r="V563" s="14">
        <v>587740.75</v>
      </c>
      <c r="W563" s="14">
        <v>4102979.75</v>
      </c>
      <c r="X563" s="14">
        <f t="shared" si="24"/>
        <v>4395.480017269263</v>
      </c>
      <c r="Y563" s="14">
        <f t="shared" si="25"/>
        <v>-27471.17791007273</v>
      </c>
      <c r="Z563" s="14">
        <f t="shared" si="26"/>
        <v>27820.60136569807</v>
      </c>
    </row>
    <row r="564" spans="1:26" ht="12.75">
      <c r="A564" s="18">
        <v>561</v>
      </c>
      <c r="B564" s="18">
        <v>394</v>
      </c>
      <c r="C564" s="18" t="s">
        <v>3763</v>
      </c>
      <c r="D564" s="18" t="s">
        <v>1769</v>
      </c>
      <c r="E564" s="18" t="s">
        <v>3764</v>
      </c>
      <c r="F564" s="18">
        <v>4386</v>
      </c>
      <c r="G564" s="18">
        <v>525</v>
      </c>
      <c r="H564" s="18" t="s">
        <v>3765</v>
      </c>
      <c r="J564" s="18" t="s">
        <v>1020</v>
      </c>
      <c r="K564" s="18" t="s">
        <v>1686</v>
      </c>
      <c r="L564" s="18" t="s">
        <v>3766</v>
      </c>
      <c r="M564" s="18">
        <v>498</v>
      </c>
      <c r="N564" s="18" t="s">
        <v>2295</v>
      </c>
      <c r="O564" s="18" t="s">
        <v>3767</v>
      </c>
      <c r="P564" s="18">
        <v>371040000000000</v>
      </c>
      <c r="Q564" s="18">
        <v>2410</v>
      </c>
      <c r="R564" s="19">
        <v>37.1778</v>
      </c>
      <c r="S564" s="19">
        <v>116.06701</v>
      </c>
      <c r="T564" s="18">
        <v>-1478</v>
      </c>
      <c r="U564" s="18">
        <v>1964</v>
      </c>
      <c r="V564" s="14">
        <v>582823.3125</v>
      </c>
      <c r="W564" s="14">
        <v>4114801</v>
      </c>
      <c r="X564" s="14">
        <f t="shared" si="24"/>
        <v>9312.917517269263</v>
      </c>
      <c r="Y564" s="14">
        <f t="shared" si="25"/>
        <v>-39292.42791007273</v>
      </c>
      <c r="Z564" s="14">
        <f t="shared" si="26"/>
        <v>40381.00201520169</v>
      </c>
    </row>
    <row r="565" spans="1:26" ht="12.75">
      <c r="A565" s="18">
        <v>562</v>
      </c>
      <c r="B565" s="18">
        <v>787</v>
      </c>
      <c r="C565" s="18" t="s">
        <v>3768</v>
      </c>
      <c r="D565" s="18" t="s">
        <v>3769</v>
      </c>
      <c r="E565" s="18" t="s">
        <v>3770</v>
      </c>
      <c r="F565" s="18">
        <v>6919</v>
      </c>
      <c r="G565" s="18">
        <v>5050</v>
      </c>
      <c r="H565" s="18" t="s">
        <v>3771</v>
      </c>
      <c r="J565" s="18" t="s">
        <v>1020</v>
      </c>
      <c r="K565" s="18" t="s">
        <v>1021</v>
      </c>
      <c r="L565" s="18" t="s">
        <v>1143</v>
      </c>
      <c r="M565" s="18">
        <v>4765</v>
      </c>
      <c r="N565" s="18" t="s">
        <v>1053</v>
      </c>
      <c r="O565" s="18" t="s">
        <v>3772</v>
      </c>
      <c r="P565" s="18">
        <v>371740000000000</v>
      </c>
      <c r="Q565" s="18">
        <v>4678</v>
      </c>
      <c r="R565" s="19">
        <v>37.29655</v>
      </c>
      <c r="S565" s="19">
        <v>116.33319</v>
      </c>
      <c r="T565" s="18">
        <v>2524</v>
      </c>
      <c r="U565" s="18">
        <v>1976</v>
      </c>
      <c r="V565" s="14">
        <v>559100.9375</v>
      </c>
      <c r="W565" s="14">
        <v>4127775</v>
      </c>
      <c r="X565" s="14">
        <f t="shared" si="24"/>
        <v>33035.29251726926</v>
      </c>
      <c r="Y565" s="14">
        <f t="shared" si="25"/>
        <v>-52266.42791007273</v>
      </c>
      <c r="Z565" s="14">
        <f t="shared" si="26"/>
        <v>61831.30306066965</v>
      </c>
    </row>
    <row r="566" spans="1:26" ht="12.75">
      <c r="A566" s="18">
        <v>563</v>
      </c>
      <c r="B566" s="18">
        <v>935</v>
      </c>
      <c r="C566" s="18" t="s">
        <v>3773</v>
      </c>
      <c r="D566" s="18" t="s">
        <v>3774</v>
      </c>
      <c r="E566" s="18" t="s">
        <v>3775</v>
      </c>
      <c r="F566" s="18">
        <v>3987</v>
      </c>
      <c r="G566" s="18">
        <v>1000</v>
      </c>
      <c r="H566" s="18" t="s">
        <v>3776</v>
      </c>
      <c r="J566" s="18" t="s">
        <v>1020</v>
      </c>
      <c r="K566" s="18" t="s">
        <v>1021</v>
      </c>
      <c r="L566" s="18" t="s">
        <v>1035</v>
      </c>
      <c r="M566" s="18">
        <v>800</v>
      </c>
      <c r="N566" s="18" t="s">
        <v>1023</v>
      </c>
      <c r="O566" s="18" t="s">
        <v>3777</v>
      </c>
      <c r="P566" s="18">
        <v>370040000000000</v>
      </c>
      <c r="Q566" s="18">
        <v>2407</v>
      </c>
      <c r="R566" s="19">
        <v>37.01275</v>
      </c>
      <c r="S566" s="19">
        <v>116.0457</v>
      </c>
      <c r="T566" s="18">
        <v>-780</v>
      </c>
      <c r="U566" s="18">
        <v>1983</v>
      </c>
      <c r="V566" s="14">
        <v>584899</v>
      </c>
      <c r="W566" s="14">
        <v>4096509.5</v>
      </c>
      <c r="X566" s="14">
        <f t="shared" si="24"/>
        <v>7237.230017269263</v>
      </c>
      <c r="Y566" s="14">
        <f t="shared" si="25"/>
        <v>-21000.92791007273</v>
      </c>
      <c r="Z566" s="14">
        <f t="shared" si="26"/>
        <v>22212.979795762094</v>
      </c>
    </row>
    <row r="567" spans="1:26" ht="12.75">
      <c r="A567" s="18">
        <v>564</v>
      </c>
      <c r="B567" s="18">
        <v>1029</v>
      </c>
      <c r="C567" s="18" t="s">
        <v>3778</v>
      </c>
      <c r="D567" s="18" t="s">
        <v>3779</v>
      </c>
      <c r="E567" s="18" t="s">
        <v>3780</v>
      </c>
      <c r="F567" s="18">
        <v>4391</v>
      </c>
      <c r="G567" s="18">
        <v>1235</v>
      </c>
      <c r="H567" s="18" t="s">
        <v>3781</v>
      </c>
      <c r="J567" s="18" t="s">
        <v>1020</v>
      </c>
      <c r="K567" s="18" t="s">
        <v>1021</v>
      </c>
      <c r="L567" s="18" t="s">
        <v>1035</v>
      </c>
      <c r="M567" s="18">
        <v>802</v>
      </c>
      <c r="N567" s="18" t="s">
        <v>1023</v>
      </c>
      <c r="O567" s="18" t="s">
        <v>3782</v>
      </c>
      <c r="P567" s="18">
        <v>370620000000000</v>
      </c>
      <c r="Q567" s="18">
        <v>2402</v>
      </c>
      <c r="R567" s="19">
        <v>37.10652</v>
      </c>
      <c r="S567" s="19">
        <v>116.01337</v>
      </c>
      <c r="T567" s="18">
        <v>-1187</v>
      </c>
      <c r="U567" s="18">
        <v>1989</v>
      </c>
      <c r="V567" s="14">
        <v>587666.5625</v>
      </c>
      <c r="W567" s="14">
        <v>4106940.5</v>
      </c>
      <c r="X567" s="14">
        <f t="shared" si="24"/>
        <v>4469.667517269263</v>
      </c>
      <c r="Y567" s="14">
        <f t="shared" si="25"/>
        <v>-31431.92791007273</v>
      </c>
      <c r="Z567" s="14">
        <f t="shared" si="26"/>
        <v>31748.13411617982</v>
      </c>
    </row>
    <row r="568" spans="1:26" ht="12.75">
      <c r="A568" s="18">
        <v>565</v>
      </c>
      <c r="B568" s="18">
        <v>342</v>
      </c>
      <c r="C568" s="18" t="s">
        <v>3783</v>
      </c>
      <c r="D568" s="18" t="s">
        <v>3784</v>
      </c>
      <c r="E568" s="18" t="s">
        <v>3785</v>
      </c>
      <c r="F568" s="18">
        <v>4270</v>
      </c>
      <c r="G568" s="18">
        <v>207</v>
      </c>
      <c r="H568" s="18" t="s">
        <v>3786</v>
      </c>
      <c r="J568" s="18" t="s">
        <v>1020</v>
      </c>
      <c r="K568" s="18" t="s">
        <v>1046</v>
      </c>
      <c r="L568" s="18" t="s">
        <v>1059</v>
      </c>
      <c r="M568" s="18">
        <v>198</v>
      </c>
      <c r="N568" s="18" t="s">
        <v>1053</v>
      </c>
      <c r="O568" s="18" t="s">
        <v>3787</v>
      </c>
      <c r="P568" s="18">
        <v>370750000000000</v>
      </c>
      <c r="Q568" s="18">
        <v>2459</v>
      </c>
      <c r="R568" s="19">
        <v>37.13081</v>
      </c>
      <c r="S568" s="19">
        <v>116.06696</v>
      </c>
      <c r="T568" s="18">
        <v>-1613</v>
      </c>
      <c r="U568" s="18">
        <v>1963</v>
      </c>
      <c r="V568" s="14">
        <v>582878.8125</v>
      </c>
      <c r="W568" s="14">
        <v>4109587.25</v>
      </c>
      <c r="X568" s="14">
        <f t="shared" si="24"/>
        <v>9257.417517269263</v>
      </c>
      <c r="Y568" s="14">
        <f t="shared" si="25"/>
        <v>-34078.67791007273</v>
      </c>
      <c r="Z568" s="14">
        <f t="shared" si="26"/>
        <v>35313.68102007383</v>
      </c>
    </row>
    <row r="569" spans="1:26" ht="12.75">
      <c r="A569" s="18">
        <v>566</v>
      </c>
      <c r="B569" s="18">
        <v>941</v>
      </c>
      <c r="C569" s="18" t="s">
        <v>3788</v>
      </c>
      <c r="D569" s="18" t="s">
        <v>3789</v>
      </c>
      <c r="E569" s="18" t="s">
        <v>3790</v>
      </c>
      <c r="F569" s="18">
        <v>4328</v>
      </c>
      <c r="G569" s="18">
        <v>2000</v>
      </c>
      <c r="H569" s="18" t="s">
        <v>3791</v>
      </c>
      <c r="J569" s="18" t="s">
        <v>1020</v>
      </c>
      <c r="K569" s="18" t="s">
        <v>1227</v>
      </c>
      <c r="L569" s="18" t="s">
        <v>1101</v>
      </c>
      <c r="M569" s="18">
        <v>1857</v>
      </c>
      <c r="N569" s="18" t="s">
        <v>1023</v>
      </c>
      <c r="O569" s="18" t="s">
        <v>3792</v>
      </c>
      <c r="P569" s="18">
        <v>370620000000000</v>
      </c>
      <c r="Q569" s="18">
        <v>2404</v>
      </c>
      <c r="R569" s="19">
        <v>37.10622</v>
      </c>
      <c r="S569" s="19">
        <v>116.02238</v>
      </c>
      <c r="T569" s="18">
        <v>-67</v>
      </c>
      <c r="U569" s="18">
        <v>1984</v>
      </c>
      <c r="V569" s="14">
        <v>586866.75</v>
      </c>
      <c r="W569" s="14">
        <v>4106899.75</v>
      </c>
      <c r="X569" s="14">
        <f t="shared" si="24"/>
        <v>5269.480017269263</v>
      </c>
      <c r="Y569" s="14">
        <f t="shared" si="25"/>
        <v>-31391.17791007273</v>
      </c>
      <c r="Z569" s="14">
        <f t="shared" si="26"/>
        <v>31830.385957984203</v>
      </c>
    </row>
    <row r="570" spans="1:26" ht="12.75">
      <c r="A570" s="18">
        <v>567</v>
      </c>
      <c r="B570" s="18">
        <v>411</v>
      </c>
      <c r="C570" s="18" t="s">
        <v>3793</v>
      </c>
      <c r="D570" s="18" t="s">
        <v>3794</v>
      </c>
      <c r="E570" s="18" t="s">
        <v>3795</v>
      </c>
      <c r="F570" s="18">
        <v>3991</v>
      </c>
      <c r="G570" s="18">
        <v>625</v>
      </c>
      <c r="H570" s="18" t="s">
        <v>3796</v>
      </c>
      <c r="J570" s="18" t="s">
        <v>1020</v>
      </c>
      <c r="K570" s="18" t="s">
        <v>1021</v>
      </c>
      <c r="L570" s="18" t="s">
        <v>1035</v>
      </c>
      <c r="M570" s="18">
        <v>592</v>
      </c>
      <c r="N570" s="18" t="s">
        <v>1023</v>
      </c>
      <c r="O570" s="18" t="s">
        <v>3797</v>
      </c>
      <c r="P570" s="18">
        <v>370100000000000</v>
      </c>
      <c r="Q570" s="18">
        <v>2409</v>
      </c>
      <c r="R570" s="19">
        <v>37.01742</v>
      </c>
      <c r="S570" s="19">
        <v>115.99531</v>
      </c>
      <c r="T570" s="18">
        <v>-990</v>
      </c>
      <c r="U570" s="18">
        <v>1965</v>
      </c>
      <c r="V570" s="14">
        <v>589376.5625</v>
      </c>
      <c r="W570" s="14">
        <v>4097073.5</v>
      </c>
      <c r="X570" s="14">
        <f t="shared" si="24"/>
        <v>2759.667517269263</v>
      </c>
      <c r="Y570" s="14">
        <f t="shared" si="25"/>
        <v>-21564.92791007273</v>
      </c>
      <c r="Z570" s="14">
        <f t="shared" si="26"/>
        <v>21740.788407334836</v>
      </c>
    </row>
    <row r="571" spans="1:26" ht="12.75">
      <c r="A571" s="18">
        <v>568</v>
      </c>
      <c r="B571" s="18">
        <v>492</v>
      </c>
      <c r="C571" s="18" t="s">
        <v>3798</v>
      </c>
      <c r="D571" s="18" t="s">
        <v>3799</v>
      </c>
      <c r="E571" s="18" t="s">
        <v>3800</v>
      </c>
      <c r="F571" s="18">
        <v>4019</v>
      </c>
      <c r="G571" s="18">
        <v>625</v>
      </c>
      <c r="H571" s="18" t="s">
        <v>3801</v>
      </c>
      <c r="J571" s="18" t="s">
        <v>1020</v>
      </c>
      <c r="K571" s="18" t="s">
        <v>1021</v>
      </c>
      <c r="L571" s="18" t="s">
        <v>1035</v>
      </c>
      <c r="M571" s="18">
        <v>589</v>
      </c>
      <c r="N571" s="18" t="s">
        <v>1023</v>
      </c>
      <c r="O571" s="18" t="s">
        <v>3802</v>
      </c>
      <c r="P571" s="18">
        <v>370220000000000</v>
      </c>
      <c r="Q571" s="18">
        <v>2408</v>
      </c>
      <c r="R571" s="19">
        <v>37.03948</v>
      </c>
      <c r="S571" s="19">
        <v>116.01019</v>
      </c>
      <c r="T571" s="18">
        <v>-1022</v>
      </c>
      <c r="U571" s="18">
        <v>1967</v>
      </c>
      <c r="V571" s="14">
        <v>588026.875</v>
      </c>
      <c r="W571" s="14">
        <v>4099506.75</v>
      </c>
      <c r="X571" s="14">
        <f t="shared" si="24"/>
        <v>4109.355017269263</v>
      </c>
      <c r="Y571" s="14">
        <f t="shared" si="25"/>
        <v>-23998.17791007273</v>
      </c>
      <c r="Z571" s="14">
        <f t="shared" si="26"/>
        <v>24347.470950007493</v>
      </c>
    </row>
    <row r="572" spans="1:26" ht="12.75">
      <c r="A572" s="18">
        <v>569</v>
      </c>
      <c r="B572" s="18">
        <v>345</v>
      </c>
      <c r="C572" s="18" t="s">
        <v>3803</v>
      </c>
      <c r="D572" s="18" t="s">
        <v>3804</v>
      </c>
      <c r="E572" s="18" t="s">
        <v>3805</v>
      </c>
      <c r="F572" s="18">
        <v>4212</v>
      </c>
      <c r="G572" s="18">
        <v>570</v>
      </c>
      <c r="H572" s="18" t="s">
        <v>3806</v>
      </c>
      <c r="J572" s="18" t="s">
        <v>1020</v>
      </c>
      <c r="K572" s="18" t="s">
        <v>1021</v>
      </c>
      <c r="L572" s="18" t="s">
        <v>1059</v>
      </c>
      <c r="M572" s="18">
        <v>544</v>
      </c>
      <c r="N572" s="18" t="s">
        <v>1053</v>
      </c>
      <c r="O572" s="18" t="s">
        <v>3807</v>
      </c>
      <c r="P572" s="18">
        <v>370750000000000</v>
      </c>
      <c r="Q572" s="18">
        <v>2434</v>
      </c>
      <c r="R572" s="19">
        <v>37.13229</v>
      </c>
      <c r="S572" s="19">
        <v>116.04689</v>
      </c>
      <c r="T572" s="18">
        <v>-1234</v>
      </c>
      <c r="U572" s="18">
        <v>1963</v>
      </c>
      <c r="V572" s="14">
        <v>584660.25</v>
      </c>
      <c r="W572" s="14">
        <v>4109770</v>
      </c>
      <c r="X572" s="14">
        <f t="shared" si="24"/>
        <v>7475.980017269263</v>
      </c>
      <c r="Y572" s="14">
        <f t="shared" si="25"/>
        <v>-34261.42791007273</v>
      </c>
      <c r="Z572" s="14">
        <f t="shared" si="26"/>
        <v>35067.58787906177</v>
      </c>
    </row>
    <row r="573" spans="1:26" ht="12.75">
      <c r="A573" s="18">
        <v>570</v>
      </c>
      <c r="B573" s="18">
        <v>677</v>
      </c>
      <c r="C573" s="18" t="s">
        <v>3808</v>
      </c>
      <c r="D573" s="18" t="s">
        <v>3809</v>
      </c>
      <c r="E573" s="18" t="s">
        <v>3810</v>
      </c>
      <c r="F573" s="18">
        <v>4266</v>
      </c>
      <c r="G573" s="18">
        <v>1000</v>
      </c>
      <c r="H573" s="18" t="s">
        <v>3811</v>
      </c>
      <c r="I573" s="18" t="s">
        <v>1186</v>
      </c>
      <c r="J573" s="18" t="s">
        <v>1020</v>
      </c>
      <c r="K573" s="18" t="s">
        <v>1021</v>
      </c>
      <c r="L573" s="18" t="s">
        <v>1035</v>
      </c>
      <c r="M573" s="18">
        <v>895</v>
      </c>
      <c r="N573" s="18" t="s">
        <v>1053</v>
      </c>
      <c r="O573" s="18" t="s">
        <v>3812</v>
      </c>
      <c r="P573" s="18">
        <v>370840000000000</v>
      </c>
      <c r="Q573" s="18">
        <v>2403</v>
      </c>
      <c r="R573" s="19">
        <v>37.14508</v>
      </c>
      <c r="S573" s="19">
        <v>116.03329</v>
      </c>
      <c r="T573" s="18">
        <v>-968</v>
      </c>
      <c r="U573" s="18">
        <v>1971</v>
      </c>
      <c r="V573" s="14">
        <v>585853.0625</v>
      </c>
      <c r="W573" s="14">
        <v>4111200.75</v>
      </c>
      <c r="X573" s="14">
        <f t="shared" si="24"/>
        <v>6283.167517269263</v>
      </c>
      <c r="Y573" s="14">
        <f t="shared" si="25"/>
        <v>-35692.17791007273</v>
      </c>
      <c r="Z573" s="14">
        <f t="shared" si="26"/>
        <v>36240.99554391892</v>
      </c>
    </row>
    <row r="574" spans="1:26" ht="12.75">
      <c r="A574" s="18">
        <v>571</v>
      </c>
      <c r="B574" s="18">
        <v>677</v>
      </c>
      <c r="C574" s="18" t="s">
        <v>3813</v>
      </c>
      <c r="D574" s="18" t="s">
        <v>3809</v>
      </c>
      <c r="E574" s="18" t="s">
        <v>3814</v>
      </c>
      <c r="F574" s="18">
        <v>4275</v>
      </c>
      <c r="G574" s="18">
        <v>866</v>
      </c>
      <c r="H574" s="18" t="s">
        <v>3815</v>
      </c>
      <c r="I574" s="18" t="s">
        <v>1186</v>
      </c>
      <c r="J574" s="18" t="s">
        <v>1020</v>
      </c>
      <c r="K574" s="18" t="s">
        <v>1021</v>
      </c>
      <c r="L574" s="18" t="s">
        <v>1035</v>
      </c>
      <c r="M574" s="18">
        <v>800</v>
      </c>
      <c r="N574" s="18" t="s">
        <v>1053</v>
      </c>
      <c r="O574" s="18" t="s">
        <v>3816</v>
      </c>
      <c r="P574" s="18">
        <v>370820000000000</v>
      </c>
      <c r="Q574" s="18">
        <v>2403</v>
      </c>
      <c r="R574" s="19">
        <v>37.14068</v>
      </c>
      <c r="S574" s="19">
        <v>116.03127</v>
      </c>
      <c r="T574" s="18">
        <v>-1072</v>
      </c>
      <c r="U574" s="18">
        <v>1971</v>
      </c>
      <c r="V574" s="14">
        <v>586037.625</v>
      </c>
      <c r="W574" s="14">
        <v>4110713.75</v>
      </c>
      <c r="X574" s="14">
        <f t="shared" si="24"/>
        <v>6098.605017269263</v>
      </c>
      <c r="Y574" s="14">
        <f t="shared" si="25"/>
        <v>-35205.17791007273</v>
      </c>
      <c r="Z574" s="14">
        <f t="shared" si="26"/>
        <v>35729.50510203765</v>
      </c>
    </row>
    <row r="575" spans="1:26" ht="12.75">
      <c r="A575" s="18">
        <v>572</v>
      </c>
      <c r="B575" s="18">
        <v>338</v>
      </c>
      <c r="C575" s="18" t="s">
        <v>3817</v>
      </c>
      <c r="D575" s="18" t="s">
        <v>1744</v>
      </c>
      <c r="E575" s="18" t="s">
        <v>3818</v>
      </c>
      <c r="F575" s="18">
        <v>4360</v>
      </c>
      <c r="G575" s="18">
        <v>512</v>
      </c>
      <c r="H575" s="18" t="s">
        <v>3819</v>
      </c>
      <c r="J575" s="18" t="s">
        <v>1020</v>
      </c>
      <c r="K575" s="18" t="s">
        <v>1021</v>
      </c>
      <c r="L575" s="18" t="s">
        <v>1059</v>
      </c>
      <c r="M575" s="18">
        <v>493</v>
      </c>
      <c r="N575" s="18" t="s">
        <v>1053</v>
      </c>
      <c r="O575" s="18" t="s">
        <v>3820</v>
      </c>
      <c r="P575" s="18">
        <v>370910000000000</v>
      </c>
      <c r="Q575" s="18">
        <v>2428</v>
      </c>
      <c r="R575" s="19">
        <v>37.15478</v>
      </c>
      <c r="S575" s="19">
        <v>116.07336</v>
      </c>
      <c r="T575" s="18">
        <v>-1439</v>
      </c>
      <c r="U575" s="18">
        <v>1963</v>
      </c>
      <c r="V575" s="14">
        <v>582284.4375</v>
      </c>
      <c r="W575" s="14">
        <v>4112241</v>
      </c>
      <c r="X575" s="14">
        <f t="shared" si="24"/>
        <v>9851.792517269263</v>
      </c>
      <c r="Y575" s="14">
        <f t="shared" si="25"/>
        <v>-36732.42791007273</v>
      </c>
      <c r="Z575" s="14">
        <f t="shared" si="26"/>
        <v>38030.6333890459</v>
      </c>
    </row>
    <row r="576" spans="1:26" ht="12.75">
      <c r="A576" s="18">
        <v>573</v>
      </c>
      <c r="B576" s="18">
        <v>485</v>
      </c>
      <c r="C576" s="18" t="s">
        <v>3821</v>
      </c>
      <c r="D576" s="18" t="s">
        <v>3822</v>
      </c>
      <c r="E576" s="18" t="s">
        <v>3823</v>
      </c>
      <c r="F576" s="18">
        <v>4764</v>
      </c>
      <c r="G576" s="18">
        <v>1215</v>
      </c>
      <c r="H576" s="18" t="s">
        <v>3824</v>
      </c>
      <c r="J576" s="18" t="s">
        <v>1020</v>
      </c>
      <c r="K576" s="18" t="s">
        <v>1021</v>
      </c>
      <c r="L576" s="18" t="s">
        <v>3825</v>
      </c>
      <c r="M576" s="18">
        <v>1194</v>
      </c>
      <c r="N576" s="18" t="s">
        <v>1053</v>
      </c>
      <c r="O576" s="18" t="s">
        <v>3826</v>
      </c>
      <c r="P576" s="18">
        <v>370830000000000</v>
      </c>
      <c r="Q576" s="18">
        <v>3035</v>
      </c>
      <c r="R576" s="19">
        <v>37.14366</v>
      </c>
      <c r="S576" s="19">
        <v>116.13521</v>
      </c>
      <c r="T576" s="18">
        <v>-535</v>
      </c>
      <c r="U576" s="18">
        <v>1967</v>
      </c>
      <c r="V576" s="14">
        <v>576803.875</v>
      </c>
      <c r="W576" s="14">
        <v>4110955.25</v>
      </c>
      <c r="X576" s="14">
        <f t="shared" si="24"/>
        <v>15332.355017269263</v>
      </c>
      <c r="Y576" s="14">
        <f t="shared" si="25"/>
        <v>-35446.67791007273</v>
      </c>
      <c r="Z576" s="14">
        <f t="shared" si="26"/>
        <v>38620.56557374607</v>
      </c>
    </row>
    <row r="577" spans="1:26" ht="12.75">
      <c r="A577" s="18">
        <v>574</v>
      </c>
      <c r="B577" s="18">
        <v>334</v>
      </c>
      <c r="C577" s="18" t="s">
        <v>3827</v>
      </c>
      <c r="D577" s="18" t="s">
        <v>3317</v>
      </c>
      <c r="E577" s="18" t="s">
        <v>3828</v>
      </c>
      <c r="F577" s="18">
        <v>4227</v>
      </c>
      <c r="G577" s="18">
        <v>210</v>
      </c>
      <c r="H577" s="18" t="s">
        <v>3829</v>
      </c>
      <c r="I577" s="18" t="s">
        <v>1186</v>
      </c>
      <c r="J577" s="18" t="s">
        <v>1020</v>
      </c>
      <c r="K577" s="18" t="s">
        <v>1021</v>
      </c>
      <c r="L577" s="18" t="s">
        <v>1059</v>
      </c>
      <c r="M577" s="18">
        <v>194</v>
      </c>
      <c r="N577" s="18" t="s">
        <v>1053</v>
      </c>
      <c r="O577" s="18" t="s">
        <v>3830</v>
      </c>
      <c r="P577" s="18">
        <v>370730000000000</v>
      </c>
      <c r="Q577" s="18">
        <v>2409</v>
      </c>
      <c r="R577" s="19">
        <v>37.12496</v>
      </c>
      <c r="S577" s="19">
        <v>116.03526</v>
      </c>
      <c r="T577" s="18">
        <v>-1624</v>
      </c>
      <c r="U577" s="18">
        <v>1963</v>
      </c>
      <c r="V577" s="14">
        <v>585702.1875</v>
      </c>
      <c r="W577" s="14">
        <v>4108966.75</v>
      </c>
      <c r="X577" s="14">
        <f t="shared" si="24"/>
        <v>6434.042517269263</v>
      </c>
      <c r="Y577" s="14">
        <f t="shared" si="25"/>
        <v>-33458.17791007273</v>
      </c>
      <c r="Z577" s="14">
        <f t="shared" si="26"/>
        <v>34071.19857263767</v>
      </c>
    </row>
    <row r="578" spans="1:26" ht="12.75">
      <c r="A578" s="18">
        <v>575</v>
      </c>
      <c r="B578" s="18">
        <v>721</v>
      </c>
      <c r="C578" s="18" t="s">
        <v>3831</v>
      </c>
      <c r="D578" s="18" t="s">
        <v>3832</v>
      </c>
      <c r="E578" s="18" t="s">
        <v>3833</v>
      </c>
      <c r="F578" s="18">
        <v>4297</v>
      </c>
      <c r="G578" s="18">
        <v>1365</v>
      </c>
      <c r="H578" s="18" t="s">
        <v>3834</v>
      </c>
      <c r="J578" s="18" t="s">
        <v>1020</v>
      </c>
      <c r="K578" s="18" t="s">
        <v>1021</v>
      </c>
      <c r="L578" s="18" t="s">
        <v>1035</v>
      </c>
      <c r="M578" s="18">
        <v>800</v>
      </c>
      <c r="N578" s="18" t="s">
        <v>1053</v>
      </c>
      <c r="O578" s="18" t="s">
        <v>3835</v>
      </c>
      <c r="P578" s="18">
        <v>371040000000000</v>
      </c>
      <c r="Q578" s="18">
        <v>2415</v>
      </c>
      <c r="R578" s="19">
        <v>37.17787</v>
      </c>
      <c r="S578" s="19">
        <v>116.05389</v>
      </c>
      <c r="T578" s="18">
        <v>-1082</v>
      </c>
      <c r="U578" s="18">
        <v>1973</v>
      </c>
      <c r="V578" s="14">
        <v>583987.3125</v>
      </c>
      <c r="W578" s="14">
        <v>4114820.25</v>
      </c>
      <c r="X578" s="14">
        <f t="shared" si="24"/>
        <v>8148.917517269263</v>
      </c>
      <c r="Y578" s="14">
        <f t="shared" si="25"/>
        <v>-39311.67791007273</v>
      </c>
      <c r="Z578" s="14">
        <f t="shared" si="26"/>
        <v>40147.38941461273</v>
      </c>
    </row>
    <row r="579" spans="1:26" ht="12.75">
      <c r="A579" s="18">
        <v>576</v>
      </c>
      <c r="B579" s="18">
        <v>934</v>
      </c>
      <c r="C579" s="18" t="s">
        <v>3836</v>
      </c>
      <c r="D579" s="18" t="s">
        <v>3837</v>
      </c>
      <c r="E579" s="18" t="s">
        <v>3838</v>
      </c>
      <c r="F579" s="18">
        <v>4048</v>
      </c>
      <c r="G579" s="18">
        <v>800</v>
      </c>
      <c r="H579" s="18" t="s">
        <v>3839</v>
      </c>
      <c r="J579" s="18" t="s">
        <v>1020</v>
      </c>
      <c r="K579" s="18" t="s">
        <v>1046</v>
      </c>
      <c r="L579" s="18" t="s">
        <v>1035</v>
      </c>
      <c r="M579" s="18">
        <v>600</v>
      </c>
      <c r="N579" s="18" t="s">
        <v>1023</v>
      </c>
      <c r="O579" s="18" t="s">
        <v>3840</v>
      </c>
      <c r="P579" s="18">
        <v>370310000000000</v>
      </c>
      <c r="Q579" s="18">
        <v>2408</v>
      </c>
      <c r="R579" s="19">
        <v>37.05341</v>
      </c>
      <c r="S579" s="19">
        <v>116.02036</v>
      </c>
      <c r="T579" s="18">
        <v>-1040</v>
      </c>
      <c r="U579" s="18">
        <v>1983</v>
      </c>
      <c r="V579" s="14">
        <v>587107.3125</v>
      </c>
      <c r="W579" s="14">
        <v>4101042.5</v>
      </c>
      <c r="X579" s="14">
        <f t="shared" si="24"/>
        <v>5028.917517269263</v>
      </c>
      <c r="Y579" s="14">
        <f t="shared" si="25"/>
        <v>-25533.92791007273</v>
      </c>
      <c r="Z579" s="14">
        <f t="shared" si="26"/>
        <v>26024.44016520411</v>
      </c>
    </row>
    <row r="580" spans="1:26" ht="12.75">
      <c r="A580" s="18">
        <v>577</v>
      </c>
      <c r="B580" s="18">
        <v>907</v>
      </c>
      <c r="C580" s="18" t="s">
        <v>3841</v>
      </c>
      <c r="D580" s="18" t="s">
        <v>3842</v>
      </c>
      <c r="E580" s="18" t="s">
        <v>3843</v>
      </c>
      <c r="F580" s="18">
        <v>6775</v>
      </c>
      <c r="G580" s="18">
        <v>2730</v>
      </c>
      <c r="H580" s="18" t="s">
        <v>3844</v>
      </c>
      <c r="J580" s="18" t="s">
        <v>1020</v>
      </c>
      <c r="K580" s="18" t="s">
        <v>1021</v>
      </c>
      <c r="L580" s="18" t="s">
        <v>1101</v>
      </c>
      <c r="M580" s="18">
        <v>2098</v>
      </c>
      <c r="N580" s="18" t="s">
        <v>1023</v>
      </c>
      <c r="O580" s="18" t="s">
        <v>3845</v>
      </c>
      <c r="P580" s="18">
        <v>371410000000000</v>
      </c>
      <c r="Q580" s="18">
        <v>4495</v>
      </c>
      <c r="R580" s="19">
        <v>37.23622</v>
      </c>
      <c r="S580" s="19">
        <v>116.37018</v>
      </c>
      <c r="T580" s="18">
        <v>-182</v>
      </c>
      <c r="U580" s="18">
        <v>1982</v>
      </c>
      <c r="V580" s="14">
        <v>555867.125</v>
      </c>
      <c r="W580" s="14">
        <v>4121059</v>
      </c>
      <c r="X580" s="14">
        <f t="shared" si="24"/>
        <v>36269.10501726926</v>
      </c>
      <c r="Y580" s="14">
        <f t="shared" si="25"/>
        <v>-45550.42791007273</v>
      </c>
      <c r="Z580" s="14">
        <f t="shared" si="26"/>
        <v>58226.19222948071</v>
      </c>
    </row>
    <row r="581" spans="1:26" ht="12.75">
      <c r="A581" s="18">
        <v>578</v>
      </c>
      <c r="B581" s="18">
        <v>171</v>
      </c>
      <c r="C581" s="18" t="s">
        <v>3846</v>
      </c>
      <c r="D581" s="18" t="s">
        <v>3847</v>
      </c>
      <c r="E581" s="18" t="s">
        <v>3848</v>
      </c>
      <c r="F581" s="18">
        <v>-8888</v>
      </c>
      <c r="G581" s="18">
        <v>-9999</v>
      </c>
      <c r="H581" s="18" t="s">
        <v>3849</v>
      </c>
      <c r="J581" s="18" t="s">
        <v>1192</v>
      </c>
      <c r="K581" s="18" t="s">
        <v>1046</v>
      </c>
      <c r="L581" s="18" t="s">
        <v>3850</v>
      </c>
      <c r="M581" s="18">
        <v>98</v>
      </c>
      <c r="N581" s="18" t="s">
        <v>1053</v>
      </c>
      <c r="O581" s="18" t="s">
        <v>3851</v>
      </c>
      <c r="P581" s="18">
        <v>371130000000000</v>
      </c>
      <c r="Q581" s="18">
        <v>4512</v>
      </c>
      <c r="R581" s="19">
        <v>37.18977</v>
      </c>
      <c r="S581" s="19">
        <v>116.20663</v>
      </c>
      <c r="T581" s="18">
        <v>13498</v>
      </c>
      <c r="U581" s="18">
        <v>1958</v>
      </c>
      <c r="V581" s="14">
        <v>570416.75</v>
      </c>
      <c r="W581" s="14">
        <v>4116015.5</v>
      </c>
      <c r="X581" s="14">
        <f t="shared" si="24"/>
        <v>21719.480017269263</v>
      </c>
      <c r="Y581" s="14">
        <f t="shared" si="25"/>
        <v>-40506.92791007273</v>
      </c>
      <c r="Z581" s="14">
        <f t="shared" si="26"/>
        <v>45962.452294589195</v>
      </c>
    </row>
    <row r="582" spans="1:26" ht="12.75">
      <c r="A582" s="18">
        <v>579</v>
      </c>
      <c r="B582" s="18">
        <v>859</v>
      </c>
      <c r="C582" s="18" t="s">
        <v>3852</v>
      </c>
      <c r="D582" s="18" t="s">
        <v>3853</v>
      </c>
      <c r="E582" s="18" t="s">
        <v>3854</v>
      </c>
      <c r="F582" s="18">
        <v>4221</v>
      </c>
      <c r="G582" s="18">
        <v>1783</v>
      </c>
      <c r="H582" s="18" t="s">
        <v>3855</v>
      </c>
      <c r="J582" s="18" t="s">
        <v>1020</v>
      </c>
      <c r="K582" s="18" t="s">
        <v>1227</v>
      </c>
      <c r="L582" s="18" t="s">
        <v>1101</v>
      </c>
      <c r="M582" s="18">
        <v>1522</v>
      </c>
      <c r="N582" s="18" t="s">
        <v>1228</v>
      </c>
      <c r="O582" s="18" t="s">
        <v>3856</v>
      </c>
      <c r="P582" s="18">
        <v>370710000000000</v>
      </c>
      <c r="Q582" s="18">
        <v>2477</v>
      </c>
      <c r="R582" s="19">
        <v>37.12122</v>
      </c>
      <c r="S582" s="19">
        <v>116.06659</v>
      </c>
      <c r="T582" s="18">
        <v>-222</v>
      </c>
      <c r="U582" s="18">
        <v>1979</v>
      </c>
      <c r="V582" s="14">
        <v>582922.5</v>
      </c>
      <c r="W582" s="14">
        <v>4108524</v>
      </c>
      <c r="X582" s="14">
        <f aca="true" t="shared" si="27" ref="X582:X645">X$2-V582</f>
        <v>9213.730017269263</v>
      </c>
      <c r="Y582" s="14">
        <f aca="true" t="shared" si="28" ref="Y582:Y645">Y$2-W582</f>
        <v>-33015.42791007273</v>
      </c>
      <c r="Z582" s="14">
        <f aca="true" t="shared" si="29" ref="Z582:Z645">SUMSQ(X582:Y582)^0.5</f>
        <v>34276.97916847892</v>
      </c>
    </row>
    <row r="583" spans="1:26" ht="12.75">
      <c r="A583" s="18">
        <v>580</v>
      </c>
      <c r="B583" s="18">
        <v>481</v>
      </c>
      <c r="C583" s="18" t="s">
        <v>3857</v>
      </c>
      <c r="D583" s="18" t="s">
        <v>3858</v>
      </c>
      <c r="E583" s="18" t="s">
        <v>3859</v>
      </c>
      <c r="F583" s="18">
        <v>3381</v>
      </c>
      <c r="G583" s="18">
        <v>835</v>
      </c>
      <c r="H583" s="18" t="s">
        <v>3860</v>
      </c>
      <c r="J583" s="18" t="s">
        <v>1020</v>
      </c>
      <c r="K583" s="18" t="s">
        <v>1686</v>
      </c>
      <c r="L583" s="18" t="s">
        <v>1035</v>
      </c>
      <c r="M583" s="18">
        <v>785</v>
      </c>
      <c r="N583" s="18" t="s">
        <v>1053</v>
      </c>
      <c r="O583" s="18" t="s">
        <v>3861</v>
      </c>
      <c r="P583" s="18">
        <v>365230000000000</v>
      </c>
      <c r="Q583" s="18">
        <v>2424</v>
      </c>
      <c r="R583" s="19">
        <v>36.87725</v>
      </c>
      <c r="S583" s="19">
        <v>115.93791</v>
      </c>
      <c r="T583" s="18">
        <v>-172</v>
      </c>
      <c r="U583" s="18">
        <v>1966</v>
      </c>
      <c r="V583" s="14">
        <v>594655.875</v>
      </c>
      <c r="W583" s="14">
        <v>4081579.75</v>
      </c>
      <c r="X583" s="14">
        <f t="shared" si="27"/>
        <v>-2519.644982730737</v>
      </c>
      <c r="Y583" s="14">
        <f t="shared" si="28"/>
        <v>-6071.177910072729</v>
      </c>
      <c r="Z583" s="14">
        <f t="shared" si="29"/>
        <v>6573.264946337949</v>
      </c>
    </row>
    <row r="584" spans="1:26" ht="12.75">
      <c r="A584" s="18">
        <v>581</v>
      </c>
      <c r="B584" s="18">
        <v>474</v>
      </c>
      <c r="C584" s="18" t="s">
        <v>3862</v>
      </c>
      <c r="D584" s="18" t="s">
        <v>3863</v>
      </c>
      <c r="E584" s="18" t="s">
        <v>3864</v>
      </c>
      <c r="F584" s="18">
        <v>4285</v>
      </c>
      <c r="G584" s="18">
        <v>765</v>
      </c>
      <c r="H584" s="18" t="s">
        <v>3865</v>
      </c>
      <c r="J584" s="18" t="s">
        <v>1020</v>
      </c>
      <c r="K584" s="18" t="s">
        <v>1021</v>
      </c>
      <c r="L584" s="18" t="s">
        <v>1035</v>
      </c>
      <c r="M584" s="18">
        <v>750</v>
      </c>
      <c r="N584" s="18" t="s">
        <v>1053</v>
      </c>
      <c r="O584" s="18" t="s">
        <v>3866</v>
      </c>
      <c r="P584" s="18">
        <v>371000000000000</v>
      </c>
      <c r="Q584" s="18">
        <v>2405</v>
      </c>
      <c r="R584" s="19">
        <v>37.16866</v>
      </c>
      <c r="S584" s="19">
        <v>116.04604</v>
      </c>
      <c r="T584" s="18">
        <v>-1130</v>
      </c>
      <c r="U584" s="18">
        <v>1966</v>
      </c>
      <c r="V584" s="14">
        <v>584694.1875</v>
      </c>
      <c r="W584" s="14">
        <v>4113804.75</v>
      </c>
      <c r="X584" s="14">
        <f t="shared" si="27"/>
        <v>7442.042517269263</v>
      </c>
      <c r="Y584" s="14">
        <f t="shared" si="28"/>
        <v>-38296.17791007273</v>
      </c>
      <c r="Z584" s="14">
        <f t="shared" si="29"/>
        <v>39012.57796337979</v>
      </c>
    </row>
    <row r="585" spans="1:26" ht="12.75">
      <c r="A585" s="18">
        <v>582</v>
      </c>
      <c r="B585" s="18">
        <v>1011</v>
      </c>
      <c r="C585" s="18" t="s">
        <v>3867</v>
      </c>
      <c r="D585" s="18" t="s">
        <v>3868</v>
      </c>
      <c r="E585" s="18" t="s">
        <v>3869</v>
      </c>
      <c r="F585" s="18">
        <v>4384</v>
      </c>
      <c r="G585" s="18">
        <v>914</v>
      </c>
      <c r="H585" s="18" t="s">
        <v>3870</v>
      </c>
      <c r="J585" s="18" t="s">
        <v>1020</v>
      </c>
      <c r="K585" s="18" t="s">
        <v>1046</v>
      </c>
      <c r="L585" s="18" t="s">
        <v>1112</v>
      </c>
      <c r="M585" s="18">
        <v>780</v>
      </c>
      <c r="N585" s="18" t="s">
        <v>1053</v>
      </c>
      <c r="O585" s="18" t="s">
        <v>3871</v>
      </c>
      <c r="P585" s="18">
        <v>370950000000000</v>
      </c>
      <c r="Q585" s="18">
        <v>2416</v>
      </c>
      <c r="R585" s="19">
        <v>37.16616</v>
      </c>
      <c r="S585" s="19">
        <v>116.07224</v>
      </c>
      <c r="T585" s="18">
        <v>-1188</v>
      </c>
      <c r="U585" s="18">
        <v>1988</v>
      </c>
      <c r="V585" s="14">
        <v>582371.125</v>
      </c>
      <c r="W585" s="14">
        <v>4113504.25</v>
      </c>
      <c r="X585" s="14">
        <f t="shared" si="27"/>
        <v>9765.105017269263</v>
      </c>
      <c r="Y585" s="14">
        <f t="shared" si="28"/>
        <v>-37995.67791007273</v>
      </c>
      <c r="Z585" s="14">
        <f t="shared" si="29"/>
        <v>39230.45775726159</v>
      </c>
    </row>
    <row r="586" spans="1:26" ht="12.75">
      <c r="A586" s="18">
        <v>583</v>
      </c>
      <c r="B586" s="18">
        <v>587</v>
      </c>
      <c r="C586" s="18" t="s">
        <v>3872</v>
      </c>
      <c r="D586" s="18" t="s">
        <v>3873</v>
      </c>
      <c r="E586" s="18" t="s">
        <v>3874</v>
      </c>
      <c r="F586" s="18">
        <v>3953</v>
      </c>
      <c r="G586" s="18">
        <v>830</v>
      </c>
      <c r="H586" s="18" t="s">
        <v>3875</v>
      </c>
      <c r="J586" s="18" t="s">
        <v>1020</v>
      </c>
      <c r="K586" s="18" t="s">
        <v>1021</v>
      </c>
      <c r="L586" s="18" t="s">
        <v>1035</v>
      </c>
      <c r="M586" s="18">
        <v>790</v>
      </c>
      <c r="N586" s="18" t="s">
        <v>1023</v>
      </c>
      <c r="O586" s="18" t="s">
        <v>3876</v>
      </c>
      <c r="P586" s="18">
        <v>370010000000000</v>
      </c>
      <c r="Q586" s="18">
        <v>2425</v>
      </c>
      <c r="R586" s="19">
        <v>37.00267</v>
      </c>
      <c r="S586" s="19">
        <v>116.00914</v>
      </c>
      <c r="T586" s="18">
        <v>-738</v>
      </c>
      <c r="U586" s="18">
        <v>1969</v>
      </c>
      <c r="V586" s="14">
        <v>588163.375</v>
      </c>
      <c r="W586" s="14">
        <v>4095424</v>
      </c>
      <c r="X586" s="14">
        <f t="shared" si="27"/>
        <v>3972.855017269263</v>
      </c>
      <c r="Y586" s="14">
        <f t="shared" si="28"/>
        <v>-19915.42791007273</v>
      </c>
      <c r="Z586" s="14">
        <f t="shared" si="29"/>
        <v>20307.82720601949</v>
      </c>
    </row>
    <row r="587" spans="1:26" ht="12.75">
      <c r="A587" s="18">
        <v>584</v>
      </c>
      <c r="B587" s="18">
        <v>888</v>
      </c>
      <c r="C587" s="18" t="s">
        <v>3877</v>
      </c>
      <c r="D587" s="18" t="s">
        <v>3878</v>
      </c>
      <c r="E587" s="18" t="s">
        <v>3879</v>
      </c>
      <c r="F587" s="18">
        <v>4242</v>
      </c>
      <c r="G587" s="18">
        <v>1210</v>
      </c>
      <c r="H587" s="18" t="s">
        <v>3880</v>
      </c>
      <c r="J587" s="18" t="s">
        <v>1020</v>
      </c>
      <c r="K587" s="18" t="s">
        <v>1021</v>
      </c>
      <c r="L587" s="18" t="s">
        <v>1035</v>
      </c>
      <c r="M587" s="18">
        <v>1120</v>
      </c>
      <c r="N587" s="18" t="s">
        <v>1053</v>
      </c>
      <c r="O587" s="18" t="s">
        <v>3881</v>
      </c>
      <c r="P587" s="18">
        <v>370740000000000</v>
      </c>
      <c r="Q587" s="18">
        <v>2405</v>
      </c>
      <c r="R587" s="19">
        <v>37.1286</v>
      </c>
      <c r="S587" s="19">
        <v>116.03378</v>
      </c>
      <c r="T587" s="18">
        <v>-717</v>
      </c>
      <c r="U587" s="18">
        <v>1981</v>
      </c>
      <c r="V587" s="14">
        <v>585829</v>
      </c>
      <c r="W587" s="14">
        <v>4109372.25</v>
      </c>
      <c r="X587" s="14">
        <f t="shared" si="27"/>
        <v>6307.230017269263</v>
      </c>
      <c r="Y587" s="14">
        <f t="shared" si="28"/>
        <v>-33863.67791007273</v>
      </c>
      <c r="Z587" s="14">
        <f t="shared" si="29"/>
        <v>34446.04232837047</v>
      </c>
    </row>
    <row r="588" spans="1:26" ht="12.75">
      <c r="A588" s="18">
        <v>585</v>
      </c>
      <c r="B588" s="18">
        <v>561</v>
      </c>
      <c r="C588" s="18" t="s">
        <v>3882</v>
      </c>
      <c r="D588" s="18" t="s">
        <v>3883</v>
      </c>
      <c r="E588" s="18" t="s">
        <v>3884</v>
      </c>
      <c r="F588" s="18">
        <v>4220</v>
      </c>
      <c r="G588" s="18">
        <v>2100</v>
      </c>
      <c r="H588" s="18" t="s">
        <v>3885</v>
      </c>
      <c r="J588" s="18" t="s">
        <v>1020</v>
      </c>
      <c r="K588" s="18" t="s">
        <v>1021</v>
      </c>
      <c r="L588" s="18" t="s">
        <v>1029</v>
      </c>
      <c r="M588" s="18">
        <v>1909</v>
      </c>
      <c r="N588" s="18" t="s">
        <v>1053</v>
      </c>
      <c r="O588" s="18" t="s">
        <v>3886</v>
      </c>
      <c r="P588" s="18">
        <v>370810000000000</v>
      </c>
      <c r="Q588" s="18">
        <v>2437</v>
      </c>
      <c r="R588" s="19">
        <v>37.13607</v>
      </c>
      <c r="S588" s="19">
        <v>116.04716</v>
      </c>
      <c r="T588" s="18">
        <v>126</v>
      </c>
      <c r="U588" s="18">
        <v>1968</v>
      </c>
      <c r="V588" s="14">
        <v>584631.9375</v>
      </c>
      <c r="W588" s="14">
        <v>4110188</v>
      </c>
      <c r="X588" s="14">
        <f t="shared" si="27"/>
        <v>7504.292517269263</v>
      </c>
      <c r="Y588" s="14">
        <f t="shared" si="28"/>
        <v>-34679.42791007273</v>
      </c>
      <c r="Z588" s="14">
        <f t="shared" si="29"/>
        <v>35482.067673046826</v>
      </c>
    </row>
    <row r="589" spans="1:26" ht="12.75">
      <c r="A589" s="18">
        <v>586</v>
      </c>
      <c r="B589" s="18">
        <v>541</v>
      </c>
      <c r="C589" s="18" t="s">
        <v>3887</v>
      </c>
      <c r="D589" s="18" t="s">
        <v>3888</v>
      </c>
      <c r="E589" s="18" t="s">
        <v>3889</v>
      </c>
      <c r="F589" s="18">
        <v>4385</v>
      </c>
      <c r="G589" s="18">
        <v>1308</v>
      </c>
      <c r="H589" s="18" t="s">
        <v>3890</v>
      </c>
      <c r="I589" s="18" t="s">
        <v>1186</v>
      </c>
      <c r="J589" s="18" t="s">
        <v>1020</v>
      </c>
      <c r="K589" s="18" t="s">
        <v>1021</v>
      </c>
      <c r="L589" s="18" t="s">
        <v>1029</v>
      </c>
      <c r="M589" s="18">
        <v>1253</v>
      </c>
      <c r="N589" s="18" t="s">
        <v>1053</v>
      </c>
      <c r="O589" s="18" t="s">
        <v>3891</v>
      </c>
      <c r="P589" s="18">
        <v>370910000000000</v>
      </c>
      <c r="Q589" s="18">
        <v>2430</v>
      </c>
      <c r="R589" s="19">
        <v>37.15438</v>
      </c>
      <c r="S589" s="19">
        <v>116.07886</v>
      </c>
      <c r="T589" s="18">
        <v>-702</v>
      </c>
      <c r="U589" s="18">
        <v>1968</v>
      </c>
      <c r="V589" s="14">
        <v>581797.0625</v>
      </c>
      <c r="W589" s="14">
        <v>4112191.75</v>
      </c>
      <c r="X589" s="14">
        <f t="shared" si="27"/>
        <v>10339.167517269263</v>
      </c>
      <c r="Y589" s="14">
        <f t="shared" si="28"/>
        <v>-36683.17791007273</v>
      </c>
      <c r="Z589" s="14">
        <f t="shared" si="29"/>
        <v>38112.385474176284</v>
      </c>
    </row>
    <row r="590" spans="1:26" ht="12.75">
      <c r="A590" s="18">
        <v>587</v>
      </c>
      <c r="B590" s="18">
        <v>866</v>
      </c>
      <c r="C590" s="18" t="s">
        <v>3892</v>
      </c>
      <c r="D590" s="18" t="s">
        <v>3893</v>
      </c>
      <c r="E590" s="18" t="s">
        <v>3894</v>
      </c>
      <c r="F590" s="18">
        <v>4515</v>
      </c>
      <c r="G590" s="18">
        <v>915</v>
      </c>
      <c r="H590" s="18" t="s">
        <v>3895</v>
      </c>
      <c r="J590" s="18" t="s">
        <v>1020</v>
      </c>
      <c r="K590" s="18" t="s">
        <v>1021</v>
      </c>
      <c r="L590" s="18" t="s">
        <v>1035</v>
      </c>
      <c r="M590" s="18">
        <v>889</v>
      </c>
      <c r="N590" s="18" t="s">
        <v>1053</v>
      </c>
      <c r="O590" s="18" t="s">
        <v>3896</v>
      </c>
      <c r="P590" s="18">
        <v>371040000000000</v>
      </c>
      <c r="Q590" s="18">
        <v>2419</v>
      </c>
      <c r="R590" s="19">
        <v>37.17995</v>
      </c>
      <c r="S590" s="19">
        <v>116.08312</v>
      </c>
      <c r="T590" s="18">
        <v>-1207</v>
      </c>
      <c r="U590" s="18">
        <v>1980</v>
      </c>
      <c r="V590" s="14">
        <v>581390.625</v>
      </c>
      <c r="W590" s="14">
        <v>4115024.5</v>
      </c>
      <c r="X590" s="14">
        <f t="shared" si="27"/>
        <v>10745.605017269263</v>
      </c>
      <c r="Y590" s="14">
        <f t="shared" si="28"/>
        <v>-39515.92791007273</v>
      </c>
      <c r="Z590" s="14">
        <f t="shared" si="29"/>
        <v>40950.90457830238</v>
      </c>
    </row>
    <row r="591" spans="1:26" ht="12.75">
      <c r="A591" s="18">
        <v>588</v>
      </c>
      <c r="B591" s="18">
        <v>946</v>
      </c>
      <c r="C591" s="18" t="s">
        <v>3897</v>
      </c>
      <c r="D591" s="18" t="s">
        <v>3898</v>
      </c>
      <c r="E591" s="18" t="s">
        <v>3899</v>
      </c>
      <c r="F591" s="18">
        <v>4404</v>
      </c>
      <c r="G591" s="18">
        <v>755</v>
      </c>
      <c r="H591" s="18" t="s">
        <v>3900</v>
      </c>
      <c r="J591" s="18" t="s">
        <v>1020</v>
      </c>
      <c r="K591" s="18" t="s">
        <v>1021</v>
      </c>
      <c r="L591" s="18" t="s">
        <v>1035</v>
      </c>
      <c r="M591" s="18">
        <v>656</v>
      </c>
      <c r="N591" s="18" t="s">
        <v>1053</v>
      </c>
      <c r="O591" s="18" t="s">
        <v>3901</v>
      </c>
      <c r="P591" s="18">
        <v>371130000000000</v>
      </c>
      <c r="Q591" s="18">
        <v>3257</v>
      </c>
      <c r="R591" s="19">
        <v>37.19199</v>
      </c>
      <c r="S591" s="19">
        <v>116.03438</v>
      </c>
      <c r="T591" s="18">
        <v>-491</v>
      </c>
      <c r="U591" s="18">
        <v>1984</v>
      </c>
      <c r="V591" s="14">
        <v>585704.0625</v>
      </c>
      <c r="W591" s="14">
        <v>4116403</v>
      </c>
      <c r="X591" s="14">
        <f t="shared" si="27"/>
        <v>6432.167517269263</v>
      </c>
      <c r="Y591" s="14">
        <f t="shared" si="28"/>
        <v>-40894.42791007273</v>
      </c>
      <c r="Z591" s="14">
        <f t="shared" si="29"/>
        <v>41397.186052464356</v>
      </c>
    </row>
    <row r="592" spans="1:26" ht="12.75">
      <c r="A592" s="18">
        <v>589</v>
      </c>
      <c r="B592" s="18">
        <v>301</v>
      </c>
      <c r="C592" s="18" t="s">
        <v>3902</v>
      </c>
      <c r="D592" s="18" t="s">
        <v>3461</v>
      </c>
      <c r="E592" s="18" t="s">
        <v>3903</v>
      </c>
      <c r="F592" s="18">
        <v>4030</v>
      </c>
      <c r="G592" s="18">
        <v>840</v>
      </c>
      <c r="H592" s="18" t="s">
        <v>3904</v>
      </c>
      <c r="J592" s="18" t="s">
        <v>1020</v>
      </c>
      <c r="K592" s="18" t="s">
        <v>1021</v>
      </c>
      <c r="L592" s="18" t="s">
        <v>1059</v>
      </c>
      <c r="M592" s="18">
        <v>761</v>
      </c>
      <c r="N592" s="18" t="s">
        <v>1023</v>
      </c>
      <c r="O592" s="18" t="s">
        <v>3905</v>
      </c>
      <c r="P592" s="18">
        <v>370240000000000</v>
      </c>
      <c r="Q592" s="18">
        <v>2408</v>
      </c>
      <c r="R592" s="19">
        <v>37.0461</v>
      </c>
      <c r="S592" s="19">
        <v>116.01561</v>
      </c>
      <c r="T592" s="18">
        <v>-861</v>
      </c>
      <c r="U592" s="18">
        <v>1962</v>
      </c>
      <c r="V592" s="14">
        <v>587537.6875</v>
      </c>
      <c r="W592" s="14">
        <v>4100236.75</v>
      </c>
      <c r="X592" s="14">
        <f t="shared" si="27"/>
        <v>4598.542517269263</v>
      </c>
      <c r="Y592" s="14">
        <f t="shared" si="28"/>
        <v>-24728.17791007273</v>
      </c>
      <c r="Z592" s="14">
        <f t="shared" si="29"/>
        <v>25152.124682327376</v>
      </c>
    </row>
    <row r="593" spans="1:26" ht="12.75">
      <c r="A593" s="18">
        <v>590</v>
      </c>
      <c r="B593" s="18">
        <v>494</v>
      </c>
      <c r="C593" s="18" t="s">
        <v>3906</v>
      </c>
      <c r="D593" s="18" t="s">
        <v>3907</v>
      </c>
      <c r="E593" s="18" t="s">
        <v>3908</v>
      </c>
      <c r="F593" s="18">
        <v>4423</v>
      </c>
      <c r="G593" s="18">
        <v>560</v>
      </c>
      <c r="H593" s="18" t="s">
        <v>3909</v>
      </c>
      <c r="J593" s="18" t="s">
        <v>1020</v>
      </c>
      <c r="K593" s="18" t="s">
        <v>1021</v>
      </c>
      <c r="L593" s="18" t="s">
        <v>1035</v>
      </c>
      <c r="M593" s="18">
        <v>543</v>
      </c>
      <c r="N593" s="18" t="s">
        <v>1053</v>
      </c>
      <c r="O593" s="18" t="s">
        <v>3910</v>
      </c>
      <c r="P593" s="18">
        <v>370940000000000</v>
      </c>
      <c r="Q593" s="18">
        <v>2452</v>
      </c>
      <c r="R593" s="19">
        <v>37.16198</v>
      </c>
      <c r="S593" s="19">
        <v>116.08222</v>
      </c>
      <c r="T593" s="18">
        <v>-1428</v>
      </c>
      <c r="U593" s="18">
        <v>1967</v>
      </c>
      <c r="V593" s="14">
        <v>581489.375</v>
      </c>
      <c r="W593" s="14">
        <v>4113032</v>
      </c>
      <c r="X593" s="14">
        <f t="shared" si="27"/>
        <v>10646.855017269263</v>
      </c>
      <c r="Y593" s="14">
        <f t="shared" si="28"/>
        <v>-37523.42791007273</v>
      </c>
      <c r="Z593" s="14">
        <f t="shared" si="29"/>
        <v>39004.65566930667</v>
      </c>
    </row>
    <row r="594" spans="1:26" ht="12.75">
      <c r="A594" s="18">
        <v>591</v>
      </c>
      <c r="B594" s="18">
        <v>808</v>
      </c>
      <c r="C594" s="18" t="s">
        <v>3911</v>
      </c>
      <c r="D594" s="18" t="s">
        <v>2070</v>
      </c>
      <c r="E594" s="18" t="s">
        <v>3912</v>
      </c>
      <c r="F594" s="18">
        <v>3970</v>
      </c>
      <c r="G594" s="18">
        <v>1125</v>
      </c>
      <c r="H594" s="18" t="s">
        <v>3913</v>
      </c>
      <c r="I594" s="18" t="s">
        <v>1186</v>
      </c>
      <c r="J594" s="18" t="s">
        <v>1020</v>
      </c>
      <c r="K594" s="18" t="s">
        <v>1021</v>
      </c>
      <c r="L594" s="18" t="s">
        <v>1035</v>
      </c>
      <c r="M594" s="18">
        <v>1042</v>
      </c>
      <c r="N594" s="18" t="s">
        <v>1023</v>
      </c>
      <c r="O594" s="18" t="s">
        <v>3914</v>
      </c>
      <c r="P594" s="18">
        <v>370040000000000</v>
      </c>
      <c r="Q594" s="18">
        <v>2408</v>
      </c>
      <c r="R594" s="19">
        <v>37.01348</v>
      </c>
      <c r="S594" s="19">
        <v>116.02856</v>
      </c>
      <c r="T594" s="18">
        <v>-520</v>
      </c>
      <c r="U594" s="18">
        <v>1977</v>
      </c>
      <c r="V594" s="14">
        <v>586422.3125</v>
      </c>
      <c r="W594" s="14">
        <v>4096606.25</v>
      </c>
      <c r="X594" s="14">
        <f t="shared" si="27"/>
        <v>5713.917517269263</v>
      </c>
      <c r="Y594" s="14">
        <f t="shared" si="28"/>
        <v>-21097.67791007273</v>
      </c>
      <c r="Z594" s="14">
        <f t="shared" si="29"/>
        <v>21857.741571153394</v>
      </c>
    </row>
    <row r="595" spans="1:26" ht="12.75">
      <c r="A595" s="18">
        <v>592</v>
      </c>
      <c r="B595" s="18">
        <v>772</v>
      </c>
      <c r="C595" s="18" t="s">
        <v>3915</v>
      </c>
      <c r="D595" s="18" t="s">
        <v>3916</v>
      </c>
      <c r="E595" s="18" t="s">
        <v>3917</v>
      </c>
      <c r="F595" s="18">
        <v>4286</v>
      </c>
      <c r="G595" s="18">
        <v>1975</v>
      </c>
      <c r="H595" s="18" t="s">
        <v>3918</v>
      </c>
      <c r="J595" s="18" t="s">
        <v>1020</v>
      </c>
      <c r="K595" s="18" t="s">
        <v>1021</v>
      </c>
      <c r="L595" s="18" t="s">
        <v>1029</v>
      </c>
      <c r="M595" s="18">
        <v>1866</v>
      </c>
      <c r="N595" s="18" t="s">
        <v>1023</v>
      </c>
      <c r="O595" s="18" t="s">
        <v>3919</v>
      </c>
      <c r="P595" s="18">
        <v>370630000000000</v>
      </c>
      <c r="Q595" s="18">
        <v>2407</v>
      </c>
      <c r="R595" s="19">
        <v>37.10885</v>
      </c>
      <c r="S595" s="19">
        <v>116.02879</v>
      </c>
      <c r="T595" s="18">
        <v>-13</v>
      </c>
      <c r="U595" s="18">
        <v>1975</v>
      </c>
      <c r="V595" s="14">
        <v>586293.8125</v>
      </c>
      <c r="W595" s="14">
        <v>4107185.5</v>
      </c>
      <c r="X595" s="14">
        <f t="shared" si="27"/>
        <v>5842.417517269263</v>
      </c>
      <c r="Y595" s="14">
        <f t="shared" si="28"/>
        <v>-31676.92791007273</v>
      </c>
      <c r="Z595" s="14">
        <f t="shared" si="29"/>
        <v>32211.20308628722</v>
      </c>
    </row>
    <row r="596" spans="1:26" ht="12.75">
      <c r="A596" s="18">
        <v>593</v>
      </c>
      <c r="B596" s="18">
        <v>695</v>
      </c>
      <c r="C596" s="18" t="s">
        <v>3920</v>
      </c>
      <c r="D596" s="18" t="s">
        <v>3921</v>
      </c>
      <c r="E596" s="18" t="s">
        <v>3922</v>
      </c>
      <c r="F596" s="18">
        <v>3958</v>
      </c>
      <c r="G596" s="18">
        <v>752</v>
      </c>
      <c r="H596" s="18" t="s">
        <v>3923</v>
      </c>
      <c r="I596" s="18" t="s">
        <v>1186</v>
      </c>
      <c r="J596" s="18" t="s">
        <v>1020</v>
      </c>
      <c r="K596" s="18" t="s">
        <v>1021</v>
      </c>
      <c r="L596" s="18" t="s">
        <v>1035</v>
      </c>
      <c r="M596" s="18">
        <v>689</v>
      </c>
      <c r="N596" s="18" t="s">
        <v>1023</v>
      </c>
      <c r="O596" s="18" t="s">
        <v>3924</v>
      </c>
      <c r="P596" s="18">
        <v>370010000000000</v>
      </c>
      <c r="Q596" s="18">
        <v>2420</v>
      </c>
      <c r="R596" s="19">
        <v>37.00449</v>
      </c>
      <c r="S596" s="19">
        <v>116.01487</v>
      </c>
      <c r="T596" s="18">
        <v>-849</v>
      </c>
      <c r="U596" s="18">
        <v>1972</v>
      </c>
      <c r="V596" s="14">
        <v>587651.0625</v>
      </c>
      <c r="W596" s="14">
        <v>4095621</v>
      </c>
      <c r="X596" s="14">
        <f t="shared" si="27"/>
        <v>4485.167517269263</v>
      </c>
      <c r="Y596" s="14">
        <f t="shared" si="28"/>
        <v>-20112.42791007273</v>
      </c>
      <c r="Z596" s="14">
        <f t="shared" si="29"/>
        <v>20606.467045465117</v>
      </c>
    </row>
    <row r="597" spans="1:26" ht="12.75">
      <c r="A597" s="18">
        <v>594</v>
      </c>
      <c r="B597" s="18">
        <v>454</v>
      </c>
      <c r="C597" s="18" t="s">
        <v>3925</v>
      </c>
      <c r="D597" s="18" t="s">
        <v>3926</v>
      </c>
      <c r="E597" s="18" t="s">
        <v>3927</v>
      </c>
      <c r="F597" s="18">
        <v>4013</v>
      </c>
      <c r="G597" s="18">
        <v>445</v>
      </c>
      <c r="H597" s="18" t="s">
        <v>3928</v>
      </c>
      <c r="J597" s="18" t="s">
        <v>1020</v>
      </c>
      <c r="K597" s="18" t="s">
        <v>1046</v>
      </c>
      <c r="L597" s="18" t="s">
        <v>1035</v>
      </c>
      <c r="M597" s="18">
        <v>414</v>
      </c>
      <c r="N597" s="18" t="s">
        <v>1023</v>
      </c>
      <c r="O597" s="18" t="s">
        <v>3929</v>
      </c>
      <c r="P597" s="18">
        <v>370230000000000</v>
      </c>
      <c r="Q597" s="18">
        <v>2407</v>
      </c>
      <c r="R597" s="19">
        <v>37.04367</v>
      </c>
      <c r="S597" s="19">
        <v>116.02248</v>
      </c>
      <c r="T597" s="18">
        <v>-1192</v>
      </c>
      <c r="U597" s="18">
        <v>1966</v>
      </c>
      <c r="V597" s="14">
        <v>586928.625</v>
      </c>
      <c r="W597" s="14">
        <v>4099960</v>
      </c>
      <c r="X597" s="14">
        <f t="shared" si="27"/>
        <v>5207.605017269263</v>
      </c>
      <c r="Y597" s="14">
        <f t="shared" si="28"/>
        <v>-24451.42791007273</v>
      </c>
      <c r="Z597" s="14">
        <f t="shared" si="29"/>
        <v>24999.829536566274</v>
      </c>
    </row>
    <row r="598" spans="1:26" ht="12.75">
      <c r="A598" s="18">
        <v>595</v>
      </c>
      <c r="B598" s="18">
        <v>351</v>
      </c>
      <c r="C598" s="18" t="s">
        <v>3930</v>
      </c>
      <c r="D598" s="18" t="s">
        <v>3931</v>
      </c>
      <c r="E598" s="18" t="s">
        <v>3932</v>
      </c>
      <c r="F598" s="18">
        <v>4221</v>
      </c>
      <c r="G598" s="18">
        <v>909</v>
      </c>
      <c r="H598" s="18" t="s">
        <v>3933</v>
      </c>
      <c r="J598" s="18" t="s">
        <v>1020</v>
      </c>
      <c r="K598" s="18" t="s">
        <v>1021</v>
      </c>
      <c r="L598" s="18" t="s">
        <v>3934</v>
      </c>
      <c r="M598" s="18">
        <v>868</v>
      </c>
      <c r="N598" s="18" t="s">
        <v>1053</v>
      </c>
      <c r="O598" s="18" t="s">
        <v>3935</v>
      </c>
      <c r="P598" s="18">
        <v>370730000000000</v>
      </c>
      <c r="Q598" s="18">
        <v>2411</v>
      </c>
      <c r="R598" s="19">
        <v>37.12642</v>
      </c>
      <c r="S598" s="19">
        <v>116.03629</v>
      </c>
      <c r="T598" s="18">
        <v>-942</v>
      </c>
      <c r="U598" s="18">
        <v>1964</v>
      </c>
      <c r="V598" s="14">
        <v>585607.75</v>
      </c>
      <c r="W598" s="14">
        <v>4109127.75</v>
      </c>
      <c r="X598" s="14">
        <f t="shared" si="27"/>
        <v>6528.480017269263</v>
      </c>
      <c r="Y598" s="14">
        <f t="shared" si="28"/>
        <v>-33619.17791007273</v>
      </c>
      <c r="Z598" s="14">
        <f t="shared" si="29"/>
        <v>34247.19221607818</v>
      </c>
    </row>
    <row r="599" spans="1:26" ht="12.75">
      <c r="A599" s="18">
        <v>596</v>
      </c>
      <c r="B599" s="18">
        <v>858</v>
      </c>
      <c r="C599" s="18" t="s">
        <v>3936</v>
      </c>
      <c r="D599" s="18" t="s">
        <v>3937</v>
      </c>
      <c r="E599" s="18" t="s">
        <v>3938</v>
      </c>
      <c r="F599" s="18">
        <v>3966</v>
      </c>
      <c r="G599" s="18">
        <v>1615</v>
      </c>
      <c r="H599" s="18" t="s">
        <v>3939</v>
      </c>
      <c r="J599" s="18" t="s">
        <v>1020</v>
      </c>
      <c r="K599" s="18" t="s">
        <v>1021</v>
      </c>
      <c r="L599" s="18" t="s">
        <v>1101</v>
      </c>
      <c r="M599" s="18">
        <v>1301</v>
      </c>
      <c r="N599" s="18" t="s">
        <v>1023</v>
      </c>
      <c r="O599" s="18" t="s">
        <v>3940</v>
      </c>
      <c r="P599" s="18">
        <v>370050000000000</v>
      </c>
      <c r="Q599" s="18">
        <v>2416</v>
      </c>
      <c r="R599" s="19">
        <v>37.01475</v>
      </c>
      <c r="S599" s="19">
        <v>116.008</v>
      </c>
      <c r="T599" s="18">
        <v>-249</v>
      </c>
      <c r="U599" s="18">
        <v>1979</v>
      </c>
      <c r="V599" s="14">
        <v>588250.125</v>
      </c>
      <c r="W599" s="14">
        <v>4096765</v>
      </c>
      <c r="X599" s="14">
        <f t="shared" si="27"/>
        <v>3886.105017269263</v>
      </c>
      <c r="Y599" s="14">
        <f t="shared" si="28"/>
        <v>-21256.42791007273</v>
      </c>
      <c r="Z599" s="14">
        <f t="shared" si="29"/>
        <v>21608.73757768751</v>
      </c>
    </row>
    <row r="600" spans="1:26" ht="12.75">
      <c r="A600" s="18">
        <v>597</v>
      </c>
      <c r="B600" s="18">
        <v>695</v>
      </c>
      <c r="C600" s="18" t="s">
        <v>3941</v>
      </c>
      <c r="D600" s="18" t="s">
        <v>3921</v>
      </c>
      <c r="E600" s="18" t="s">
        <v>3942</v>
      </c>
      <c r="F600" s="18">
        <v>3960</v>
      </c>
      <c r="G600" s="18">
        <v>1054</v>
      </c>
      <c r="H600" s="18" t="s">
        <v>3943</v>
      </c>
      <c r="I600" s="18" t="s">
        <v>1186</v>
      </c>
      <c r="J600" s="18" t="s">
        <v>1020</v>
      </c>
      <c r="K600" s="18" t="s">
        <v>1021</v>
      </c>
      <c r="L600" s="18" t="s">
        <v>1035</v>
      </c>
      <c r="M600" s="18">
        <v>915</v>
      </c>
      <c r="N600" s="18" t="s">
        <v>1023</v>
      </c>
      <c r="O600" s="18" t="s">
        <v>3944</v>
      </c>
      <c r="P600" s="18">
        <v>370020000000000</v>
      </c>
      <c r="Q600" s="18">
        <v>2416</v>
      </c>
      <c r="R600" s="19">
        <v>37.00548</v>
      </c>
      <c r="S600" s="19">
        <v>116.02007</v>
      </c>
      <c r="T600" s="18">
        <v>-629</v>
      </c>
      <c r="U600" s="18">
        <v>1972</v>
      </c>
      <c r="V600" s="14">
        <v>587187.1875</v>
      </c>
      <c r="W600" s="14">
        <v>4095725.25</v>
      </c>
      <c r="X600" s="14">
        <f t="shared" si="27"/>
        <v>4949.042517269263</v>
      </c>
      <c r="Y600" s="14">
        <f t="shared" si="28"/>
        <v>-20216.67791007273</v>
      </c>
      <c r="Z600" s="14">
        <f t="shared" si="29"/>
        <v>20813.627448317642</v>
      </c>
    </row>
    <row r="601" spans="1:26" ht="12.75">
      <c r="A601" s="18">
        <v>598</v>
      </c>
      <c r="B601" s="18">
        <v>418</v>
      </c>
      <c r="C601" s="18" t="s">
        <v>3945</v>
      </c>
      <c r="D601" s="18" t="s">
        <v>3946</v>
      </c>
      <c r="E601" s="18" t="s">
        <v>3947</v>
      </c>
      <c r="F601" s="18">
        <v>4332</v>
      </c>
      <c r="G601" s="18">
        <v>625</v>
      </c>
      <c r="H601" s="18" t="s">
        <v>3948</v>
      </c>
      <c r="J601" s="18" t="s">
        <v>1020</v>
      </c>
      <c r="K601" s="18" t="s">
        <v>1021</v>
      </c>
      <c r="L601" s="18" t="s">
        <v>1035</v>
      </c>
      <c r="M601" s="18">
        <v>568</v>
      </c>
      <c r="N601" s="18" t="s">
        <v>1053</v>
      </c>
      <c r="O601" s="18" t="s">
        <v>3949</v>
      </c>
      <c r="P601" s="18">
        <v>370650000000000</v>
      </c>
      <c r="Q601" s="18">
        <v>2404</v>
      </c>
      <c r="R601" s="19">
        <v>37.11578</v>
      </c>
      <c r="S601" s="19">
        <v>116.02325</v>
      </c>
      <c r="T601" s="18">
        <v>-1360</v>
      </c>
      <c r="U601" s="18">
        <v>1965</v>
      </c>
      <c r="V601" s="14">
        <v>586778.3125</v>
      </c>
      <c r="W601" s="14">
        <v>4107958.5</v>
      </c>
      <c r="X601" s="14">
        <f t="shared" si="27"/>
        <v>5357.917517269263</v>
      </c>
      <c r="Y601" s="14">
        <f t="shared" si="28"/>
        <v>-32449.92791007273</v>
      </c>
      <c r="Z601" s="14">
        <f t="shared" si="29"/>
        <v>32889.28551201406</v>
      </c>
    </row>
    <row r="602" spans="1:26" ht="12.75">
      <c r="A602" s="18">
        <v>599</v>
      </c>
      <c r="B602" s="18">
        <v>942</v>
      </c>
      <c r="C602" s="18" t="s">
        <v>3950</v>
      </c>
      <c r="D602" s="18" t="s">
        <v>3951</v>
      </c>
      <c r="E602" s="18" t="s">
        <v>3952</v>
      </c>
      <c r="F602" s="18">
        <v>4522</v>
      </c>
      <c r="G602" s="18">
        <v>750</v>
      </c>
      <c r="H602" s="18" t="s">
        <v>3953</v>
      </c>
      <c r="J602" s="18" t="s">
        <v>1020</v>
      </c>
      <c r="K602" s="18" t="s">
        <v>1021</v>
      </c>
      <c r="L602" s="18" t="s">
        <v>1035</v>
      </c>
      <c r="M602" s="18">
        <v>688</v>
      </c>
      <c r="N602" s="18" t="s">
        <v>1053</v>
      </c>
      <c r="O602" s="18" t="s">
        <v>3954</v>
      </c>
      <c r="P602" s="18">
        <v>371150000000000</v>
      </c>
      <c r="Q602" s="18">
        <v>2535</v>
      </c>
      <c r="R602" s="19">
        <v>37.19848</v>
      </c>
      <c r="S602" s="19">
        <v>116.05396</v>
      </c>
      <c r="T602" s="18">
        <v>-1299</v>
      </c>
      <c r="U602" s="18">
        <v>1984</v>
      </c>
      <c r="V602" s="14">
        <v>583958.25</v>
      </c>
      <c r="W602" s="14">
        <v>4117105.75</v>
      </c>
      <c r="X602" s="14">
        <f t="shared" si="27"/>
        <v>8177.980017269263</v>
      </c>
      <c r="Y602" s="14">
        <f t="shared" si="28"/>
        <v>-41597.17791007273</v>
      </c>
      <c r="Z602" s="14">
        <f t="shared" si="29"/>
        <v>42393.4495794468</v>
      </c>
    </row>
    <row r="603" spans="1:26" ht="12.75">
      <c r="A603" s="18">
        <v>600</v>
      </c>
      <c r="B603" s="18">
        <v>709</v>
      </c>
      <c r="C603" s="18" t="s">
        <v>3955</v>
      </c>
      <c r="D603" s="18" t="s">
        <v>3956</v>
      </c>
      <c r="E603" s="18" t="s">
        <v>3957</v>
      </c>
      <c r="F603" s="18">
        <v>4108</v>
      </c>
      <c r="G603" s="18">
        <v>1906</v>
      </c>
      <c r="H603" s="18" t="s">
        <v>3958</v>
      </c>
      <c r="J603" s="18" t="s">
        <v>1020</v>
      </c>
      <c r="K603" s="18" t="s">
        <v>1021</v>
      </c>
      <c r="L603" s="18" t="s">
        <v>1029</v>
      </c>
      <c r="M603" s="18">
        <v>1838</v>
      </c>
      <c r="N603" s="18" t="s">
        <v>1023</v>
      </c>
      <c r="O603" s="18" t="s">
        <v>3959</v>
      </c>
      <c r="P603" s="18">
        <v>370450000000000</v>
      </c>
      <c r="Q603" s="18">
        <v>2424</v>
      </c>
      <c r="R603" s="19">
        <v>37.08206</v>
      </c>
      <c r="S603" s="19">
        <v>116.03657</v>
      </c>
      <c r="T603" s="18">
        <v>154</v>
      </c>
      <c r="U603" s="18">
        <v>1972</v>
      </c>
      <c r="V603" s="14">
        <v>585633.5625</v>
      </c>
      <c r="W603" s="14">
        <v>4104206</v>
      </c>
      <c r="X603" s="14">
        <f t="shared" si="27"/>
        <v>6502.667517269263</v>
      </c>
      <c r="Y603" s="14">
        <f t="shared" si="28"/>
        <v>-28697.42791007273</v>
      </c>
      <c r="Z603" s="14">
        <f t="shared" si="29"/>
        <v>29424.939311644637</v>
      </c>
    </row>
    <row r="604" spans="1:26" ht="12.75">
      <c r="A604" s="18">
        <v>601</v>
      </c>
      <c r="B604" s="18">
        <v>158</v>
      </c>
      <c r="C604" s="18" t="s">
        <v>3960</v>
      </c>
      <c r="D604" s="18" t="s">
        <v>3961</v>
      </c>
      <c r="E604" s="18" t="s">
        <v>3962</v>
      </c>
      <c r="F604" s="18">
        <v>4032</v>
      </c>
      <c r="G604" s="18">
        <v>515</v>
      </c>
      <c r="H604" s="18" t="s">
        <v>3963</v>
      </c>
      <c r="J604" s="18" t="s">
        <v>1020</v>
      </c>
      <c r="K604" s="18" t="s">
        <v>1046</v>
      </c>
      <c r="L604" s="18" t="s">
        <v>3964</v>
      </c>
      <c r="M604" s="18">
        <v>480</v>
      </c>
      <c r="N604" s="18" t="s">
        <v>1023</v>
      </c>
      <c r="O604" s="18" t="s">
        <v>3965</v>
      </c>
      <c r="P604" s="18">
        <v>370300000000000</v>
      </c>
      <c r="Q604" s="18">
        <v>2405</v>
      </c>
      <c r="R604" s="19">
        <v>37.0499</v>
      </c>
      <c r="S604" s="19">
        <v>116.03185</v>
      </c>
      <c r="T604" s="18">
        <v>-1147</v>
      </c>
      <c r="U604" s="18">
        <v>1958</v>
      </c>
      <c r="V604" s="14">
        <v>586089.4375</v>
      </c>
      <c r="W604" s="14">
        <v>4100642.5</v>
      </c>
      <c r="X604" s="14">
        <f t="shared" si="27"/>
        <v>6046.792517269263</v>
      </c>
      <c r="Y604" s="14">
        <f t="shared" si="28"/>
        <v>-25133.92791007273</v>
      </c>
      <c r="Z604" s="14">
        <f t="shared" si="29"/>
        <v>25851.074096362736</v>
      </c>
    </row>
    <row r="605" spans="1:26" ht="12.75">
      <c r="A605" s="18">
        <v>602</v>
      </c>
      <c r="B605" s="18">
        <v>233</v>
      </c>
      <c r="C605" s="18" t="s">
        <v>3966</v>
      </c>
      <c r="D605" s="18" t="s">
        <v>3967</v>
      </c>
      <c r="E605" s="18" t="s">
        <v>3968</v>
      </c>
      <c r="F605" s="18">
        <v>4021</v>
      </c>
      <c r="G605" s="18">
        <v>877</v>
      </c>
      <c r="H605" s="18" t="s">
        <v>3969</v>
      </c>
      <c r="J605" s="18" t="s">
        <v>1020</v>
      </c>
      <c r="K605" s="18" t="s">
        <v>1021</v>
      </c>
      <c r="L605" s="18" t="s">
        <v>1059</v>
      </c>
      <c r="M605" s="18">
        <v>848</v>
      </c>
      <c r="N605" s="18" t="s">
        <v>1023</v>
      </c>
      <c r="O605" s="18" t="s">
        <v>3970</v>
      </c>
      <c r="P605" s="18">
        <v>370240000000000</v>
      </c>
      <c r="Q605" s="18">
        <v>2407</v>
      </c>
      <c r="R605" s="19">
        <v>37.04657</v>
      </c>
      <c r="S605" s="19">
        <v>116.02501</v>
      </c>
      <c r="T605" s="18">
        <v>-766</v>
      </c>
      <c r="U605" s="18">
        <v>1962</v>
      </c>
      <c r="V605" s="14">
        <v>586701.375</v>
      </c>
      <c r="W605" s="14">
        <v>4100279.25</v>
      </c>
      <c r="X605" s="14">
        <f t="shared" si="27"/>
        <v>5434.855017269263</v>
      </c>
      <c r="Y605" s="14">
        <f t="shared" si="28"/>
        <v>-24770.67791007273</v>
      </c>
      <c r="Z605" s="14">
        <f t="shared" si="29"/>
        <v>25359.892215530057</v>
      </c>
    </row>
    <row r="606" spans="1:26" ht="12.75">
      <c r="A606" s="18">
        <v>603</v>
      </c>
      <c r="B606" s="18">
        <v>582</v>
      </c>
      <c r="C606" s="18" t="s">
        <v>3971</v>
      </c>
      <c r="D606" s="18" t="s">
        <v>3972</v>
      </c>
      <c r="E606" s="18" t="s">
        <v>3973</v>
      </c>
      <c r="F606" s="18">
        <v>4315</v>
      </c>
      <c r="G606" s="18">
        <v>1020</v>
      </c>
      <c r="H606" s="18" t="s">
        <v>3974</v>
      </c>
      <c r="J606" s="18" t="s">
        <v>1020</v>
      </c>
      <c r="K606" s="18" t="s">
        <v>1686</v>
      </c>
      <c r="L606" s="18" t="s">
        <v>1346</v>
      </c>
      <c r="M606" s="18">
        <v>810</v>
      </c>
      <c r="N606" s="18" t="s">
        <v>1053</v>
      </c>
      <c r="O606" s="18" t="s">
        <v>3975</v>
      </c>
      <c r="P606" s="18">
        <v>370850000000000</v>
      </c>
      <c r="Q606" s="18">
        <v>2430</v>
      </c>
      <c r="R606" s="19">
        <v>37.14792</v>
      </c>
      <c r="S606" s="19">
        <v>116.06566</v>
      </c>
      <c r="T606" s="18">
        <v>-1075</v>
      </c>
      <c r="U606" s="18">
        <v>1969</v>
      </c>
      <c r="V606" s="14">
        <v>582975.75</v>
      </c>
      <c r="W606" s="14">
        <v>4111486.5</v>
      </c>
      <c r="X606" s="14">
        <f t="shared" si="27"/>
        <v>9160.480017269263</v>
      </c>
      <c r="Y606" s="14">
        <f t="shared" si="28"/>
        <v>-35977.92791007273</v>
      </c>
      <c r="Z606" s="14">
        <f t="shared" si="29"/>
        <v>37125.80895885206</v>
      </c>
    </row>
    <row r="607" spans="1:26" ht="12.75">
      <c r="A607" s="18">
        <v>604</v>
      </c>
      <c r="B607" s="18">
        <v>248</v>
      </c>
      <c r="C607" s="18" t="s">
        <v>3976</v>
      </c>
      <c r="D607" s="18" t="s">
        <v>3977</v>
      </c>
      <c r="E607" s="18" t="s">
        <v>3978</v>
      </c>
      <c r="F607" s="18">
        <v>4022</v>
      </c>
      <c r="G607" s="18">
        <v>885</v>
      </c>
      <c r="H607" s="18" t="s">
        <v>3979</v>
      </c>
      <c r="J607" s="18" t="s">
        <v>1020</v>
      </c>
      <c r="K607" s="18" t="s">
        <v>1021</v>
      </c>
      <c r="L607" s="18" t="s">
        <v>1059</v>
      </c>
      <c r="M607" s="18">
        <v>860</v>
      </c>
      <c r="N607" s="18" t="s">
        <v>1023</v>
      </c>
      <c r="O607" s="18" t="s">
        <v>3980</v>
      </c>
      <c r="P607" s="18">
        <v>370240000000000</v>
      </c>
      <c r="Q607" s="18">
        <v>2407</v>
      </c>
      <c r="R607" s="19">
        <v>37.04572</v>
      </c>
      <c r="S607" s="19">
        <v>116.03928</v>
      </c>
      <c r="T607" s="18">
        <v>-755</v>
      </c>
      <c r="U607" s="18">
        <v>1962</v>
      </c>
      <c r="V607" s="14">
        <v>585432.5625</v>
      </c>
      <c r="W607" s="14">
        <v>4100172</v>
      </c>
      <c r="X607" s="14">
        <f t="shared" si="27"/>
        <v>6703.667517269263</v>
      </c>
      <c r="Y607" s="14">
        <f t="shared" si="28"/>
        <v>-24663.42791007273</v>
      </c>
      <c r="Z607" s="14">
        <f t="shared" si="29"/>
        <v>25558.243962710847</v>
      </c>
    </row>
    <row r="608" spans="1:26" ht="12.75">
      <c r="A608" s="18">
        <v>605</v>
      </c>
      <c r="B608" s="18">
        <v>317</v>
      </c>
      <c r="C608" s="18" t="s">
        <v>3981</v>
      </c>
      <c r="D608" s="18" t="s">
        <v>3322</v>
      </c>
      <c r="E608" s="18" t="s">
        <v>3982</v>
      </c>
      <c r="F608" s="18">
        <v>4225</v>
      </c>
      <c r="G608" s="18">
        <v>204</v>
      </c>
      <c r="H608" s="18" t="s">
        <v>3983</v>
      </c>
      <c r="J608" s="18" t="s">
        <v>1020</v>
      </c>
      <c r="K608" s="18" t="s">
        <v>1021</v>
      </c>
      <c r="L608" s="18" t="s">
        <v>1059</v>
      </c>
      <c r="M608" s="18">
        <v>190</v>
      </c>
      <c r="N608" s="18" t="s">
        <v>1053</v>
      </c>
      <c r="O608" s="18" t="s">
        <v>3984</v>
      </c>
      <c r="P608" s="18">
        <v>370710000000000</v>
      </c>
      <c r="Q608" s="18">
        <v>2412</v>
      </c>
      <c r="R608" s="19">
        <v>37.04362</v>
      </c>
      <c r="S608" s="19">
        <v>116.03681</v>
      </c>
      <c r="T608" s="18">
        <v>-1623</v>
      </c>
      <c r="U608" s="18">
        <v>1963</v>
      </c>
      <c r="V608" s="14">
        <v>585654.875</v>
      </c>
      <c r="W608" s="14">
        <v>4099941.75</v>
      </c>
      <c r="X608" s="14">
        <f t="shared" si="27"/>
        <v>6481.355017269263</v>
      </c>
      <c r="Y608" s="14">
        <f t="shared" si="28"/>
        <v>-24433.17791007273</v>
      </c>
      <c r="Z608" s="14">
        <f t="shared" si="29"/>
        <v>25278.214842926456</v>
      </c>
    </row>
    <row r="609" spans="1:26" ht="12.75">
      <c r="A609" s="18">
        <v>606</v>
      </c>
      <c r="B609" s="18">
        <v>738</v>
      </c>
      <c r="C609" s="18" t="s">
        <v>3985</v>
      </c>
      <c r="D609" s="18" t="s">
        <v>3986</v>
      </c>
      <c r="E609" s="18" t="s">
        <v>3987</v>
      </c>
      <c r="F609" s="18">
        <v>3945</v>
      </c>
      <c r="G609" s="18">
        <v>973</v>
      </c>
      <c r="H609" s="18" t="s">
        <v>3988</v>
      </c>
      <c r="J609" s="18" t="s">
        <v>1020</v>
      </c>
      <c r="K609" s="18" t="s">
        <v>1021</v>
      </c>
      <c r="L609" s="18" t="s">
        <v>1035</v>
      </c>
      <c r="M609" s="18">
        <v>913</v>
      </c>
      <c r="N609" s="18" t="s">
        <v>1023</v>
      </c>
      <c r="O609" s="18" t="s">
        <v>3989</v>
      </c>
      <c r="P609" s="18">
        <v>365920000000000</v>
      </c>
      <c r="Q609" s="18">
        <v>2420</v>
      </c>
      <c r="R609" s="19">
        <v>36.99149</v>
      </c>
      <c r="S609" s="19">
        <v>116.02412</v>
      </c>
      <c r="T609" s="18">
        <v>-612</v>
      </c>
      <c r="U609" s="18">
        <v>1973</v>
      </c>
      <c r="V609" s="14">
        <v>586842.25</v>
      </c>
      <c r="W609" s="14">
        <v>4094170</v>
      </c>
      <c r="X609" s="14">
        <f t="shared" si="27"/>
        <v>5293.980017269263</v>
      </c>
      <c r="Y609" s="14">
        <f t="shared" si="28"/>
        <v>-18661.42791007273</v>
      </c>
      <c r="Z609" s="14">
        <f t="shared" si="29"/>
        <v>19397.81214637588</v>
      </c>
    </row>
    <row r="610" spans="1:26" ht="12.75">
      <c r="A610" s="18">
        <v>607</v>
      </c>
      <c r="B610" s="18">
        <v>1023</v>
      </c>
      <c r="C610" s="18" t="s">
        <v>3990</v>
      </c>
      <c r="D610" s="18" t="s">
        <v>3991</v>
      </c>
      <c r="E610" s="18" t="s">
        <v>3992</v>
      </c>
      <c r="F610" s="18">
        <v>4479</v>
      </c>
      <c r="G610" s="18">
        <v>1521</v>
      </c>
      <c r="H610" s="18" t="s">
        <v>3993</v>
      </c>
      <c r="I610" s="18" t="s">
        <v>1186</v>
      </c>
      <c r="J610" s="18" t="s">
        <v>1020</v>
      </c>
      <c r="K610" s="18" t="s">
        <v>1021</v>
      </c>
      <c r="L610" s="18" t="s">
        <v>1035</v>
      </c>
      <c r="M610" s="18">
        <v>1100</v>
      </c>
      <c r="N610" s="18" t="s">
        <v>1053</v>
      </c>
      <c r="O610" s="18" t="s">
        <v>3994</v>
      </c>
      <c r="P610" s="18">
        <v>370620000000000</v>
      </c>
      <c r="Q610" s="18">
        <v>2871</v>
      </c>
      <c r="R610" s="19">
        <v>37.10761</v>
      </c>
      <c r="S610" s="19">
        <v>116.12089</v>
      </c>
      <c r="T610" s="18">
        <v>-508</v>
      </c>
      <c r="U610" s="18">
        <v>1989</v>
      </c>
      <c r="V610" s="14">
        <v>578112.6875</v>
      </c>
      <c r="W610" s="14">
        <v>4106968.25</v>
      </c>
      <c r="X610" s="14">
        <f t="shared" si="27"/>
        <v>14023.542517269263</v>
      </c>
      <c r="Y610" s="14">
        <f t="shared" si="28"/>
        <v>-31459.67791007273</v>
      </c>
      <c r="Z610" s="14">
        <f t="shared" si="29"/>
        <v>34443.73787699553</v>
      </c>
    </row>
    <row r="611" spans="1:26" ht="12.75">
      <c r="A611" s="18">
        <v>608</v>
      </c>
      <c r="B611" s="18">
        <v>1023</v>
      </c>
      <c r="C611" s="18" t="s">
        <v>3995</v>
      </c>
      <c r="D611" s="18" t="s">
        <v>3991</v>
      </c>
      <c r="E611" s="18" t="s">
        <v>3992</v>
      </c>
      <c r="F611" s="18">
        <v>4479</v>
      </c>
      <c r="G611" s="18">
        <v>1521</v>
      </c>
      <c r="H611" s="18" t="s">
        <v>3993</v>
      </c>
      <c r="I611" s="18" t="s">
        <v>1186</v>
      </c>
      <c r="J611" s="18" t="s">
        <v>1020</v>
      </c>
      <c r="K611" s="18" t="s">
        <v>1046</v>
      </c>
      <c r="L611" s="18" t="s">
        <v>1035</v>
      </c>
      <c r="M611" s="18">
        <v>1280</v>
      </c>
      <c r="N611" s="18" t="s">
        <v>1053</v>
      </c>
      <c r="O611" s="18" t="s">
        <v>3994</v>
      </c>
      <c r="P611" s="18">
        <v>370620000000000</v>
      </c>
      <c r="Q611" s="18">
        <v>2871</v>
      </c>
      <c r="R611" s="19">
        <v>37.10761</v>
      </c>
      <c r="S611" s="19">
        <v>116.12089</v>
      </c>
      <c r="T611" s="18">
        <v>-328</v>
      </c>
      <c r="U611" s="18">
        <v>1989</v>
      </c>
      <c r="V611" s="14">
        <v>578112.6875</v>
      </c>
      <c r="W611" s="14">
        <v>4106968.25</v>
      </c>
      <c r="X611" s="14">
        <f t="shared" si="27"/>
        <v>14023.542517269263</v>
      </c>
      <c r="Y611" s="14">
        <f t="shared" si="28"/>
        <v>-31459.67791007273</v>
      </c>
      <c r="Z611" s="14">
        <f t="shared" si="29"/>
        <v>34443.73787699553</v>
      </c>
    </row>
    <row r="612" spans="1:26" ht="12.75">
      <c r="A612" s="18">
        <v>609</v>
      </c>
      <c r="B612" s="18">
        <v>1023</v>
      </c>
      <c r="C612" s="18" t="s">
        <v>3996</v>
      </c>
      <c r="D612" s="18" t="s">
        <v>3991</v>
      </c>
      <c r="E612" s="18" t="s">
        <v>3992</v>
      </c>
      <c r="F612" s="18">
        <v>4479</v>
      </c>
      <c r="G612" s="18">
        <v>1521</v>
      </c>
      <c r="H612" s="18" t="s">
        <v>3993</v>
      </c>
      <c r="I612" s="18" t="s">
        <v>1186</v>
      </c>
      <c r="J612" s="18" t="s">
        <v>1020</v>
      </c>
      <c r="K612" s="18" t="s">
        <v>1046</v>
      </c>
      <c r="L612" s="18" t="s">
        <v>1035</v>
      </c>
      <c r="M612" s="18">
        <v>1324</v>
      </c>
      <c r="N612" s="18" t="s">
        <v>1053</v>
      </c>
      <c r="O612" s="18" t="s">
        <v>3994</v>
      </c>
      <c r="P612" s="18">
        <v>370620000000000</v>
      </c>
      <c r="Q612" s="18">
        <v>2871</v>
      </c>
      <c r="R612" s="19">
        <v>37.10761</v>
      </c>
      <c r="S612" s="19">
        <v>116.12089</v>
      </c>
      <c r="T612" s="18">
        <v>-284</v>
      </c>
      <c r="U612" s="18">
        <v>1989</v>
      </c>
      <c r="V612" s="14">
        <v>578112.6875</v>
      </c>
      <c r="W612" s="14">
        <v>4106968.25</v>
      </c>
      <c r="X612" s="14">
        <f t="shared" si="27"/>
        <v>14023.542517269263</v>
      </c>
      <c r="Y612" s="14">
        <f t="shared" si="28"/>
        <v>-31459.67791007273</v>
      </c>
      <c r="Z612" s="14">
        <f t="shared" si="29"/>
        <v>34443.73787699553</v>
      </c>
    </row>
    <row r="613" spans="1:26" ht="12.75">
      <c r="A613" s="18">
        <v>610</v>
      </c>
      <c r="B613" s="18">
        <v>894</v>
      </c>
      <c r="C613" s="18" t="s">
        <v>3997</v>
      </c>
      <c r="D613" s="18" t="s">
        <v>3998</v>
      </c>
      <c r="E613" s="18" t="s">
        <v>3999</v>
      </c>
      <c r="F613" s="18">
        <v>4224</v>
      </c>
      <c r="G613" s="18">
        <v>2000</v>
      </c>
      <c r="H613" s="18" t="s">
        <v>4000</v>
      </c>
      <c r="J613" s="18" t="s">
        <v>1020</v>
      </c>
      <c r="K613" s="18" t="s">
        <v>1021</v>
      </c>
      <c r="L613" s="18" t="s">
        <v>1101</v>
      </c>
      <c r="M613" s="18">
        <v>1549</v>
      </c>
      <c r="N613" s="18" t="s">
        <v>1023</v>
      </c>
      <c r="O613" s="18" t="s">
        <v>4001</v>
      </c>
      <c r="P613" s="18">
        <v>370450000000000</v>
      </c>
      <c r="Q613" s="18">
        <v>2474</v>
      </c>
      <c r="R613" s="19">
        <v>37.08162</v>
      </c>
      <c r="S613" s="19">
        <v>116.00875</v>
      </c>
      <c r="T613" s="18">
        <v>-201</v>
      </c>
      <c r="U613" s="18">
        <v>1981</v>
      </c>
      <c r="V613" s="14">
        <v>588106.1875</v>
      </c>
      <c r="W613" s="14">
        <v>4104182.75</v>
      </c>
      <c r="X613" s="14">
        <f t="shared" si="27"/>
        <v>4030.042517269263</v>
      </c>
      <c r="Y613" s="14">
        <f t="shared" si="28"/>
        <v>-28674.17791007273</v>
      </c>
      <c r="Z613" s="14">
        <f t="shared" si="29"/>
        <v>28955.996296268255</v>
      </c>
    </row>
    <row r="614" spans="1:26" ht="12.75">
      <c r="A614" s="18">
        <v>611</v>
      </c>
      <c r="B614" s="18">
        <v>215</v>
      </c>
      <c r="C614" s="18" t="s">
        <v>4002</v>
      </c>
      <c r="D614" s="18" t="s">
        <v>4003</v>
      </c>
      <c r="E614" s="18" t="s">
        <v>4004</v>
      </c>
      <c r="F614" s="18">
        <v>4012</v>
      </c>
      <c r="G614" s="18">
        <v>1215</v>
      </c>
      <c r="H614" s="18" t="s">
        <v>4005</v>
      </c>
      <c r="J614" s="18" t="s">
        <v>1020</v>
      </c>
      <c r="K614" s="18" t="s">
        <v>1227</v>
      </c>
      <c r="L614" s="18" t="s">
        <v>4006</v>
      </c>
      <c r="M614" s="18">
        <v>1191</v>
      </c>
      <c r="N614" s="18" t="s">
        <v>1023</v>
      </c>
      <c r="O614" s="18" t="s">
        <v>4007</v>
      </c>
      <c r="P614" s="18">
        <v>370220000000000</v>
      </c>
      <c r="Q614" s="18">
        <v>2405</v>
      </c>
      <c r="R614" s="19">
        <v>37.04126</v>
      </c>
      <c r="S614" s="19">
        <v>116.02868</v>
      </c>
      <c r="T614" s="18">
        <v>-416</v>
      </c>
      <c r="U614" s="18">
        <v>1962</v>
      </c>
      <c r="V614" s="14">
        <v>586380.75</v>
      </c>
      <c r="W614" s="14">
        <v>4099687.75</v>
      </c>
      <c r="X614" s="14">
        <f t="shared" si="27"/>
        <v>5755.480017269263</v>
      </c>
      <c r="Y614" s="14">
        <f t="shared" si="28"/>
        <v>-24179.17791007273</v>
      </c>
      <c r="Z614" s="14">
        <f t="shared" si="29"/>
        <v>24854.74189437772</v>
      </c>
    </row>
    <row r="615" spans="1:26" ht="12.75">
      <c r="A615" s="18">
        <v>612</v>
      </c>
      <c r="B615" s="18">
        <v>979</v>
      </c>
      <c r="C615" s="18" t="s">
        <v>4008</v>
      </c>
      <c r="D615" s="18" t="s">
        <v>4009</v>
      </c>
      <c r="E615" s="18" t="s">
        <v>4010</v>
      </c>
      <c r="F615" s="18">
        <v>4219</v>
      </c>
      <c r="G615" s="18">
        <v>1880</v>
      </c>
      <c r="H615" s="18" t="s">
        <v>4011</v>
      </c>
      <c r="J615" s="18" t="s">
        <v>1020</v>
      </c>
      <c r="K615" s="18" t="s">
        <v>1021</v>
      </c>
      <c r="L615" s="18" t="s">
        <v>1035</v>
      </c>
      <c r="M615" s="18">
        <v>1575</v>
      </c>
      <c r="N615" s="18" t="s">
        <v>1053</v>
      </c>
      <c r="O615" s="18" t="s">
        <v>4012</v>
      </c>
      <c r="P615" s="18">
        <v>370730000000000</v>
      </c>
      <c r="Q615" s="18">
        <v>2485</v>
      </c>
      <c r="R615" s="19">
        <v>37.12503</v>
      </c>
      <c r="S615" s="19">
        <v>116.06039</v>
      </c>
      <c r="T615" s="18">
        <v>-159</v>
      </c>
      <c r="U615" s="18">
        <v>1986</v>
      </c>
      <c r="V615" s="14">
        <v>583468.875</v>
      </c>
      <c r="W615" s="14">
        <v>4108952.5</v>
      </c>
      <c r="X615" s="14">
        <f t="shared" si="27"/>
        <v>8667.355017269263</v>
      </c>
      <c r="Y615" s="14">
        <f t="shared" si="28"/>
        <v>-33443.92791007273</v>
      </c>
      <c r="Z615" s="14">
        <f t="shared" si="29"/>
        <v>34548.79675255745</v>
      </c>
    </row>
    <row r="616" spans="1:26" ht="12.75">
      <c r="A616" s="18">
        <v>613</v>
      </c>
      <c r="B616" s="18">
        <v>998</v>
      </c>
      <c r="C616" s="18" t="s">
        <v>4013</v>
      </c>
      <c r="D616" s="18" t="s">
        <v>4014</v>
      </c>
      <c r="E616" s="18" t="s">
        <v>4015</v>
      </c>
      <c r="F616" s="18">
        <v>3957</v>
      </c>
      <c r="G616" s="18">
        <v>1500</v>
      </c>
      <c r="H616" s="18" t="s">
        <v>4016</v>
      </c>
      <c r="J616" s="18" t="s">
        <v>1020</v>
      </c>
      <c r="K616" s="18" t="s">
        <v>1021</v>
      </c>
      <c r="L616" s="18" t="s">
        <v>1035</v>
      </c>
      <c r="M616" s="18">
        <v>1047</v>
      </c>
      <c r="N616" s="18" t="s">
        <v>1023</v>
      </c>
      <c r="O616" s="18" t="s">
        <v>4017</v>
      </c>
      <c r="P616" s="18">
        <v>365950000000000</v>
      </c>
      <c r="Q616" s="18">
        <v>2405</v>
      </c>
      <c r="R616" s="19">
        <v>36.9986</v>
      </c>
      <c r="S616" s="19">
        <v>116.04308</v>
      </c>
      <c r="T616" s="18">
        <v>-505</v>
      </c>
      <c r="U616" s="18">
        <v>1987</v>
      </c>
      <c r="V616" s="14">
        <v>585148.3125</v>
      </c>
      <c r="W616" s="14">
        <v>4094941</v>
      </c>
      <c r="X616" s="14">
        <f t="shared" si="27"/>
        <v>6987.917517269263</v>
      </c>
      <c r="Y616" s="14">
        <f t="shared" si="28"/>
        <v>-19432.42791007273</v>
      </c>
      <c r="Z616" s="14">
        <f t="shared" si="29"/>
        <v>20650.67179799079</v>
      </c>
    </row>
    <row r="617" spans="1:26" ht="12.75">
      <c r="A617" s="18">
        <v>614</v>
      </c>
      <c r="B617" s="18">
        <v>840</v>
      </c>
      <c r="C617" s="18" t="s">
        <v>4018</v>
      </c>
      <c r="D617" s="18" t="s">
        <v>4019</v>
      </c>
      <c r="E617" s="18" t="s">
        <v>4020</v>
      </c>
      <c r="F617" s="18">
        <v>6694</v>
      </c>
      <c r="G617" s="18">
        <v>2350</v>
      </c>
      <c r="H617" s="18" t="s">
        <v>4021</v>
      </c>
      <c r="J617" s="18" t="s">
        <v>1020</v>
      </c>
      <c r="K617" s="18" t="s">
        <v>1021</v>
      </c>
      <c r="L617" s="18" t="s">
        <v>1101</v>
      </c>
      <c r="M617" s="18">
        <v>2234</v>
      </c>
      <c r="N617" s="18" t="s">
        <v>1053</v>
      </c>
      <c r="O617" s="18" t="s">
        <v>4022</v>
      </c>
      <c r="P617" s="18">
        <v>371630000000000</v>
      </c>
      <c r="Q617" s="18">
        <v>4583</v>
      </c>
      <c r="R617" s="19">
        <v>37.27593</v>
      </c>
      <c r="S617" s="19">
        <v>116.35734</v>
      </c>
      <c r="T617" s="18">
        <v>123</v>
      </c>
      <c r="U617" s="18">
        <v>1978</v>
      </c>
      <c r="V617" s="14">
        <v>556975.6875</v>
      </c>
      <c r="W617" s="14">
        <v>4125472.5</v>
      </c>
      <c r="X617" s="14">
        <f t="shared" si="27"/>
        <v>35160.54251726926</v>
      </c>
      <c r="Y617" s="14">
        <f t="shared" si="28"/>
        <v>-49963.92791007273</v>
      </c>
      <c r="Z617" s="14">
        <f t="shared" si="29"/>
        <v>61095.48135755741</v>
      </c>
    </row>
    <row r="618" spans="1:26" ht="12.75">
      <c r="A618" s="18">
        <v>615</v>
      </c>
      <c r="B618" s="18">
        <v>385</v>
      </c>
      <c r="C618" s="18" t="s">
        <v>4023</v>
      </c>
      <c r="D618" s="18" t="s">
        <v>4024</v>
      </c>
      <c r="E618" s="18" t="s">
        <v>4025</v>
      </c>
      <c r="F618" s="18">
        <v>4368</v>
      </c>
      <c r="G618" s="18">
        <v>1364</v>
      </c>
      <c r="H618" s="18" t="s">
        <v>4026</v>
      </c>
      <c r="J618" s="18" t="s">
        <v>1020</v>
      </c>
      <c r="K618" s="18" t="s">
        <v>1052</v>
      </c>
      <c r="L618" s="18" t="s">
        <v>4027</v>
      </c>
      <c r="M618" s="18">
        <v>1331</v>
      </c>
      <c r="N618" s="18" t="s">
        <v>4028</v>
      </c>
      <c r="O618" s="18" t="s">
        <v>4029</v>
      </c>
      <c r="P618" s="18">
        <v>370900000000000</v>
      </c>
      <c r="Q618" s="18">
        <v>2446</v>
      </c>
      <c r="R618" s="19">
        <v>37.15135</v>
      </c>
      <c r="S618" s="19">
        <v>116.077</v>
      </c>
      <c r="T618" s="18">
        <v>-591</v>
      </c>
      <c r="U618" s="18">
        <v>1964</v>
      </c>
      <c r="V618" s="14">
        <v>581965.5</v>
      </c>
      <c r="W618" s="14">
        <v>4111857.5</v>
      </c>
      <c r="X618" s="14">
        <f t="shared" si="27"/>
        <v>10170.730017269263</v>
      </c>
      <c r="Y618" s="14">
        <f t="shared" si="28"/>
        <v>-36348.92791007273</v>
      </c>
      <c r="Z618" s="14">
        <f t="shared" si="29"/>
        <v>37745.04350634459</v>
      </c>
    </row>
    <row r="619" spans="1:26" ht="12.75">
      <c r="A619" s="18">
        <v>616</v>
      </c>
      <c r="B619" s="18">
        <v>687</v>
      </c>
      <c r="C619" s="18" t="s">
        <v>4030</v>
      </c>
      <c r="D619" s="18" t="s">
        <v>4031</v>
      </c>
      <c r="E619" s="18" t="s">
        <v>4032</v>
      </c>
      <c r="F619" s="18">
        <v>4360</v>
      </c>
      <c r="G619" s="18">
        <v>1135</v>
      </c>
      <c r="H619" s="18" t="s">
        <v>4033</v>
      </c>
      <c r="J619" s="18" t="s">
        <v>1020</v>
      </c>
      <c r="K619" s="18" t="s">
        <v>1021</v>
      </c>
      <c r="L619" s="18" t="s">
        <v>1035</v>
      </c>
      <c r="M619" s="18">
        <v>1085</v>
      </c>
      <c r="N619" s="18" t="s">
        <v>1053</v>
      </c>
      <c r="O619" s="18" t="s">
        <v>4034</v>
      </c>
      <c r="P619" s="18">
        <v>370930000000000</v>
      </c>
      <c r="Q619" s="18">
        <v>2419</v>
      </c>
      <c r="R619" s="19">
        <v>37.16045</v>
      </c>
      <c r="S619" s="19">
        <v>116.07023</v>
      </c>
      <c r="T619" s="18">
        <v>-856</v>
      </c>
      <c r="U619" s="18">
        <v>1971</v>
      </c>
      <c r="V619" s="14">
        <v>582555.875</v>
      </c>
      <c r="W619" s="14">
        <v>4112872.75</v>
      </c>
      <c r="X619" s="14">
        <f t="shared" si="27"/>
        <v>9580.355017269263</v>
      </c>
      <c r="Y619" s="14">
        <f t="shared" si="28"/>
        <v>-37364.17791007273</v>
      </c>
      <c r="Z619" s="14">
        <f t="shared" si="29"/>
        <v>38572.85305953506</v>
      </c>
    </row>
    <row r="620" spans="1:26" ht="12.75">
      <c r="A620" s="18">
        <v>617</v>
      </c>
      <c r="B620" s="18">
        <v>393</v>
      </c>
      <c r="C620" s="18" t="s">
        <v>4035</v>
      </c>
      <c r="D620" s="18" t="s">
        <v>1769</v>
      </c>
      <c r="E620" s="18" t="s">
        <v>4036</v>
      </c>
      <c r="F620" s="18">
        <v>4001</v>
      </c>
      <c r="G620" s="18">
        <v>615</v>
      </c>
      <c r="H620" s="18" t="s">
        <v>4037</v>
      </c>
      <c r="J620" s="18" t="s">
        <v>1020</v>
      </c>
      <c r="K620" s="18" t="s">
        <v>1021</v>
      </c>
      <c r="L620" s="18" t="s">
        <v>4038</v>
      </c>
      <c r="M620" s="18">
        <v>592</v>
      </c>
      <c r="N620" s="18" t="s">
        <v>1023</v>
      </c>
      <c r="O620" s="18" t="s">
        <v>4039</v>
      </c>
      <c r="P620" s="18">
        <v>370200000000000</v>
      </c>
      <c r="Q620" s="18">
        <v>2408</v>
      </c>
      <c r="R620" s="19">
        <v>37.03482</v>
      </c>
      <c r="S620" s="19">
        <v>116.01228</v>
      </c>
      <c r="T620" s="18">
        <v>-1001</v>
      </c>
      <c r="U620" s="18">
        <v>1964</v>
      </c>
      <c r="V620" s="14">
        <v>587846.5</v>
      </c>
      <c r="W620" s="14">
        <v>4098988</v>
      </c>
      <c r="X620" s="14">
        <f t="shared" si="27"/>
        <v>4289.730017269263</v>
      </c>
      <c r="Y620" s="14">
        <f t="shared" si="28"/>
        <v>-23479.42791007273</v>
      </c>
      <c r="Z620" s="14">
        <f t="shared" si="29"/>
        <v>23868.081586197146</v>
      </c>
    </row>
    <row r="621" spans="1:26" ht="12.75">
      <c r="A621" s="18">
        <v>618</v>
      </c>
      <c r="B621" s="18">
        <v>98</v>
      </c>
      <c r="C621" s="18" t="s">
        <v>4040</v>
      </c>
      <c r="D621" s="18" t="s">
        <v>4041</v>
      </c>
      <c r="E621" s="18" t="s">
        <v>4042</v>
      </c>
      <c r="F621" s="18">
        <v>4033</v>
      </c>
      <c r="G621" s="18">
        <v>500</v>
      </c>
      <c r="H621" s="18" t="s">
        <v>4043</v>
      </c>
      <c r="J621" s="18" t="s">
        <v>1020</v>
      </c>
      <c r="K621" s="18" t="s">
        <v>1046</v>
      </c>
      <c r="L621" s="18" t="s">
        <v>3546</v>
      </c>
      <c r="M621" s="18">
        <v>500</v>
      </c>
      <c r="N621" s="18" t="s">
        <v>1023</v>
      </c>
      <c r="O621" s="18" t="s">
        <v>4044</v>
      </c>
      <c r="P621" s="18">
        <v>370300000000000</v>
      </c>
      <c r="Q621" s="18">
        <v>2406</v>
      </c>
      <c r="R621" s="19">
        <v>37.05177</v>
      </c>
      <c r="S621" s="19">
        <v>116.03342</v>
      </c>
      <c r="T621" s="18">
        <v>-1127</v>
      </c>
      <c r="U621" s="18">
        <v>1957</v>
      </c>
      <c r="V621" s="14">
        <v>585947.3125</v>
      </c>
      <c r="W621" s="14">
        <v>4100848.75</v>
      </c>
      <c r="X621" s="14">
        <f t="shared" si="27"/>
        <v>6188.917517269263</v>
      </c>
      <c r="Y621" s="14">
        <f t="shared" si="28"/>
        <v>-25340.17791007273</v>
      </c>
      <c r="Z621" s="14">
        <f t="shared" si="29"/>
        <v>26085.001754834142</v>
      </c>
    </row>
    <row r="622" spans="1:26" ht="12.75">
      <c r="A622" s="18">
        <v>619</v>
      </c>
      <c r="B622" s="18">
        <v>103</v>
      </c>
      <c r="C622" s="18" t="s">
        <v>4045</v>
      </c>
      <c r="D622" s="18" t="s">
        <v>4046</v>
      </c>
      <c r="E622" s="18" t="s">
        <v>4047</v>
      </c>
      <c r="F622" s="18">
        <v>4028</v>
      </c>
      <c r="G622" s="18">
        <v>500</v>
      </c>
      <c r="H622" s="18" t="s">
        <v>4048</v>
      </c>
      <c r="J622" s="18" t="s">
        <v>1020</v>
      </c>
      <c r="K622" s="18" t="s">
        <v>1046</v>
      </c>
      <c r="L622" s="18" t="s">
        <v>3546</v>
      </c>
      <c r="M622" s="18">
        <v>500</v>
      </c>
      <c r="N622" s="18" t="s">
        <v>1023</v>
      </c>
      <c r="O622" s="18" t="s">
        <v>4049</v>
      </c>
      <c r="P622" s="18">
        <v>370250000000000</v>
      </c>
      <c r="Q622" s="18">
        <v>2405</v>
      </c>
      <c r="R622" s="19">
        <v>37.04906</v>
      </c>
      <c r="S622" s="19">
        <v>116.03396</v>
      </c>
      <c r="T622" s="18">
        <v>-1123</v>
      </c>
      <c r="U622" s="18">
        <v>1957</v>
      </c>
      <c r="V622" s="14">
        <v>585902.625</v>
      </c>
      <c r="W622" s="14">
        <v>4100547.5</v>
      </c>
      <c r="X622" s="14">
        <f t="shared" si="27"/>
        <v>6233.605017269263</v>
      </c>
      <c r="Y622" s="14">
        <f t="shared" si="28"/>
        <v>-25038.92791007273</v>
      </c>
      <c r="Z622" s="14">
        <f t="shared" si="29"/>
        <v>25803.211862036547</v>
      </c>
    </row>
    <row r="623" spans="1:26" ht="12.75">
      <c r="A623" s="18">
        <v>620</v>
      </c>
      <c r="B623" s="18">
        <v>116</v>
      </c>
      <c r="C623" s="18" t="s">
        <v>4050</v>
      </c>
      <c r="D623" s="18" t="s">
        <v>4051</v>
      </c>
      <c r="E623" s="18" t="s">
        <v>4052</v>
      </c>
      <c r="F623" s="18">
        <v>4031</v>
      </c>
      <c r="G623" s="18">
        <v>520</v>
      </c>
      <c r="H623" s="18" t="s">
        <v>4053</v>
      </c>
      <c r="J623" s="18" t="s">
        <v>1020</v>
      </c>
      <c r="K623" s="18" t="s">
        <v>1046</v>
      </c>
      <c r="L623" s="18" t="s">
        <v>3546</v>
      </c>
      <c r="M623" s="18">
        <v>250</v>
      </c>
      <c r="N623" s="18" t="s">
        <v>1023</v>
      </c>
      <c r="O623" s="18" t="s">
        <v>4054</v>
      </c>
      <c r="P623" s="18">
        <v>370300000000000</v>
      </c>
      <c r="Q623" s="18">
        <v>2405</v>
      </c>
      <c r="R623" s="19">
        <v>37.04994</v>
      </c>
      <c r="S623" s="19">
        <v>116.03086</v>
      </c>
      <c r="T623" s="18">
        <v>-1376</v>
      </c>
      <c r="U623" s="18">
        <v>1957</v>
      </c>
      <c r="V623" s="14">
        <v>586176.5625</v>
      </c>
      <c r="W623" s="14">
        <v>4100648.5</v>
      </c>
      <c r="X623" s="14">
        <f t="shared" si="27"/>
        <v>5959.667517269263</v>
      </c>
      <c r="Y623" s="14">
        <f t="shared" si="28"/>
        <v>-25139.92791007273</v>
      </c>
      <c r="Z623" s="14">
        <f t="shared" si="29"/>
        <v>25836.671849138158</v>
      </c>
    </row>
    <row r="624" spans="1:26" ht="12.75">
      <c r="A624" s="18">
        <v>621</v>
      </c>
      <c r="B624" s="18">
        <v>223</v>
      </c>
      <c r="C624" s="18" t="s">
        <v>4055</v>
      </c>
      <c r="D624" s="18" t="s">
        <v>4056</v>
      </c>
      <c r="E624" s="18" t="s">
        <v>4057</v>
      </c>
      <c r="F624" s="18">
        <v>4183</v>
      </c>
      <c r="G624" s="18">
        <v>885</v>
      </c>
      <c r="H624" s="18" t="s">
        <v>4058</v>
      </c>
      <c r="J624" s="18" t="s">
        <v>1020</v>
      </c>
      <c r="K624" s="18" t="s">
        <v>1021</v>
      </c>
      <c r="L624" s="18" t="s">
        <v>1059</v>
      </c>
      <c r="M624" s="18">
        <v>766</v>
      </c>
      <c r="N624" s="18" t="s">
        <v>1053</v>
      </c>
      <c r="O624" s="18" t="s">
        <v>4059</v>
      </c>
      <c r="P624" s="18">
        <v>370700000000000</v>
      </c>
      <c r="Q624" s="18">
        <v>2424</v>
      </c>
      <c r="R624" s="19">
        <v>37.11767</v>
      </c>
      <c r="S624" s="19">
        <v>116.04401</v>
      </c>
      <c r="T624" s="18">
        <v>-993</v>
      </c>
      <c r="U624" s="18">
        <v>1962</v>
      </c>
      <c r="V624" s="14">
        <v>584931.9375</v>
      </c>
      <c r="W624" s="14">
        <v>4108150.75</v>
      </c>
      <c r="X624" s="14">
        <f t="shared" si="27"/>
        <v>7204.292517269263</v>
      </c>
      <c r="Y624" s="14">
        <f t="shared" si="28"/>
        <v>-32642.17791007273</v>
      </c>
      <c r="Z624" s="14">
        <f t="shared" si="29"/>
        <v>33427.737126333006</v>
      </c>
    </row>
    <row r="625" spans="1:26" ht="12.75">
      <c r="A625" s="18">
        <v>622</v>
      </c>
      <c r="B625" s="18">
        <v>278</v>
      </c>
      <c r="C625" s="18" t="s">
        <v>4060</v>
      </c>
      <c r="D625" s="18" t="s">
        <v>4061</v>
      </c>
      <c r="E625" s="18" t="s">
        <v>4062</v>
      </c>
      <c r="F625" s="18">
        <v>4043</v>
      </c>
      <c r="G625" s="18">
        <v>928</v>
      </c>
      <c r="H625" s="18" t="s">
        <v>4063</v>
      </c>
      <c r="J625" s="18" t="s">
        <v>1020</v>
      </c>
      <c r="K625" s="18" t="s">
        <v>1021</v>
      </c>
      <c r="L625" s="18" t="s">
        <v>1059</v>
      </c>
      <c r="M625" s="18">
        <v>792</v>
      </c>
      <c r="N625" s="18" t="s">
        <v>1023</v>
      </c>
      <c r="O625" s="18" t="s">
        <v>4064</v>
      </c>
      <c r="P625" s="18">
        <v>370310000000000</v>
      </c>
      <c r="Q625" s="18">
        <v>2405</v>
      </c>
      <c r="R625" s="19">
        <v>37.05504</v>
      </c>
      <c r="S625" s="19">
        <v>116.02928</v>
      </c>
      <c r="T625" s="18">
        <v>-846</v>
      </c>
      <c r="U625" s="18">
        <v>1962</v>
      </c>
      <c r="V625" s="14">
        <v>586311.375</v>
      </c>
      <c r="W625" s="14">
        <v>4101215.75</v>
      </c>
      <c r="X625" s="14">
        <f t="shared" si="27"/>
        <v>5824.855017269263</v>
      </c>
      <c r="Y625" s="14">
        <f t="shared" si="28"/>
        <v>-25707.17791007273</v>
      </c>
      <c r="Z625" s="14">
        <f t="shared" si="29"/>
        <v>26358.830248558796</v>
      </c>
    </row>
    <row r="626" spans="1:26" ht="12.75">
      <c r="A626" s="18">
        <v>623</v>
      </c>
      <c r="B626" s="18">
        <v>681</v>
      </c>
      <c r="C626" s="18" t="s">
        <v>4065</v>
      </c>
      <c r="D626" s="18" t="s">
        <v>1825</v>
      </c>
      <c r="E626" s="18" t="s">
        <v>4066</v>
      </c>
      <c r="F626" s="18">
        <v>3961</v>
      </c>
      <c r="G626" s="18">
        <v>1300</v>
      </c>
      <c r="H626" s="18" t="s">
        <v>4067</v>
      </c>
      <c r="J626" s="18" t="s">
        <v>1020</v>
      </c>
      <c r="K626" s="18" t="s">
        <v>1021</v>
      </c>
      <c r="L626" s="18" t="s">
        <v>1035</v>
      </c>
      <c r="M626" s="18">
        <v>1242</v>
      </c>
      <c r="N626" s="18" t="s">
        <v>1023</v>
      </c>
      <c r="O626" s="18" t="s">
        <v>4068</v>
      </c>
      <c r="P626" s="18">
        <v>370040000000000</v>
      </c>
      <c r="Q626" s="18">
        <v>2419</v>
      </c>
      <c r="R626" s="19">
        <v>37.01103</v>
      </c>
      <c r="S626" s="19">
        <v>116.00735</v>
      </c>
      <c r="T626" s="18">
        <v>-300</v>
      </c>
      <c r="U626" s="18">
        <v>1971</v>
      </c>
      <c r="V626" s="14">
        <v>588312.5</v>
      </c>
      <c r="W626" s="14">
        <v>4096353.75</v>
      </c>
      <c r="X626" s="14">
        <f t="shared" si="27"/>
        <v>3823.730017269263</v>
      </c>
      <c r="Y626" s="14">
        <f t="shared" si="28"/>
        <v>-20845.17791007273</v>
      </c>
      <c r="Z626" s="14">
        <f t="shared" si="29"/>
        <v>21192.97886913376</v>
      </c>
    </row>
    <row r="627" spans="1:26" ht="12.75">
      <c r="A627" s="18">
        <v>624</v>
      </c>
      <c r="B627" s="18">
        <v>332</v>
      </c>
      <c r="C627" s="18" t="s">
        <v>4069</v>
      </c>
      <c r="D627" s="18" t="s">
        <v>4070</v>
      </c>
      <c r="E627" s="18" t="s">
        <v>4071</v>
      </c>
      <c r="F627" s="18">
        <v>4015</v>
      </c>
      <c r="G627" s="18">
        <v>1020</v>
      </c>
      <c r="H627" s="18" t="s">
        <v>4072</v>
      </c>
      <c r="J627" s="18" t="s">
        <v>1020</v>
      </c>
      <c r="K627" s="18" t="s">
        <v>1021</v>
      </c>
      <c r="L627" s="18" t="s">
        <v>1059</v>
      </c>
      <c r="M627" s="18">
        <v>992</v>
      </c>
      <c r="N627" s="18" t="s">
        <v>1023</v>
      </c>
      <c r="O627" s="18" t="s">
        <v>4073</v>
      </c>
      <c r="P627" s="18">
        <v>370230000000000</v>
      </c>
      <c r="Q627" s="18">
        <v>2407</v>
      </c>
      <c r="R627" s="19">
        <v>37.04171</v>
      </c>
      <c r="S627" s="19">
        <v>116.01565</v>
      </c>
      <c r="T627" s="18">
        <v>-616</v>
      </c>
      <c r="U627" s="18">
        <v>1963</v>
      </c>
      <c r="V627" s="14">
        <v>587539.125</v>
      </c>
      <c r="W627" s="14">
        <v>4099748.75</v>
      </c>
      <c r="X627" s="14">
        <f t="shared" si="27"/>
        <v>4597.105017269263</v>
      </c>
      <c r="Y627" s="14">
        <f t="shared" si="28"/>
        <v>-24240.17791007273</v>
      </c>
      <c r="Z627" s="14">
        <f t="shared" si="29"/>
        <v>24672.243506657032</v>
      </c>
    </row>
    <row r="628" spans="1:26" ht="12.75">
      <c r="A628" s="18">
        <v>625</v>
      </c>
      <c r="B628" s="18">
        <v>660</v>
      </c>
      <c r="C628" s="18" t="s">
        <v>4074</v>
      </c>
      <c r="D628" s="18" t="s">
        <v>4075</v>
      </c>
      <c r="E628" s="18" t="s">
        <v>4076</v>
      </c>
      <c r="F628" s="18">
        <v>3969</v>
      </c>
      <c r="G628" s="18">
        <v>925</v>
      </c>
      <c r="H628" s="18" t="s">
        <v>4077</v>
      </c>
      <c r="J628" s="18" t="s">
        <v>1020</v>
      </c>
      <c r="K628" s="18" t="s">
        <v>1021</v>
      </c>
      <c r="L628" s="18" t="s">
        <v>1035</v>
      </c>
      <c r="M628" s="18">
        <v>889</v>
      </c>
      <c r="N628" s="18" t="s">
        <v>1023</v>
      </c>
      <c r="O628" s="18" t="s">
        <v>4078</v>
      </c>
      <c r="P628" s="18">
        <v>370050000000000</v>
      </c>
      <c r="Q628" s="18">
        <v>2410</v>
      </c>
      <c r="R628" s="19">
        <v>37.01479</v>
      </c>
      <c r="S628" s="19">
        <v>116.01588</v>
      </c>
      <c r="T628" s="18">
        <v>-670</v>
      </c>
      <c r="U628" s="18">
        <v>1970</v>
      </c>
      <c r="V628" s="14">
        <v>587549.25</v>
      </c>
      <c r="W628" s="14">
        <v>4096762.5</v>
      </c>
      <c r="X628" s="14">
        <f t="shared" si="27"/>
        <v>4586.980017269263</v>
      </c>
      <c r="Y628" s="14">
        <f t="shared" si="28"/>
        <v>-21253.92791007273</v>
      </c>
      <c r="Z628" s="14">
        <f t="shared" si="29"/>
        <v>21743.27108062161</v>
      </c>
    </row>
    <row r="629" spans="1:26" ht="12.75">
      <c r="A629" s="18">
        <v>626</v>
      </c>
      <c r="B629" s="18">
        <v>854</v>
      </c>
      <c r="C629" s="18" t="s">
        <v>4079</v>
      </c>
      <c r="D629" s="18" t="s">
        <v>4080</v>
      </c>
      <c r="E629" s="18" t="s">
        <v>4081</v>
      </c>
      <c r="F629" s="18">
        <v>6366</v>
      </c>
      <c r="G629" s="18">
        <v>2350</v>
      </c>
      <c r="H629" s="18" t="s">
        <v>4082</v>
      </c>
      <c r="J629" s="18" t="s">
        <v>1020</v>
      </c>
      <c r="K629" s="18" t="s">
        <v>1021</v>
      </c>
      <c r="L629" s="18" t="s">
        <v>1101</v>
      </c>
      <c r="M629" s="18">
        <v>2239</v>
      </c>
      <c r="N629" s="18" t="s">
        <v>1053</v>
      </c>
      <c r="O629" s="18" t="s">
        <v>4083</v>
      </c>
      <c r="P629" s="18">
        <v>371720000000000</v>
      </c>
      <c r="Q629" s="18">
        <v>4407</v>
      </c>
      <c r="R629" s="19">
        <v>37.28969</v>
      </c>
      <c r="S629" s="19">
        <v>116.45525</v>
      </c>
      <c r="T629" s="18">
        <v>280</v>
      </c>
      <c r="U629" s="18">
        <v>1979</v>
      </c>
      <c r="V629" s="14">
        <v>548286.3125</v>
      </c>
      <c r="W629" s="14">
        <v>4126944.5</v>
      </c>
      <c r="X629" s="14">
        <f t="shared" si="27"/>
        <v>43849.91751726926</v>
      </c>
      <c r="Y629" s="14">
        <f t="shared" si="28"/>
        <v>-51435.92791007273</v>
      </c>
      <c r="Z629" s="14">
        <f t="shared" si="29"/>
        <v>67590.45750874538</v>
      </c>
    </row>
    <row r="630" spans="1:26" ht="12.75">
      <c r="A630" s="18">
        <v>627</v>
      </c>
      <c r="B630" s="18">
        <v>861</v>
      </c>
      <c r="C630" s="18" t="s">
        <v>4084</v>
      </c>
      <c r="D630" s="18" t="s">
        <v>4085</v>
      </c>
      <c r="E630" s="18" t="s">
        <v>4086</v>
      </c>
      <c r="F630" s="18">
        <v>4289</v>
      </c>
      <c r="G630" s="18">
        <v>1100</v>
      </c>
      <c r="H630" s="18" t="s">
        <v>4087</v>
      </c>
      <c r="J630" s="18" t="s">
        <v>1020</v>
      </c>
      <c r="K630" s="18" t="s">
        <v>1021</v>
      </c>
      <c r="L630" s="18" t="s">
        <v>1035</v>
      </c>
      <c r="M630" s="18">
        <v>656</v>
      </c>
      <c r="N630" s="18" t="s">
        <v>1053</v>
      </c>
      <c r="O630" s="18" t="s">
        <v>4088</v>
      </c>
      <c r="P630" s="18">
        <v>370910000000000</v>
      </c>
      <c r="Q630" s="18">
        <v>2404</v>
      </c>
      <c r="R630" s="19">
        <v>37.15499</v>
      </c>
      <c r="S630" s="19">
        <v>116.03819</v>
      </c>
      <c r="T630" s="18">
        <v>-1229</v>
      </c>
      <c r="U630" s="18">
        <v>1979</v>
      </c>
      <c r="V630" s="14">
        <v>585407.375</v>
      </c>
      <c r="W630" s="14">
        <v>4112296.25</v>
      </c>
      <c r="X630" s="14">
        <f t="shared" si="27"/>
        <v>6728.855017269263</v>
      </c>
      <c r="Y630" s="14">
        <f t="shared" si="28"/>
        <v>-36787.67791007273</v>
      </c>
      <c r="Z630" s="14">
        <f t="shared" si="29"/>
        <v>37398.00443685041</v>
      </c>
    </row>
    <row r="631" spans="1:26" ht="12.75">
      <c r="A631" s="18">
        <v>628</v>
      </c>
      <c r="B631" s="18">
        <v>489</v>
      </c>
      <c r="C631" s="18" t="s">
        <v>4089</v>
      </c>
      <c r="D631" s="18" t="s">
        <v>1067</v>
      </c>
      <c r="E631" s="18" t="s">
        <v>4090</v>
      </c>
      <c r="F631" s="18">
        <v>3972</v>
      </c>
      <c r="G631" s="18">
        <v>1015</v>
      </c>
      <c r="H631" s="18" t="s">
        <v>4091</v>
      </c>
      <c r="J631" s="18" t="s">
        <v>1020</v>
      </c>
      <c r="K631" s="18" t="s">
        <v>1021</v>
      </c>
      <c r="L631" s="18" t="s">
        <v>1035</v>
      </c>
      <c r="M631" s="18">
        <v>981</v>
      </c>
      <c r="N631" s="18" t="s">
        <v>1023</v>
      </c>
      <c r="O631" s="18" t="s">
        <v>4092</v>
      </c>
      <c r="P631" s="18">
        <v>370100000000000</v>
      </c>
      <c r="Q631" s="18">
        <v>2409</v>
      </c>
      <c r="R631" s="19">
        <v>37.01754</v>
      </c>
      <c r="S631" s="19">
        <v>116.01585</v>
      </c>
      <c r="T631" s="18">
        <v>-582</v>
      </c>
      <c r="U631" s="18">
        <v>1967</v>
      </c>
      <c r="V631" s="14">
        <v>587548.1875</v>
      </c>
      <c r="W631" s="14">
        <v>4097067.5</v>
      </c>
      <c r="X631" s="14">
        <f t="shared" si="27"/>
        <v>4588.042517269263</v>
      </c>
      <c r="Y631" s="14">
        <f t="shared" si="28"/>
        <v>-21558.92791007273</v>
      </c>
      <c r="Z631" s="14">
        <f t="shared" si="29"/>
        <v>22041.721955690835</v>
      </c>
    </row>
    <row r="632" spans="1:26" ht="12.75">
      <c r="A632" s="18">
        <v>629</v>
      </c>
      <c r="B632" s="18">
        <v>417</v>
      </c>
      <c r="C632" s="18" t="s">
        <v>4093</v>
      </c>
      <c r="D632" s="18" t="s">
        <v>3946</v>
      </c>
      <c r="E632" s="18" t="s">
        <v>4094</v>
      </c>
      <c r="F632" s="18">
        <v>4016</v>
      </c>
      <c r="G632" s="18">
        <v>630</v>
      </c>
      <c r="H632" s="18" t="s">
        <v>4095</v>
      </c>
      <c r="J632" s="18" t="s">
        <v>1020</v>
      </c>
      <c r="K632" s="18" t="s">
        <v>1021</v>
      </c>
      <c r="L632" s="18" t="s">
        <v>4038</v>
      </c>
      <c r="M632" s="18">
        <v>593</v>
      </c>
      <c r="N632" s="18" t="s">
        <v>1023</v>
      </c>
      <c r="O632" s="18" t="s">
        <v>4096</v>
      </c>
      <c r="P632" s="18">
        <v>370230000000000</v>
      </c>
      <c r="Q632" s="18">
        <v>2407</v>
      </c>
      <c r="R632" s="19">
        <v>37.04281</v>
      </c>
      <c r="S632" s="19">
        <v>116.01701</v>
      </c>
      <c r="T632" s="18">
        <v>-1016</v>
      </c>
      <c r="U632" s="18">
        <v>1965</v>
      </c>
      <c r="V632" s="14">
        <v>587416.1875</v>
      </c>
      <c r="W632" s="14">
        <v>4099870</v>
      </c>
      <c r="X632" s="14">
        <f t="shared" si="27"/>
        <v>4720.042517269263</v>
      </c>
      <c r="Y632" s="14">
        <f t="shared" si="28"/>
        <v>-24361.42791007273</v>
      </c>
      <c r="Z632" s="14">
        <f t="shared" si="29"/>
        <v>24814.471003479</v>
      </c>
    </row>
    <row r="633" spans="1:26" ht="12.75">
      <c r="A633" s="18">
        <v>630</v>
      </c>
      <c r="B633" s="18">
        <v>620</v>
      </c>
      <c r="C633" s="18" t="s">
        <v>4097</v>
      </c>
      <c r="D633" s="18" t="s">
        <v>4098</v>
      </c>
      <c r="E633" s="18" t="s">
        <v>4099</v>
      </c>
      <c r="F633" s="18">
        <v>4010</v>
      </c>
      <c r="G633" s="18">
        <v>1335</v>
      </c>
      <c r="H633" s="18" t="s">
        <v>4100</v>
      </c>
      <c r="J633" s="18" t="s">
        <v>1020</v>
      </c>
      <c r="K633" s="18" t="s">
        <v>1021</v>
      </c>
      <c r="L633" s="18" t="s">
        <v>1029</v>
      </c>
      <c r="M633" s="18">
        <v>1292</v>
      </c>
      <c r="N633" s="18" t="s">
        <v>1023</v>
      </c>
      <c r="O633" s="18" t="s">
        <v>4101</v>
      </c>
      <c r="P633" s="18">
        <v>370150000000000</v>
      </c>
      <c r="Q633" s="18">
        <v>2406</v>
      </c>
      <c r="R633" s="19">
        <v>37.0312</v>
      </c>
      <c r="S633" s="19">
        <v>116.00204</v>
      </c>
      <c r="T633" s="18">
        <v>-312</v>
      </c>
      <c r="U633" s="18">
        <v>1969</v>
      </c>
      <c r="V633" s="14">
        <v>588761.4375</v>
      </c>
      <c r="W633" s="14">
        <v>4098595.25</v>
      </c>
      <c r="X633" s="14">
        <f t="shared" si="27"/>
        <v>3374.792517269263</v>
      </c>
      <c r="Y633" s="14">
        <f t="shared" si="28"/>
        <v>-23086.67791007273</v>
      </c>
      <c r="Z633" s="14">
        <f t="shared" si="29"/>
        <v>23332.036376151496</v>
      </c>
    </row>
    <row r="634" spans="1:26" ht="12.75">
      <c r="A634" s="18">
        <v>631</v>
      </c>
      <c r="B634" s="18">
        <v>359</v>
      </c>
      <c r="C634" s="18" t="s">
        <v>4102</v>
      </c>
      <c r="D634" s="18" t="s">
        <v>4103</v>
      </c>
      <c r="E634" s="18" t="s">
        <v>4104</v>
      </c>
      <c r="F634" s="18">
        <v>4060</v>
      </c>
      <c r="G634" s="18">
        <v>949</v>
      </c>
      <c r="H634" s="18" t="s">
        <v>4105</v>
      </c>
      <c r="J634" s="18" t="s">
        <v>1020</v>
      </c>
      <c r="K634" s="18" t="s">
        <v>1021</v>
      </c>
      <c r="L634" s="18" t="s">
        <v>1035</v>
      </c>
      <c r="M634" s="18">
        <v>376</v>
      </c>
      <c r="N634" s="18" t="s">
        <v>1023</v>
      </c>
      <c r="O634" s="18" t="s">
        <v>4106</v>
      </c>
      <c r="P634" s="18">
        <v>370300000000000</v>
      </c>
      <c r="Q634" s="18">
        <v>2415</v>
      </c>
      <c r="R634" s="19">
        <v>37.05047</v>
      </c>
      <c r="S634" s="19">
        <v>116.01146</v>
      </c>
      <c r="T634" s="18">
        <v>-1269</v>
      </c>
      <c r="U634" s="18">
        <v>1964</v>
      </c>
      <c r="V634" s="14">
        <v>587901.375</v>
      </c>
      <c r="W634" s="14">
        <v>4100724.75</v>
      </c>
      <c r="X634" s="14">
        <f t="shared" si="27"/>
        <v>4234.855017269263</v>
      </c>
      <c r="Y634" s="14">
        <f t="shared" si="28"/>
        <v>-25216.17791007273</v>
      </c>
      <c r="Z634" s="14">
        <f t="shared" si="29"/>
        <v>25569.3102255366</v>
      </c>
    </row>
    <row r="635" spans="1:26" ht="12.75">
      <c r="A635" s="18">
        <v>632</v>
      </c>
      <c r="B635" s="18">
        <v>462</v>
      </c>
      <c r="C635" s="18" t="s">
        <v>4107</v>
      </c>
      <c r="D635" s="18" t="s">
        <v>4108</v>
      </c>
      <c r="E635" s="18" t="s">
        <v>4109</v>
      </c>
      <c r="F635" s="18">
        <v>5090</v>
      </c>
      <c r="G635" s="18">
        <v>-9999</v>
      </c>
      <c r="H635" s="18" t="s">
        <v>4110</v>
      </c>
      <c r="J635" s="18" t="s">
        <v>1192</v>
      </c>
      <c r="K635" s="18" t="s">
        <v>1686</v>
      </c>
      <c r="L635" s="18" t="s">
        <v>4111</v>
      </c>
      <c r="M635" s="18">
        <v>1518</v>
      </c>
      <c r="N635" s="18" t="s">
        <v>2295</v>
      </c>
      <c r="O635" s="18" t="s">
        <v>4112</v>
      </c>
      <c r="P635" s="18">
        <v>371330000000000</v>
      </c>
      <c r="Q635" s="18">
        <v>4482</v>
      </c>
      <c r="R635" s="19">
        <v>37.22707</v>
      </c>
      <c r="S635" s="19">
        <v>116.05554</v>
      </c>
      <c r="T635" s="18">
        <v>910</v>
      </c>
      <c r="U635" s="18">
        <v>1966</v>
      </c>
      <c r="V635" s="14">
        <v>583786.8125</v>
      </c>
      <c r="W635" s="14">
        <v>4120276.5</v>
      </c>
      <c r="X635" s="14">
        <f t="shared" si="27"/>
        <v>8349.417517269263</v>
      </c>
      <c r="Y635" s="14">
        <f t="shared" si="28"/>
        <v>-44767.92791007273</v>
      </c>
      <c r="Z635" s="14">
        <f t="shared" si="29"/>
        <v>45539.87420095879</v>
      </c>
    </row>
    <row r="636" spans="1:26" ht="12.75">
      <c r="A636" s="18">
        <v>633</v>
      </c>
      <c r="B636" s="18">
        <v>453</v>
      </c>
      <c r="C636" s="18" t="s">
        <v>4113</v>
      </c>
      <c r="D636" s="18" t="s">
        <v>4114</v>
      </c>
      <c r="E636" s="18" t="s">
        <v>4115</v>
      </c>
      <c r="F636" s="18">
        <v>3586</v>
      </c>
      <c r="G636" s="18">
        <v>980</v>
      </c>
      <c r="H636" s="18" t="s">
        <v>4116</v>
      </c>
      <c r="J636" s="18" t="s">
        <v>1020</v>
      </c>
      <c r="K636" s="18" t="s">
        <v>1686</v>
      </c>
      <c r="L636" s="18" t="s">
        <v>1035</v>
      </c>
      <c r="M636" s="18">
        <v>970</v>
      </c>
      <c r="N636" s="18" t="s">
        <v>2295</v>
      </c>
      <c r="O636" s="18" t="s">
        <v>4117</v>
      </c>
      <c r="P636" s="18">
        <v>365310000000000</v>
      </c>
      <c r="Q636" s="18">
        <v>2411</v>
      </c>
      <c r="R636" s="19">
        <v>36.88745</v>
      </c>
      <c r="S636" s="19">
        <v>115.9408</v>
      </c>
      <c r="T636" s="18">
        <v>-205</v>
      </c>
      <c r="U636" s="18">
        <v>1966</v>
      </c>
      <c r="V636" s="14">
        <v>594386.25</v>
      </c>
      <c r="W636" s="14">
        <v>4082708</v>
      </c>
      <c r="X636" s="14">
        <f t="shared" si="27"/>
        <v>-2250.019982730737</v>
      </c>
      <c r="Y636" s="14">
        <f t="shared" si="28"/>
        <v>-7199.427910072729</v>
      </c>
      <c r="Z636" s="14">
        <f t="shared" si="29"/>
        <v>7542.834490761534</v>
      </c>
    </row>
    <row r="637" spans="1:26" ht="12.75">
      <c r="A637" s="18">
        <v>634</v>
      </c>
      <c r="B637" s="18">
        <v>889</v>
      </c>
      <c r="C637" s="18" t="s">
        <v>4118</v>
      </c>
      <c r="D637" s="18" t="s">
        <v>4119</v>
      </c>
      <c r="E637" s="18" t="s">
        <v>4120</v>
      </c>
      <c r="F637" s="18">
        <v>4220</v>
      </c>
      <c r="G637" s="18">
        <v>1510</v>
      </c>
      <c r="H637" s="18" t="s">
        <v>4121</v>
      </c>
      <c r="J637" s="18" t="s">
        <v>1020</v>
      </c>
      <c r="K637" s="18" t="s">
        <v>1021</v>
      </c>
      <c r="L637" s="18" t="s">
        <v>1035</v>
      </c>
      <c r="M637" s="18">
        <v>680</v>
      </c>
      <c r="N637" s="18" t="s">
        <v>1023</v>
      </c>
      <c r="O637" s="18" t="s">
        <v>4122</v>
      </c>
      <c r="P637" s="18">
        <v>370510000000000</v>
      </c>
      <c r="Q637" s="18">
        <v>2409</v>
      </c>
      <c r="R637" s="19">
        <v>37.0887</v>
      </c>
      <c r="S637" s="19">
        <v>116.01937</v>
      </c>
      <c r="T637" s="18">
        <v>-1131</v>
      </c>
      <c r="U637" s="18">
        <v>1981</v>
      </c>
      <c r="V637" s="14">
        <v>587154.5625</v>
      </c>
      <c r="W637" s="14">
        <v>4104958.25</v>
      </c>
      <c r="X637" s="14">
        <f t="shared" si="27"/>
        <v>4981.667517269263</v>
      </c>
      <c r="Y637" s="14">
        <f t="shared" si="28"/>
        <v>-29449.67791007273</v>
      </c>
      <c r="Z637" s="14">
        <f t="shared" si="29"/>
        <v>29868.052167150796</v>
      </c>
    </row>
    <row r="638" spans="1:26" ht="12.75">
      <c r="A638" s="18">
        <v>635</v>
      </c>
      <c r="B638" s="18">
        <v>742</v>
      </c>
      <c r="C638" s="18" t="s">
        <v>4123</v>
      </c>
      <c r="D638" s="18" t="s">
        <v>4124</v>
      </c>
      <c r="E638" s="18" t="s">
        <v>4125</v>
      </c>
      <c r="F638" s="18">
        <v>4298</v>
      </c>
      <c r="G638" s="18">
        <v>1200</v>
      </c>
      <c r="H638" s="18" t="s">
        <v>4126</v>
      </c>
      <c r="I638" s="18" t="s">
        <v>1186</v>
      </c>
      <c r="J638" s="18" t="s">
        <v>1020</v>
      </c>
      <c r="K638" s="18" t="s">
        <v>1021</v>
      </c>
      <c r="L638" s="18" t="s">
        <v>1035</v>
      </c>
      <c r="M638" s="18">
        <v>1125</v>
      </c>
      <c r="N638" s="18" t="s">
        <v>1053</v>
      </c>
      <c r="O638" s="18" t="s">
        <v>4127</v>
      </c>
      <c r="P638" s="18">
        <v>371020000000000</v>
      </c>
      <c r="Q638" s="18">
        <v>2409</v>
      </c>
      <c r="R638" s="19">
        <v>37.17413</v>
      </c>
      <c r="S638" s="19">
        <v>116.0508</v>
      </c>
      <c r="T638" s="18">
        <v>-764</v>
      </c>
      <c r="U638" s="18">
        <v>1974</v>
      </c>
      <c r="V638" s="14">
        <v>584266.375</v>
      </c>
      <c r="W638" s="14">
        <v>4114407</v>
      </c>
      <c r="X638" s="14">
        <f t="shared" si="27"/>
        <v>7869.855017269263</v>
      </c>
      <c r="Y638" s="14">
        <f t="shared" si="28"/>
        <v>-38898.42791007273</v>
      </c>
      <c r="Z638" s="14">
        <f t="shared" si="29"/>
        <v>39686.55076808721</v>
      </c>
    </row>
    <row r="639" spans="1:26" ht="12.75">
      <c r="A639" s="18">
        <v>636</v>
      </c>
      <c r="B639" s="18">
        <v>742</v>
      </c>
      <c r="C639" s="18" t="s">
        <v>4128</v>
      </c>
      <c r="D639" s="18" t="s">
        <v>4124</v>
      </c>
      <c r="E639" s="18" t="s">
        <v>4125</v>
      </c>
      <c r="F639" s="18">
        <v>4298</v>
      </c>
      <c r="G639" s="18">
        <v>1200</v>
      </c>
      <c r="H639" s="18" t="s">
        <v>4126</v>
      </c>
      <c r="I639" s="18" t="s">
        <v>1186</v>
      </c>
      <c r="J639" s="18" t="s">
        <v>1020</v>
      </c>
      <c r="K639" s="18" t="s">
        <v>1021</v>
      </c>
      <c r="L639" s="18" t="s">
        <v>1035</v>
      </c>
      <c r="M639" s="18">
        <v>700</v>
      </c>
      <c r="N639" s="18" t="s">
        <v>1053</v>
      </c>
      <c r="O639" s="18" t="s">
        <v>4127</v>
      </c>
      <c r="P639" s="18">
        <v>371020000000000</v>
      </c>
      <c r="Q639" s="18">
        <v>2409</v>
      </c>
      <c r="R639" s="19">
        <v>37.17413</v>
      </c>
      <c r="S639" s="19">
        <v>116.0508</v>
      </c>
      <c r="T639" s="18">
        <v>-1189</v>
      </c>
      <c r="U639" s="18">
        <v>1974</v>
      </c>
      <c r="V639" s="14">
        <v>584266.375</v>
      </c>
      <c r="W639" s="14">
        <v>4114407</v>
      </c>
      <c r="X639" s="14">
        <f t="shared" si="27"/>
        <v>7869.855017269263</v>
      </c>
      <c r="Y639" s="14">
        <f t="shared" si="28"/>
        <v>-38898.42791007273</v>
      </c>
      <c r="Z639" s="14">
        <f t="shared" si="29"/>
        <v>39686.55076808721</v>
      </c>
    </row>
    <row r="640" spans="1:26" ht="12.75">
      <c r="A640" s="18">
        <v>637</v>
      </c>
      <c r="B640" s="18">
        <v>742</v>
      </c>
      <c r="C640" s="18" t="s">
        <v>4129</v>
      </c>
      <c r="D640" s="18" t="s">
        <v>4124</v>
      </c>
      <c r="E640" s="18" t="s">
        <v>4125</v>
      </c>
      <c r="F640" s="18">
        <v>4298</v>
      </c>
      <c r="G640" s="18">
        <v>1200</v>
      </c>
      <c r="H640" s="18" t="s">
        <v>4126</v>
      </c>
      <c r="I640" s="18" t="s">
        <v>1186</v>
      </c>
      <c r="J640" s="18" t="s">
        <v>1020</v>
      </c>
      <c r="K640" s="18" t="s">
        <v>1021</v>
      </c>
      <c r="L640" s="18" t="s">
        <v>1035</v>
      </c>
      <c r="M640" s="18">
        <v>925</v>
      </c>
      <c r="N640" s="18" t="s">
        <v>1053</v>
      </c>
      <c r="O640" s="18" t="s">
        <v>4127</v>
      </c>
      <c r="P640" s="18">
        <v>371020000000000</v>
      </c>
      <c r="Q640" s="18">
        <v>2409</v>
      </c>
      <c r="R640" s="19">
        <v>37.17413</v>
      </c>
      <c r="S640" s="19">
        <v>116.0508</v>
      </c>
      <c r="T640" s="18">
        <v>-964</v>
      </c>
      <c r="U640" s="18">
        <v>1974</v>
      </c>
      <c r="V640" s="14">
        <v>584266.375</v>
      </c>
      <c r="W640" s="14">
        <v>4114407</v>
      </c>
      <c r="X640" s="14">
        <f t="shared" si="27"/>
        <v>7869.855017269263</v>
      </c>
      <c r="Y640" s="14">
        <f t="shared" si="28"/>
        <v>-38898.42791007273</v>
      </c>
      <c r="Z640" s="14">
        <f t="shared" si="29"/>
        <v>39686.55076808721</v>
      </c>
    </row>
    <row r="641" spans="1:26" ht="12.75">
      <c r="A641" s="18">
        <v>638</v>
      </c>
      <c r="B641" s="18">
        <v>364</v>
      </c>
      <c r="C641" s="18" t="s">
        <v>4130</v>
      </c>
      <c r="D641" s="18" t="s">
        <v>4131</v>
      </c>
      <c r="E641" s="18" t="s">
        <v>4132</v>
      </c>
      <c r="F641" s="18">
        <v>4006</v>
      </c>
      <c r="G641" s="18">
        <v>898</v>
      </c>
      <c r="H641" s="18" t="s">
        <v>4133</v>
      </c>
      <c r="J641" s="18" t="s">
        <v>1020</v>
      </c>
      <c r="K641" s="18" t="s">
        <v>1021</v>
      </c>
      <c r="L641" s="18" t="s">
        <v>1035</v>
      </c>
      <c r="M641" s="18">
        <v>859</v>
      </c>
      <c r="N641" s="18" t="s">
        <v>1023</v>
      </c>
      <c r="O641" s="18" t="s">
        <v>4134</v>
      </c>
      <c r="P641" s="18">
        <v>370220000000000</v>
      </c>
      <c r="Q641" s="18">
        <v>2404</v>
      </c>
      <c r="R641" s="19">
        <v>37.03957</v>
      </c>
      <c r="S641" s="19">
        <v>116.02663</v>
      </c>
      <c r="T641" s="18">
        <v>-743</v>
      </c>
      <c r="U641" s="18">
        <v>1964</v>
      </c>
      <c r="V641" s="14">
        <v>586564.5625</v>
      </c>
      <c r="W641" s="14">
        <v>4099501.25</v>
      </c>
      <c r="X641" s="14">
        <f t="shared" si="27"/>
        <v>5571.667517269263</v>
      </c>
      <c r="Y641" s="14">
        <f t="shared" si="28"/>
        <v>-23992.67791007273</v>
      </c>
      <c r="Z641" s="14">
        <f t="shared" si="29"/>
        <v>24631.119995231344</v>
      </c>
    </row>
    <row r="642" spans="1:26" ht="12.75">
      <c r="A642" s="18">
        <v>639</v>
      </c>
      <c r="B642" s="18">
        <v>614</v>
      </c>
      <c r="C642" s="18" t="s">
        <v>4135</v>
      </c>
      <c r="D642" s="18" t="s">
        <v>4136</v>
      </c>
      <c r="E642" s="18" t="s">
        <v>4137</v>
      </c>
      <c r="F642" s="18">
        <v>6534</v>
      </c>
      <c r="G642" s="18">
        <v>2080</v>
      </c>
      <c r="H642" s="18" t="s">
        <v>4138</v>
      </c>
      <c r="J642" s="18" t="s">
        <v>1020</v>
      </c>
      <c r="K642" s="18" t="s">
        <v>1021</v>
      </c>
      <c r="L642" s="18" t="s">
        <v>1143</v>
      </c>
      <c r="M642" s="18">
        <v>2046</v>
      </c>
      <c r="N642" s="18" t="s">
        <v>1053</v>
      </c>
      <c r="O642" s="18" t="s">
        <v>4139</v>
      </c>
      <c r="P642" s="18">
        <v>371520000000000</v>
      </c>
      <c r="Q642" s="18">
        <v>4392</v>
      </c>
      <c r="R642" s="19">
        <v>37.25672</v>
      </c>
      <c r="S642" s="19">
        <v>116.44074</v>
      </c>
      <c r="T642" s="18">
        <v>-96</v>
      </c>
      <c r="U642" s="18">
        <v>1969</v>
      </c>
      <c r="V642" s="14">
        <v>549594.5625</v>
      </c>
      <c r="W642" s="14">
        <v>4123294</v>
      </c>
      <c r="X642" s="14">
        <f t="shared" si="27"/>
        <v>42541.66751726926</v>
      </c>
      <c r="Y642" s="14">
        <f t="shared" si="28"/>
        <v>-47785.42791007273</v>
      </c>
      <c r="Z642" s="14">
        <f t="shared" si="29"/>
        <v>63978.43852188517</v>
      </c>
    </row>
    <row r="643" spans="1:26" ht="12.75">
      <c r="A643" s="18">
        <v>640</v>
      </c>
      <c r="B643" s="18">
        <v>459</v>
      </c>
      <c r="C643" s="18" t="s">
        <v>4140</v>
      </c>
      <c r="D643" s="18" t="s">
        <v>4141</v>
      </c>
      <c r="E643" s="18" t="s">
        <v>4142</v>
      </c>
      <c r="F643" s="18">
        <v>4146</v>
      </c>
      <c r="G643" s="18">
        <v>1927</v>
      </c>
      <c r="H643" s="18" t="s">
        <v>4143</v>
      </c>
      <c r="J643" s="18" t="s">
        <v>1020</v>
      </c>
      <c r="K643" s="18" t="s">
        <v>1021</v>
      </c>
      <c r="L643" s="18" t="s">
        <v>1029</v>
      </c>
      <c r="M643" s="18">
        <v>1800</v>
      </c>
      <c r="N643" s="18" t="s">
        <v>1023</v>
      </c>
      <c r="O643" s="18" t="s">
        <v>4144</v>
      </c>
      <c r="P643" s="18">
        <v>370510000000000</v>
      </c>
      <c r="Q643" s="18">
        <v>2419</v>
      </c>
      <c r="R643" s="19">
        <v>37.08685</v>
      </c>
      <c r="S643" s="19">
        <v>116.03344</v>
      </c>
      <c r="T643" s="18">
        <v>73</v>
      </c>
      <c r="U643" s="18">
        <v>1966</v>
      </c>
      <c r="V643" s="14">
        <v>585905.9375</v>
      </c>
      <c r="W643" s="14">
        <v>4104740.75</v>
      </c>
      <c r="X643" s="14">
        <f t="shared" si="27"/>
        <v>6230.292517269263</v>
      </c>
      <c r="Y643" s="14">
        <f t="shared" si="28"/>
        <v>-29232.17791007273</v>
      </c>
      <c r="Z643" s="14">
        <f t="shared" si="29"/>
        <v>29888.73985662302</v>
      </c>
    </row>
    <row r="644" spans="1:26" ht="12.75">
      <c r="A644" s="18">
        <v>641</v>
      </c>
      <c r="B644" s="18">
        <v>654</v>
      </c>
      <c r="C644" s="18" t="s">
        <v>4145</v>
      </c>
      <c r="D644" s="18" t="s">
        <v>4146</v>
      </c>
      <c r="E644" s="18" t="s">
        <v>4147</v>
      </c>
      <c r="F644" s="18">
        <v>4268</v>
      </c>
      <c r="G644" s="18">
        <v>825</v>
      </c>
      <c r="H644" s="18" t="s">
        <v>4148</v>
      </c>
      <c r="I644" s="18" t="s">
        <v>1186</v>
      </c>
      <c r="J644" s="18" t="s">
        <v>1020</v>
      </c>
      <c r="K644" s="18" t="s">
        <v>1021</v>
      </c>
      <c r="L644" s="18" t="s">
        <v>1035</v>
      </c>
      <c r="M644" s="18">
        <v>776</v>
      </c>
      <c r="N644" s="18" t="s">
        <v>1053</v>
      </c>
      <c r="O644" s="18" t="s">
        <v>4149</v>
      </c>
      <c r="P644" s="18">
        <v>370830000000000</v>
      </c>
      <c r="Q644" s="18">
        <v>2404</v>
      </c>
      <c r="R644" s="19">
        <v>37.14398</v>
      </c>
      <c r="S644" s="19">
        <v>116.03262</v>
      </c>
      <c r="T644" s="18">
        <v>-1088</v>
      </c>
      <c r="U644" s="18">
        <v>1970</v>
      </c>
      <c r="V644" s="14">
        <v>585914.4375</v>
      </c>
      <c r="W644" s="14">
        <v>4111079</v>
      </c>
      <c r="X644" s="14">
        <f t="shared" si="27"/>
        <v>6221.792517269263</v>
      </c>
      <c r="Y644" s="14">
        <f t="shared" si="28"/>
        <v>-35570.42791007273</v>
      </c>
      <c r="Z644" s="14">
        <f t="shared" si="29"/>
        <v>36110.47000294553</v>
      </c>
    </row>
    <row r="645" spans="1:26" ht="12.75">
      <c r="A645" s="18">
        <v>642</v>
      </c>
      <c r="B645" s="18">
        <v>654</v>
      </c>
      <c r="C645" s="18" t="s">
        <v>4150</v>
      </c>
      <c r="D645" s="18" t="s">
        <v>4146</v>
      </c>
      <c r="E645" s="18" t="s">
        <v>4151</v>
      </c>
      <c r="F645" s="18">
        <v>4255</v>
      </c>
      <c r="G645" s="18">
        <v>800</v>
      </c>
      <c r="H645" s="18" t="s">
        <v>4152</v>
      </c>
      <c r="I645" s="18" t="s">
        <v>1186</v>
      </c>
      <c r="J645" s="18" t="s">
        <v>1020</v>
      </c>
      <c r="K645" s="18" t="s">
        <v>1021</v>
      </c>
      <c r="L645" s="18" t="s">
        <v>1035</v>
      </c>
      <c r="M645" s="18">
        <v>754</v>
      </c>
      <c r="N645" s="18" t="s">
        <v>1053</v>
      </c>
      <c r="O645" s="18" t="s">
        <v>4153</v>
      </c>
      <c r="P645" s="18">
        <v>370820000000000</v>
      </c>
      <c r="Q645" s="18">
        <v>2403</v>
      </c>
      <c r="R645" s="19">
        <v>37.14069</v>
      </c>
      <c r="S645" s="19">
        <v>116.03401</v>
      </c>
      <c r="T645" s="18">
        <v>-1098</v>
      </c>
      <c r="U645" s="18">
        <v>1970</v>
      </c>
      <c r="V645" s="14">
        <v>585794.4375</v>
      </c>
      <c r="W645" s="14">
        <v>4110712.5</v>
      </c>
      <c r="X645" s="14">
        <f t="shared" si="27"/>
        <v>6341.792517269263</v>
      </c>
      <c r="Y645" s="14">
        <f t="shared" si="28"/>
        <v>-35203.92791007273</v>
      </c>
      <c r="Z645" s="14">
        <f t="shared" si="29"/>
        <v>35770.58669674975</v>
      </c>
    </row>
    <row r="646" spans="1:26" ht="12.75">
      <c r="A646" s="18">
        <v>643</v>
      </c>
      <c r="B646" s="18">
        <v>653</v>
      </c>
      <c r="C646" s="18" t="s">
        <v>4154</v>
      </c>
      <c r="D646" s="18" t="s">
        <v>4146</v>
      </c>
      <c r="E646" s="18" t="s">
        <v>4155</v>
      </c>
      <c r="F646" s="18">
        <v>4284</v>
      </c>
      <c r="G646" s="18">
        <v>400</v>
      </c>
      <c r="H646" s="18" t="s">
        <v>4156</v>
      </c>
      <c r="J646" s="18" t="s">
        <v>1020</v>
      </c>
      <c r="K646" s="18" t="s">
        <v>1021</v>
      </c>
      <c r="L646" s="18" t="s">
        <v>1035</v>
      </c>
      <c r="M646" s="18">
        <v>331</v>
      </c>
      <c r="N646" s="18" t="s">
        <v>1053</v>
      </c>
      <c r="O646" s="18" t="s">
        <v>4157</v>
      </c>
      <c r="P646" s="18">
        <v>370810000000000</v>
      </c>
      <c r="Q646" s="18">
        <v>2403</v>
      </c>
      <c r="R646" s="19">
        <v>37.13847</v>
      </c>
      <c r="S646" s="19">
        <v>116.02991</v>
      </c>
      <c r="T646" s="18">
        <v>-1550</v>
      </c>
      <c r="U646" s="18">
        <v>1970</v>
      </c>
      <c r="V646" s="14">
        <v>586160.6875</v>
      </c>
      <c r="W646" s="14">
        <v>4110470.5</v>
      </c>
      <c r="X646" s="14">
        <f aca="true" t="shared" si="30" ref="X646:X709">X$2-V646</f>
        <v>5975.542517269263</v>
      </c>
      <c r="Y646" s="14">
        <f aca="true" t="shared" si="31" ref="Y646:Y709">Y$2-W646</f>
        <v>-34961.92791007273</v>
      </c>
      <c r="Z646" s="14">
        <f aca="true" t="shared" si="32" ref="Z646:Z709">SUMSQ(X646:Y646)^0.5</f>
        <v>35468.90908337632</v>
      </c>
    </row>
    <row r="647" spans="1:26" ht="12.75">
      <c r="A647" s="18">
        <v>644</v>
      </c>
      <c r="B647" s="18">
        <v>441</v>
      </c>
      <c r="C647" s="18" t="s">
        <v>4158</v>
      </c>
      <c r="D647" s="18" t="s">
        <v>4159</v>
      </c>
      <c r="E647" s="18" t="s">
        <v>4160</v>
      </c>
      <c r="F647" s="18">
        <v>4260</v>
      </c>
      <c r="G647" s="18">
        <v>1640</v>
      </c>
      <c r="H647" s="18" t="s">
        <v>4161</v>
      </c>
      <c r="J647" s="18" t="s">
        <v>1020</v>
      </c>
      <c r="K647" s="18" t="s">
        <v>1021</v>
      </c>
      <c r="L647" s="18" t="s">
        <v>1035</v>
      </c>
      <c r="M647" s="18">
        <v>881</v>
      </c>
      <c r="N647" s="18" t="s">
        <v>1053</v>
      </c>
      <c r="O647" s="18" t="s">
        <v>4162</v>
      </c>
      <c r="P647" s="18">
        <v>370730000000000</v>
      </c>
      <c r="Q647" s="18">
        <v>2470</v>
      </c>
      <c r="R647" s="19">
        <v>37.12631</v>
      </c>
      <c r="S647" s="19">
        <v>116.06947</v>
      </c>
      <c r="T647" s="18">
        <v>-909</v>
      </c>
      <c r="U647" s="18">
        <v>1966</v>
      </c>
      <c r="V647" s="14">
        <v>582660.875</v>
      </c>
      <c r="W647" s="14">
        <v>4109086.75</v>
      </c>
      <c r="X647" s="14">
        <f t="shared" si="30"/>
        <v>9475.355017269263</v>
      </c>
      <c r="Y647" s="14">
        <f t="shared" si="31"/>
        <v>-33578.17791007273</v>
      </c>
      <c r="Z647" s="14">
        <f t="shared" si="32"/>
        <v>34889.48816568947</v>
      </c>
    </row>
    <row r="648" spans="1:26" ht="12.75">
      <c r="A648" s="18">
        <v>645</v>
      </c>
      <c r="B648" s="18">
        <v>621</v>
      </c>
      <c r="C648" s="18" t="s">
        <v>4163</v>
      </c>
      <c r="D648" s="18" t="s">
        <v>4098</v>
      </c>
      <c r="E648" s="18" t="s">
        <v>4164</v>
      </c>
      <c r="F648" s="18">
        <v>3971</v>
      </c>
      <c r="G648" s="18">
        <v>1300</v>
      </c>
      <c r="H648" s="18" t="s">
        <v>4165</v>
      </c>
      <c r="J648" s="18" t="s">
        <v>1020</v>
      </c>
      <c r="K648" s="18" t="s">
        <v>1021</v>
      </c>
      <c r="L648" s="18" t="s">
        <v>1035</v>
      </c>
      <c r="M648" s="18">
        <v>1240</v>
      </c>
      <c r="N648" s="18" t="s">
        <v>1023</v>
      </c>
      <c r="O648" s="18" t="s">
        <v>4166</v>
      </c>
      <c r="P648" s="18">
        <v>370050000000000</v>
      </c>
      <c r="Q648" s="18">
        <v>2409</v>
      </c>
      <c r="R648" s="19">
        <v>37.01483</v>
      </c>
      <c r="S648" s="19">
        <v>116.02274</v>
      </c>
      <c r="T648" s="18">
        <v>-322</v>
      </c>
      <c r="U648" s="18">
        <v>1969</v>
      </c>
      <c r="V648" s="14">
        <v>586939.8125</v>
      </c>
      <c r="W648" s="14">
        <v>4096760.5</v>
      </c>
      <c r="X648" s="14">
        <f t="shared" si="30"/>
        <v>5196.417517269263</v>
      </c>
      <c r="Y648" s="14">
        <f t="shared" si="31"/>
        <v>-21251.92791007273</v>
      </c>
      <c r="Z648" s="14">
        <f t="shared" si="32"/>
        <v>21878.0071055092</v>
      </c>
    </row>
    <row r="649" spans="1:26" ht="12.75">
      <c r="A649" s="18">
        <v>646</v>
      </c>
      <c r="B649" s="18">
        <v>225</v>
      </c>
      <c r="C649" s="18" t="s">
        <v>4167</v>
      </c>
      <c r="D649" s="18" t="s">
        <v>4168</v>
      </c>
      <c r="E649" s="18" t="s">
        <v>4169</v>
      </c>
      <c r="F649" s="18">
        <v>5650</v>
      </c>
      <c r="G649" s="18">
        <v>-9999</v>
      </c>
      <c r="H649" s="18" t="s">
        <v>4170</v>
      </c>
      <c r="J649" s="18" t="s">
        <v>1192</v>
      </c>
      <c r="K649" s="18" t="s">
        <v>1021</v>
      </c>
      <c r="L649" s="18" t="s">
        <v>4171</v>
      </c>
      <c r="M649" s="18">
        <v>631</v>
      </c>
      <c r="N649" s="18" t="s">
        <v>1053</v>
      </c>
      <c r="O649" s="18" t="s">
        <v>4172</v>
      </c>
      <c r="P649" s="18">
        <v>371310000000000</v>
      </c>
      <c r="Q649" s="18">
        <v>4226</v>
      </c>
      <c r="R649" s="19">
        <v>37.22203</v>
      </c>
      <c r="S649" s="19">
        <v>116.15744</v>
      </c>
      <c r="T649" s="18">
        <v>-793</v>
      </c>
      <c r="U649" s="18">
        <v>1962</v>
      </c>
      <c r="V649" s="14">
        <v>574751.5625</v>
      </c>
      <c r="W649" s="14">
        <v>4119631.5</v>
      </c>
      <c r="X649" s="14">
        <f t="shared" si="30"/>
        <v>17384.667517269263</v>
      </c>
      <c r="Y649" s="14">
        <f t="shared" si="31"/>
        <v>-44122.92791007273</v>
      </c>
      <c r="Z649" s="14">
        <f t="shared" si="32"/>
        <v>47424.249409384145</v>
      </c>
    </row>
    <row r="650" spans="1:26" ht="12.75">
      <c r="A650" s="18">
        <v>647</v>
      </c>
      <c r="B650" s="18">
        <v>214</v>
      </c>
      <c r="C650" s="18" t="s">
        <v>4173</v>
      </c>
      <c r="D650" s="18" t="s">
        <v>4174</v>
      </c>
      <c r="E650" s="18" t="s">
        <v>4175</v>
      </c>
      <c r="F650" s="18">
        <v>4026</v>
      </c>
      <c r="G650" s="18">
        <v>215</v>
      </c>
      <c r="H650" s="18" t="s">
        <v>4176</v>
      </c>
      <c r="J650" s="18" t="s">
        <v>1020</v>
      </c>
      <c r="K650" s="18" t="s">
        <v>1021</v>
      </c>
      <c r="L650" s="18" t="s">
        <v>1059</v>
      </c>
      <c r="M650" s="18">
        <v>190</v>
      </c>
      <c r="N650" s="18" t="s">
        <v>1023</v>
      </c>
      <c r="O650" s="18" t="s">
        <v>4177</v>
      </c>
      <c r="P650" s="18">
        <v>370250000000000</v>
      </c>
      <c r="Q650" s="18">
        <v>2405</v>
      </c>
      <c r="R650" s="19">
        <v>37.04833</v>
      </c>
      <c r="S650" s="19">
        <v>116.03191</v>
      </c>
      <c r="T650" s="18">
        <v>-1431</v>
      </c>
      <c r="U650" s="18">
        <v>1962</v>
      </c>
      <c r="V650" s="14">
        <v>586086.0625</v>
      </c>
      <c r="W650" s="14">
        <v>4100469.25</v>
      </c>
      <c r="X650" s="14">
        <f t="shared" si="30"/>
        <v>6050.167517269263</v>
      </c>
      <c r="Y650" s="14">
        <f t="shared" si="31"/>
        <v>-24960.67791007273</v>
      </c>
      <c r="Z650" s="14">
        <f t="shared" si="32"/>
        <v>25683.45710213897</v>
      </c>
    </row>
    <row r="651" spans="1:26" ht="12.75">
      <c r="A651" s="18">
        <v>648</v>
      </c>
      <c r="B651" s="18">
        <v>379</v>
      </c>
      <c r="C651" s="18" t="s">
        <v>4178</v>
      </c>
      <c r="D651" s="18" t="s">
        <v>4179</v>
      </c>
      <c r="E651" s="18" t="s">
        <v>4180</v>
      </c>
      <c r="F651" s="18">
        <v>4201</v>
      </c>
      <c r="G651" s="18">
        <v>309</v>
      </c>
      <c r="H651" s="18" t="s">
        <v>4181</v>
      </c>
      <c r="J651" s="18" t="s">
        <v>1020</v>
      </c>
      <c r="K651" s="18" t="s">
        <v>1046</v>
      </c>
      <c r="L651" s="18" t="s">
        <v>1035</v>
      </c>
      <c r="M651" s="18">
        <v>296</v>
      </c>
      <c r="N651" s="18" t="s">
        <v>1053</v>
      </c>
      <c r="O651" s="18" t="s">
        <v>4182</v>
      </c>
      <c r="P651" s="18">
        <v>370700000000000</v>
      </c>
      <c r="Q651" s="18">
        <v>2419</v>
      </c>
      <c r="R651" s="19">
        <v>37.11736</v>
      </c>
      <c r="S651" s="19">
        <v>116.04066</v>
      </c>
      <c r="T651" s="18">
        <v>-1486</v>
      </c>
      <c r="U651" s="18">
        <v>1964</v>
      </c>
      <c r="V651" s="14">
        <v>585230.0625</v>
      </c>
      <c r="W651" s="14">
        <v>4108118.5</v>
      </c>
      <c r="X651" s="14">
        <f t="shared" si="30"/>
        <v>6906.167517269263</v>
      </c>
      <c r="Y651" s="14">
        <f t="shared" si="31"/>
        <v>-32609.92791007273</v>
      </c>
      <c r="Z651" s="14">
        <f t="shared" si="32"/>
        <v>33333.20488757007</v>
      </c>
    </row>
    <row r="652" spans="1:26" ht="12.75">
      <c r="A652" s="18">
        <v>649</v>
      </c>
      <c r="B652" s="18">
        <v>324</v>
      </c>
      <c r="C652" s="18" t="s">
        <v>4183</v>
      </c>
      <c r="D652" s="18" t="s">
        <v>4184</v>
      </c>
      <c r="E652" s="18" t="s">
        <v>4185</v>
      </c>
      <c r="F652" s="18">
        <v>4198</v>
      </c>
      <c r="G652" s="18">
        <v>720</v>
      </c>
      <c r="H652" s="18" t="s">
        <v>4186</v>
      </c>
      <c r="J652" s="18" t="s">
        <v>1020</v>
      </c>
      <c r="K652" s="18" t="s">
        <v>1021</v>
      </c>
      <c r="L652" s="18" t="s">
        <v>1059</v>
      </c>
      <c r="M652" s="18">
        <v>692</v>
      </c>
      <c r="N652" s="18" t="s">
        <v>1053</v>
      </c>
      <c r="O652" s="18" t="s">
        <v>4187</v>
      </c>
      <c r="P652" s="18">
        <v>370740000000000</v>
      </c>
      <c r="Q652" s="18">
        <v>2427</v>
      </c>
      <c r="R652" s="19">
        <v>37.12808</v>
      </c>
      <c r="S652" s="19">
        <v>116.04342</v>
      </c>
      <c r="T652" s="18">
        <v>-1079</v>
      </c>
      <c r="U652" s="18">
        <v>1963</v>
      </c>
      <c r="V652" s="14">
        <v>584973</v>
      </c>
      <c r="W652" s="14">
        <v>4109305</v>
      </c>
      <c r="X652" s="14">
        <f t="shared" si="30"/>
        <v>7163.230017269263</v>
      </c>
      <c r="Y652" s="14">
        <f t="shared" si="31"/>
        <v>-33796.42791007273</v>
      </c>
      <c r="Z652" s="14">
        <f t="shared" si="32"/>
        <v>34547.21991363488</v>
      </c>
    </row>
    <row r="653" spans="1:26" ht="12.75">
      <c r="A653" s="18">
        <v>650</v>
      </c>
      <c r="B653" s="18">
        <v>606</v>
      </c>
      <c r="C653" s="18" t="s">
        <v>4188</v>
      </c>
      <c r="D653" s="18" t="s">
        <v>2977</v>
      </c>
      <c r="E653" s="18" t="s">
        <v>4189</v>
      </c>
      <c r="F653" s="18">
        <v>3984</v>
      </c>
      <c r="G653" s="18">
        <v>830</v>
      </c>
      <c r="H653" s="18" t="s">
        <v>4190</v>
      </c>
      <c r="J653" s="18" t="s">
        <v>1020</v>
      </c>
      <c r="K653" s="18" t="s">
        <v>1021</v>
      </c>
      <c r="L653" s="18" t="s">
        <v>1035</v>
      </c>
      <c r="M653" s="18">
        <v>784</v>
      </c>
      <c r="N653" s="18" t="s">
        <v>1023</v>
      </c>
      <c r="O653" s="18" t="s">
        <v>4191</v>
      </c>
      <c r="P653" s="18">
        <v>370110000000000</v>
      </c>
      <c r="Q653" s="18">
        <v>2405</v>
      </c>
      <c r="R653" s="19">
        <v>37.0215</v>
      </c>
      <c r="S653" s="19">
        <v>116.03809</v>
      </c>
      <c r="T653" s="18">
        <v>-795</v>
      </c>
      <c r="U653" s="18">
        <v>1969</v>
      </c>
      <c r="V653" s="14">
        <v>585566</v>
      </c>
      <c r="W653" s="14">
        <v>4097487</v>
      </c>
      <c r="X653" s="14">
        <f t="shared" si="30"/>
        <v>6570.230017269263</v>
      </c>
      <c r="Y653" s="14">
        <f t="shared" si="31"/>
        <v>-21978.42791007273</v>
      </c>
      <c r="Z653" s="14">
        <f t="shared" si="32"/>
        <v>22939.46851777717</v>
      </c>
    </row>
    <row r="654" spans="1:26" ht="12.75">
      <c r="A654" s="18">
        <v>651</v>
      </c>
      <c r="B654" s="18">
        <v>747</v>
      </c>
      <c r="C654" s="18" t="s">
        <v>4192</v>
      </c>
      <c r="D654" s="18" t="s">
        <v>4193</v>
      </c>
      <c r="E654" s="18" t="s">
        <v>4194</v>
      </c>
      <c r="F654" s="18">
        <v>4114</v>
      </c>
      <c r="G654" s="18">
        <v>930</v>
      </c>
      <c r="H654" s="18" t="s">
        <v>4195</v>
      </c>
      <c r="J654" s="18" t="s">
        <v>1020</v>
      </c>
      <c r="K654" s="18" t="s">
        <v>1021</v>
      </c>
      <c r="L654" s="18" t="s">
        <v>1035</v>
      </c>
      <c r="M654" s="18">
        <v>490</v>
      </c>
      <c r="N654" s="18" t="s">
        <v>1023</v>
      </c>
      <c r="O654" s="18" t="s">
        <v>4196</v>
      </c>
      <c r="P654" s="18">
        <v>370150000000000</v>
      </c>
      <c r="Q654" s="18">
        <v>2400</v>
      </c>
      <c r="R654" s="19">
        <v>37.03111</v>
      </c>
      <c r="S654" s="19">
        <v>115.9856</v>
      </c>
      <c r="T654" s="18">
        <v>-1224</v>
      </c>
      <c r="U654" s="18">
        <v>1974</v>
      </c>
      <c r="V654" s="14">
        <v>590224.125</v>
      </c>
      <c r="W654" s="14">
        <v>4098600.5</v>
      </c>
      <c r="X654" s="14">
        <f t="shared" si="30"/>
        <v>1912.105017269263</v>
      </c>
      <c r="Y654" s="14">
        <f t="shared" si="31"/>
        <v>-23091.92791007273</v>
      </c>
      <c r="Z654" s="14">
        <f t="shared" si="32"/>
        <v>23170.957688474213</v>
      </c>
    </row>
    <row r="655" spans="1:26" ht="12.75">
      <c r="A655" s="18">
        <v>652</v>
      </c>
      <c r="B655" s="18">
        <v>617</v>
      </c>
      <c r="C655" s="18" t="s">
        <v>4197</v>
      </c>
      <c r="D655" s="18" t="s">
        <v>1666</v>
      </c>
      <c r="E655" s="18" t="s">
        <v>4198</v>
      </c>
      <c r="F655" s="18">
        <v>4672</v>
      </c>
      <c r="G655" s="18">
        <v>935</v>
      </c>
      <c r="H655" s="18" t="s">
        <v>4199</v>
      </c>
      <c r="I655" s="18" t="s">
        <v>1186</v>
      </c>
      <c r="J655" s="18" t="s">
        <v>1020</v>
      </c>
      <c r="K655" s="18" t="s">
        <v>1021</v>
      </c>
      <c r="L655" s="18" t="s">
        <v>4200</v>
      </c>
      <c r="M655" s="18">
        <v>875</v>
      </c>
      <c r="N655" s="18" t="s">
        <v>1053</v>
      </c>
      <c r="O655" s="18" t="s">
        <v>4201</v>
      </c>
      <c r="P655" s="18">
        <v>370820000000000</v>
      </c>
      <c r="Q655" s="18">
        <v>2899</v>
      </c>
      <c r="R655" s="19">
        <v>37.14021</v>
      </c>
      <c r="S655" s="19">
        <v>116.1305</v>
      </c>
      <c r="T655" s="18">
        <v>-898</v>
      </c>
      <c r="U655" s="18">
        <v>1969</v>
      </c>
      <c r="V655" s="14">
        <v>577225.125</v>
      </c>
      <c r="W655" s="14">
        <v>4110576.5</v>
      </c>
      <c r="X655" s="14">
        <f t="shared" si="30"/>
        <v>14911.105017269263</v>
      </c>
      <c r="Y655" s="14">
        <f t="shared" si="31"/>
        <v>-35067.92791007273</v>
      </c>
      <c r="Z655" s="14">
        <f t="shared" si="32"/>
        <v>38106.43804847274</v>
      </c>
    </row>
    <row r="656" spans="1:26" ht="12.75">
      <c r="A656" s="18">
        <v>653</v>
      </c>
      <c r="B656" s="18">
        <v>617</v>
      </c>
      <c r="C656" s="18" t="s">
        <v>4202</v>
      </c>
      <c r="D656" s="18" t="s">
        <v>1666</v>
      </c>
      <c r="E656" s="18" t="s">
        <v>4203</v>
      </c>
      <c r="F656" s="18">
        <v>4894</v>
      </c>
      <c r="G656" s="18">
        <v>875</v>
      </c>
      <c r="H656" s="18" t="s">
        <v>4204</v>
      </c>
      <c r="I656" s="18" t="s">
        <v>1186</v>
      </c>
      <c r="J656" s="18" t="s">
        <v>1020</v>
      </c>
      <c r="K656" s="18" t="s">
        <v>1021</v>
      </c>
      <c r="L656" s="18" t="s">
        <v>4200</v>
      </c>
      <c r="M656" s="18">
        <v>816</v>
      </c>
      <c r="N656" s="18" t="s">
        <v>1053</v>
      </c>
      <c r="O656" s="18" t="s">
        <v>4205</v>
      </c>
      <c r="P656" s="18">
        <v>370820000000000</v>
      </c>
      <c r="Q656" s="18">
        <v>3437</v>
      </c>
      <c r="R656" s="19">
        <v>37.14045</v>
      </c>
      <c r="S656" s="19">
        <v>116.14183</v>
      </c>
      <c r="T656" s="18">
        <v>-641</v>
      </c>
      <c r="U656" s="18">
        <v>1969</v>
      </c>
      <c r="V656" s="14">
        <v>576218.25</v>
      </c>
      <c r="W656" s="14">
        <v>4110594</v>
      </c>
      <c r="X656" s="14">
        <f t="shared" si="30"/>
        <v>15917.980017269263</v>
      </c>
      <c r="Y656" s="14">
        <f t="shared" si="31"/>
        <v>-35085.42791007273</v>
      </c>
      <c r="Z656" s="14">
        <f t="shared" si="32"/>
        <v>38527.514057658766</v>
      </c>
    </row>
    <row r="657" spans="1:26" ht="12.75">
      <c r="A657" s="18">
        <v>654</v>
      </c>
      <c r="B657" s="18">
        <v>617</v>
      </c>
      <c r="C657" s="18" t="s">
        <v>4206</v>
      </c>
      <c r="D657" s="18" t="s">
        <v>1666</v>
      </c>
      <c r="E657" s="18" t="s">
        <v>4207</v>
      </c>
      <c r="F657" s="18">
        <v>4839</v>
      </c>
      <c r="G657" s="18">
        <v>870</v>
      </c>
      <c r="H657" s="18" t="s">
        <v>4208</v>
      </c>
      <c r="I657" s="18" t="s">
        <v>1186</v>
      </c>
      <c r="J657" s="18" t="s">
        <v>1020</v>
      </c>
      <c r="K657" s="18" t="s">
        <v>1021</v>
      </c>
      <c r="L657" s="18" t="s">
        <v>4200</v>
      </c>
      <c r="M657" s="18">
        <v>560</v>
      </c>
      <c r="N657" s="18" t="s">
        <v>1053</v>
      </c>
      <c r="O657" s="18" t="s">
        <v>4209</v>
      </c>
      <c r="P657" s="18">
        <v>370810000000000</v>
      </c>
      <c r="Q657" s="18">
        <v>3309</v>
      </c>
      <c r="R657" s="19">
        <v>37.13633</v>
      </c>
      <c r="S657" s="19">
        <v>116.13997</v>
      </c>
      <c r="T657" s="18">
        <v>-970</v>
      </c>
      <c r="U657" s="18">
        <v>1969</v>
      </c>
      <c r="V657" s="14">
        <v>576388.375</v>
      </c>
      <c r="W657" s="14">
        <v>4110138.75</v>
      </c>
      <c r="X657" s="14">
        <f t="shared" si="30"/>
        <v>15747.855017269263</v>
      </c>
      <c r="Y657" s="14">
        <f t="shared" si="31"/>
        <v>-34630.17791007273</v>
      </c>
      <c r="Z657" s="14">
        <f t="shared" si="32"/>
        <v>38042.66236382809</v>
      </c>
    </row>
    <row r="658" spans="1:26" ht="12.75">
      <c r="A658" s="18">
        <v>655</v>
      </c>
      <c r="B658" s="18">
        <v>617</v>
      </c>
      <c r="C658" s="18" t="s">
        <v>4210</v>
      </c>
      <c r="D658" s="18" t="s">
        <v>1666</v>
      </c>
      <c r="E658" s="18" t="s">
        <v>4211</v>
      </c>
      <c r="F658" s="18">
        <v>4761</v>
      </c>
      <c r="G658" s="18">
        <v>1096</v>
      </c>
      <c r="H658" s="18" t="s">
        <v>4212</v>
      </c>
      <c r="I658" s="18" t="s">
        <v>1186</v>
      </c>
      <c r="J658" s="18" t="s">
        <v>1020</v>
      </c>
      <c r="K658" s="18" t="s">
        <v>1021</v>
      </c>
      <c r="L658" s="18" t="s">
        <v>4200</v>
      </c>
      <c r="M658" s="18">
        <v>1025</v>
      </c>
      <c r="N658" s="18" t="s">
        <v>1053</v>
      </c>
      <c r="O658" s="18" t="s">
        <v>4213</v>
      </c>
      <c r="P658" s="18">
        <v>370800000000000</v>
      </c>
      <c r="Q658" s="18">
        <v>3080</v>
      </c>
      <c r="R658" s="19">
        <v>37.13534</v>
      </c>
      <c r="S658" s="19">
        <v>116.13595</v>
      </c>
      <c r="T658" s="18">
        <v>-656</v>
      </c>
      <c r="U658" s="18">
        <v>1969</v>
      </c>
      <c r="V658" s="14">
        <v>576745.875</v>
      </c>
      <c r="W658" s="14">
        <v>4110032</v>
      </c>
      <c r="X658" s="14">
        <f t="shared" si="30"/>
        <v>15390.355017269263</v>
      </c>
      <c r="Y658" s="14">
        <f t="shared" si="31"/>
        <v>-34523.42791007273</v>
      </c>
      <c r="Z658" s="14">
        <f t="shared" si="32"/>
        <v>37798.54629770269</v>
      </c>
    </row>
    <row r="659" spans="1:26" ht="12.75">
      <c r="A659" s="18">
        <v>656</v>
      </c>
      <c r="B659" s="18">
        <v>523</v>
      </c>
      <c r="C659" s="18" t="s">
        <v>4214</v>
      </c>
      <c r="D659" s="18" t="s">
        <v>4215</v>
      </c>
      <c r="E659" s="18" t="s">
        <v>4216</v>
      </c>
      <c r="F659" s="18">
        <v>4263</v>
      </c>
      <c r="G659" s="18">
        <v>679</v>
      </c>
      <c r="H659" s="18" t="s">
        <v>4217</v>
      </c>
      <c r="J659" s="18" t="s">
        <v>1020</v>
      </c>
      <c r="K659" s="18" t="s">
        <v>1021</v>
      </c>
      <c r="L659" s="18" t="s">
        <v>1035</v>
      </c>
      <c r="M659" s="18">
        <v>640</v>
      </c>
      <c r="N659" s="18" t="s">
        <v>1053</v>
      </c>
      <c r="O659" s="18" t="s">
        <v>4218</v>
      </c>
      <c r="P659" s="18">
        <v>370930000000000</v>
      </c>
      <c r="Q659" s="18">
        <v>2432</v>
      </c>
      <c r="R659" s="19">
        <v>37.15926</v>
      </c>
      <c r="S659" s="19">
        <v>116.05295</v>
      </c>
      <c r="T659" s="18">
        <v>-1191</v>
      </c>
      <c r="U659" s="18">
        <v>1967</v>
      </c>
      <c r="V659" s="14">
        <v>584091.75</v>
      </c>
      <c r="W659" s="14">
        <v>4112756.75</v>
      </c>
      <c r="X659" s="14">
        <f t="shared" si="30"/>
        <v>8044.480017269263</v>
      </c>
      <c r="Y659" s="14">
        <f t="shared" si="31"/>
        <v>-37248.17791007273</v>
      </c>
      <c r="Z659" s="14">
        <f t="shared" si="32"/>
        <v>38106.96020897855</v>
      </c>
    </row>
    <row r="660" spans="1:26" ht="12.75">
      <c r="A660" s="18">
        <v>657</v>
      </c>
      <c r="B660" s="18">
        <v>734</v>
      </c>
      <c r="C660" s="18" t="s">
        <v>4219</v>
      </c>
      <c r="D660" s="18" t="s">
        <v>4220</v>
      </c>
      <c r="E660" s="18" t="s">
        <v>4221</v>
      </c>
      <c r="F660" s="18">
        <v>4366</v>
      </c>
      <c r="G660" s="18">
        <v>800</v>
      </c>
      <c r="H660" s="18" t="s">
        <v>4222</v>
      </c>
      <c r="J660" s="18" t="s">
        <v>1020</v>
      </c>
      <c r="K660" s="18" t="s">
        <v>1021</v>
      </c>
      <c r="L660" s="18" t="s">
        <v>1035</v>
      </c>
      <c r="M660" s="18">
        <v>700</v>
      </c>
      <c r="N660" s="18" t="s">
        <v>1053</v>
      </c>
      <c r="O660" s="18" t="s">
        <v>4223</v>
      </c>
      <c r="P660" s="18">
        <v>370930000000000</v>
      </c>
      <c r="Q660" s="18">
        <v>2423</v>
      </c>
      <c r="R660" s="19">
        <v>37.15879</v>
      </c>
      <c r="S660" s="19">
        <v>116.07299</v>
      </c>
      <c r="T660" s="18">
        <v>-1243</v>
      </c>
      <c r="U660" s="18">
        <v>1973</v>
      </c>
      <c r="V660" s="14">
        <v>582313.0625</v>
      </c>
      <c r="W660" s="14">
        <v>4112686</v>
      </c>
      <c r="X660" s="14">
        <f t="shared" si="30"/>
        <v>9823.167517269263</v>
      </c>
      <c r="Y660" s="14">
        <f t="shared" si="31"/>
        <v>-37177.42791007273</v>
      </c>
      <c r="Z660" s="14">
        <f t="shared" si="32"/>
        <v>38453.29330604843</v>
      </c>
    </row>
    <row r="661" spans="1:26" ht="12.75">
      <c r="A661" s="18">
        <v>658</v>
      </c>
      <c r="B661" s="18">
        <v>537</v>
      </c>
      <c r="C661" s="18" t="s">
        <v>4224</v>
      </c>
      <c r="D661" s="18" t="s">
        <v>4225</v>
      </c>
      <c r="E661" s="18" t="s">
        <v>4226</v>
      </c>
      <c r="F661" s="18">
        <v>4053</v>
      </c>
      <c r="G661" s="18">
        <v>730</v>
      </c>
      <c r="H661" s="18" t="s">
        <v>4227</v>
      </c>
      <c r="J661" s="18" t="s">
        <v>1020</v>
      </c>
      <c r="K661" s="18" t="s">
        <v>1021</v>
      </c>
      <c r="L661" s="18" t="s">
        <v>4228</v>
      </c>
      <c r="M661" s="18">
        <v>686</v>
      </c>
      <c r="N661" s="18" t="s">
        <v>1023</v>
      </c>
      <c r="O661" s="18" t="s">
        <v>4229</v>
      </c>
      <c r="P661" s="18">
        <v>370250000000000</v>
      </c>
      <c r="Q661" s="18">
        <v>2410</v>
      </c>
      <c r="R661" s="19">
        <v>37.04773</v>
      </c>
      <c r="S661" s="19">
        <v>116.01081</v>
      </c>
      <c r="T661" s="18">
        <v>-957</v>
      </c>
      <c r="U661" s="18">
        <v>1968</v>
      </c>
      <c r="V661" s="14">
        <v>587962.75</v>
      </c>
      <c r="W661" s="14">
        <v>4100420.75</v>
      </c>
      <c r="X661" s="14">
        <f t="shared" si="30"/>
        <v>4173.480017269263</v>
      </c>
      <c r="Y661" s="14">
        <f t="shared" si="31"/>
        <v>-24912.17791007273</v>
      </c>
      <c r="Z661" s="14">
        <f t="shared" si="32"/>
        <v>25259.34567002205</v>
      </c>
    </row>
    <row r="662" spans="1:26" ht="12.75">
      <c r="A662" s="18">
        <v>659</v>
      </c>
      <c r="B662" s="18">
        <v>422</v>
      </c>
      <c r="C662" s="18" t="s">
        <v>4230</v>
      </c>
      <c r="D662" s="18" t="s">
        <v>4231</v>
      </c>
      <c r="E662" s="18" t="s">
        <v>4232</v>
      </c>
      <c r="F662" s="18">
        <v>4270</v>
      </c>
      <c r="G662" s="18">
        <v>465</v>
      </c>
      <c r="H662" s="18" t="s">
        <v>4233</v>
      </c>
      <c r="J662" s="18" t="s">
        <v>1020</v>
      </c>
      <c r="K662" s="18" t="s">
        <v>1021</v>
      </c>
      <c r="L662" s="18" t="s">
        <v>1035</v>
      </c>
      <c r="M662" s="18">
        <v>440</v>
      </c>
      <c r="N662" s="18" t="s">
        <v>1053</v>
      </c>
      <c r="O662" s="18" t="s">
        <v>4234</v>
      </c>
      <c r="P662" s="18">
        <v>370750000000000</v>
      </c>
      <c r="Q662" s="18">
        <v>2455</v>
      </c>
      <c r="R662" s="19">
        <v>37.1318</v>
      </c>
      <c r="S662" s="19">
        <v>116.06685</v>
      </c>
      <c r="T662" s="18">
        <v>-1375</v>
      </c>
      <c r="U662" s="18">
        <v>1965</v>
      </c>
      <c r="V662" s="14">
        <v>582887.25</v>
      </c>
      <c r="W662" s="14">
        <v>4109696.75</v>
      </c>
      <c r="X662" s="14">
        <f t="shared" si="30"/>
        <v>9248.980017269263</v>
      </c>
      <c r="Y662" s="14">
        <f t="shared" si="31"/>
        <v>-34188.17791007273</v>
      </c>
      <c r="Z662" s="14">
        <f t="shared" si="32"/>
        <v>35417.158838204836</v>
      </c>
    </row>
    <row r="663" spans="1:26" ht="12.75">
      <c r="A663" s="18">
        <v>660</v>
      </c>
      <c r="B663" s="18">
        <v>968</v>
      </c>
      <c r="C663" s="18" t="s">
        <v>4235</v>
      </c>
      <c r="D663" s="18" t="s">
        <v>4236</v>
      </c>
      <c r="E663" s="18" t="s">
        <v>4237</v>
      </c>
      <c r="F663" s="18">
        <v>4300</v>
      </c>
      <c r="G663" s="18">
        <v>1300</v>
      </c>
      <c r="H663" s="18" t="s">
        <v>4238</v>
      </c>
      <c r="J663" s="18" t="s">
        <v>1020</v>
      </c>
      <c r="K663" s="18" t="s">
        <v>1021</v>
      </c>
      <c r="L663" s="18" t="s">
        <v>1035</v>
      </c>
      <c r="M663" s="18">
        <v>1197</v>
      </c>
      <c r="N663" s="18" t="s">
        <v>1023</v>
      </c>
      <c r="O663" s="18" t="s">
        <v>4239</v>
      </c>
      <c r="P663" s="18">
        <v>370520000000000</v>
      </c>
      <c r="Q663" s="18">
        <v>2475</v>
      </c>
      <c r="R663" s="19">
        <v>37.08981</v>
      </c>
      <c r="S663" s="19">
        <v>116.00177</v>
      </c>
      <c r="T663" s="18">
        <v>-628</v>
      </c>
      <c r="U663" s="18">
        <v>1985</v>
      </c>
      <c r="V663" s="14">
        <v>588717.625</v>
      </c>
      <c r="W663" s="14">
        <v>4105098</v>
      </c>
      <c r="X663" s="14">
        <f t="shared" si="30"/>
        <v>3418.605017269263</v>
      </c>
      <c r="Y663" s="14">
        <f t="shared" si="31"/>
        <v>-29589.42791007273</v>
      </c>
      <c r="Z663" s="14">
        <f t="shared" si="32"/>
        <v>29786.256970446782</v>
      </c>
    </row>
    <row r="664" spans="1:26" ht="12.75">
      <c r="A664" s="18">
        <v>661</v>
      </c>
      <c r="B664" s="18">
        <v>795</v>
      </c>
      <c r="C664" s="18" t="s">
        <v>4240</v>
      </c>
      <c r="D664" s="18" t="s">
        <v>4241</v>
      </c>
      <c r="E664" s="18" t="s">
        <v>4242</v>
      </c>
      <c r="F664" s="18">
        <v>6899</v>
      </c>
      <c r="G664" s="18">
        <v>3366</v>
      </c>
      <c r="H664" s="18" t="s">
        <v>4243</v>
      </c>
      <c r="J664" s="18" t="s">
        <v>1020</v>
      </c>
      <c r="K664" s="18" t="s">
        <v>1021</v>
      </c>
      <c r="L664" s="18" t="s">
        <v>1869</v>
      </c>
      <c r="M664" s="18">
        <v>2891</v>
      </c>
      <c r="N664" s="18" t="s">
        <v>1023</v>
      </c>
      <c r="O664" s="18" t="s">
        <v>4244</v>
      </c>
      <c r="P664" s="18">
        <v>371520000000000</v>
      </c>
      <c r="Q664" s="18">
        <v>4655</v>
      </c>
      <c r="R664" s="19">
        <v>37.25589</v>
      </c>
      <c r="S664" s="19">
        <v>116.32858</v>
      </c>
      <c r="T664" s="18">
        <v>647</v>
      </c>
      <c r="U664" s="18">
        <v>1976</v>
      </c>
      <c r="V664" s="14">
        <v>559541.625</v>
      </c>
      <c r="W664" s="14">
        <v>4123267</v>
      </c>
      <c r="X664" s="14">
        <f t="shared" si="30"/>
        <v>32594.605017269263</v>
      </c>
      <c r="Y664" s="14">
        <f t="shared" si="31"/>
        <v>-47758.42791007273</v>
      </c>
      <c r="Z664" s="14">
        <f t="shared" si="32"/>
        <v>57821.06633981605</v>
      </c>
    </row>
    <row r="665" spans="1:26" ht="12.75">
      <c r="A665" s="18">
        <v>662</v>
      </c>
      <c r="B665" s="18">
        <v>756</v>
      </c>
      <c r="C665" s="18" t="s">
        <v>4245</v>
      </c>
      <c r="D665" s="18" t="s">
        <v>4246</v>
      </c>
      <c r="E665" s="18" t="s">
        <v>4247</v>
      </c>
      <c r="F665" s="18">
        <v>4397</v>
      </c>
      <c r="G665" s="18">
        <v>2300</v>
      </c>
      <c r="H665" s="18" t="s">
        <v>4248</v>
      </c>
      <c r="J665" s="18" t="s">
        <v>1020</v>
      </c>
      <c r="K665" s="18" t="s">
        <v>1021</v>
      </c>
      <c r="L665" s="18" t="s">
        <v>1029</v>
      </c>
      <c r="M665" s="18">
        <v>2150</v>
      </c>
      <c r="N665" s="18" t="s">
        <v>1053</v>
      </c>
      <c r="O665" s="18" t="s">
        <v>4249</v>
      </c>
      <c r="P665" s="18">
        <v>370900000000000</v>
      </c>
      <c r="Q665" s="18">
        <v>2429</v>
      </c>
      <c r="R665" s="19">
        <v>37.15248</v>
      </c>
      <c r="S665" s="19">
        <v>116.08333</v>
      </c>
      <c r="T665" s="18">
        <v>182</v>
      </c>
      <c r="U665" s="18">
        <v>1974</v>
      </c>
      <c r="V665" s="14">
        <v>581401.375</v>
      </c>
      <c r="W665" s="14">
        <v>4111977.25</v>
      </c>
      <c r="X665" s="14">
        <f t="shared" si="30"/>
        <v>10734.855017269263</v>
      </c>
      <c r="Y665" s="14">
        <f t="shared" si="31"/>
        <v>-36468.67791007273</v>
      </c>
      <c r="Z665" s="14">
        <f t="shared" si="32"/>
        <v>38015.80698538988</v>
      </c>
    </row>
    <row r="666" spans="1:26" ht="12.75">
      <c r="A666" s="18">
        <v>663</v>
      </c>
      <c r="B666" s="18">
        <v>765</v>
      </c>
      <c r="C666" s="18" t="s">
        <v>4250</v>
      </c>
      <c r="D666" s="18" t="s">
        <v>4251</v>
      </c>
      <c r="E666" s="18" t="s">
        <v>4252</v>
      </c>
      <c r="F666" s="18">
        <v>4305</v>
      </c>
      <c r="G666" s="18">
        <v>950</v>
      </c>
      <c r="H666" s="18" t="s">
        <v>4253</v>
      </c>
      <c r="I666" s="18" t="s">
        <v>1186</v>
      </c>
      <c r="J666" s="18" t="s">
        <v>1020</v>
      </c>
      <c r="K666" s="18" t="s">
        <v>1021</v>
      </c>
      <c r="L666" s="18" t="s">
        <v>1035</v>
      </c>
      <c r="M666" s="18">
        <v>651</v>
      </c>
      <c r="N666" s="18" t="s">
        <v>1053</v>
      </c>
      <c r="O666" s="18" t="s">
        <v>4254</v>
      </c>
      <c r="P666" s="18">
        <v>371040000000000</v>
      </c>
      <c r="Q666" s="18">
        <v>2418</v>
      </c>
      <c r="R666" s="19">
        <v>37.17841</v>
      </c>
      <c r="S666" s="19">
        <v>116.05155</v>
      </c>
      <c r="T666" s="18">
        <v>-1236</v>
      </c>
      <c r="U666" s="18">
        <v>1975</v>
      </c>
      <c r="V666" s="14">
        <v>584194.625</v>
      </c>
      <c r="W666" s="14">
        <v>4114881.5</v>
      </c>
      <c r="X666" s="14">
        <f t="shared" si="30"/>
        <v>7941.605017269263</v>
      </c>
      <c r="Y666" s="14">
        <f t="shared" si="31"/>
        <v>-39372.92791007273</v>
      </c>
      <c r="Z666" s="14">
        <f t="shared" si="32"/>
        <v>40165.86289950834</v>
      </c>
    </row>
    <row r="667" spans="1:26" ht="12.75">
      <c r="A667" s="18">
        <v>664</v>
      </c>
      <c r="B667" s="18">
        <v>765</v>
      </c>
      <c r="C667" s="18" t="s">
        <v>4255</v>
      </c>
      <c r="D667" s="18" t="s">
        <v>4251</v>
      </c>
      <c r="E667" s="18" t="s">
        <v>4252</v>
      </c>
      <c r="F667" s="18">
        <v>4305</v>
      </c>
      <c r="G667" s="18">
        <v>950</v>
      </c>
      <c r="H667" s="18" t="s">
        <v>4253</v>
      </c>
      <c r="I667" s="18" t="s">
        <v>1186</v>
      </c>
      <c r="J667" s="18" t="s">
        <v>1020</v>
      </c>
      <c r="K667" s="18" t="s">
        <v>1021</v>
      </c>
      <c r="L667" s="18" t="s">
        <v>1035</v>
      </c>
      <c r="M667" s="18">
        <v>901</v>
      </c>
      <c r="N667" s="18" t="s">
        <v>1053</v>
      </c>
      <c r="O667" s="18" t="s">
        <v>4254</v>
      </c>
      <c r="P667" s="18">
        <v>371040000000000</v>
      </c>
      <c r="Q667" s="18">
        <v>2418</v>
      </c>
      <c r="R667" s="19">
        <v>37.17841</v>
      </c>
      <c r="S667" s="19">
        <v>116.05155</v>
      </c>
      <c r="T667" s="18">
        <v>-986</v>
      </c>
      <c r="U667" s="18">
        <v>1975</v>
      </c>
      <c r="V667" s="14">
        <v>584194.625</v>
      </c>
      <c r="W667" s="14">
        <v>4114881.5</v>
      </c>
      <c r="X667" s="14">
        <f t="shared" si="30"/>
        <v>7941.605017269263</v>
      </c>
      <c r="Y667" s="14">
        <f t="shared" si="31"/>
        <v>-39372.92791007273</v>
      </c>
      <c r="Z667" s="14">
        <f t="shared" si="32"/>
        <v>40165.86289950834</v>
      </c>
    </row>
    <row r="668" spans="1:26" ht="12.75">
      <c r="A668" s="18">
        <v>665</v>
      </c>
      <c r="B668" s="18">
        <v>746</v>
      </c>
      <c r="C668" s="18" t="s">
        <v>4256</v>
      </c>
      <c r="D668" s="18" t="s">
        <v>4257</v>
      </c>
      <c r="E668" s="18" t="s">
        <v>4258</v>
      </c>
      <c r="F668" s="18">
        <v>4387</v>
      </c>
      <c r="G668" s="18">
        <v>900</v>
      </c>
      <c r="H668" s="18" t="s">
        <v>4259</v>
      </c>
      <c r="J668" s="18" t="s">
        <v>1020</v>
      </c>
      <c r="K668" s="18" t="s">
        <v>1021</v>
      </c>
      <c r="L668" s="18" t="s">
        <v>1035</v>
      </c>
      <c r="M668" s="18">
        <v>692</v>
      </c>
      <c r="N668" s="18" t="s">
        <v>1053</v>
      </c>
      <c r="O668" s="18" t="s">
        <v>4260</v>
      </c>
      <c r="P668" s="18">
        <v>370930000000000</v>
      </c>
      <c r="Q668" s="18">
        <v>2427</v>
      </c>
      <c r="R668" s="19">
        <v>37.15997</v>
      </c>
      <c r="S668" s="19">
        <v>116.07641</v>
      </c>
      <c r="T668" s="18">
        <v>-1268</v>
      </c>
      <c r="U668" s="18">
        <v>1974</v>
      </c>
      <c r="V668" s="14">
        <v>582007.875</v>
      </c>
      <c r="W668" s="14">
        <v>4112814.5</v>
      </c>
      <c r="X668" s="14">
        <f t="shared" si="30"/>
        <v>10128.355017269263</v>
      </c>
      <c r="Y668" s="14">
        <f t="shared" si="31"/>
        <v>-37305.92791007273</v>
      </c>
      <c r="Z668" s="14">
        <f t="shared" si="32"/>
        <v>38656.38152475457</v>
      </c>
    </row>
    <row r="669" spans="1:26" ht="12.75">
      <c r="A669" s="18">
        <v>666</v>
      </c>
      <c r="B669" s="18">
        <v>732</v>
      </c>
      <c r="C669" s="18" t="s">
        <v>4261</v>
      </c>
      <c r="D669" s="18" t="s">
        <v>4262</v>
      </c>
      <c r="E669" s="18" t="s">
        <v>4263</v>
      </c>
      <c r="F669" s="18">
        <v>4388</v>
      </c>
      <c r="G669" s="18">
        <v>1700</v>
      </c>
      <c r="H669" s="18" t="s">
        <v>4264</v>
      </c>
      <c r="J669" s="18" t="s">
        <v>1020</v>
      </c>
      <c r="K669" s="18" t="s">
        <v>1021</v>
      </c>
      <c r="L669" s="18" t="s">
        <v>1029</v>
      </c>
      <c r="M669" s="18">
        <v>1528</v>
      </c>
      <c r="N669" s="18" t="s">
        <v>1053</v>
      </c>
      <c r="O669" s="18" t="s">
        <v>4265</v>
      </c>
      <c r="P669" s="18">
        <v>370850000000000</v>
      </c>
      <c r="Q669" s="18">
        <v>2449</v>
      </c>
      <c r="R669" s="19">
        <v>37.14842</v>
      </c>
      <c r="S669" s="19">
        <v>116.08585</v>
      </c>
      <c r="T669" s="18">
        <v>-411</v>
      </c>
      <c r="U669" s="18">
        <v>1973</v>
      </c>
      <c r="V669" s="14">
        <v>581181.6875</v>
      </c>
      <c r="W669" s="14">
        <v>4111525.25</v>
      </c>
      <c r="X669" s="14">
        <f t="shared" si="30"/>
        <v>10954.542517269263</v>
      </c>
      <c r="Y669" s="14">
        <f t="shared" si="31"/>
        <v>-36016.67791007273</v>
      </c>
      <c r="Z669" s="14">
        <f t="shared" si="32"/>
        <v>37645.75792092093</v>
      </c>
    </row>
    <row r="670" spans="1:26" ht="12.75">
      <c r="A670" s="18">
        <v>667</v>
      </c>
      <c r="B670" s="18">
        <v>731</v>
      </c>
      <c r="C670" s="18" t="s">
        <v>4266</v>
      </c>
      <c r="D670" s="18" t="s">
        <v>4267</v>
      </c>
      <c r="E670" s="18" t="s">
        <v>4268</v>
      </c>
      <c r="F670" s="18">
        <v>4207</v>
      </c>
      <c r="G670" s="18">
        <v>1988</v>
      </c>
      <c r="H670" s="18" t="s">
        <v>4269</v>
      </c>
      <c r="J670" s="18" t="s">
        <v>1020</v>
      </c>
      <c r="K670" s="18" t="s">
        <v>1021</v>
      </c>
      <c r="L670" s="18" t="s">
        <v>1029</v>
      </c>
      <c r="M670" s="18">
        <v>1860</v>
      </c>
      <c r="N670" s="18" t="s">
        <v>1023</v>
      </c>
      <c r="O670" s="18" t="s">
        <v>4270</v>
      </c>
      <c r="P670" s="18">
        <v>370530000000000</v>
      </c>
      <c r="Q670" s="18">
        <v>2410</v>
      </c>
      <c r="R670" s="19">
        <v>37.09204</v>
      </c>
      <c r="S670" s="19">
        <v>116.02722</v>
      </c>
      <c r="T670" s="18">
        <v>63</v>
      </c>
      <c r="U670" s="18">
        <v>1973</v>
      </c>
      <c r="V670" s="14">
        <v>586452.6875</v>
      </c>
      <c r="W670" s="14">
        <v>4105321.5</v>
      </c>
      <c r="X670" s="14">
        <f t="shared" si="30"/>
        <v>5683.542517269263</v>
      </c>
      <c r="Y670" s="14">
        <f t="shared" si="31"/>
        <v>-29812.92791007273</v>
      </c>
      <c r="Z670" s="14">
        <f t="shared" si="32"/>
        <v>30349.84886480987</v>
      </c>
    </row>
    <row r="671" spans="1:26" ht="12.75">
      <c r="A671" s="18">
        <v>668</v>
      </c>
      <c r="B671" s="18">
        <v>757</v>
      </c>
      <c r="C671" s="18" t="s">
        <v>4271</v>
      </c>
      <c r="D671" s="18" t="s">
        <v>4272</v>
      </c>
      <c r="E671" s="18" t="s">
        <v>4273</v>
      </c>
      <c r="F671" s="18">
        <v>3970</v>
      </c>
      <c r="G671" s="18">
        <v>1100</v>
      </c>
      <c r="H671" s="18" t="s">
        <v>3540</v>
      </c>
      <c r="J671" s="18" t="s">
        <v>1020</v>
      </c>
      <c r="K671" s="18" t="s">
        <v>1021</v>
      </c>
      <c r="L671" s="18" t="s">
        <v>1035</v>
      </c>
      <c r="M671" s="18">
        <v>1030</v>
      </c>
      <c r="N671" s="18" t="s">
        <v>1023</v>
      </c>
      <c r="O671" s="18" t="s">
        <v>4274</v>
      </c>
      <c r="P671" s="18">
        <v>370040000000000</v>
      </c>
      <c r="Q671" s="18">
        <v>2408</v>
      </c>
      <c r="R671" s="19">
        <v>37.01212</v>
      </c>
      <c r="S671" s="19">
        <v>116.03029</v>
      </c>
      <c r="T671" s="18">
        <v>-532</v>
      </c>
      <c r="U671" s="18">
        <v>1974</v>
      </c>
      <c r="V671" s="14">
        <v>586270.5</v>
      </c>
      <c r="W671" s="14">
        <v>4096453.25</v>
      </c>
      <c r="X671" s="14">
        <f t="shared" si="30"/>
        <v>5865.730017269263</v>
      </c>
      <c r="Y671" s="14">
        <f t="shared" si="31"/>
        <v>-20944.67791007273</v>
      </c>
      <c r="Z671" s="14">
        <f t="shared" si="32"/>
        <v>21750.547611317335</v>
      </c>
    </row>
    <row r="672" spans="1:26" ht="12.75">
      <c r="A672" s="18">
        <v>669</v>
      </c>
      <c r="B672" s="18">
        <v>994</v>
      </c>
      <c r="C672" s="18" t="s">
        <v>4275</v>
      </c>
      <c r="D672" s="18" t="s">
        <v>4276</v>
      </c>
      <c r="E672" s="18" t="s">
        <v>4277</v>
      </c>
      <c r="F672" s="18">
        <v>3932</v>
      </c>
      <c r="G672" s="18">
        <v>1300</v>
      </c>
      <c r="H672" s="18" t="s">
        <v>4278</v>
      </c>
      <c r="J672" s="18" t="s">
        <v>1020</v>
      </c>
      <c r="K672" s="18" t="s">
        <v>1021</v>
      </c>
      <c r="L672" s="18" t="s">
        <v>1035</v>
      </c>
      <c r="M672" s="18">
        <v>1049</v>
      </c>
      <c r="N672" s="18" t="s">
        <v>1023</v>
      </c>
      <c r="O672" s="18" t="s">
        <v>4279</v>
      </c>
      <c r="P672" s="18">
        <v>365850000000000</v>
      </c>
      <c r="Q672" s="18">
        <v>2430</v>
      </c>
      <c r="R672" s="19">
        <v>36.98314</v>
      </c>
      <c r="S672" s="19">
        <v>116.00459</v>
      </c>
      <c r="T672" s="18">
        <v>-453</v>
      </c>
      <c r="U672" s="18">
        <v>1987</v>
      </c>
      <c r="V672" s="14">
        <v>588591.5</v>
      </c>
      <c r="W672" s="14">
        <v>4093261.75</v>
      </c>
      <c r="X672" s="14">
        <f t="shared" si="30"/>
        <v>3544.730017269263</v>
      </c>
      <c r="Y672" s="14">
        <f t="shared" si="31"/>
        <v>-17753.17791007273</v>
      </c>
      <c r="Z672" s="14">
        <f t="shared" si="32"/>
        <v>18103.602867993544</v>
      </c>
    </row>
    <row r="673" spans="1:26" ht="12.75">
      <c r="A673" s="18">
        <v>670</v>
      </c>
      <c r="B673" s="18">
        <v>464</v>
      </c>
      <c r="C673" s="18" t="s">
        <v>4280</v>
      </c>
      <c r="D673" s="18" t="s">
        <v>4281</v>
      </c>
      <c r="E673" s="18" t="s">
        <v>4282</v>
      </c>
      <c r="F673" s="18">
        <v>4053</v>
      </c>
      <c r="G673" s="18">
        <v>1615</v>
      </c>
      <c r="H673" s="18" t="s">
        <v>4283</v>
      </c>
      <c r="J673" s="18" t="s">
        <v>1020</v>
      </c>
      <c r="K673" s="18" t="s">
        <v>1021</v>
      </c>
      <c r="L673" s="18" t="s">
        <v>1035</v>
      </c>
      <c r="M673" s="18">
        <v>1593</v>
      </c>
      <c r="N673" s="18" t="s">
        <v>1023</v>
      </c>
      <c r="O673" s="18" t="s">
        <v>4284</v>
      </c>
      <c r="P673" s="18">
        <v>370330000000000</v>
      </c>
      <c r="Q673" s="18">
        <v>2437</v>
      </c>
      <c r="R673" s="19">
        <v>37.05941</v>
      </c>
      <c r="S673" s="19">
        <v>116.03881</v>
      </c>
      <c r="T673" s="18">
        <v>-23</v>
      </c>
      <c r="U673" s="18">
        <v>1966</v>
      </c>
      <c r="V673" s="14">
        <v>585459.25</v>
      </c>
      <c r="W673" s="14">
        <v>4101692</v>
      </c>
      <c r="X673" s="14">
        <f t="shared" si="30"/>
        <v>6676.980017269263</v>
      </c>
      <c r="Y673" s="14">
        <f t="shared" si="31"/>
        <v>-26183.42791007273</v>
      </c>
      <c r="Z673" s="14">
        <f t="shared" si="32"/>
        <v>27021.361166177187</v>
      </c>
    </row>
    <row r="674" spans="1:26" ht="12.75">
      <c r="A674" s="18">
        <v>671</v>
      </c>
      <c r="B674" s="18">
        <v>763</v>
      </c>
      <c r="C674" s="18" t="s">
        <v>4285</v>
      </c>
      <c r="D674" s="18" t="s">
        <v>4286</v>
      </c>
      <c r="E674" s="18" t="s">
        <v>4287</v>
      </c>
      <c r="F674" s="18">
        <v>4002</v>
      </c>
      <c r="G674" s="18">
        <v>666</v>
      </c>
      <c r="H674" s="18" t="s">
        <v>4288</v>
      </c>
      <c r="J674" s="18" t="s">
        <v>1020</v>
      </c>
      <c r="K674" s="18" t="s">
        <v>1046</v>
      </c>
      <c r="L674" s="18" t="s">
        <v>1035</v>
      </c>
      <c r="M674" s="18">
        <v>604</v>
      </c>
      <c r="N674" s="18" t="s">
        <v>1023</v>
      </c>
      <c r="O674" s="18" t="s">
        <v>4289</v>
      </c>
      <c r="P674" s="18">
        <v>370000000000000</v>
      </c>
      <c r="Q674" s="18">
        <v>2425</v>
      </c>
      <c r="R674" s="19">
        <v>37.00103</v>
      </c>
      <c r="S674" s="19">
        <v>116.01121</v>
      </c>
      <c r="T674" s="18">
        <v>-973</v>
      </c>
      <c r="U674" s="18">
        <v>1974</v>
      </c>
      <c r="V674" s="14">
        <v>587981.1875</v>
      </c>
      <c r="W674" s="14">
        <v>4095240.5</v>
      </c>
      <c r="X674" s="14">
        <f t="shared" si="30"/>
        <v>4155.042517269263</v>
      </c>
      <c r="Y674" s="14">
        <f t="shared" si="31"/>
        <v>-19731.92791007273</v>
      </c>
      <c r="Z674" s="14">
        <f t="shared" si="32"/>
        <v>20164.656143079217</v>
      </c>
    </row>
    <row r="675" spans="1:26" ht="12.75">
      <c r="A675" s="18">
        <v>672</v>
      </c>
      <c r="B675" s="18">
        <v>446</v>
      </c>
      <c r="C675" s="18" t="s">
        <v>4290</v>
      </c>
      <c r="D675" s="18" t="s">
        <v>4291</v>
      </c>
      <c r="E675" s="18" t="s">
        <v>4292</v>
      </c>
      <c r="F675" s="18">
        <v>3959</v>
      </c>
      <c r="G675" s="18">
        <v>1135</v>
      </c>
      <c r="H675" s="18" t="s">
        <v>4293</v>
      </c>
      <c r="J675" s="18" t="s">
        <v>1020</v>
      </c>
      <c r="K675" s="18" t="s">
        <v>1021</v>
      </c>
      <c r="L675" s="18" t="s">
        <v>1035</v>
      </c>
      <c r="M675" s="18">
        <v>1092</v>
      </c>
      <c r="N675" s="18" t="s">
        <v>1023</v>
      </c>
      <c r="O675" s="18" t="s">
        <v>4294</v>
      </c>
      <c r="P675" s="18">
        <v>370030000000000</v>
      </c>
      <c r="Q675" s="18">
        <v>2419</v>
      </c>
      <c r="R675" s="19">
        <v>37.00926</v>
      </c>
      <c r="S675" s="19">
        <v>116.00909</v>
      </c>
      <c r="T675" s="18">
        <v>-448</v>
      </c>
      <c r="U675" s="18">
        <v>1966</v>
      </c>
      <c r="V675" s="14">
        <v>588160.5625</v>
      </c>
      <c r="W675" s="14">
        <v>4096155</v>
      </c>
      <c r="X675" s="14">
        <f t="shared" si="30"/>
        <v>3975.667517269263</v>
      </c>
      <c r="Y675" s="14">
        <f t="shared" si="31"/>
        <v>-20646.42791007273</v>
      </c>
      <c r="Z675" s="14">
        <f t="shared" si="32"/>
        <v>21025.72038370386</v>
      </c>
    </row>
    <row r="676" spans="1:26" ht="12.75">
      <c r="A676" s="18">
        <v>673</v>
      </c>
      <c r="B676" s="18">
        <v>597</v>
      </c>
      <c r="C676" s="18" t="s">
        <v>4295</v>
      </c>
      <c r="D676" s="18" t="s">
        <v>4296</v>
      </c>
      <c r="E676" s="18" t="s">
        <v>4297</v>
      </c>
      <c r="F676" s="18">
        <v>6088</v>
      </c>
      <c r="G676" s="18">
        <v>1977</v>
      </c>
      <c r="H676" s="18" t="s">
        <v>4298</v>
      </c>
      <c r="J676" s="18" t="s">
        <v>1020</v>
      </c>
      <c r="K676" s="18" t="s">
        <v>1021</v>
      </c>
      <c r="L676" s="18" t="s">
        <v>1029</v>
      </c>
      <c r="M676" s="18">
        <v>1964</v>
      </c>
      <c r="N676" s="18" t="s">
        <v>1053</v>
      </c>
      <c r="O676" s="18" t="s">
        <v>4299</v>
      </c>
      <c r="P676" s="18">
        <v>371650000000000</v>
      </c>
      <c r="Q676" s="18">
        <v>4221</v>
      </c>
      <c r="R676" s="19">
        <v>37.2829</v>
      </c>
      <c r="S676" s="19">
        <v>116.50064</v>
      </c>
      <c r="T676" s="18">
        <v>97</v>
      </c>
      <c r="U676" s="18">
        <v>1969</v>
      </c>
      <c r="V676" s="14">
        <v>544266.75</v>
      </c>
      <c r="W676" s="14">
        <v>4126168.5</v>
      </c>
      <c r="X676" s="14">
        <f t="shared" si="30"/>
        <v>47869.48001726926</v>
      </c>
      <c r="Y676" s="14">
        <f t="shared" si="31"/>
        <v>-50659.92791007273</v>
      </c>
      <c r="Z676" s="14">
        <f t="shared" si="32"/>
        <v>69698.7475710827</v>
      </c>
    </row>
    <row r="677" spans="1:26" ht="12.75">
      <c r="A677" s="18">
        <v>674</v>
      </c>
      <c r="B677" s="18">
        <v>755</v>
      </c>
      <c r="C677" s="18" t="s">
        <v>4300</v>
      </c>
      <c r="D677" s="18" t="s">
        <v>4301</v>
      </c>
      <c r="E677" s="18" t="s">
        <v>4302</v>
      </c>
      <c r="F677" s="18">
        <v>3987</v>
      </c>
      <c r="G677" s="18">
        <v>1510</v>
      </c>
      <c r="H677" s="18" t="s">
        <v>4303</v>
      </c>
      <c r="J677" s="18" t="s">
        <v>1020</v>
      </c>
      <c r="K677" s="18" t="s">
        <v>1021</v>
      </c>
      <c r="L677" s="18" t="s">
        <v>1035</v>
      </c>
      <c r="M677" s="18">
        <v>1411</v>
      </c>
      <c r="N677" s="18" t="s">
        <v>1023</v>
      </c>
      <c r="O677" s="18" t="s">
        <v>4304</v>
      </c>
      <c r="P677" s="18">
        <v>370120000000000</v>
      </c>
      <c r="Q677" s="18">
        <v>2405</v>
      </c>
      <c r="R677" s="19">
        <v>37.02341</v>
      </c>
      <c r="S677" s="19">
        <v>116.03636</v>
      </c>
      <c r="T677" s="18">
        <v>-171</v>
      </c>
      <c r="U677" s="18">
        <v>1974</v>
      </c>
      <c r="V677" s="14">
        <v>585717.625</v>
      </c>
      <c r="W677" s="14">
        <v>4097700.5</v>
      </c>
      <c r="X677" s="14">
        <f t="shared" si="30"/>
        <v>6418.605017269263</v>
      </c>
      <c r="Y677" s="14">
        <f t="shared" si="31"/>
        <v>-22191.92791007273</v>
      </c>
      <c r="Z677" s="14">
        <f t="shared" si="32"/>
        <v>23101.518450820047</v>
      </c>
    </row>
    <row r="678" spans="1:26" ht="12.75">
      <c r="A678" s="18">
        <v>675</v>
      </c>
      <c r="B678" s="18">
        <v>868</v>
      </c>
      <c r="C678" s="18" t="s">
        <v>4305</v>
      </c>
      <c r="D678" s="18" t="s">
        <v>4306</v>
      </c>
      <c r="E678" s="18" t="s">
        <v>4307</v>
      </c>
      <c r="F678" s="18">
        <v>4241</v>
      </c>
      <c r="G678" s="18">
        <v>2000</v>
      </c>
      <c r="H678" s="18" t="s">
        <v>4308</v>
      </c>
      <c r="J678" s="18" t="s">
        <v>1020</v>
      </c>
      <c r="K678" s="18" t="s">
        <v>1021</v>
      </c>
      <c r="L678" s="18" t="s">
        <v>1101</v>
      </c>
      <c r="M678" s="18">
        <v>1900</v>
      </c>
      <c r="N678" s="18" t="s">
        <v>1023</v>
      </c>
      <c r="O678" s="18" t="s">
        <v>4309</v>
      </c>
      <c r="P678" s="18">
        <v>370600000000000</v>
      </c>
      <c r="Q678" s="18">
        <v>2413</v>
      </c>
      <c r="R678" s="19">
        <v>37.10112</v>
      </c>
      <c r="S678" s="19">
        <v>116.03053</v>
      </c>
      <c r="T678" s="18">
        <v>72</v>
      </c>
      <c r="U678" s="18">
        <v>1980</v>
      </c>
      <c r="V678" s="14">
        <v>586148.4375</v>
      </c>
      <c r="W678" s="14">
        <v>4106326</v>
      </c>
      <c r="X678" s="14">
        <f t="shared" si="30"/>
        <v>5987.792517269263</v>
      </c>
      <c r="Y678" s="14">
        <f t="shared" si="31"/>
        <v>-30817.42791007273</v>
      </c>
      <c r="Z678" s="14">
        <f t="shared" si="32"/>
        <v>31393.749731792082</v>
      </c>
    </row>
    <row r="679" spans="1:26" ht="12.75">
      <c r="A679" s="18">
        <v>676</v>
      </c>
      <c r="B679" s="18">
        <v>846</v>
      </c>
      <c r="C679" s="18" t="s">
        <v>4310</v>
      </c>
      <c r="D679" s="18" t="s">
        <v>4311</v>
      </c>
      <c r="E679" s="18" t="s">
        <v>4312</v>
      </c>
      <c r="F679" s="18">
        <v>4271</v>
      </c>
      <c r="G679" s="18">
        <v>1860</v>
      </c>
      <c r="H679" s="18" t="s">
        <v>4313</v>
      </c>
      <c r="J679" s="18" t="s">
        <v>1020</v>
      </c>
      <c r="K679" s="18" t="s">
        <v>1227</v>
      </c>
      <c r="L679" s="18" t="s">
        <v>1101</v>
      </c>
      <c r="M679" s="18">
        <v>1778</v>
      </c>
      <c r="N679" s="18" t="s">
        <v>1228</v>
      </c>
      <c r="O679" s="18" t="s">
        <v>4314</v>
      </c>
      <c r="P679" s="18">
        <v>370730000000000</v>
      </c>
      <c r="Q679" s="18">
        <v>2504</v>
      </c>
      <c r="R679" s="19">
        <v>37.12687</v>
      </c>
      <c r="S679" s="19">
        <v>116.08387</v>
      </c>
      <c r="T679" s="18">
        <v>11</v>
      </c>
      <c r="U679" s="18">
        <v>1978</v>
      </c>
      <c r="V679" s="14">
        <v>581380.875</v>
      </c>
      <c r="W679" s="14">
        <v>4109135.75</v>
      </c>
      <c r="X679" s="14">
        <f t="shared" si="30"/>
        <v>10755.355017269263</v>
      </c>
      <c r="Y679" s="14">
        <f t="shared" si="31"/>
        <v>-33627.17791007273</v>
      </c>
      <c r="Z679" s="14">
        <f t="shared" si="32"/>
        <v>35305.30775596188</v>
      </c>
    </row>
    <row r="680" spans="1:26" ht="12.75">
      <c r="A680" s="18">
        <v>677</v>
      </c>
      <c r="B680" s="18">
        <v>910</v>
      </c>
      <c r="C680" s="18" t="s">
        <v>4315</v>
      </c>
      <c r="D680" s="18" t="s">
        <v>4316</v>
      </c>
      <c r="E680" s="18" t="s">
        <v>4317</v>
      </c>
      <c r="F680" s="18">
        <v>4387</v>
      </c>
      <c r="G680" s="18">
        <v>1820</v>
      </c>
      <c r="H680" s="18" t="s">
        <v>4318</v>
      </c>
      <c r="J680" s="18" t="s">
        <v>1020</v>
      </c>
      <c r="K680" s="18" t="s">
        <v>1021</v>
      </c>
      <c r="L680" s="18" t="s">
        <v>1035</v>
      </c>
      <c r="M680" s="18">
        <v>710</v>
      </c>
      <c r="N680" s="18" t="s">
        <v>1053</v>
      </c>
      <c r="O680" s="18" t="s">
        <v>4319</v>
      </c>
      <c r="P680" s="18">
        <v>371120000000000</v>
      </c>
      <c r="Q680" s="18">
        <v>2514</v>
      </c>
      <c r="R680" s="19">
        <v>37.18979</v>
      </c>
      <c r="S680" s="19">
        <v>116.04768</v>
      </c>
      <c r="T680" s="18">
        <v>-1163</v>
      </c>
      <c r="U680" s="18">
        <v>1982</v>
      </c>
      <c r="V680" s="14">
        <v>584525.375</v>
      </c>
      <c r="W680" s="14">
        <v>4116147.75</v>
      </c>
      <c r="X680" s="14">
        <f t="shared" si="30"/>
        <v>7610.855017269263</v>
      </c>
      <c r="Y680" s="14">
        <f t="shared" si="31"/>
        <v>-40639.17791007273</v>
      </c>
      <c r="Z680" s="14">
        <f t="shared" si="32"/>
        <v>41345.711933650826</v>
      </c>
    </row>
    <row r="681" spans="1:26" ht="12.75">
      <c r="A681" s="18">
        <v>678</v>
      </c>
      <c r="B681" s="18">
        <v>850</v>
      </c>
      <c r="C681" s="18" t="s">
        <v>4320</v>
      </c>
      <c r="D681" s="18" t="s">
        <v>4321</v>
      </c>
      <c r="E681" s="18" t="s">
        <v>4322</v>
      </c>
      <c r="F681" s="18">
        <v>4159</v>
      </c>
      <c r="G681" s="18">
        <v>2331</v>
      </c>
      <c r="H681" s="18" t="s">
        <v>4323</v>
      </c>
      <c r="J681" s="18" t="s">
        <v>1020</v>
      </c>
      <c r="K681" s="18" t="s">
        <v>1021</v>
      </c>
      <c r="L681" s="18" t="s">
        <v>1101</v>
      </c>
      <c r="M681" s="18">
        <v>1900</v>
      </c>
      <c r="N681" s="18" t="s">
        <v>1023</v>
      </c>
      <c r="O681" s="18" t="s">
        <v>4324</v>
      </c>
      <c r="P681" s="18">
        <v>370600000000000</v>
      </c>
      <c r="Q681" s="18">
        <v>2572</v>
      </c>
      <c r="R681" s="19">
        <v>37.10248</v>
      </c>
      <c r="S681" s="19">
        <v>116.05484</v>
      </c>
      <c r="T681" s="18">
        <v>313</v>
      </c>
      <c r="U681" s="18">
        <v>1979</v>
      </c>
      <c r="V681" s="14">
        <v>583986.5625</v>
      </c>
      <c r="W681" s="14">
        <v>4106455.5</v>
      </c>
      <c r="X681" s="14">
        <f t="shared" si="30"/>
        <v>8149.667517269263</v>
      </c>
      <c r="Y681" s="14">
        <f t="shared" si="31"/>
        <v>-30946.92791007273</v>
      </c>
      <c r="Z681" s="14">
        <f t="shared" si="32"/>
        <v>32002.022244121887</v>
      </c>
    </row>
    <row r="682" spans="1:26" ht="12.75">
      <c r="A682" s="18">
        <v>679</v>
      </c>
      <c r="B682" s="18">
        <v>247</v>
      </c>
      <c r="C682" s="18" t="s">
        <v>4325</v>
      </c>
      <c r="D682" s="18" t="s">
        <v>4326</v>
      </c>
      <c r="E682" s="18" t="s">
        <v>4327</v>
      </c>
      <c r="F682" s="18">
        <v>4021</v>
      </c>
      <c r="G682" s="18">
        <v>565</v>
      </c>
      <c r="H682" s="18" t="s">
        <v>4328</v>
      </c>
      <c r="J682" s="18" t="s">
        <v>1020</v>
      </c>
      <c r="K682" s="18" t="s">
        <v>1021</v>
      </c>
      <c r="L682" s="18" t="s">
        <v>1059</v>
      </c>
      <c r="M682" s="18">
        <v>539</v>
      </c>
      <c r="N682" s="18" t="s">
        <v>1023</v>
      </c>
      <c r="O682" s="18" t="s">
        <v>4329</v>
      </c>
      <c r="P682" s="18">
        <v>370240000000000</v>
      </c>
      <c r="Q682" s="18">
        <v>2405</v>
      </c>
      <c r="R682" s="19">
        <v>37.04561</v>
      </c>
      <c r="S682" s="19">
        <v>116.03446</v>
      </c>
      <c r="T682" s="18">
        <v>-1077</v>
      </c>
      <c r="U682" s="18">
        <v>1962</v>
      </c>
      <c r="V682" s="14">
        <v>585861.625</v>
      </c>
      <c r="W682" s="14">
        <v>4100165</v>
      </c>
      <c r="X682" s="14">
        <f t="shared" si="30"/>
        <v>6274.605017269263</v>
      </c>
      <c r="Y682" s="14">
        <f t="shared" si="31"/>
        <v>-24656.42791007273</v>
      </c>
      <c r="Z682" s="14">
        <f t="shared" si="32"/>
        <v>25442.289704493072</v>
      </c>
    </row>
    <row r="683" spans="1:26" ht="12.75">
      <c r="A683" s="18">
        <v>680</v>
      </c>
      <c r="B683" s="18">
        <v>558</v>
      </c>
      <c r="C683" s="18" t="s">
        <v>4330</v>
      </c>
      <c r="D683" s="18" t="s">
        <v>4331</v>
      </c>
      <c r="E683" s="18" t="s">
        <v>4332</v>
      </c>
      <c r="F683" s="18">
        <v>4201</v>
      </c>
      <c r="G683" s="18">
        <v>773</v>
      </c>
      <c r="H683" s="18" t="s">
        <v>4333</v>
      </c>
      <c r="J683" s="18" t="s">
        <v>1020</v>
      </c>
      <c r="K683" s="18" t="s">
        <v>1021</v>
      </c>
      <c r="L683" s="18" t="s">
        <v>1035</v>
      </c>
      <c r="M683" s="18">
        <v>655</v>
      </c>
      <c r="N683" s="18" t="s">
        <v>1053</v>
      </c>
      <c r="O683" s="18" t="s">
        <v>4334</v>
      </c>
      <c r="P683" s="18">
        <v>370720000000000</v>
      </c>
      <c r="Q683" s="18">
        <v>2442</v>
      </c>
      <c r="R683" s="19">
        <v>37.12373</v>
      </c>
      <c r="S683" s="19">
        <v>116.04823</v>
      </c>
      <c r="T683" s="18">
        <v>-1104</v>
      </c>
      <c r="U683" s="18">
        <v>1968</v>
      </c>
      <c r="V683" s="14">
        <v>584551.125</v>
      </c>
      <c r="W683" s="14">
        <v>4108819</v>
      </c>
      <c r="X683" s="14">
        <f t="shared" si="30"/>
        <v>7585.105017269263</v>
      </c>
      <c r="Y683" s="14">
        <f t="shared" si="31"/>
        <v>-33310.42791007273</v>
      </c>
      <c r="Z683" s="14">
        <f t="shared" si="32"/>
        <v>34163.11498788065</v>
      </c>
    </row>
    <row r="684" spans="1:26" ht="12.75">
      <c r="A684" s="18">
        <v>681</v>
      </c>
      <c r="B684" s="18">
        <v>112</v>
      </c>
      <c r="C684" s="18" t="s">
        <v>4335</v>
      </c>
      <c r="D684" s="18" t="s">
        <v>4336</v>
      </c>
      <c r="E684" s="18" t="s">
        <v>4337</v>
      </c>
      <c r="F684" s="18">
        <v>7515</v>
      </c>
      <c r="G684" s="18">
        <v>-9999</v>
      </c>
      <c r="H684" s="18" t="s">
        <v>4338</v>
      </c>
      <c r="J684" s="18" t="s">
        <v>1192</v>
      </c>
      <c r="K684" s="18" t="s">
        <v>1021</v>
      </c>
      <c r="L684" s="18" t="s">
        <v>4339</v>
      </c>
      <c r="M684" s="18">
        <v>899</v>
      </c>
      <c r="N684" s="18" t="s">
        <v>1053</v>
      </c>
      <c r="O684" s="18" t="s">
        <v>4340</v>
      </c>
      <c r="P684" s="18">
        <v>371140000000000</v>
      </c>
      <c r="Q684" s="18">
        <v>4568</v>
      </c>
      <c r="R684" s="19">
        <v>37.19579</v>
      </c>
      <c r="S684" s="19">
        <v>116.20316</v>
      </c>
      <c r="T684" s="18">
        <v>-2048</v>
      </c>
      <c r="U684" s="18">
        <v>1957</v>
      </c>
      <c r="V684" s="14">
        <v>570720.0625</v>
      </c>
      <c r="W684" s="14">
        <v>4116685</v>
      </c>
      <c r="X684" s="14">
        <f t="shared" si="30"/>
        <v>21416.167517269263</v>
      </c>
      <c r="Y684" s="14">
        <f t="shared" si="31"/>
        <v>-41176.42791007273</v>
      </c>
      <c r="Z684" s="14">
        <f t="shared" si="32"/>
        <v>46412.82631515943</v>
      </c>
    </row>
    <row r="685" spans="1:26" ht="12.75">
      <c r="A685" s="18">
        <v>682</v>
      </c>
      <c r="B685" s="18">
        <v>1036</v>
      </c>
      <c r="C685" s="18" t="s">
        <v>4341</v>
      </c>
      <c r="D685" s="18" t="s">
        <v>3630</v>
      </c>
      <c r="E685" s="18" t="s">
        <v>3631</v>
      </c>
      <c r="F685" s="18">
        <v>7359</v>
      </c>
      <c r="G685" s="18">
        <v>-9999</v>
      </c>
      <c r="H685" s="18" t="s">
        <v>3632</v>
      </c>
      <c r="I685" s="18" t="s">
        <v>1186</v>
      </c>
      <c r="J685" s="18" t="s">
        <v>1192</v>
      </c>
      <c r="K685" s="18" t="s">
        <v>1021</v>
      </c>
      <c r="L685" s="18" t="s">
        <v>1035</v>
      </c>
      <c r="M685" s="18">
        <v>1278</v>
      </c>
      <c r="N685" s="18" t="s">
        <v>1053</v>
      </c>
      <c r="O685" s="18" t="s">
        <v>3633</v>
      </c>
      <c r="P685" s="18">
        <v>371220000000000</v>
      </c>
      <c r="Q685" s="18">
        <v>4763</v>
      </c>
      <c r="R685" s="19">
        <v>37.20695</v>
      </c>
      <c r="S685" s="19">
        <v>116.21424</v>
      </c>
      <c r="T685" s="18">
        <v>-1318</v>
      </c>
      <c r="U685" s="18">
        <v>1990</v>
      </c>
      <c r="V685" s="14">
        <v>569725.9375</v>
      </c>
      <c r="W685" s="14">
        <v>4117916.75</v>
      </c>
      <c r="X685" s="14">
        <f t="shared" si="30"/>
        <v>22410.292517269263</v>
      </c>
      <c r="Y685" s="14">
        <f t="shared" si="31"/>
        <v>-42408.17791007273</v>
      </c>
      <c r="Z685" s="14">
        <f t="shared" si="32"/>
        <v>47965.34962201313</v>
      </c>
    </row>
    <row r="686" spans="1:26" ht="12.75">
      <c r="A686" s="18">
        <v>683</v>
      </c>
      <c r="B686" s="18">
        <v>276</v>
      </c>
      <c r="C686" s="18" t="s">
        <v>4342</v>
      </c>
      <c r="D686" s="18" t="s">
        <v>4343</v>
      </c>
      <c r="E686" s="18" t="s">
        <v>4344</v>
      </c>
      <c r="F686" s="18">
        <v>4204</v>
      </c>
      <c r="G686" s="18">
        <v>595</v>
      </c>
      <c r="H686" s="18" t="s">
        <v>4345</v>
      </c>
      <c r="J686" s="18" t="s">
        <v>1020</v>
      </c>
      <c r="K686" s="18" t="s">
        <v>1021</v>
      </c>
      <c r="L686" s="18" t="s">
        <v>1059</v>
      </c>
      <c r="M686" s="18">
        <v>513</v>
      </c>
      <c r="N686" s="18" t="s">
        <v>1053</v>
      </c>
      <c r="O686" s="18" t="s">
        <v>4346</v>
      </c>
      <c r="P686" s="18">
        <v>370740000000000</v>
      </c>
      <c r="Q686" s="18">
        <v>2431</v>
      </c>
      <c r="R686" s="19">
        <v>37.13031</v>
      </c>
      <c r="S686" s="19">
        <v>116.04473</v>
      </c>
      <c r="T686" s="18">
        <v>-1260</v>
      </c>
      <c r="U686" s="18">
        <v>1962</v>
      </c>
      <c r="V686" s="14">
        <v>584853.5625</v>
      </c>
      <c r="W686" s="14">
        <v>4109552</v>
      </c>
      <c r="X686" s="14">
        <f t="shared" si="30"/>
        <v>7282.667517269263</v>
      </c>
      <c r="Y686" s="14">
        <f t="shared" si="31"/>
        <v>-34043.42791007273</v>
      </c>
      <c r="Z686" s="14">
        <f t="shared" si="32"/>
        <v>34813.67877767886</v>
      </c>
    </row>
    <row r="687" spans="1:26" ht="12.75">
      <c r="A687" s="18">
        <v>684</v>
      </c>
      <c r="B687" s="18">
        <v>829</v>
      </c>
      <c r="C687" s="18" t="s">
        <v>4347</v>
      </c>
      <c r="D687" s="18" t="s">
        <v>4348</v>
      </c>
      <c r="E687" s="18" t="s">
        <v>4349</v>
      </c>
      <c r="F687" s="18">
        <v>4226</v>
      </c>
      <c r="G687" s="18">
        <v>2452</v>
      </c>
      <c r="H687" s="18" t="s">
        <v>4350</v>
      </c>
      <c r="J687" s="18" t="s">
        <v>1020</v>
      </c>
      <c r="K687" s="18" t="s">
        <v>1021</v>
      </c>
      <c r="L687" s="18" t="s">
        <v>1101</v>
      </c>
      <c r="M687" s="18">
        <v>2160</v>
      </c>
      <c r="N687" s="18" t="s">
        <v>1053</v>
      </c>
      <c r="O687" s="18" t="s">
        <v>4351</v>
      </c>
      <c r="P687" s="18">
        <v>370720000000000</v>
      </c>
      <c r="Q687" s="18">
        <v>2473</v>
      </c>
      <c r="R687" s="19">
        <v>37.12368</v>
      </c>
      <c r="S687" s="19">
        <v>116.06384</v>
      </c>
      <c r="T687" s="18">
        <v>407</v>
      </c>
      <c r="U687" s="18">
        <v>1978</v>
      </c>
      <c r="V687" s="14">
        <v>583164.6875</v>
      </c>
      <c r="W687" s="14">
        <v>4108799.25</v>
      </c>
      <c r="X687" s="14">
        <f t="shared" si="30"/>
        <v>8971.542517269263</v>
      </c>
      <c r="Y687" s="14">
        <f t="shared" si="31"/>
        <v>-33290.67791007273</v>
      </c>
      <c r="Z687" s="14">
        <f t="shared" si="32"/>
        <v>34478.36728807463</v>
      </c>
    </row>
    <row r="688" spans="1:26" ht="12.75">
      <c r="A688" s="18">
        <v>685</v>
      </c>
      <c r="B688" s="18">
        <v>443</v>
      </c>
      <c r="C688" s="18" t="s">
        <v>4352</v>
      </c>
      <c r="D688" s="18" t="s">
        <v>4353</v>
      </c>
      <c r="E688" s="18" t="s">
        <v>4354</v>
      </c>
      <c r="F688" s="18">
        <v>7632</v>
      </c>
      <c r="G688" s="18">
        <v>-9999</v>
      </c>
      <c r="H688" s="18" t="s">
        <v>4355</v>
      </c>
      <c r="J688" s="18" t="s">
        <v>1192</v>
      </c>
      <c r="K688" s="18" t="s">
        <v>1686</v>
      </c>
      <c r="L688" s="18" t="s">
        <v>1035</v>
      </c>
      <c r="M688" s="18">
        <v>1330</v>
      </c>
      <c r="N688" s="18" t="s">
        <v>2250</v>
      </c>
      <c r="O688" s="18" t="s">
        <v>4356</v>
      </c>
      <c r="P688" s="18">
        <v>371020000000000</v>
      </c>
      <c r="Q688" s="18">
        <v>4583</v>
      </c>
      <c r="R688" s="19">
        <v>37.17449</v>
      </c>
      <c r="S688" s="19">
        <v>116.20835</v>
      </c>
      <c r="T688" s="18">
        <v>-1719</v>
      </c>
      <c r="U688" s="18">
        <v>1966</v>
      </c>
      <c r="V688" s="14">
        <v>570278.5625</v>
      </c>
      <c r="W688" s="14">
        <v>4114319.75</v>
      </c>
      <c r="X688" s="14">
        <f t="shared" si="30"/>
        <v>21857.667517269263</v>
      </c>
      <c r="Y688" s="14">
        <f t="shared" si="31"/>
        <v>-38811.17791007273</v>
      </c>
      <c r="Z688" s="14">
        <f t="shared" si="32"/>
        <v>44542.84633993213</v>
      </c>
    </row>
    <row r="689" spans="1:26" ht="12.75">
      <c r="A689" s="18">
        <v>686</v>
      </c>
      <c r="B689" s="18">
        <v>804</v>
      </c>
      <c r="C689" s="18" t="s">
        <v>4357</v>
      </c>
      <c r="D689" s="18" t="s">
        <v>4358</v>
      </c>
      <c r="E689" s="18" t="s">
        <v>4359</v>
      </c>
      <c r="F689" s="18">
        <v>4251</v>
      </c>
      <c r="G689" s="18">
        <v>1703</v>
      </c>
      <c r="H689" s="18" t="s">
        <v>4360</v>
      </c>
      <c r="J689" s="18" t="s">
        <v>1020</v>
      </c>
      <c r="K689" s="18" t="s">
        <v>1021</v>
      </c>
      <c r="L689" s="18" t="s">
        <v>1035</v>
      </c>
      <c r="M689" s="18">
        <v>1400</v>
      </c>
      <c r="N689" s="18" t="s">
        <v>1023</v>
      </c>
      <c r="O689" s="18" t="s">
        <v>4361</v>
      </c>
      <c r="P689" s="18">
        <v>370440000000000</v>
      </c>
      <c r="Q689" s="18">
        <v>2501</v>
      </c>
      <c r="R689" s="19">
        <v>37.07926</v>
      </c>
      <c r="S689" s="19">
        <v>116.00162</v>
      </c>
      <c r="T689" s="18">
        <v>-350</v>
      </c>
      <c r="U689" s="18">
        <v>1976</v>
      </c>
      <c r="V689" s="14">
        <v>588743.0625</v>
      </c>
      <c r="W689" s="14">
        <v>4103928.25</v>
      </c>
      <c r="X689" s="14">
        <f t="shared" si="30"/>
        <v>3393.167517269263</v>
      </c>
      <c r="Y689" s="14">
        <f t="shared" si="31"/>
        <v>-28419.67791007273</v>
      </c>
      <c r="Z689" s="14">
        <f t="shared" si="32"/>
        <v>28621.52473773064</v>
      </c>
    </row>
    <row r="690" spans="1:26" ht="12.75">
      <c r="A690" s="18">
        <v>687</v>
      </c>
      <c r="B690" s="18">
        <v>440</v>
      </c>
      <c r="C690" s="18" t="s">
        <v>4362</v>
      </c>
      <c r="D690" s="18" t="s">
        <v>4363</v>
      </c>
      <c r="E690" s="18" t="s">
        <v>4364</v>
      </c>
      <c r="F690" s="18">
        <v>4296</v>
      </c>
      <c r="G690" s="18">
        <v>1075</v>
      </c>
      <c r="H690" s="18" t="s">
        <v>4365</v>
      </c>
      <c r="J690" s="18" t="s">
        <v>1020</v>
      </c>
      <c r="K690" s="18" t="s">
        <v>1021</v>
      </c>
      <c r="L690" s="18" t="s">
        <v>1035</v>
      </c>
      <c r="M690" s="18">
        <v>683</v>
      </c>
      <c r="N690" s="18" t="s">
        <v>1053</v>
      </c>
      <c r="O690" s="18" t="s">
        <v>4366</v>
      </c>
      <c r="P690" s="18">
        <v>370920000000000</v>
      </c>
      <c r="Q690" s="18">
        <v>2404</v>
      </c>
      <c r="R690" s="19">
        <v>37.15721</v>
      </c>
      <c r="S690" s="19">
        <v>116.03869</v>
      </c>
      <c r="T690" s="18">
        <v>-1209</v>
      </c>
      <c r="U690" s="18">
        <v>1966</v>
      </c>
      <c r="V690" s="14">
        <v>585360.5</v>
      </c>
      <c r="W690" s="14">
        <v>4112541</v>
      </c>
      <c r="X690" s="14">
        <f t="shared" si="30"/>
        <v>6775.730017269263</v>
      </c>
      <c r="Y690" s="14">
        <f t="shared" si="31"/>
        <v>-37032.42791007273</v>
      </c>
      <c r="Z690" s="14">
        <f t="shared" si="32"/>
        <v>37647.19424049629</v>
      </c>
    </row>
    <row r="691" spans="1:26" ht="12.75">
      <c r="A691" s="18">
        <v>688</v>
      </c>
      <c r="B691" s="18">
        <v>442</v>
      </c>
      <c r="C691" s="18" t="s">
        <v>4367</v>
      </c>
      <c r="D691" s="18" t="s">
        <v>4368</v>
      </c>
      <c r="E691" s="18" t="s">
        <v>4369</v>
      </c>
      <c r="F691" s="18">
        <v>6557</v>
      </c>
      <c r="G691" s="18">
        <v>7207</v>
      </c>
      <c r="H691" s="18" t="s">
        <v>4370</v>
      </c>
      <c r="J691" s="18" t="s">
        <v>1020</v>
      </c>
      <c r="K691" s="18" t="s">
        <v>1021</v>
      </c>
      <c r="L691" s="18" t="s">
        <v>4371</v>
      </c>
      <c r="M691" s="18">
        <v>2202</v>
      </c>
      <c r="N691" s="18" t="s">
        <v>1053</v>
      </c>
      <c r="O691" s="18" t="s">
        <v>4369</v>
      </c>
      <c r="P691" s="18">
        <v>371610000000000</v>
      </c>
      <c r="Q691" s="18">
        <v>4452</v>
      </c>
      <c r="R691" s="19">
        <v>37.27184</v>
      </c>
      <c r="S691" s="19">
        <v>116.43384</v>
      </c>
      <c r="T691" s="18">
        <v>97</v>
      </c>
      <c r="U691" s="18">
        <v>1966</v>
      </c>
      <c r="V691" s="14">
        <v>550196.5</v>
      </c>
      <c r="W691" s="14">
        <v>4124975.25</v>
      </c>
      <c r="X691" s="14">
        <f t="shared" si="30"/>
        <v>41939.73001726926</v>
      </c>
      <c r="Y691" s="14">
        <f t="shared" si="31"/>
        <v>-49466.67791007273</v>
      </c>
      <c r="Z691" s="14">
        <f t="shared" si="32"/>
        <v>64852.85789678288</v>
      </c>
    </row>
    <row r="692" spans="1:26" ht="12.75">
      <c r="A692" s="18">
        <v>689</v>
      </c>
      <c r="B692" s="18">
        <v>1010</v>
      </c>
      <c r="C692" s="18" t="s">
        <v>4372</v>
      </c>
      <c r="D692" s="18" t="s">
        <v>3868</v>
      </c>
      <c r="E692" s="18" t="s">
        <v>3869</v>
      </c>
      <c r="F692" s="18">
        <v>4384</v>
      </c>
      <c r="G692" s="18">
        <v>914</v>
      </c>
      <c r="H692" s="18" t="s">
        <v>3870</v>
      </c>
      <c r="J692" s="18" t="s">
        <v>1020</v>
      </c>
      <c r="K692" s="18" t="s">
        <v>1021</v>
      </c>
      <c r="L692" s="18" t="s">
        <v>1112</v>
      </c>
      <c r="M692" s="18">
        <v>680</v>
      </c>
      <c r="N692" s="18" t="s">
        <v>1053</v>
      </c>
      <c r="O692" s="18" t="s">
        <v>3871</v>
      </c>
      <c r="P692" s="18">
        <v>370950000000000</v>
      </c>
      <c r="Q692" s="18">
        <v>2416</v>
      </c>
      <c r="R692" s="19">
        <v>37.16616</v>
      </c>
      <c r="S692" s="19">
        <v>116.07224</v>
      </c>
      <c r="T692" s="18">
        <v>-1288</v>
      </c>
      <c r="U692" s="18">
        <v>1988</v>
      </c>
      <c r="V692" s="14">
        <v>582371.125</v>
      </c>
      <c r="W692" s="14">
        <v>4113504.25</v>
      </c>
      <c r="X692" s="14">
        <f t="shared" si="30"/>
        <v>9765.105017269263</v>
      </c>
      <c r="Y692" s="14">
        <f t="shared" si="31"/>
        <v>-37995.67791007273</v>
      </c>
      <c r="Z692" s="14">
        <f t="shared" si="32"/>
        <v>39230.45775726159</v>
      </c>
    </row>
    <row r="693" spans="1:26" ht="12.75">
      <c r="A693" s="18">
        <v>690</v>
      </c>
      <c r="B693" s="18">
        <v>827</v>
      </c>
      <c r="C693" s="18" t="s">
        <v>4373</v>
      </c>
      <c r="D693" s="18" t="s">
        <v>2542</v>
      </c>
      <c r="E693" s="18" t="s">
        <v>4374</v>
      </c>
      <c r="F693" s="18">
        <v>3973</v>
      </c>
      <c r="G693" s="18">
        <v>760</v>
      </c>
      <c r="H693" s="18" t="s">
        <v>4375</v>
      </c>
      <c r="J693" s="18" t="s">
        <v>1020</v>
      </c>
      <c r="K693" s="18" t="s">
        <v>1021</v>
      </c>
      <c r="L693" s="18" t="s">
        <v>1035</v>
      </c>
      <c r="M693" s="18">
        <v>698</v>
      </c>
      <c r="N693" s="18" t="s">
        <v>1023</v>
      </c>
      <c r="O693" s="18" t="s">
        <v>4376</v>
      </c>
      <c r="P693" s="18">
        <v>370100000000000</v>
      </c>
      <c r="Q693" s="18">
        <v>2409</v>
      </c>
      <c r="R693" s="19">
        <v>37.01756</v>
      </c>
      <c r="S693" s="19">
        <v>116.01791</v>
      </c>
      <c r="T693" s="18">
        <v>-866</v>
      </c>
      <c r="U693" s="18">
        <v>1977</v>
      </c>
      <c r="V693" s="14">
        <v>587365.6875</v>
      </c>
      <c r="W693" s="14">
        <v>4097067</v>
      </c>
      <c r="X693" s="14">
        <f t="shared" si="30"/>
        <v>4770.542517269263</v>
      </c>
      <c r="Y693" s="14">
        <f t="shared" si="31"/>
        <v>-21558.42791007273</v>
      </c>
      <c r="Z693" s="14">
        <f t="shared" si="32"/>
        <v>22079.943158053567</v>
      </c>
    </row>
    <row r="694" spans="1:26" ht="12.75">
      <c r="A694" s="18">
        <v>691</v>
      </c>
      <c r="B694" s="18">
        <v>551</v>
      </c>
      <c r="C694" s="18" t="s">
        <v>4377</v>
      </c>
      <c r="D694" s="18" t="s">
        <v>4378</v>
      </c>
      <c r="E694" s="18" t="s">
        <v>4379</v>
      </c>
      <c r="F694" s="18">
        <v>7032</v>
      </c>
      <c r="G694" s="18">
        <v>3177</v>
      </c>
      <c r="H694" s="18" t="s">
        <v>4380</v>
      </c>
      <c r="J694" s="18" t="s">
        <v>1020</v>
      </c>
      <c r="K694" s="18" t="s">
        <v>1021</v>
      </c>
      <c r="L694" s="18" t="s">
        <v>1029</v>
      </c>
      <c r="M694" s="18">
        <v>2242</v>
      </c>
      <c r="N694" s="18" t="s">
        <v>1023</v>
      </c>
      <c r="O694" s="18" t="s">
        <v>4381</v>
      </c>
      <c r="P694" s="18">
        <v>371550000000000</v>
      </c>
      <c r="Q694" s="18">
        <v>4712</v>
      </c>
      <c r="R694" s="19">
        <v>37.26491</v>
      </c>
      <c r="S694" s="19">
        <v>116.31465</v>
      </c>
      <c r="T694" s="18">
        <v>-78</v>
      </c>
      <c r="U694" s="18">
        <v>1968</v>
      </c>
      <c r="V694" s="14">
        <v>560769.4375</v>
      </c>
      <c r="W694" s="14">
        <v>4124276.5</v>
      </c>
      <c r="X694" s="14">
        <f t="shared" si="30"/>
        <v>31366.792517269263</v>
      </c>
      <c r="Y694" s="14">
        <f t="shared" si="31"/>
        <v>-48767.92791007273</v>
      </c>
      <c r="Z694" s="14">
        <f t="shared" si="32"/>
        <v>57984.36397394964</v>
      </c>
    </row>
    <row r="695" spans="1:26" ht="12.75">
      <c r="A695" s="18">
        <v>692</v>
      </c>
      <c r="B695" s="18">
        <v>203</v>
      </c>
      <c r="C695" s="18" t="s">
        <v>4382</v>
      </c>
      <c r="D695" s="18" t="s">
        <v>4383</v>
      </c>
      <c r="E695" s="18" t="s">
        <v>4384</v>
      </c>
      <c r="F695" s="18">
        <v>4014</v>
      </c>
      <c r="G695" s="18">
        <v>1215</v>
      </c>
      <c r="H695" s="18" t="s">
        <v>4385</v>
      </c>
      <c r="J695" s="18" t="s">
        <v>1020</v>
      </c>
      <c r="K695" s="18" t="s">
        <v>1021</v>
      </c>
      <c r="L695" s="18" t="s">
        <v>1059</v>
      </c>
      <c r="M695" s="18">
        <v>1191</v>
      </c>
      <c r="N695" s="18" t="s">
        <v>1023</v>
      </c>
      <c r="O695" s="18" t="s">
        <v>4386</v>
      </c>
      <c r="P695" s="18">
        <v>370230000000000</v>
      </c>
      <c r="Q695" s="18">
        <v>2406</v>
      </c>
      <c r="R695" s="19">
        <v>37.04316</v>
      </c>
      <c r="S695" s="19">
        <v>116.02531</v>
      </c>
      <c r="T695" s="18">
        <v>-417</v>
      </c>
      <c r="U695" s="18">
        <v>1961</v>
      </c>
      <c r="V695" s="14">
        <v>586678</v>
      </c>
      <c r="W695" s="14">
        <v>4099901.25</v>
      </c>
      <c r="X695" s="14">
        <f t="shared" si="30"/>
        <v>5458.230017269263</v>
      </c>
      <c r="Y695" s="14">
        <f t="shared" si="31"/>
        <v>-24392.67791007273</v>
      </c>
      <c r="Z695" s="14">
        <f t="shared" si="32"/>
        <v>24995.899874698836</v>
      </c>
    </row>
    <row r="696" spans="1:26" ht="12.75">
      <c r="A696" s="18">
        <v>693</v>
      </c>
      <c r="B696" s="18">
        <v>877</v>
      </c>
      <c r="C696" s="18" t="s">
        <v>4387</v>
      </c>
      <c r="D696" s="18" t="s">
        <v>1503</v>
      </c>
      <c r="E696" s="18" t="s">
        <v>4388</v>
      </c>
      <c r="F696" s="18">
        <v>4203</v>
      </c>
      <c r="G696" s="18">
        <v>1706</v>
      </c>
      <c r="H696" s="18" t="s">
        <v>4389</v>
      </c>
      <c r="J696" s="18" t="s">
        <v>1020</v>
      </c>
      <c r="K696" s="18" t="s">
        <v>1021</v>
      </c>
      <c r="L696" s="18" t="s">
        <v>4390</v>
      </c>
      <c r="M696" s="18">
        <v>1391</v>
      </c>
      <c r="N696" s="18" t="s">
        <v>1053</v>
      </c>
      <c r="O696" s="18" t="s">
        <v>4391</v>
      </c>
      <c r="P696" s="18">
        <v>370650000000000</v>
      </c>
      <c r="Q696" s="18">
        <v>2535</v>
      </c>
      <c r="R696" s="19">
        <v>37.11586</v>
      </c>
      <c r="S696" s="19">
        <v>116.06457</v>
      </c>
      <c r="T696" s="18">
        <v>-277</v>
      </c>
      <c r="U696" s="18">
        <v>1980</v>
      </c>
      <c r="V696" s="14">
        <v>583107.6875</v>
      </c>
      <c r="W696" s="14">
        <v>4107931.25</v>
      </c>
      <c r="X696" s="14">
        <f t="shared" si="30"/>
        <v>9028.542517269263</v>
      </c>
      <c r="Y696" s="14">
        <f t="shared" si="31"/>
        <v>-32422.67791007273</v>
      </c>
      <c r="Z696" s="14">
        <f t="shared" si="32"/>
        <v>33656.27167180668</v>
      </c>
    </row>
    <row r="697" spans="1:26" ht="12.75">
      <c r="A697" s="18">
        <v>694</v>
      </c>
      <c r="B697" s="18">
        <v>484</v>
      </c>
      <c r="C697" s="18" t="s">
        <v>4392</v>
      </c>
      <c r="D697" s="18" t="s">
        <v>4393</v>
      </c>
      <c r="E697" s="18" t="s">
        <v>4394</v>
      </c>
      <c r="F697" s="18">
        <v>4273</v>
      </c>
      <c r="G697" s="18">
        <v>677</v>
      </c>
      <c r="H697" s="18" t="s">
        <v>4395</v>
      </c>
      <c r="J697" s="18" t="s">
        <v>1020</v>
      </c>
      <c r="K697" s="18" t="s">
        <v>1021</v>
      </c>
      <c r="L697" s="18" t="s">
        <v>1035</v>
      </c>
      <c r="M697" s="18">
        <v>498</v>
      </c>
      <c r="N697" s="18" t="s">
        <v>1053</v>
      </c>
      <c r="O697" s="18" t="s">
        <v>4396</v>
      </c>
      <c r="P697" s="18">
        <v>370950000000000</v>
      </c>
      <c r="Q697" s="18">
        <v>2414</v>
      </c>
      <c r="R697" s="19">
        <v>37.16512</v>
      </c>
      <c r="S697" s="19">
        <v>116.04655</v>
      </c>
      <c r="T697" s="18">
        <v>-1361</v>
      </c>
      <c r="U697" s="18">
        <v>1967</v>
      </c>
      <c r="V697" s="14">
        <v>584653.8125</v>
      </c>
      <c r="W697" s="14">
        <v>4113411.75</v>
      </c>
      <c r="X697" s="14">
        <f t="shared" si="30"/>
        <v>7482.417517269263</v>
      </c>
      <c r="Y697" s="14">
        <f t="shared" si="31"/>
        <v>-37903.17791007273</v>
      </c>
      <c r="Z697" s="14">
        <f t="shared" si="32"/>
        <v>38634.66665554866</v>
      </c>
    </row>
    <row r="698" spans="1:26" ht="12.75">
      <c r="A698" s="18">
        <v>695</v>
      </c>
      <c r="B698" s="18">
        <v>487</v>
      </c>
      <c r="C698" s="18" t="s">
        <v>4397</v>
      </c>
      <c r="D698" s="18" t="s">
        <v>4398</v>
      </c>
      <c r="E698" s="18" t="s">
        <v>4399</v>
      </c>
      <c r="F698" s="18">
        <v>4267</v>
      </c>
      <c r="G698" s="18">
        <v>730</v>
      </c>
      <c r="H698" s="18" t="s">
        <v>4400</v>
      </c>
      <c r="J698" s="18" t="s">
        <v>1020</v>
      </c>
      <c r="K698" s="18" t="s">
        <v>1021</v>
      </c>
      <c r="L698" s="18" t="s">
        <v>1035</v>
      </c>
      <c r="M698" s="18">
        <v>648</v>
      </c>
      <c r="N698" s="18" t="s">
        <v>1053</v>
      </c>
      <c r="O698" s="18" t="s">
        <v>4401</v>
      </c>
      <c r="P698" s="18">
        <v>370950000000000</v>
      </c>
      <c r="Q698" s="18">
        <v>2421</v>
      </c>
      <c r="R698" s="19">
        <v>37.1648</v>
      </c>
      <c r="S698" s="19">
        <v>116.04806</v>
      </c>
      <c r="T698" s="18">
        <v>-1198</v>
      </c>
      <c r="U698" s="18">
        <v>1967</v>
      </c>
      <c r="V698" s="14">
        <v>584519.875</v>
      </c>
      <c r="W698" s="14">
        <v>4113374.75</v>
      </c>
      <c r="X698" s="14">
        <f t="shared" si="30"/>
        <v>7616.355017269263</v>
      </c>
      <c r="Y698" s="14">
        <f t="shared" si="31"/>
        <v>-37866.17791007273</v>
      </c>
      <c r="Z698" s="14">
        <f t="shared" si="32"/>
        <v>38624.55557370677</v>
      </c>
    </row>
    <row r="699" spans="1:26" ht="12.75">
      <c r="A699" s="18">
        <v>696</v>
      </c>
      <c r="B699" s="18">
        <v>491</v>
      </c>
      <c r="C699" s="18" t="s">
        <v>4402</v>
      </c>
      <c r="D699" s="18" t="s">
        <v>4403</v>
      </c>
      <c r="E699" s="18" t="s">
        <v>4404</v>
      </c>
      <c r="F699" s="18">
        <v>4270</v>
      </c>
      <c r="G699" s="18">
        <v>1011</v>
      </c>
      <c r="H699" s="18" t="s">
        <v>4405</v>
      </c>
      <c r="J699" s="18" t="s">
        <v>1020</v>
      </c>
      <c r="K699" s="18" t="s">
        <v>1021</v>
      </c>
      <c r="L699" s="18" t="s">
        <v>1035</v>
      </c>
      <c r="M699" s="18">
        <v>898</v>
      </c>
      <c r="N699" s="18" t="s">
        <v>1053</v>
      </c>
      <c r="O699" s="18" t="s">
        <v>4406</v>
      </c>
      <c r="P699" s="18">
        <v>370950000000000</v>
      </c>
      <c r="Q699" s="18">
        <v>2409</v>
      </c>
      <c r="R699" s="19">
        <v>37.16587</v>
      </c>
      <c r="S699" s="19">
        <v>116.0487</v>
      </c>
      <c r="T699" s="18">
        <v>-963</v>
      </c>
      <c r="U699" s="18">
        <v>1967</v>
      </c>
      <c r="V699" s="14">
        <v>584461.875</v>
      </c>
      <c r="W699" s="14">
        <v>4113493</v>
      </c>
      <c r="X699" s="14">
        <f t="shared" si="30"/>
        <v>7674.355017269263</v>
      </c>
      <c r="Y699" s="14">
        <f t="shared" si="31"/>
        <v>-37984.42791007273</v>
      </c>
      <c r="Z699" s="14">
        <f t="shared" si="32"/>
        <v>38751.93528827429</v>
      </c>
    </row>
    <row r="700" spans="1:26" ht="12.75">
      <c r="A700" s="18">
        <v>697</v>
      </c>
      <c r="B700" s="18">
        <v>798</v>
      </c>
      <c r="C700" s="18" t="s">
        <v>4407</v>
      </c>
      <c r="D700" s="18" t="s">
        <v>4408</v>
      </c>
      <c r="E700" s="18" t="s">
        <v>4409</v>
      </c>
      <c r="F700" s="18">
        <v>4284</v>
      </c>
      <c r="G700" s="18">
        <v>976</v>
      </c>
      <c r="H700" s="18" t="s">
        <v>4410</v>
      </c>
      <c r="J700" s="18" t="s">
        <v>1020</v>
      </c>
      <c r="K700" s="18" t="s">
        <v>1021</v>
      </c>
      <c r="L700" s="18" t="s">
        <v>1035</v>
      </c>
      <c r="M700" s="18">
        <v>656</v>
      </c>
      <c r="N700" s="18" t="s">
        <v>1053</v>
      </c>
      <c r="O700" s="18" t="s">
        <v>4411</v>
      </c>
      <c r="P700" s="18">
        <v>370810000000000</v>
      </c>
      <c r="Q700" s="18">
        <v>2450</v>
      </c>
      <c r="R700" s="19">
        <v>37.1372</v>
      </c>
      <c r="S700" s="19">
        <v>116.06657</v>
      </c>
      <c r="T700" s="18">
        <v>-1178</v>
      </c>
      <c r="U700" s="18">
        <v>1976</v>
      </c>
      <c r="V700" s="14">
        <v>582905.875</v>
      </c>
      <c r="W700" s="14">
        <v>4110296.75</v>
      </c>
      <c r="X700" s="14">
        <f t="shared" si="30"/>
        <v>9230.355017269263</v>
      </c>
      <c r="Y700" s="14">
        <f t="shared" si="31"/>
        <v>-34788.17791007273</v>
      </c>
      <c r="Z700" s="14">
        <f t="shared" si="32"/>
        <v>35991.8987557992</v>
      </c>
    </row>
    <row r="701" spans="1:26" ht="12.75">
      <c r="A701" s="18">
        <v>698</v>
      </c>
      <c r="B701" s="18">
        <v>283</v>
      </c>
      <c r="C701" s="18" t="s">
        <v>4412</v>
      </c>
      <c r="D701" s="18" t="s">
        <v>4413</v>
      </c>
      <c r="E701" s="18" t="s">
        <v>4414</v>
      </c>
      <c r="F701" s="18">
        <v>4198</v>
      </c>
      <c r="G701" s="18">
        <v>715</v>
      </c>
      <c r="H701" s="18" t="s">
        <v>4415</v>
      </c>
      <c r="J701" s="18" t="s">
        <v>1020</v>
      </c>
      <c r="K701" s="18" t="s">
        <v>1021</v>
      </c>
      <c r="L701" s="18" t="s">
        <v>1059</v>
      </c>
      <c r="M701" s="18">
        <v>510</v>
      </c>
      <c r="N701" s="18" t="s">
        <v>1053</v>
      </c>
      <c r="O701" s="18" t="s">
        <v>4416</v>
      </c>
      <c r="P701" s="18">
        <v>370720000000000</v>
      </c>
      <c r="Q701" s="18">
        <v>2458</v>
      </c>
      <c r="R701" s="19">
        <v>37.12274</v>
      </c>
      <c r="S701" s="19">
        <v>116.05081</v>
      </c>
      <c r="T701" s="18">
        <v>-1230</v>
      </c>
      <c r="U701" s="18">
        <v>1962</v>
      </c>
      <c r="V701" s="14">
        <v>584322.375</v>
      </c>
      <c r="W701" s="14">
        <v>4108706</v>
      </c>
      <c r="X701" s="14">
        <f t="shared" si="30"/>
        <v>7813.855017269263</v>
      </c>
      <c r="Y701" s="14">
        <f t="shared" si="31"/>
        <v>-33197.42791007273</v>
      </c>
      <c r="Z701" s="14">
        <f t="shared" si="32"/>
        <v>34104.626520098114</v>
      </c>
    </row>
    <row r="702" spans="1:26" ht="12.75">
      <c r="A702" s="18">
        <v>699</v>
      </c>
      <c r="B702" s="18">
        <v>936</v>
      </c>
      <c r="C702" s="18" t="s">
        <v>4417</v>
      </c>
      <c r="D702" s="18" t="s">
        <v>4418</v>
      </c>
      <c r="E702" s="18" t="s">
        <v>4419</v>
      </c>
      <c r="F702" s="18">
        <v>4311</v>
      </c>
      <c r="G702" s="18">
        <v>2009</v>
      </c>
      <c r="H702" s="18" t="s">
        <v>4420</v>
      </c>
      <c r="J702" s="18" t="s">
        <v>1020</v>
      </c>
      <c r="K702" s="18" t="s">
        <v>1021</v>
      </c>
      <c r="L702" s="18" t="s">
        <v>1101</v>
      </c>
      <c r="M702" s="18">
        <v>1690</v>
      </c>
      <c r="N702" s="18" t="s">
        <v>1053</v>
      </c>
      <c r="O702" s="18" t="s">
        <v>4421</v>
      </c>
      <c r="P702" s="18">
        <v>370820000000000</v>
      </c>
      <c r="Q702" s="18">
        <v>2469</v>
      </c>
      <c r="R702" s="19">
        <v>37.14045</v>
      </c>
      <c r="S702" s="19">
        <v>116.07207</v>
      </c>
      <c r="T702" s="18">
        <v>-152</v>
      </c>
      <c r="U702" s="18">
        <v>1983</v>
      </c>
      <c r="V702" s="14">
        <v>582414.625</v>
      </c>
      <c r="W702" s="14">
        <v>4110652.25</v>
      </c>
      <c r="X702" s="14">
        <f t="shared" si="30"/>
        <v>9721.605017269263</v>
      </c>
      <c r="Y702" s="14">
        <f t="shared" si="31"/>
        <v>-35143.67791007273</v>
      </c>
      <c r="Z702" s="14">
        <f t="shared" si="32"/>
        <v>36463.51191477213</v>
      </c>
    </row>
    <row r="703" spans="1:26" ht="12.75">
      <c r="A703" s="18">
        <v>700</v>
      </c>
      <c r="B703" s="18">
        <v>971</v>
      </c>
      <c r="C703" s="18" t="s">
        <v>4422</v>
      </c>
      <c r="D703" s="18" t="s">
        <v>4423</v>
      </c>
      <c r="E703" s="18" t="s">
        <v>4424</v>
      </c>
      <c r="F703" s="18">
        <v>4488</v>
      </c>
      <c r="G703" s="18">
        <v>1450</v>
      </c>
      <c r="H703" s="18" t="s">
        <v>4425</v>
      </c>
      <c r="J703" s="18" t="s">
        <v>1020</v>
      </c>
      <c r="K703" s="18" t="s">
        <v>1021</v>
      </c>
      <c r="L703" s="18" t="s">
        <v>1101</v>
      </c>
      <c r="M703" s="18">
        <v>1363</v>
      </c>
      <c r="N703" s="18" t="s">
        <v>1053</v>
      </c>
      <c r="O703" s="18" t="s">
        <v>4426</v>
      </c>
      <c r="P703" s="18">
        <v>370630000000000</v>
      </c>
      <c r="Q703" s="18">
        <v>2822</v>
      </c>
      <c r="R703" s="19">
        <v>37.10995</v>
      </c>
      <c r="S703" s="19">
        <v>116.12138</v>
      </c>
      <c r="T703" s="18">
        <v>-303</v>
      </c>
      <c r="U703" s="18">
        <v>1985</v>
      </c>
      <c r="V703" s="14">
        <v>578066.0625</v>
      </c>
      <c r="W703" s="14">
        <v>4107227.25</v>
      </c>
      <c r="X703" s="14">
        <f t="shared" si="30"/>
        <v>14070.167517269263</v>
      </c>
      <c r="Y703" s="14">
        <f t="shared" si="31"/>
        <v>-31718.67791007273</v>
      </c>
      <c r="Z703" s="14">
        <f t="shared" si="32"/>
        <v>34699.339220321686</v>
      </c>
    </row>
    <row r="704" spans="1:26" ht="12.75">
      <c r="A704" s="18">
        <v>701</v>
      </c>
      <c r="B704" s="18">
        <v>896</v>
      </c>
      <c r="C704" s="18" t="s">
        <v>4427</v>
      </c>
      <c r="D704" s="18" t="s">
        <v>4428</v>
      </c>
      <c r="E704" s="18" t="s">
        <v>4429</v>
      </c>
      <c r="F704" s="18">
        <v>4166</v>
      </c>
      <c r="G704" s="18">
        <v>1850</v>
      </c>
      <c r="H704" s="18" t="s">
        <v>4430</v>
      </c>
      <c r="J704" s="18" t="s">
        <v>1020</v>
      </c>
      <c r="K704" s="18" t="s">
        <v>1227</v>
      </c>
      <c r="L704" s="18" t="s">
        <v>1101</v>
      </c>
      <c r="M704" s="18">
        <v>1697</v>
      </c>
      <c r="N704" s="18" t="s">
        <v>1023</v>
      </c>
      <c r="O704" s="18" t="s">
        <v>4431</v>
      </c>
      <c r="P704" s="18">
        <v>370620000000000</v>
      </c>
      <c r="Q704" s="18">
        <v>2530</v>
      </c>
      <c r="R704" s="19">
        <v>37.10815</v>
      </c>
      <c r="S704" s="19">
        <v>116.04897</v>
      </c>
      <c r="T704" s="18">
        <v>61</v>
      </c>
      <c r="U704" s="18">
        <v>1981</v>
      </c>
      <c r="V704" s="14">
        <v>584501.4375</v>
      </c>
      <c r="W704" s="14">
        <v>4107089.75</v>
      </c>
      <c r="X704" s="14">
        <f t="shared" si="30"/>
        <v>7634.792517269263</v>
      </c>
      <c r="Y704" s="14">
        <f t="shared" si="31"/>
        <v>-31581.17791007273</v>
      </c>
      <c r="Z704" s="14">
        <f t="shared" si="32"/>
        <v>32490.934966070403</v>
      </c>
    </row>
    <row r="705" spans="1:26" ht="12.75">
      <c r="A705" s="18">
        <v>702</v>
      </c>
      <c r="B705" s="18">
        <v>470</v>
      </c>
      <c r="C705" s="18" t="s">
        <v>4432</v>
      </c>
      <c r="D705" s="18" t="s">
        <v>4433</v>
      </c>
      <c r="E705" s="18" t="s">
        <v>4434</v>
      </c>
      <c r="F705" s="18">
        <v>4281</v>
      </c>
      <c r="G705" s="18">
        <v>650</v>
      </c>
      <c r="H705" s="18" t="s">
        <v>4435</v>
      </c>
      <c r="J705" s="18" t="s">
        <v>1020</v>
      </c>
      <c r="K705" s="18" t="s">
        <v>1021</v>
      </c>
      <c r="L705" s="18" t="s">
        <v>1035</v>
      </c>
      <c r="M705" s="18">
        <v>635</v>
      </c>
      <c r="N705" s="18" t="s">
        <v>1053</v>
      </c>
      <c r="O705" s="18" t="s">
        <v>4436</v>
      </c>
      <c r="P705" s="18">
        <v>371000000000000</v>
      </c>
      <c r="Q705" s="18">
        <v>2404</v>
      </c>
      <c r="R705" s="19">
        <v>37.16867</v>
      </c>
      <c r="S705" s="19">
        <v>116.04777</v>
      </c>
      <c r="T705" s="18">
        <v>-1242</v>
      </c>
      <c r="U705" s="18">
        <v>1966</v>
      </c>
      <c r="V705" s="14">
        <v>584541.8125</v>
      </c>
      <c r="W705" s="14">
        <v>4113804.25</v>
      </c>
      <c r="X705" s="14">
        <f t="shared" si="30"/>
        <v>7594.417517269263</v>
      </c>
      <c r="Y705" s="14">
        <f t="shared" si="31"/>
        <v>-38295.67791007273</v>
      </c>
      <c r="Z705" s="14">
        <f t="shared" si="32"/>
        <v>39041.441110935426</v>
      </c>
    </row>
    <row r="706" spans="1:26" ht="12.75">
      <c r="A706" s="18">
        <v>703</v>
      </c>
      <c r="B706" s="18">
        <v>807</v>
      </c>
      <c r="C706" s="18" t="s">
        <v>4437</v>
      </c>
      <c r="D706" s="18" t="s">
        <v>4438</v>
      </c>
      <c r="E706" s="18" t="s">
        <v>4439</v>
      </c>
      <c r="F706" s="18">
        <v>4205</v>
      </c>
      <c r="G706" s="18">
        <v>2290</v>
      </c>
      <c r="H706" s="18" t="s">
        <v>4440</v>
      </c>
      <c r="J706" s="18" t="s">
        <v>1020</v>
      </c>
      <c r="K706" s="18" t="s">
        <v>1021</v>
      </c>
      <c r="L706" s="18" t="s">
        <v>1101</v>
      </c>
      <c r="M706" s="18">
        <v>2095</v>
      </c>
      <c r="N706" s="18" t="s">
        <v>1023</v>
      </c>
      <c r="O706" s="18" t="s">
        <v>4441</v>
      </c>
      <c r="P706" s="18">
        <v>370600000000000</v>
      </c>
      <c r="Q706" s="18">
        <v>2420</v>
      </c>
      <c r="R706" s="19">
        <v>37.10049</v>
      </c>
      <c r="S706" s="19">
        <v>116.03646</v>
      </c>
      <c r="T706" s="18">
        <v>310</v>
      </c>
      <c r="U706" s="18">
        <v>1976</v>
      </c>
      <c r="V706" s="14">
        <v>585622.125</v>
      </c>
      <c r="W706" s="14">
        <v>4106251.5</v>
      </c>
      <c r="X706" s="14">
        <f t="shared" si="30"/>
        <v>6514.105017269263</v>
      </c>
      <c r="Y706" s="14">
        <f t="shared" si="31"/>
        <v>-30742.92791007273</v>
      </c>
      <c r="Z706" s="14">
        <f t="shared" si="32"/>
        <v>31425.48616425753</v>
      </c>
    </row>
    <row r="707" spans="1:26" ht="12.75">
      <c r="A707" s="18">
        <v>704</v>
      </c>
      <c r="B707" s="18">
        <v>843</v>
      </c>
      <c r="C707" s="18" t="s">
        <v>4442</v>
      </c>
      <c r="D707" s="18" t="s">
        <v>2085</v>
      </c>
      <c r="E707" s="18" t="s">
        <v>4443</v>
      </c>
      <c r="F707" s="18">
        <v>4111</v>
      </c>
      <c r="G707" s="18">
        <v>2440</v>
      </c>
      <c r="H707" s="18" t="s">
        <v>4444</v>
      </c>
      <c r="J707" s="18" t="s">
        <v>1020</v>
      </c>
      <c r="K707" s="18" t="s">
        <v>1021</v>
      </c>
      <c r="L707" s="18" t="s">
        <v>1101</v>
      </c>
      <c r="M707" s="18">
        <v>2099</v>
      </c>
      <c r="N707" s="18" t="s">
        <v>1023</v>
      </c>
      <c r="O707" s="18" t="s">
        <v>4445</v>
      </c>
      <c r="P707" s="18">
        <v>370440000000000</v>
      </c>
      <c r="Q707" s="18">
        <v>2508</v>
      </c>
      <c r="R707" s="19">
        <v>37.0798</v>
      </c>
      <c r="S707" s="19">
        <v>116.05132</v>
      </c>
      <c r="T707" s="18">
        <v>496</v>
      </c>
      <c r="U707" s="18">
        <v>1978</v>
      </c>
      <c r="V707" s="14">
        <v>584324.4375</v>
      </c>
      <c r="W707" s="14">
        <v>4103942.75</v>
      </c>
      <c r="X707" s="14">
        <f t="shared" si="30"/>
        <v>7811.792517269263</v>
      </c>
      <c r="Y707" s="14">
        <f t="shared" si="31"/>
        <v>-28434.17791007273</v>
      </c>
      <c r="Z707" s="14">
        <f t="shared" si="32"/>
        <v>29487.736022871133</v>
      </c>
    </row>
    <row r="708" spans="1:26" ht="12.75">
      <c r="A708" s="18">
        <v>705</v>
      </c>
      <c r="B708" s="18">
        <v>535</v>
      </c>
      <c r="C708" s="18" t="s">
        <v>4446</v>
      </c>
      <c r="D708" s="18" t="s">
        <v>4447</v>
      </c>
      <c r="E708" s="18" t="s">
        <v>4448</v>
      </c>
      <c r="F708" s="18">
        <v>3930</v>
      </c>
      <c r="G708" s="18">
        <v>400</v>
      </c>
      <c r="H708" s="18" t="s">
        <v>4449</v>
      </c>
      <c r="J708" s="18" t="s">
        <v>1020</v>
      </c>
      <c r="K708" s="18" t="s">
        <v>1021</v>
      </c>
      <c r="L708" s="18" t="s">
        <v>1035</v>
      </c>
      <c r="M708" s="18">
        <v>393</v>
      </c>
      <c r="N708" s="18" t="s">
        <v>4450</v>
      </c>
      <c r="O708" s="18" t="s">
        <v>4451</v>
      </c>
      <c r="P708" s="18">
        <v>365810000000000</v>
      </c>
      <c r="Q708" s="18">
        <v>2423</v>
      </c>
      <c r="R708" s="19">
        <v>36.97004</v>
      </c>
      <c r="S708" s="19">
        <v>116.05581</v>
      </c>
      <c r="T708" s="18">
        <v>-1114</v>
      </c>
      <c r="U708" s="18">
        <v>1968</v>
      </c>
      <c r="V708" s="14">
        <v>584046.25</v>
      </c>
      <c r="W708" s="14">
        <v>4091762.75</v>
      </c>
      <c r="X708" s="14">
        <f t="shared" si="30"/>
        <v>8089.980017269263</v>
      </c>
      <c r="Y708" s="14">
        <f t="shared" si="31"/>
        <v>-16254.177910072729</v>
      </c>
      <c r="Z708" s="14">
        <f t="shared" si="32"/>
        <v>18156.158079618945</v>
      </c>
    </row>
    <row r="709" spans="1:26" ht="12.75">
      <c r="A709" s="18">
        <v>706</v>
      </c>
      <c r="B709" s="18">
        <v>928</v>
      </c>
      <c r="C709" s="18" t="s">
        <v>4452</v>
      </c>
      <c r="D709" s="18" t="s">
        <v>4453</v>
      </c>
      <c r="E709" s="18" t="s">
        <v>4454</v>
      </c>
      <c r="F709" s="18">
        <v>3946</v>
      </c>
      <c r="G709" s="18">
        <v>1100</v>
      </c>
      <c r="H709" s="18" t="s">
        <v>4455</v>
      </c>
      <c r="J709" s="18" t="s">
        <v>1020</v>
      </c>
      <c r="K709" s="18" t="s">
        <v>1021</v>
      </c>
      <c r="L709" s="18" t="s">
        <v>1035</v>
      </c>
      <c r="M709" s="18">
        <v>1050</v>
      </c>
      <c r="N709" s="18" t="s">
        <v>1023</v>
      </c>
      <c r="O709" s="18" t="s">
        <v>4456</v>
      </c>
      <c r="P709" s="18">
        <v>365950000000000</v>
      </c>
      <c r="Q709" s="18">
        <v>2434</v>
      </c>
      <c r="R709" s="19">
        <v>36.99769</v>
      </c>
      <c r="S709" s="19">
        <v>116.00267</v>
      </c>
      <c r="T709" s="18">
        <v>-462</v>
      </c>
      <c r="U709" s="18">
        <v>1983</v>
      </c>
      <c r="V709" s="14">
        <v>588744.625</v>
      </c>
      <c r="W709" s="14">
        <v>4094877.5</v>
      </c>
      <c r="X709" s="14">
        <f t="shared" si="30"/>
        <v>3391.605017269263</v>
      </c>
      <c r="Y709" s="14">
        <f t="shared" si="31"/>
        <v>-19368.92791007273</v>
      </c>
      <c r="Z709" s="14">
        <f t="shared" si="32"/>
        <v>19663.630208554074</v>
      </c>
    </row>
    <row r="710" spans="1:26" ht="12.75">
      <c r="A710" s="18">
        <v>707</v>
      </c>
      <c r="B710" s="18">
        <v>263</v>
      </c>
      <c r="C710" s="18" t="s">
        <v>4457</v>
      </c>
      <c r="D710" s="18" t="s">
        <v>4458</v>
      </c>
      <c r="E710" s="18" t="s">
        <v>4459</v>
      </c>
      <c r="F710" s="18">
        <v>4177</v>
      </c>
      <c r="G710" s="18">
        <v>875</v>
      </c>
      <c r="H710" s="18" t="s">
        <v>4460</v>
      </c>
      <c r="J710" s="18" t="s">
        <v>1020</v>
      </c>
      <c r="K710" s="18" t="s">
        <v>1021</v>
      </c>
      <c r="L710" s="18" t="s">
        <v>1059</v>
      </c>
      <c r="M710" s="18">
        <v>489</v>
      </c>
      <c r="N710" s="18" t="s">
        <v>1053</v>
      </c>
      <c r="O710" s="18" t="s">
        <v>4461</v>
      </c>
      <c r="P710" s="18">
        <v>370700000000000</v>
      </c>
      <c r="Q710" s="18">
        <v>2448</v>
      </c>
      <c r="R710" s="19">
        <v>37.11742</v>
      </c>
      <c r="S710" s="19">
        <v>116.04742</v>
      </c>
      <c r="T710" s="18">
        <v>-1240</v>
      </c>
      <c r="U710" s="18">
        <v>1962</v>
      </c>
      <c r="V710" s="14">
        <v>584629.75</v>
      </c>
      <c r="W710" s="14">
        <v>4108118.75</v>
      </c>
      <c r="X710" s="14">
        <f aca="true" t="shared" si="33" ref="X710:X773">X$2-V710</f>
        <v>7506.480017269263</v>
      </c>
      <c r="Y710" s="14">
        <f aca="true" t="shared" si="34" ref="Y710:Y773">Y$2-W710</f>
        <v>-32610.17791007273</v>
      </c>
      <c r="Z710" s="14">
        <f aca="true" t="shared" si="35" ref="Z710:Z773">SUMSQ(X710:Y710)^0.5</f>
        <v>33462.97873137205</v>
      </c>
    </row>
    <row r="711" spans="1:26" ht="12.75">
      <c r="A711" s="18">
        <v>708</v>
      </c>
      <c r="B711" s="18">
        <v>962</v>
      </c>
      <c r="C711" s="18" t="s">
        <v>4462</v>
      </c>
      <c r="D711" s="18" t="s">
        <v>4463</v>
      </c>
      <c r="E711" s="18" t="s">
        <v>4464</v>
      </c>
      <c r="F711" s="18">
        <v>6235</v>
      </c>
      <c r="G711" s="18">
        <v>2100</v>
      </c>
      <c r="H711" s="18" t="s">
        <v>4465</v>
      </c>
      <c r="J711" s="18" t="s">
        <v>1020</v>
      </c>
      <c r="K711" s="18" t="s">
        <v>1021</v>
      </c>
      <c r="L711" s="18" t="s">
        <v>1101</v>
      </c>
      <c r="M711" s="18">
        <v>1995</v>
      </c>
      <c r="N711" s="18" t="s">
        <v>1053</v>
      </c>
      <c r="O711" s="18" t="s">
        <v>4466</v>
      </c>
      <c r="P711" s="18">
        <v>371450000000000</v>
      </c>
      <c r="Q711" s="18">
        <v>4193</v>
      </c>
      <c r="R711" s="19">
        <v>37.24786</v>
      </c>
      <c r="S711" s="19">
        <v>116.48905</v>
      </c>
      <c r="T711" s="18">
        <v>-47</v>
      </c>
      <c r="U711" s="18">
        <v>1985</v>
      </c>
      <c r="V711" s="14">
        <v>545315.25</v>
      </c>
      <c r="W711" s="14">
        <v>4122286.75</v>
      </c>
      <c r="X711" s="14">
        <f t="shared" si="33"/>
        <v>46820.98001726926</v>
      </c>
      <c r="Y711" s="14">
        <f t="shared" si="34"/>
        <v>-46778.17791007273</v>
      </c>
      <c r="Z711" s="14">
        <f t="shared" si="35"/>
        <v>66184.60620388962</v>
      </c>
    </row>
    <row r="712" spans="1:26" ht="12.75">
      <c r="A712" s="18">
        <v>709</v>
      </c>
      <c r="B712" s="18">
        <v>177</v>
      </c>
      <c r="C712" s="18" t="s">
        <v>4467</v>
      </c>
      <c r="D712" s="18" t="s">
        <v>4468</v>
      </c>
      <c r="E712" s="18" t="s">
        <v>4469</v>
      </c>
      <c r="F712" s="18">
        <v>4029</v>
      </c>
      <c r="G712" s="18">
        <v>525</v>
      </c>
      <c r="H712" s="18" t="s">
        <v>4470</v>
      </c>
      <c r="J712" s="18" t="s">
        <v>1020</v>
      </c>
      <c r="K712" s="18" t="s">
        <v>1046</v>
      </c>
      <c r="L712" s="18" t="s">
        <v>4471</v>
      </c>
      <c r="M712" s="18">
        <v>234</v>
      </c>
      <c r="N712" s="18" t="s">
        <v>1023</v>
      </c>
      <c r="O712" s="18" t="s">
        <v>4472</v>
      </c>
      <c r="P712" s="18">
        <v>370250000000000</v>
      </c>
      <c r="Q712" s="18">
        <v>2405</v>
      </c>
      <c r="R712" s="19">
        <v>37.04978</v>
      </c>
      <c r="S712" s="19">
        <v>116.03252</v>
      </c>
      <c r="T712" s="18">
        <v>-1390</v>
      </c>
      <c r="U712" s="18">
        <v>1958</v>
      </c>
      <c r="V712" s="14">
        <v>586030.0625</v>
      </c>
      <c r="W712" s="14">
        <v>4100629</v>
      </c>
      <c r="X712" s="14">
        <f t="shared" si="33"/>
        <v>6106.167517269263</v>
      </c>
      <c r="Y712" s="14">
        <f t="shared" si="34"/>
        <v>-25120.42791007273</v>
      </c>
      <c r="Z712" s="14">
        <f t="shared" si="35"/>
        <v>25851.90863619387</v>
      </c>
    </row>
    <row r="713" spans="1:26" ht="12.75">
      <c r="A713" s="18">
        <v>710</v>
      </c>
      <c r="B713" s="18">
        <v>824</v>
      </c>
      <c r="C713" s="18" t="s">
        <v>4473</v>
      </c>
      <c r="D713" s="18" t="s">
        <v>4474</v>
      </c>
      <c r="E713" s="18" t="s">
        <v>0</v>
      </c>
      <c r="F713" s="18">
        <v>4094</v>
      </c>
      <c r="G713" s="18">
        <v>3620</v>
      </c>
      <c r="H713" s="18" t="s">
        <v>1</v>
      </c>
      <c r="J713" s="18" t="s">
        <v>1020</v>
      </c>
      <c r="K713" s="18" t="s">
        <v>1021</v>
      </c>
      <c r="L713" s="18" t="s">
        <v>1101</v>
      </c>
      <c r="M713" s="18">
        <v>2299</v>
      </c>
      <c r="N713" s="18" t="s">
        <v>1023</v>
      </c>
      <c r="O713" s="18" t="s">
        <v>2</v>
      </c>
      <c r="P713" s="18">
        <v>370420000000000</v>
      </c>
      <c r="Q713" s="18">
        <v>2524</v>
      </c>
      <c r="R713" s="19">
        <v>37.07211</v>
      </c>
      <c r="S713" s="19">
        <v>116.05001</v>
      </c>
      <c r="T713" s="18">
        <v>729</v>
      </c>
      <c r="U713" s="18">
        <v>1977</v>
      </c>
      <c r="V713" s="14">
        <v>584449.625</v>
      </c>
      <c r="W713" s="14">
        <v>4103090</v>
      </c>
      <c r="X713" s="14">
        <f t="shared" si="33"/>
        <v>7686.605017269263</v>
      </c>
      <c r="Y713" s="14">
        <f t="shared" si="34"/>
        <v>-27581.42791007273</v>
      </c>
      <c r="Z713" s="14">
        <f t="shared" si="35"/>
        <v>28632.482642098083</v>
      </c>
    </row>
    <row r="714" spans="1:26" ht="12.75">
      <c r="A714" s="18">
        <v>711</v>
      </c>
      <c r="B714" s="18">
        <v>290</v>
      </c>
      <c r="C714" s="18" t="s">
        <v>3</v>
      </c>
      <c r="D714" s="18" t="s">
        <v>4</v>
      </c>
      <c r="E714" s="18" t="s">
        <v>5</v>
      </c>
      <c r="F714" s="18">
        <v>4254</v>
      </c>
      <c r="G714" s="18">
        <v>1060</v>
      </c>
      <c r="H714" s="18" t="s">
        <v>6</v>
      </c>
      <c r="J714" s="18" t="s">
        <v>1020</v>
      </c>
      <c r="K714" s="18" t="s">
        <v>1021</v>
      </c>
      <c r="L714" s="18" t="s">
        <v>1059</v>
      </c>
      <c r="M714" s="18">
        <v>1048</v>
      </c>
      <c r="N714" s="18" t="s">
        <v>1053</v>
      </c>
      <c r="O714" s="18" t="s">
        <v>7</v>
      </c>
      <c r="P714" s="18">
        <v>370850000000000</v>
      </c>
      <c r="Q714" s="18">
        <v>2446</v>
      </c>
      <c r="R714" s="19">
        <v>37.14931</v>
      </c>
      <c r="S714" s="19">
        <v>116.0535</v>
      </c>
      <c r="T714" s="18">
        <v>-760</v>
      </c>
      <c r="U714" s="18">
        <v>1962</v>
      </c>
      <c r="V714" s="14">
        <v>584053.625</v>
      </c>
      <c r="W714" s="14">
        <v>4111651.5</v>
      </c>
      <c r="X714" s="14">
        <f t="shared" si="33"/>
        <v>8082.605017269263</v>
      </c>
      <c r="Y714" s="14">
        <f t="shared" si="34"/>
        <v>-36142.92791007273</v>
      </c>
      <c r="Z714" s="14">
        <f t="shared" si="35"/>
        <v>37035.65500673507</v>
      </c>
    </row>
    <row r="715" spans="1:26" ht="12.75">
      <c r="A715" s="18">
        <v>712</v>
      </c>
      <c r="B715" s="18">
        <v>745</v>
      </c>
      <c r="C715" s="18" t="s">
        <v>8</v>
      </c>
      <c r="D715" s="18" t="s">
        <v>9</v>
      </c>
      <c r="E715" s="18" t="s">
        <v>10</v>
      </c>
      <c r="F715" s="18">
        <v>3989</v>
      </c>
      <c r="G715" s="18">
        <v>930</v>
      </c>
      <c r="H715" s="18" t="s">
        <v>11</v>
      </c>
      <c r="J715" s="18" t="s">
        <v>1020</v>
      </c>
      <c r="K715" s="18" t="s">
        <v>1021</v>
      </c>
      <c r="L715" s="18" t="s">
        <v>1035</v>
      </c>
      <c r="M715" s="18">
        <v>593</v>
      </c>
      <c r="N715" s="18" t="s">
        <v>1023</v>
      </c>
      <c r="O715" s="18" t="s">
        <v>12</v>
      </c>
      <c r="P715" s="18">
        <v>370050000000000</v>
      </c>
      <c r="Q715" s="18">
        <v>2406</v>
      </c>
      <c r="R715" s="19">
        <v>37.01494</v>
      </c>
      <c r="S715" s="19">
        <v>116.04414</v>
      </c>
      <c r="T715" s="18">
        <v>-990</v>
      </c>
      <c r="U715" s="18">
        <v>1974</v>
      </c>
      <c r="V715" s="14">
        <v>585035.3125</v>
      </c>
      <c r="W715" s="14">
        <v>4096753.75</v>
      </c>
      <c r="X715" s="14">
        <f t="shared" si="33"/>
        <v>7100.917517269263</v>
      </c>
      <c r="Y715" s="14">
        <f t="shared" si="34"/>
        <v>-21245.17791007273</v>
      </c>
      <c r="Z715" s="14">
        <f t="shared" si="35"/>
        <v>22400.46012959787</v>
      </c>
    </row>
    <row r="716" spans="1:26" ht="12.75">
      <c r="A716" s="18">
        <v>713</v>
      </c>
      <c r="B716" s="18">
        <v>694</v>
      </c>
      <c r="C716" s="18" t="s">
        <v>13</v>
      </c>
      <c r="D716" s="18" t="s">
        <v>14</v>
      </c>
      <c r="E716" s="18" t="s">
        <v>15</v>
      </c>
      <c r="F716" s="18">
        <v>4241</v>
      </c>
      <c r="G716" s="18">
        <v>926</v>
      </c>
      <c r="H716" s="18" t="s">
        <v>16</v>
      </c>
      <c r="J716" s="18" t="s">
        <v>1020</v>
      </c>
      <c r="K716" s="18" t="s">
        <v>1021</v>
      </c>
      <c r="L716" s="18" t="s">
        <v>1035</v>
      </c>
      <c r="M716" s="18">
        <v>649</v>
      </c>
      <c r="N716" s="18" t="s">
        <v>1053</v>
      </c>
      <c r="O716" s="18" t="s">
        <v>17</v>
      </c>
      <c r="P716" s="18">
        <v>370640000000000</v>
      </c>
      <c r="Q716" s="18">
        <v>2429</v>
      </c>
      <c r="R716" s="19">
        <v>37.11305</v>
      </c>
      <c r="S716" s="19">
        <v>116.08082</v>
      </c>
      <c r="T716" s="18">
        <v>-1163</v>
      </c>
      <c r="U716" s="18">
        <v>1972</v>
      </c>
      <c r="V716" s="14">
        <v>581666.875</v>
      </c>
      <c r="W716" s="14">
        <v>4107605.25</v>
      </c>
      <c r="X716" s="14">
        <f t="shared" si="33"/>
        <v>10469.355017269263</v>
      </c>
      <c r="Y716" s="14">
        <f t="shared" si="34"/>
        <v>-32096.67791007273</v>
      </c>
      <c r="Z716" s="14">
        <f t="shared" si="35"/>
        <v>33760.98528391273</v>
      </c>
    </row>
    <row r="717" spans="1:26" ht="12.75">
      <c r="A717" s="18">
        <v>714</v>
      </c>
      <c r="B717" s="18">
        <v>347</v>
      </c>
      <c r="C717" s="18" t="s">
        <v>18</v>
      </c>
      <c r="D717" s="18" t="s">
        <v>1364</v>
      </c>
      <c r="E717" s="18" t="s">
        <v>19</v>
      </c>
      <c r="F717" s="18">
        <v>4007</v>
      </c>
      <c r="G717" s="18">
        <v>895</v>
      </c>
      <c r="H717" s="18" t="s">
        <v>20</v>
      </c>
      <c r="I717" s="18" t="s">
        <v>1186</v>
      </c>
      <c r="J717" s="18" t="s">
        <v>1020</v>
      </c>
      <c r="K717" s="18" t="s">
        <v>1021</v>
      </c>
      <c r="L717" s="18" t="s">
        <v>1059</v>
      </c>
      <c r="M717" s="18">
        <v>860</v>
      </c>
      <c r="N717" s="18" t="s">
        <v>1023</v>
      </c>
      <c r="O717" s="18" t="s">
        <v>21</v>
      </c>
      <c r="P717" s="18">
        <v>370220000000000</v>
      </c>
      <c r="Q717" s="18">
        <v>2404</v>
      </c>
      <c r="R717" s="19">
        <v>37.03959</v>
      </c>
      <c r="S717" s="19">
        <v>116.02938</v>
      </c>
      <c r="T717" s="18">
        <v>-743</v>
      </c>
      <c r="U717" s="18">
        <v>1963</v>
      </c>
      <c r="V717" s="14">
        <v>586320.4375</v>
      </c>
      <c r="W717" s="14">
        <v>4099500.75</v>
      </c>
      <c r="X717" s="14">
        <f t="shared" si="33"/>
        <v>5815.792517269263</v>
      </c>
      <c r="Y717" s="14">
        <f t="shared" si="34"/>
        <v>-23992.17791007273</v>
      </c>
      <c r="Z717" s="14">
        <f t="shared" si="35"/>
        <v>24687.00150833444</v>
      </c>
    </row>
    <row r="718" spans="1:26" ht="12.75">
      <c r="A718" s="18">
        <v>715</v>
      </c>
      <c r="B718" s="18">
        <v>333</v>
      </c>
      <c r="C718" s="18" t="s">
        <v>22</v>
      </c>
      <c r="D718" s="18" t="s">
        <v>23</v>
      </c>
      <c r="E718" s="18" t="s">
        <v>24</v>
      </c>
      <c r="F718" s="18">
        <v>4373</v>
      </c>
      <c r="G718" s="18">
        <v>760</v>
      </c>
      <c r="H718" s="18" t="s">
        <v>25</v>
      </c>
      <c r="J718" s="18" t="s">
        <v>1020</v>
      </c>
      <c r="K718" s="18" t="s">
        <v>1021</v>
      </c>
      <c r="L718" s="18" t="s">
        <v>1059</v>
      </c>
      <c r="M718" s="18">
        <v>738</v>
      </c>
      <c r="N718" s="18" t="s">
        <v>1053</v>
      </c>
      <c r="O718" s="18" t="s">
        <v>26</v>
      </c>
      <c r="P718" s="18">
        <v>370910000000000</v>
      </c>
      <c r="Q718" s="18">
        <v>2438</v>
      </c>
      <c r="R718" s="19">
        <v>37.15409</v>
      </c>
      <c r="S718" s="19">
        <v>116.07662</v>
      </c>
      <c r="T718" s="18">
        <v>-1197</v>
      </c>
      <c r="U718" s="18">
        <v>1963</v>
      </c>
      <c r="V718" s="14">
        <v>581994.9375</v>
      </c>
      <c r="W718" s="14">
        <v>4112162</v>
      </c>
      <c r="X718" s="14">
        <f t="shared" si="33"/>
        <v>10141.292517269263</v>
      </c>
      <c r="Y718" s="14">
        <f t="shared" si="34"/>
        <v>-36653.42791007273</v>
      </c>
      <c r="Z718" s="14">
        <f t="shared" si="35"/>
        <v>38030.508693412456</v>
      </c>
    </row>
    <row r="719" spans="1:26" ht="12.75">
      <c r="A719" s="18">
        <v>716</v>
      </c>
      <c r="B719" s="18">
        <v>100</v>
      </c>
      <c r="C719" s="18" t="s">
        <v>27</v>
      </c>
      <c r="D719" s="18" t="s">
        <v>28</v>
      </c>
      <c r="E719" s="18" t="s">
        <v>29</v>
      </c>
      <c r="F719" s="18">
        <v>-8888</v>
      </c>
      <c r="G719" s="18">
        <v>-9999</v>
      </c>
      <c r="H719" s="18" t="s">
        <v>30</v>
      </c>
      <c r="J719" s="18" t="s">
        <v>1192</v>
      </c>
      <c r="K719" s="18" t="s">
        <v>1046</v>
      </c>
      <c r="L719" s="18" t="s">
        <v>4471</v>
      </c>
      <c r="M719" s="18">
        <v>128</v>
      </c>
      <c r="N719" s="18" t="s">
        <v>1053</v>
      </c>
      <c r="O719" s="18" t="s">
        <v>31</v>
      </c>
      <c r="P719" s="18">
        <v>371130000000000</v>
      </c>
      <c r="Q719" s="18">
        <v>4517</v>
      </c>
      <c r="R719" s="19">
        <v>37.18418</v>
      </c>
      <c r="S719" s="19">
        <v>116.20113</v>
      </c>
      <c r="T719" s="18">
        <v>13533</v>
      </c>
      <c r="U719" s="18">
        <v>1957</v>
      </c>
      <c r="V719" s="14">
        <v>570911.375</v>
      </c>
      <c r="W719" s="14">
        <v>4115399</v>
      </c>
      <c r="X719" s="14">
        <f t="shared" si="33"/>
        <v>21224.855017269263</v>
      </c>
      <c r="Y719" s="14">
        <f t="shared" si="34"/>
        <v>-39890.42791007273</v>
      </c>
      <c r="Z719" s="14">
        <f t="shared" si="35"/>
        <v>45185.625030011586</v>
      </c>
    </row>
    <row r="720" spans="1:26" ht="12.75">
      <c r="A720" s="18">
        <v>717</v>
      </c>
      <c r="B720" s="18">
        <v>838</v>
      </c>
      <c r="C720" s="18" t="s">
        <v>32</v>
      </c>
      <c r="D720" s="18" t="s">
        <v>33</v>
      </c>
      <c r="E720" s="18" t="s">
        <v>34</v>
      </c>
      <c r="F720" s="18">
        <v>4232</v>
      </c>
      <c r="G720" s="18">
        <v>1325</v>
      </c>
      <c r="H720" s="18" t="s">
        <v>35</v>
      </c>
      <c r="J720" s="18" t="s">
        <v>1020</v>
      </c>
      <c r="K720" s="18" t="s">
        <v>1021</v>
      </c>
      <c r="L720" s="18" t="s">
        <v>1035</v>
      </c>
      <c r="M720" s="18">
        <v>1033</v>
      </c>
      <c r="N720" s="18" t="s">
        <v>1053</v>
      </c>
      <c r="O720" s="18" t="s">
        <v>36</v>
      </c>
      <c r="P720" s="18">
        <v>370640000000000</v>
      </c>
      <c r="Q720" s="18">
        <v>2473</v>
      </c>
      <c r="R720" s="19">
        <v>37.1118</v>
      </c>
      <c r="S720" s="19">
        <v>116.07713</v>
      </c>
      <c r="T720" s="18">
        <v>-726</v>
      </c>
      <c r="U720" s="18">
        <v>1978</v>
      </c>
      <c r="V720" s="14">
        <v>581995.875</v>
      </c>
      <c r="W720" s="14">
        <v>4107469.5</v>
      </c>
      <c r="X720" s="14">
        <f t="shared" si="33"/>
        <v>10140.355017269263</v>
      </c>
      <c r="Y720" s="14">
        <f t="shared" si="34"/>
        <v>-31960.92791007273</v>
      </c>
      <c r="Z720" s="14">
        <f t="shared" si="35"/>
        <v>33530.996298188395</v>
      </c>
    </row>
    <row r="721" spans="1:26" ht="12.75">
      <c r="A721" s="18">
        <v>718</v>
      </c>
      <c r="B721" s="18">
        <v>469</v>
      </c>
      <c r="C721" s="18" t="s">
        <v>37</v>
      </c>
      <c r="D721" s="18" t="s">
        <v>38</v>
      </c>
      <c r="E721" s="18" t="s">
        <v>39</v>
      </c>
      <c r="F721" s="18">
        <v>4719</v>
      </c>
      <c r="G721" s="18">
        <v>620</v>
      </c>
      <c r="H721" s="18" t="s">
        <v>40</v>
      </c>
      <c r="J721" s="18" t="s">
        <v>1020</v>
      </c>
      <c r="K721" s="18" t="s">
        <v>1052</v>
      </c>
      <c r="L721" s="18" t="s">
        <v>1035</v>
      </c>
      <c r="M721" s="18">
        <v>504</v>
      </c>
      <c r="N721" s="18" t="s">
        <v>1053</v>
      </c>
      <c r="O721" s="18" t="s">
        <v>41</v>
      </c>
      <c r="P721" s="18">
        <v>370820000000000</v>
      </c>
      <c r="Q721" s="18">
        <v>2960</v>
      </c>
      <c r="R721" s="19">
        <v>37.14049</v>
      </c>
      <c r="S721" s="19">
        <v>116.13316</v>
      </c>
      <c r="T721" s="18">
        <v>-1255</v>
      </c>
      <c r="U721" s="18">
        <v>1966</v>
      </c>
      <c r="V721" s="14">
        <v>576988.25</v>
      </c>
      <c r="W721" s="14">
        <v>4110605.5</v>
      </c>
      <c r="X721" s="14">
        <f t="shared" si="33"/>
        <v>15147.980017269263</v>
      </c>
      <c r="Y721" s="14">
        <f t="shared" si="34"/>
        <v>-35096.92791007273</v>
      </c>
      <c r="Z721" s="14">
        <f t="shared" si="35"/>
        <v>38226.37371407901</v>
      </c>
    </row>
    <row r="722" spans="1:26" ht="12.75">
      <c r="A722" s="18">
        <v>719</v>
      </c>
      <c r="B722" s="18">
        <v>519</v>
      </c>
      <c r="C722" s="18" t="s">
        <v>42</v>
      </c>
      <c r="D722" s="18" t="s">
        <v>1965</v>
      </c>
      <c r="E722" s="18" t="s">
        <v>43</v>
      </c>
      <c r="F722" s="18">
        <v>3995</v>
      </c>
      <c r="G722" s="18">
        <v>1030</v>
      </c>
      <c r="H722" s="18" t="s">
        <v>44</v>
      </c>
      <c r="J722" s="18" t="s">
        <v>1020</v>
      </c>
      <c r="K722" s="18" t="s">
        <v>1021</v>
      </c>
      <c r="L722" s="18" t="s">
        <v>1035</v>
      </c>
      <c r="M722" s="18">
        <v>989</v>
      </c>
      <c r="N722" s="18" t="s">
        <v>1023</v>
      </c>
      <c r="O722" s="18" t="s">
        <v>45</v>
      </c>
      <c r="P722" s="18">
        <v>370150000000000</v>
      </c>
      <c r="Q722" s="18">
        <v>2405</v>
      </c>
      <c r="R722" s="19">
        <v>37.0316</v>
      </c>
      <c r="S722" s="19">
        <v>116.02635</v>
      </c>
      <c r="T722" s="18">
        <v>-601</v>
      </c>
      <c r="U722" s="18">
        <v>1967</v>
      </c>
      <c r="V722" s="14">
        <v>586598.375</v>
      </c>
      <c r="W722" s="14">
        <v>4098618.25</v>
      </c>
      <c r="X722" s="14">
        <f t="shared" si="33"/>
        <v>5537.855017269263</v>
      </c>
      <c r="Y722" s="14">
        <f t="shared" si="34"/>
        <v>-23109.67791007273</v>
      </c>
      <c r="Z722" s="14">
        <f t="shared" si="35"/>
        <v>23763.94435483297</v>
      </c>
    </row>
    <row r="723" spans="1:26" ht="12.75">
      <c r="A723" s="18">
        <v>720</v>
      </c>
      <c r="B723" s="18">
        <v>818</v>
      </c>
      <c r="C723" s="18" t="s">
        <v>46</v>
      </c>
      <c r="D723" s="18" t="s">
        <v>47</v>
      </c>
      <c r="E723" s="18" t="s">
        <v>48</v>
      </c>
      <c r="F723" s="18">
        <v>4175</v>
      </c>
      <c r="G723" s="18">
        <v>2400</v>
      </c>
      <c r="H723" s="18" t="s">
        <v>49</v>
      </c>
      <c r="J723" s="18" t="s">
        <v>1020</v>
      </c>
      <c r="K723" s="18" t="s">
        <v>1021</v>
      </c>
      <c r="L723" s="18" t="s">
        <v>1101</v>
      </c>
      <c r="M723" s="18">
        <v>2300</v>
      </c>
      <c r="N723" s="18" t="s">
        <v>1023</v>
      </c>
      <c r="O723" s="18" t="s">
        <v>50</v>
      </c>
      <c r="P723" s="18">
        <v>370630000000000</v>
      </c>
      <c r="Q723" s="18">
        <v>2595</v>
      </c>
      <c r="R723" s="19">
        <v>37.11003</v>
      </c>
      <c r="S723" s="19">
        <v>116.05451</v>
      </c>
      <c r="T723" s="18">
        <v>720</v>
      </c>
      <c r="U723" s="18">
        <v>1977</v>
      </c>
      <c r="V723" s="14">
        <v>584007.9375</v>
      </c>
      <c r="W723" s="14">
        <v>4107293.75</v>
      </c>
      <c r="X723" s="14">
        <f t="shared" si="33"/>
        <v>8128.292517269263</v>
      </c>
      <c r="Y723" s="14">
        <f t="shared" si="34"/>
        <v>-31785.17791007273</v>
      </c>
      <c r="Z723" s="14">
        <f t="shared" si="35"/>
        <v>32808.02758504801</v>
      </c>
    </row>
    <row r="724" spans="1:26" ht="12.75">
      <c r="A724" s="18">
        <v>721</v>
      </c>
      <c r="B724" s="18">
        <v>414</v>
      </c>
      <c r="C724" s="18" t="s">
        <v>51</v>
      </c>
      <c r="D724" s="18" t="s">
        <v>1672</v>
      </c>
      <c r="E724" s="18" t="s">
        <v>52</v>
      </c>
      <c r="F724" s="18">
        <v>4098</v>
      </c>
      <c r="G724" s="18">
        <v>1490</v>
      </c>
      <c r="H724" s="18" t="s">
        <v>53</v>
      </c>
      <c r="J724" s="18" t="s">
        <v>1020</v>
      </c>
      <c r="K724" s="18" t="s">
        <v>1021</v>
      </c>
      <c r="L724" s="18" t="s">
        <v>1035</v>
      </c>
      <c r="M724" s="18">
        <v>1401</v>
      </c>
      <c r="N724" s="18" t="s">
        <v>1023</v>
      </c>
      <c r="O724" s="18" t="s">
        <v>54</v>
      </c>
      <c r="P724" s="18">
        <v>370330000000000</v>
      </c>
      <c r="Q724" s="18">
        <v>2436</v>
      </c>
      <c r="R724" s="19">
        <v>37.05884</v>
      </c>
      <c r="S724" s="19">
        <v>116.01054</v>
      </c>
      <c r="T724" s="18">
        <v>-261</v>
      </c>
      <c r="U724" s="18">
        <v>1965</v>
      </c>
      <c r="V724" s="14">
        <v>587973.6875</v>
      </c>
      <c r="W724" s="14">
        <v>4101654.5</v>
      </c>
      <c r="X724" s="14">
        <f t="shared" si="33"/>
        <v>4162.542517269263</v>
      </c>
      <c r="Y724" s="14">
        <f t="shared" si="34"/>
        <v>-26145.92791007273</v>
      </c>
      <c r="Z724" s="14">
        <f t="shared" si="35"/>
        <v>26475.201727027397</v>
      </c>
    </row>
    <row r="725" spans="1:26" ht="12.75">
      <c r="A725" s="18">
        <v>722</v>
      </c>
      <c r="B725" s="18">
        <v>1007</v>
      </c>
      <c r="C725" s="18" t="s">
        <v>55</v>
      </c>
      <c r="D725" s="18" t="s">
        <v>56</v>
      </c>
      <c r="E725" s="18" t="s">
        <v>57</v>
      </c>
      <c r="F725" s="18">
        <v>4249</v>
      </c>
      <c r="G725" s="18">
        <v>1810</v>
      </c>
      <c r="H725" s="18" t="s">
        <v>58</v>
      </c>
      <c r="J725" s="18" t="s">
        <v>1020</v>
      </c>
      <c r="K725" s="18" t="s">
        <v>1021</v>
      </c>
      <c r="L725" s="18" t="s">
        <v>1112</v>
      </c>
      <c r="M725" s="18">
        <v>1519</v>
      </c>
      <c r="N725" s="18" t="s">
        <v>1053</v>
      </c>
      <c r="O725" s="18" t="s">
        <v>59</v>
      </c>
      <c r="P725" s="18">
        <v>370720000000000</v>
      </c>
      <c r="Q725" s="18">
        <v>2475</v>
      </c>
      <c r="R725" s="19">
        <v>37.12444</v>
      </c>
      <c r="S725" s="19">
        <v>116.07212</v>
      </c>
      <c r="T725" s="18">
        <v>-255</v>
      </c>
      <c r="U725" s="18">
        <v>1988</v>
      </c>
      <c r="V725" s="14">
        <v>582427</v>
      </c>
      <c r="W725" s="14">
        <v>4108875.75</v>
      </c>
      <c r="X725" s="14">
        <f t="shared" si="33"/>
        <v>9709.230017269263</v>
      </c>
      <c r="Y725" s="14">
        <f t="shared" si="34"/>
        <v>-33367.17791007273</v>
      </c>
      <c r="Z725" s="14">
        <f t="shared" si="35"/>
        <v>34751.08213006738</v>
      </c>
    </row>
    <row r="726" spans="1:26" ht="12.75">
      <c r="A726" s="18">
        <v>723</v>
      </c>
      <c r="B726" s="18">
        <v>580</v>
      </c>
      <c r="C726" s="18" t="s">
        <v>60</v>
      </c>
      <c r="D726" s="18" t="s">
        <v>1384</v>
      </c>
      <c r="E726" s="18" t="s">
        <v>61</v>
      </c>
      <c r="F726" s="18">
        <v>3965</v>
      </c>
      <c r="G726" s="18">
        <v>830</v>
      </c>
      <c r="H726" s="18" t="s">
        <v>62</v>
      </c>
      <c r="J726" s="18" t="s">
        <v>1020</v>
      </c>
      <c r="K726" s="18" t="s">
        <v>1021</v>
      </c>
      <c r="L726" s="18" t="s">
        <v>1035</v>
      </c>
      <c r="M726" s="18">
        <v>789</v>
      </c>
      <c r="N726" s="18" t="s">
        <v>1023</v>
      </c>
      <c r="O726" s="18" t="s">
        <v>63</v>
      </c>
      <c r="P726" s="18">
        <v>370010000000000</v>
      </c>
      <c r="Q726" s="18">
        <v>2406</v>
      </c>
      <c r="R726" s="19">
        <v>37.00393</v>
      </c>
      <c r="S726" s="19">
        <v>116.03927</v>
      </c>
      <c r="T726" s="18">
        <v>-770</v>
      </c>
      <c r="U726" s="18">
        <v>1968</v>
      </c>
      <c r="V726" s="14">
        <v>585481.125</v>
      </c>
      <c r="W726" s="14">
        <v>4095536.5</v>
      </c>
      <c r="X726" s="14">
        <f t="shared" si="33"/>
        <v>6655.105017269263</v>
      </c>
      <c r="Y726" s="14">
        <f t="shared" si="34"/>
        <v>-20027.92791007273</v>
      </c>
      <c r="Z726" s="14">
        <f t="shared" si="35"/>
        <v>21104.698982974212</v>
      </c>
    </row>
    <row r="727" spans="1:26" ht="12.75">
      <c r="A727" s="18">
        <v>724</v>
      </c>
      <c r="B727" s="18">
        <v>501</v>
      </c>
      <c r="C727" s="18" t="s">
        <v>64</v>
      </c>
      <c r="D727" s="18" t="s">
        <v>65</v>
      </c>
      <c r="E727" s="18" t="s">
        <v>66</v>
      </c>
      <c r="F727" s="18">
        <v>6761</v>
      </c>
      <c r="G727" s="18">
        <v>3584</v>
      </c>
      <c r="H727" s="18" t="s">
        <v>67</v>
      </c>
      <c r="J727" s="18" t="s">
        <v>1020</v>
      </c>
      <c r="K727" s="18" t="s">
        <v>1021</v>
      </c>
      <c r="L727" s="18" t="s">
        <v>68</v>
      </c>
      <c r="M727" s="18">
        <v>3207</v>
      </c>
      <c r="N727" s="18" t="s">
        <v>1023</v>
      </c>
      <c r="O727" s="18" t="s">
        <v>69</v>
      </c>
      <c r="P727" s="18">
        <v>371630000000000</v>
      </c>
      <c r="Q727" s="18">
        <v>4569</v>
      </c>
      <c r="R727" s="19">
        <v>37.27508</v>
      </c>
      <c r="S727" s="19">
        <v>116.36997</v>
      </c>
      <c r="T727" s="18">
        <v>1015</v>
      </c>
      <c r="U727" s="18">
        <v>1967</v>
      </c>
      <c r="V727" s="14">
        <v>555856.8125</v>
      </c>
      <c r="W727" s="14">
        <v>4125370.75</v>
      </c>
      <c r="X727" s="14">
        <f t="shared" si="33"/>
        <v>36279.41751726926</v>
      </c>
      <c r="Y727" s="14">
        <f t="shared" si="34"/>
        <v>-49862.17791007273</v>
      </c>
      <c r="Z727" s="14">
        <f t="shared" si="35"/>
        <v>61663.87046989581</v>
      </c>
    </row>
    <row r="728" spans="1:26" ht="12.75">
      <c r="A728" s="18">
        <v>725</v>
      </c>
      <c r="B728" s="18">
        <v>427</v>
      </c>
      <c r="C728" s="18" t="s">
        <v>70</v>
      </c>
      <c r="D728" s="18" t="s">
        <v>3722</v>
      </c>
      <c r="E728" s="18" t="s">
        <v>71</v>
      </c>
      <c r="F728" s="18">
        <v>3975</v>
      </c>
      <c r="G728" s="18">
        <v>1015</v>
      </c>
      <c r="H728" s="18" t="s">
        <v>72</v>
      </c>
      <c r="I728" s="18" t="s">
        <v>1186</v>
      </c>
      <c r="J728" s="18" t="s">
        <v>1020</v>
      </c>
      <c r="K728" s="18" t="s">
        <v>1686</v>
      </c>
      <c r="L728" s="18" t="s">
        <v>1035</v>
      </c>
      <c r="M728" s="18">
        <v>991</v>
      </c>
      <c r="N728" s="18" t="s">
        <v>1023</v>
      </c>
      <c r="O728" s="18" t="s">
        <v>73</v>
      </c>
      <c r="P728" s="18">
        <v>370120000000000</v>
      </c>
      <c r="Q728" s="18">
        <v>2406</v>
      </c>
      <c r="R728" s="19">
        <v>37.02299</v>
      </c>
      <c r="S728" s="19">
        <v>116.00896</v>
      </c>
      <c r="T728" s="18">
        <v>-578</v>
      </c>
      <c r="U728" s="18">
        <v>1965</v>
      </c>
      <c r="V728" s="14">
        <v>588155.5</v>
      </c>
      <c r="W728" s="14">
        <v>4097678.75</v>
      </c>
      <c r="X728" s="14">
        <f t="shared" si="33"/>
        <v>3980.730017269263</v>
      </c>
      <c r="Y728" s="14">
        <f t="shared" si="34"/>
        <v>-22170.17791007273</v>
      </c>
      <c r="Z728" s="14">
        <f t="shared" si="35"/>
        <v>22524.71975485301</v>
      </c>
    </row>
    <row r="729" spans="1:26" ht="12.75">
      <c r="A729" s="18">
        <v>726</v>
      </c>
      <c r="B729" s="18">
        <v>656</v>
      </c>
      <c r="C729" s="18" t="s">
        <v>74</v>
      </c>
      <c r="D729" s="18" t="s">
        <v>75</v>
      </c>
      <c r="E729" s="18" t="s">
        <v>76</v>
      </c>
      <c r="F729" s="18">
        <v>4252</v>
      </c>
      <c r="G729" s="18">
        <v>880</v>
      </c>
      <c r="H729" s="18" t="s">
        <v>77</v>
      </c>
      <c r="I729" s="18" t="s">
        <v>1186</v>
      </c>
      <c r="J729" s="18" t="s">
        <v>1020</v>
      </c>
      <c r="K729" s="18" t="s">
        <v>1021</v>
      </c>
      <c r="L729" s="18" t="s">
        <v>1035</v>
      </c>
      <c r="M729" s="18">
        <v>818</v>
      </c>
      <c r="N729" s="18" t="s">
        <v>1053</v>
      </c>
      <c r="O729" s="18" t="s">
        <v>78</v>
      </c>
      <c r="P729" s="18">
        <v>370810000000000</v>
      </c>
      <c r="Q729" s="18">
        <v>2404</v>
      </c>
      <c r="R729" s="19">
        <v>37.13745</v>
      </c>
      <c r="S729" s="19">
        <v>116.03404</v>
      </c>
      <c r="T729" s="18">
        <v>-1030</v>
      </c>
      <c r="U729" s="18">
        <v>1970</v>
      </c>
      <c r="V729" s="14">
        <v>585795.125</v>
      </c>
      <c r="W729" s="14">
        <v>4110353.25</v>
      </c>
      <c r="X729" s="14">
        <f t="shared" si="33"/>
        <v>6341.105017269263</v>
      </c>
      <c r="Y729" s="14">
        <f t="shared" si="34"/>
        <v>-34844.67791007273</v>
      </c>
      <c r="Z729" s="14">
        <f t="shared" si="35"/>
        <v>35416.96191793909</v>
      </c>
    </row>
    <row r="730" spans="1:26" ht="12.75">
      <c r="A730" s="18">
        <v>727</v>
      </c>
      <c r="B730" s="18">
        <v>656</v>
      </c>
      <c r="C730" s="18" t="s">
        <v>79</v>
      </c>
      <c r="D730" s="18" t="s">
        <v>75</v>
      </c>
      <c r="E730" s="18" t="s">
        <v>80</v>
      </c>
      <c r="F730" s="18">
        <v>4265</v>
      </c>
      <c r="G730" s="18">
        <v>693</v>
      </c>
      <c r="H730" s="18" t="s">
        <v>81</v>
      </c>
      <c r="I730" s="18" t="s">
        <v>1186</v>
      </c>
      <c r="J730" s="18" t="s">
        <v>1020</v>
      </c>
      <c r="K730" s="18" t="s">
        <v>1021</v>
      </c>
      <c r="L730" s="18" t="s">
        <v>1035</v>
      </c>
      <c r="M730" s="18">
        <v>631</v>
      </c>
      <c r="N730" s="18" t="s">
        <v>1053</v>
      </c>
      <c r="O730" s="18" t="s">
        <v>82</v>
      </c>
      <c r="P730" s="18">
        <v>370800000000000</v>
      </c>
      <c r="Q730" s="18">
        <v>2403</v>
      </c>
      <c r="R730" s="19">
        <v>37.13409</v>
      </c>
      <c r="S730" s="19">
        <v>116.03133</v>
      </c>
      <c r="T730" s="18">
        <v>-1231</v>
      </c>
      <c r="U730" s="18">
        <v>1970</v>
      </c>
      <c r="V730" s="14">
        <v>586040.1875</v>
      </c>
      <c r="W730" s="14">
        <v>4109982.75</v>
      </c>
      <c r="X730" s="14">
        <f t="shared" si="33"/>
        <v>6096.042517269263</v>
      </c>
      <c r="Y730" s="14">
        <f t="shared" si="34"/>
        <v>-34474.17791007273</v>
      </c>
      <c r="Z730" s="14">
        <f t="shared" si="35"/>
        <v>35009.00851134892</v>
      </c>
    </row>
    <row r="731" spans="1:26" ht="12.75">
      <c r="A731" s="18">
        <v>728</v>
      </c>
      <c r="B731" s="18">
        <v>656</v>
      </c>
      <c r="C731" s="18" t="s">
        <v>83</v>
      </c>
      <c r="D731" s="18" t="s">
        <v>75</v>
      </c>
      <c r="E731" s="18" t="s">
        <v>84</v>
      </c>
      <c r="F731" s="18">
        <v>4271</v>
      </c>
      <c r="G731" s="18">
        <v>678</v>
      </c>
      <c r="H731" s="18" t="s">
        <v>85</v>
      </c>
      <c r="I731" s="18" t="s">
        <v>1186</v>
      </c>
      <c r="J731" s="18" t="s">
        <v>1020</v>
      </c>
      <c r="K731" s="18" t="s">
        <v>1046</v>
      </c>
      <c r="L731" s="18" t="s">
        <v>1035</v>
      </c>
      <c r="M731" s="18">
        <v>330</v>
      </c>
      <c r="N731" s="18" t="s">
        <v>1053</v>
      </c>
      <c r="O731" s="18" t="s">
        <v>86</v>
      </c>
      <c r="P731" s="18">
        <v>370810000000000</v>
      </c>
      <c r="Q731" s="18">
        <v>2403</v>
      </c>
      <c r="R731" s="19">
        <v>37.13735</v>
      </c>
      <c r="S731" s="19">
        <v>116.0313</v>
      </c>
      <c r="T731" s="18">
        <v>-1538</v>
      </c>
      <c r="U731" s="18">
        <v>1970</v>
      </c>
      <c r="V731" s="14">
        <v>586038.9375</v>
      </c>
      <c r="W731" s="14">
        <v>4110344.75</v>
      </c>
      <c r="X731" s="14">
        <f t="shared" si="33"/>
        <v>6097.292517269263</v>
      </c>
      <c r="Y731" s="14">
        <f t="shared" si="34"/>
        <v>-34836.17791007273</v>
      </c>
      <c r="Z731" s="14">
        <f t="shared" si="35"/>
        <v>35365.74992027437</v>
      </c>
    </row>
    <row r="732" spans="1:26" ht="12.75">
      <c r="A732" s="18">
        <v>729</v>
      </c>
      <c r="B732" s="18">
        <v>543</v>
      </c>
      <c r="C732" s="18" t="s">
        <v>87</v>
      </c>
      <c r="D732" s="18" t="s">
        <v>88</v>
      </c>
      <c r="E732" s="18" t="s">
        <v>89</v>
      </c>
      <c r="F732" s="18">
        <v>6754</v>
      </c>
      <c r="G732" s="18">
        <v>777</v>
      </c>
      <c r="H732" s="18" t="s">
        <v>90</v>
      </c>
      <c r="J732" s="18" t="s">
        <v>1020</v>
      </c>
      <c r="K732" s="18" t="s">
        <v>2273</v>
      </c>
      <c r="L732" s="18" t="s">
        <v>1035</v>
      </c>
      <c r="M732" s="18">
        <v>740</v>
      </c>
      <c r="N732" s="18" t="s">
        <v>91</v>
      </c>
      <c r="O732" s="18" t="s">
        <v>92</v>
      </c>
      <c r="P732" s="18">
        <v>372010000000000</v>
      </c>
      <c r="Q732" s="18">
        <v>4648</v>
      </c>
      <c r="R732" s="19">
        <v>37.33771</v>
      </c>
      <c r="S732" s="19">
        <v>116.37557</v>
      </c>
      <c r="T732" s="18">
        <v>-1366</v>
      </c>
      <c r="U732" s="18">
        <v>1968</v>
      </c>
      <c r="V732" s="14">
        <v>555314</v>
      </c>
      <c r="W732" s="14">
        <v>4132315.25</v>
      </c>
      <c r="X732" s="14">
        <f t="shared" si="33"/>
        <v>36822.23001726926</v>
      </c>
      <c r="Y732" s="14">
        <f t="shared" si="34"/>
        <v>-56806.67791007273</v>
      </c>
      <c r="Z732" s="14">
        <f t="shared" si="35"/>
        <v>67696.93699587471</v>
      </c>
    </row>
    <row r="733" spans="1:26" ht="12.75">
      <c r="A733" s="18">
        <v>730</v>
      </c>
      <c r="B733" s="18">
        <v>819</v>
      </c>
      <c r="C733" s="18" t="s">
        <v>93</v>
      </c>
      <c r="D733" s="18" t="s">
        <v>47</v>
      </c>
      <c r="E733" s="18" t="s">
        <v>94</v>
      </c>
      <c r="F733" s="18">
        <v>3976</v>
      </c>
      <c r="G733" s="18">
        <v>1564</v>
      </c>
      <c r="H733" s="18" t="s">
        <v>95</v>
      </c>
      <c r="J733" s="18" t="s">
        <v>1020</v>
      </c>
      <c r="K733" s="18" t="s">
        <v>1021</v>
      </c>
      <c r="L733" s="18" t="s">
        <v>1035</v>
      </c>
      <c r="M733" s="18">
        <v>1475</v>
      </c>
      <c r="N733" s="18" t="s">
        <v>1023</v>
      </c>
      <c r="O733" s="18" t="s">
        <v>96</v>
      </c>
      <c r="P733" s="18">
        <v>370100000000000</v>
      </c>
      <c r="Q733" s="18">
        <v>2407</v>
      </c>
      <c r="R733" s="19">
        <v>37.01762</v>
      </c>
      <c r="S733" s="19">
        <v>116.03162</v>
      </c>
      <c r="T733" s="18">
        <v>-94</v>
      </c>
      <c r="U733" s="18">
        <v>1977</v>
      </c>
      <c r="V733" s="14">
        <v>586146.4375</v>
      </c>
      <c r="W733" s="14">
        <v>4097062.5</v>
      </c>
      <c r="X733" s="14">
        <f t="shared" si="33"/>
        <v>5989.792517269263</v>
      </c>
      <c r="Y733" s="14">
        <f t="shared" si="34"/>
        <v>-21553.92791007273</v>
      </c>
      <c r="Z733" s="14">
        <f t="shared" si="35"/>
        <v>22370.72691605141</v>
      </c>
    </row>
    <row r="734" spans="1:26" ht="12.75">
      <c r="A734" s="18">
        <v>731</v>
      </c>
      <c r="B734" s="18">
        <v>619</v>
      </c>
      <c r="C734" s="18" t="s">
        <v>97</v>
      </c>
      <c r="D734" s="18" t="s">
        <v>98</v>
      </c>
      <c r="E734" s="18" t="s">
        <v>99</v>
      </c>
      <c r="F734" s="18">
        <v>4394</v>
      </c>
      <c r="G734" s="18">
        <v>602</v>
      </c>
      <c r="H734" s="18" t="s">
        <v>100</v>
      </c>
      <c r="J734" s="18" t="s">
        <v>1020</v>
      </c>
      <c r="K734" s="18" t="s">
        <v>1021</v>
      </c>
      <c r="L734" s="18" t="s">
        <v>4339</v>
      </c>
      <c r="M734" s="18">
        <v>540</v>
      </c>
      <c r="N734" s="18" t="s">
        <v>1053</v>
      </c>
      <c r="O734" s="18" t="s">
        <v>101</v>
      </c>
      <c r="P734" s="18">
        <v>370950000000000</v>
      </c>
      <c r="Q734" s="18">
        <v>2419</v>
      </c>
      <c r="R734" s="19">
        <v>37.16463</v>
      </c>
      <c r="S734" s="19">
        <v>116.07483</v>
      </c>
      <c r="T734" s="18">
        <v>-1435</v>
      </c>
      <c r="U734" s="18">
        <v>1969</v>
      </c>
      <c r="V734" s="14">
        <v>582143.1875</v>
      </c>
      <c r="W734" s="14">
        <v>4113332.5</v>
      </c>
      <c r="X734" s="14">
        <f t="shared" si="33"/>
        <v>9993.042517269263</v>
      </c>
      <c r="Y734" s="14">
        <f t="shared" si="34"/>
        <v>-37823.92791007273</v>
      </c>
      <c r="Z734" s="14">
        <f t="shared" si="35"/>
        <v>39121.7384748982</v>
      </c>
    </row>
    <row r="735" spans="1:26" ht="12.75">
      <c r="A735" s="18">
        <v>732</v>
      </c>
      <c r="B735" s="18">
        <v>739</v>
      </c>
      <c r="C735" s="18" t="s">
        <v>102</v>
      </c>
      <c r="D735" s="18" t="s">
        <v>103</v>
      </c>
      <c r="E735" s="18" t="s">
        <v>104</v>
      </c>
      <c r="F735" s="18">
        <v>4374</v>
      </c>
      <c r="G735" s="18">
        <v>752</v>
      </c>
      <c r="H735" s="18" t="s">
        <v>105</v>
      </c>
      <c r="J735" s="18" t="s">
        <v>1020</v>
      </c>
      <c r="K735" s="18" t="s">
        <v>1021</v>
      </c>
      <c r="L735" s="18" t="s">
        <v>1035</v>
      </c>
      <c r="M735" s="18">
        <v>650</v>
      </c>
      <c r="N735" s="18" t="s">
        <v>1053</v>
      </c>
      <c r="O735" s="18" t="s">
        <v>106</v>
      </c>
      <c r="P735" s="18">
        <v>370940000000000</v>
      </c>
      <c r="Q735" s="18">
        <v>2421</v>
      </c>
      <c r="R735" s="19">
        <v>37.1614</v>
      </c>
      <c r="S735" s="19">
        <v>116.07306</v>
      </c>
      <c r="T735" s="18">
        <v>-1303</v>
      </c>
      <c r="U735" s="18">
        <v>1973</v>
      </c>
      <c r="V735" s="14">
        <v>582304.375</v>
      </c>
      <c r="W735" s="14">
        <v>4112975.5</v>
      </c>
      <c r="X735" s="14">
        <f t="shared" si="33"/>
        <v>9831.855017269263</v>
      </c>
      <c r="Y735" s="14">
        <f t="shared" si="34"/>
        <v>-37466.92791007273</v>
      </c>
      <c r="Z735" s="14">
        <f t="shared" si="35"/>
        <v>38735.462564673086</v>
      </c>
    </row>
    <row r="736" spans="1:26" ht="12.75">
      <c r="A736" s="18">
        <v>733</v>
      </c>
      <c r="B736" s="18">
        <v>825</v>
      </c>
      <c r="C736" s="18" t="s">
        <v>107</v>
      </c>
      <c r="D736" s="18" t="s">
        <v>108</v>
      </c>
      <c r="E736" s="18" t="s">
        <v>109</v>
      </c>
      <c r="F736" s="18">
        <v>3979</v>
      </c>
      <c r="G736" s="18">
        <v>1410</v>
      </c>
      <c r="H736" s="18" t="s">
        <v>110</v>
      </c>
      <c r="J736" s="18" t="s">
        <v>1020</v>
      </c>
      <c r="K736" s="18" t="s">
        <v>1021</v>
      </c>
      <c r="L736" s="18" t="s">
        <v>1035</v>
      </c>
      <c r="M736" s="18">
        <v>1214</v>
      </c>
      <c r="N736" s="18" t="s">
        <v>1023</v>
      </c>
      <c r="O736" s="18" t="s">
        <v>111</v>
      </c>
      <c r="P736" s="18">
        <v>370110000000000</v>
      </c>
      <c r="Q736" s="18">
        <v>2408</v>
      </c>
      <c r="R736" s="19">
        <v>37.0206</v>
      </c>
      <c r="S736" s="19">
        <v>116.02508</v>
      </c>
      <c r="T736" s="18">
        <v>-357</v>
      </c>
      <c r="U736" s="18">
        <v>1977</v>
      </c>
      <c r="V736" s="14">
        <v>586724.875</v>
      </c>
      <c r="W736" s="14">
        <v>4097399</v>
      </c>
      <c r="X736" s="14">
        <f t="shared" si="33"/>
        <v>5411.355017269263</v>
      </c>
      <c r="Y736" s="14">
        <f t="shared" si="34"/>
        <v>-21890.42791007273</v>
      </c>
      <c r="Z736" s="14">
        <f t="shared" si="35"/>
        <v>22549.35913078277</v>
      </c>
    </row>
    <row r="737" spans="1:26" ht="12.75">
      <c r="A737" s="18">
        <v>734</v>
      </c>
      <c r="B737" s="18">
        <v>615</v>
      </c>
      <c r="C737" s="18" t="s">
        <v>112</v>
      </c>
      <c r="D737" s="18" t="s">
        <v>113</v>
      </c>
      <c r="E737" s="18" t="s">
        <v>114</v>
      </c>
      <c r="F737" s="18">
        <v>3976</v>
      </c>
      <c r="G737" s="18">
        <v>420</v>
      </c>
      <c r="H737" s="18" t="s">
        <v>115</v>
      </c>
      <c r="J737" s="18" t="s">
        <v>1020</v>
      </c>
      <c r="K737" s="18" t="s">
        <v>1046</v>
      </c>
      <c r="L737" s="18" t="s">
        <v>1035</v>
      </c>
      <c r="M737" s="18">
        <v>389</v>
      </c>
      <c r="N737" s="18" t="s">
        <v>1023</v>
      </c>
      <c r="O737" s="18" t="s">
        <v>116</v>
      </c>
      <c r="P737" s="18">
        <v>370040000000000</v>
      </c>
      <c r="Q737" s="18">
        <v>2420</v>
      </c>
      <c r="R737" s="19">
        <v>37.01258</v>
      </c>
      <c r="S737" s="19">
        <v>115.99826</v>
      </c>
      <c r="T737" s="18">
        <v>-1167</v>
      </c>
      <c r="U737" s="18">
        <v>1969</v>
      </c>
      <c r="V737" s="14">
        <v>589119.375</v>
      </c>
      <c r="W737" s="14">
        <v>4096533.5</v>
      </c>
      <c r="X737" s="14">
        <f t="shared" si="33"/>
        <v>3016.855017269263</v>
      </c>
      <c r="Y737" s="14">
        <f t="shared" si="34"/>
        <v>-21024.92791007273</v>
      </c>
      <c r="Z737" s="14">
        <f t="shared" si="35"/>
        <v>21240.268543946848</v>
      </c>
    </row>
    <row r="738" spans="1:26" ht="12.75">
      <c r="A738" s="18">
        <v>735</v>
      </c>
      <c r="B738" s="18">
        <v>612</v>
      </c>
      <c r="C738" s="18" t="s">
        <v>117</v>
      </c>
      <c r="D738" s="18" t="s">
        <v>118</v>
      </c>
      <c r="E738" s="18" t="s">
        <v>119</v>
      </c>
      <c r="F738" s="18">
        <v>3974</v>
      </c>
      <c r="G738" s="18">
        <v>440</v>
      </c>
      <c r="H738" s="18" t="s">
        <v>120</v>
      </c>
      <c r="I738" s="18" t="s">
        <v>1186</v>
      </c>
      <c r="J738" s="18" t="s">
        <v>1020</v>
      </c>
      <c r="K738" s="18" t="s">
        <v>1046</v>
      </c>
      <c r="L738" s="18" t="s">
        <v>1035</v>
      </c>
      <c r="M738" s="18">
        <v>389</v>
      </c>
      <c r="N738" s="18" t="s">
        <v>1023</v>
      </c>
      <c r="O738" s="18" t="s">
        <v>121</v>
      </c>
      <c r="P738" s="18">
        <v>370040000000000</v>
      </c>
      <c r="Q738" s="18">
        <v>2422</v>
      </c>
      <c r="R738" s="19">
        <v>37.01373</v>
      </c>
      <c r="S738" s="19">
        <v>115.9986</v>
      </c>
      <c r="T738" s="18">
        <v>-1163</v>
      </c>
      <c r="U738" s="18">
        <v>1969</v>
      </c>
      <c r="V738" s="14">
        <v>589088.1875</v>
      </c>
      <c r="W738" s="14">
        <v>4096661.25</v>
      </c>
      <c r="X738" s="14">
        <f t="shared" si="33"/>
        <v>3048.042517269263</v>
      </c>
      <c r="Y738" s="14">
        <f t="shared" si="34"/>
        <v>-21152.67791007273</v>
      </c>
      <c r="Z738" s="14">
        <f t="shared" si="35"/>
        <v>21371.156869817787</v>
      </c>
    </row>
    <row r="739" spans="1:26" ht="12.75">
      <c r="A739" s="18">
        <v>736</v>
      </c>
      <c r="B739" s="18">
        <v>612</v>
      </c>
      <c r="C739" s="18" t="s">
        <v>122</v>
      </c>
      <c r="D739" s="18" t="s">
        <v>118</v>
      </c>
      <c r="E739" s="18" t="s">
        <v>123</v>
      </c>
      <c r="F739" s="18">
        <v>3971</v>
      </c>
      <c r="G739" s="18">
        <v>420</v>
      </c>
      <c r="H739" s="18" t="s">
        <v>124</v>
      </c>
      <c r="I739" s="18" t="s">
        <v>1186</v>
      </c>
      <c r="J739" s="18" t="s">
        <v>1020</v>
      </c>
      <c r="K739" s="18" t="s">
        <v>1046</v>
      </c>
      <c r="L739" s="18" t="s">
        <v>1035</v>
      </c>
      <c r="M739" s="18">
        <v>389</v>
      </c>
      <c r="N739" s="18" t="s">
        <v>1023</v>
      </c>
      <c r="O739" s="18" t="s">
        <v>125</v>
      </c>
      <c r="P739" s="18">
        <v>370030000000000</v>
      </c>
      <c r="Q739" s="18">
        <v>2423</v>
      </c>
      <c r="R739" s="19">
        <v>37.01051</v>
      </c>
      <c r="S739" s="19">
        <v>115.99957</v>
      </c>
      <c r="T739" s="18">
        <v>-1159</v>
      </c>
      <c r="U739" s="18">
        <v>1969</v>
      </c>
      <c r="V739" s="14">
        <v>589005.625</v>
      </c>
      <c r="W739" s="14">
        <v>4096302.75</v>
      </c>
      <c r="X739" s="14">
        <f t="shared" si="33"/>
        <v>3130.605017269263</v>
      </c>
      <c r="Y739" s="14">
        <f t="shared" si="34"/>
        <v>-20794.17791007273</v>
      </c>
      <c r="Z739" s="14">
        <f t="shared" si="35"/>
        <v>21028.516893254935</v>
      </c>
    </row>
    <row r="740" spans="1:26" ht="12.75">
      <c r="A740" s="18">
        <v>737</v>
      </c>
      <c r="B740" s="18">
        <v>612</v>
      </c>
      <c r="C740" s="18" t="s">
        <v>126</v>
      </c>
      <c r="D740" s="18" t="s">
        <v>118</v>
      </c>
      <c r="E740" s="18" t="s">
        <v>127</v>
      </c>
      <c r="F740" s="18">
        <v>3974</v>
      </c>
      <c r="G740" s="18">
        <v>440</v>
      </c>
      <c r="H740" s="18" t="s">
        <v>128</v>
      </c>
      <c r="I740" s="18" t="s">
        <v>1186</v>
      </c>
      <c r="J740" s="18" t="s">
        <v>1020</v>
      </c>
      <c r="K740" s="18" t="s">
        <v>1046</v>
      </c>
      <c r="L740" s="18" t="s">
        <v>1035</v>
      </c>
      <c r="M740" s="18">
        <v>408</v>
      </c>
      <c r="N740" s="18" t="s">
        <v>1023</v>
      </c>
      <c r="O740" s="18" t="s">
        <v>129</v>
      </c>
      <c r="P740" s="18">
        <v>370040000000000</v>
      </c>
      <c r="Q740" s="18">
        <v>2418</v>
      </c>
      <c r="R740" s="19">
        <v>37.01373</v>
      </c>
      <c r="S740" s="19">
        <v>115.9986</v>
      </c>
      <c r="T740" s="18">
        <v>-1148</v>
      </c>
      <c r="U740" s="18">
        <v>1969</v>
      </c>
      <c r="V740" s="14">
        <v>589088.1875</v>
      </c>
      <c r="W740" s="14">
        <v>4096661.25</v>
      </c>
      <c r="X740" s="14">
        <f t="shared" si="33"/>
        <v>3048.042517269263</v>
      </c>
      <c r="Y740" s="14">
        <f t="shared" si="34"/>
        <v>-21152.67791007273</v>
      </c>
      <c r="Z740" s="14">
        <f t="shared" si="35"/>
        <v>21371.156869817787</v>
      </c>
    </row>
    <row r="741" spans="1:26" ht="12.75">
      <c r="A741" s="18">
        <v>738</v>
      </c>
      <c r="B741" s="18">
        <v>884</v>
      </c>
      <c r="C741" s="18" t="s">
        <v>130</v>
      </c>
      <c r="D741" s="18" t="s">
        <v>131</v>
      </c>
      <c r="E741" s="18" t="s">
        <v>132</v>
      </c>
      <c r="F741" s="18">
        <v>4538</v>
      </c>
      <c r="G741" s="18">
        <v>765</v>
      </c>
      <c r="H741" s="18" t="s">
        <v>133</v>
      </c>
      <c r="J741" s="18" t="s">
        <v>1020</v>
      </c>
      <c r="K741" s="18" t="s">
        <v>1021</v>
      </c>
      <c r="L741" s="18" t="s">
        <v>1035</v>
      </c>
      <c r="M741" s="18">
        <v>656</v>
      </c>
      <c r="N741" s="18" t="s">
        <v>1053</v>
      </c>
      <c r="O741" s="18" t="s">
        <v>134</v>
      </c>
      <c r="P741" s="18">
        <v>371050000000000</v>
      </c>
      <c r="Q741" s="18">
        <v>2419</v>
      </c>
      <c r="R741" s="19">
        <v>37.1819</v>
      </c>
      <c r="S741" s="19">
        <v>116.08424</v>
      </c>
      <c r="T741" s="18">
        <v>-1463</v>
      </c>
      <c r="U741" s="18">
        <v>1981</v>
      </c>
      <c r="V741" s="14">
        <v>581288.375</v>
      </c>
      <c r="W741" s="14">
        <v>4115240.25</v>
      </c>
      <c r="X741" s="14">
        <f t="shared" si="33"/>
        <v>10847.855017269263</v>
      </c>
      <c r="Y741" s="14">
        <f t="shared" si="34"/>
        <v>-39731.67791007273</v>
      </c>
      <c r="Z741" s="14">
        <f t="shared" si="35"/>
        <v>41185.94648694449</v>
      </c>
    </row>
    <row r="742" spans="1:26" ht="12.75">
      <c r="A742" s="18">
        <v>739</v>
      </c>
      <c r="B742" s="18">
        <v>403</v>
      </c>
      <c r="C742" s="18" t="s">
        <v>135</v>
      </c>
      <c r="D742" s="18" t="s">
        <v>136</v>
      </c>
      <c r="E742" s="18" t="s">
        <v>137</v>
      </c>
      <c r="F742" s="18">
        <v>4269</v>
      </c>
      <c r="G742" s="18">
        <v>500</v>
      </c>
      <c r="H742" s="18" t="s">
        <v>138</v>
      </c>
      <c r="J742" s="18" t="s">
        <v>1020</v>
      </c>
      <c r="K742" s="18" t="s">
        <v>1021</v>
      </c>
      <c r="L742" s="18" t="s">
        <v>1035</v>
      </c>
      <c r="M742" s="18">
        <v>473</v>
      </c>
      <c r="N742" s="18" t="s">
        <v>1053</v>
      </c>
      <c r="O742" s="18" t="s">
        <v>139</v>
      </c>
      <c r="P742" s="18">
        <v>370700000000000</v>
      </c>
      <c r="Q742" s="18">
        <v>2406</v>
      </c>
      <c r="R742" s="19">
        <v>37.11728</v>
      </c>
      <c r="S742" s="19">
        <v>116.03098</v>
      </c>
      <c r="T742" s="18">
        <v>-1390</v>
      </c>
      <c r="U742" s="18">
        <v>1965</v>
      </c>
      <c r="V742" s="14">
        <v>586089.6875</v>
      </c>
      <c r="W742" s="14">
        <v>4108118.25</v>
      </c>
      <c r="X742" s="14">
        <f t="shared" si="33"/>
        <v>6046.542517269263</v>
      </c>
      <c r="Y742" s="14">
        <f t="shared" si="34"/>
        <v>-32609.67791007273</v>
      </c>
      <c r="Z742" s="14">
        <f t="shared" si="35"/>
        <v>33165.5207981396</v>
      </c>
    </row>
    <row r="743" spans="1:26" ht="12.75">
      <c r="A743" s="18">
        <v>740</v>
      </c>
      <c r="B743" s="18">
        <v>431</v>
      </c>
      <c r="C743" s="18" t="s">
        <v>140</v>
      </c>
      <c r="D743" s="18" t="s">
        <v>141</v>
      </c>
      <c r="E743" s="18" t="s">
        <v>142</v>
      </c>
      <c r="F743" s="18">
        <v>4033</v>
      </c>
      <c r="G743" s="18">
        <v>830</v>
      </c>
      <c r="H743" s="18" t="s">
        <v>143</v>
      </c>
      <c r="J743" s="18" t="s">
        <v>1020</v>
      </c>
      <c r="K743" s="18" t="s">
        <v>1021</v>
      </c>
      <c r="L743" s="18" t="s">
        <v>1035</v>
      </c>
      <c r="M743" s="18">
        <v>791</v>
      </c>
      <c r="N743" s="18" t="s">
        <v>1023</v>
      </c>
      <c r="O743" s="18" t="s">
        <v>144</v>
      </c>
      <c r="P743" s="18">
        <v>370300000000000</v>
      </c>
      <c r="Q743" s="18">
        <v>2407</v>
      </c>
      <c r="R743" s="19">
        <v>37.04998</v>
      </c>
      <c r="S743" s="19">
        <v>116.02209</v>
      </c>
      <c r="T743" s="18">
        <v>-835</v>
      </c>
      <c r="U743" s="18">
        <v>1965</v>
      </c>
      <c r="V743" s="14">
        <v>586956.625</v>
      </c>
      <c r="W743" s="14">
        <v>4100661</v>
      </c>
      <c r="X743" s="14">
        <f t="shared" si="33"/>
        <v>5179.605017269263</v>
      </c>
      <c r="Y743" s="14">
        <f t="shared" si="34"/>
        <v>-25152.42791007273</v>
      </c>
      <c r="Z743" s="14">
        <f t="shared" si="35"/>
        <v>25680.20517648421</v>
      </c>
    </row>
    <row r="744" spans="1:26" ht="12.75">
      <c r="A744" s="18">
        <v>741</v>
      </c>
      <c r="B744" s="18">
        <v>965</v>
      </c>
      <c r="C744" s="18" t="s">
        <v>145</v>
      </c>
      <c r="D744" s="18" t="s">
        <v>146</v>
      </c>
      <c r="E744" s="18" t="s">
        <v>147</v>
      </c>
      <c r="F744" s="18">
        <v>6462</v>
      </c>
      <c r="G744" s="18">
        <v>2026</v>
      </c>
      <c r="H744" s="18" t="s">
        <v>148</v>
      </c>
      <c r="J744" s="18" t="s">
        <v>1020</v>
      </c>
      <c r="K744" s="18" t="s">
        <v>1021</v>
      </c>
      <c r="L744" s="18" t="s">
        <v>1101</v>
      </c>
      <c r="M744" s="18">
        <v>1960</v>
      </c>
      <c r="N744" s="18" t="s">
        <v>1053</v>
      </c>
      <c r="O744" s="18" t="s">
        <v>149</v>
      </c>
      <c r="P744" s="18">
        <v>371750000000000</v>
      </c>
      <c r="Q744" s="18">
        <v>4471</v>
      </c>
      <c r="R744" s="19">
        <v>37.29725</v>
      </c>
      <c r="S744" s="19">
        <v>116.43807</v>
      </c>
      <c r="T744" s="18">
        <v>-31</v>
      </c>
      <c r="U744" s="18">
        <v>1985</v>
      </c>
      <c r="V744" s="14">
        <v>549804.1875</v>
      </c>
      <c r="W744" s="14">
        <v>4127791.75</v>
      </c>
      <c r="X744" s="14">
        <f t="shared" si="33"/>
        <v>42332.04251726926</v>
      </c>
      <c r="Y744" s="14">
        <f t="shared" si="34"/>
        <v>-52283.17791007273</v>
      </c>
      <c r="Z744" s="14">
        <f t="shared" si="35"/>
        <v>67272.0782796266</v>
      </c>
    </row>
    <row r="745" spans="1:26" ht="12.75">
      <c r="A745" s="18">
        <v>742</v>
      </c>
      <c r="B745" s="18">
        <v>881</v>
      </c>
      <c r="C745" s="18" t="s">
        <v>150</v>
      </c>
      <c r="D745" s="18" t="s">
        <v>151</v>
      </c>
      <c r="E745" s="18" t="s">
        <v>152</v>
      </c>
      <c r="F745" s="18">
        <v>6742</v>
      </c>
      <c r="G745" s="18">
        <v>2075</v>
      </c>
      <c r="H745" s="18" t="s">
        <v>153</v>
      </c>
      <c r="J745" s="18" t="s">
        <v>1020</v>
      </c>
      <c r="K745" s="18" t="s">
        <v>1227</v>
      </c>
      <c r="L745" s="18" t="s">
        <v>1101</v>
      </c>
      <c r="M745" s="18">
        <v>1879</v>
      </c>
      <c r="N745" s="18" t="s">
        <v>1228</v>
      </c>
      <c r="O745" s="18" t="s">
        <v>154</v>
      </c>
      <c r="P745" s="18">
        <v>371920000000000</v>
      </c>
      <c r="Q745" s="18">
        <v>4688</v>
      </c>
      <c r="R745" s="19">
        <v>37.32479</v>
      </c>
      <c r="S745" s="19">
        <v>116.31517</v>
      </c>
      <c r="T745" s="18">
        <v>-175</v>
      </c>
      <c r="U745" s="18">
        <v>1980</v>
      </c>
      <c r="V745" s="14">
        <v>560675</v>
      </c>
      <c r="W745" s="14">
        <v>4130919</v>
      </c>
      <c r="X745" s="14">
        <f t="shared" si="33"/>
        <v>31461.230017269263</v>
      </c>
      <c r="Y745" s="14">
        <f t="shared" si="34"/>
        <v>-55410.42791007273</v>
      </c>
      <c r="Z745" s="14">
        <f t="shared" si="35"/>
        <v>63719.106360470025</v>
      </c>
    </row>
    <row r="746" spans="1:26" ht="12.75">
      <c r="A746" s="18">
        <v>743</v>
      </c>
      <c r="B746" s="18">
        <v>553</v>
      </c>
      <c r="C746" s="18" t="s">
        <v>155</v>
      </c>
      <c r="D746" s="18" t="s">
        <v>2692</v>
      </c>
      <c r="E746" s="18" t="s">
        <v>156</v>
      </c>
      <c r="F746" s="18">
        <v>4111</v>
      </c>
      <c r="G746" s="18">
        <v>1350</v>
      </c>
      <c r="H746" s="18" t="s">
        <v>157</v>
      </c>
      <c r="J746" s="18" t="s">
        <v>1020</v>
      </c>
      <c r="K746" s="18" t="s">
        <v>1021</v>
      </c>
      <c r="L746" s="18" t="s">
        <v>1035</v>
      </c>
      <c r="M746" s="18">
        <v>1177</v>
      </c>
      <c r="N746" s="18" t="s">
        <v>1023</v>
      </c>
      <c r="O746" s="18" t="s">
        <v>158</v>
      </c>
      <c r="P746" s="18">
        <v>370230000000000</v>
      </c>
      <c r="Q746" s="18">
        <v>2418</v>
      </c>
      <c r="R746" s="19">
        <v>37.04158</v>
      </c>
      <c r="S746" s="19">
        <v>115.99235</v>
      </c>
      <c r="T746" s="18">
        <v>-516</v>
      </c>
      <c r="U746" s="18">
        <v>1968</v>
      </c>
      <c r="V746" s="14">
        <v>589611.25</v>
      </c>
      <c r="W746" s="14">
        <v>4099756</v>
      </c>
      <c r="X746" s="14">
        <f t="shared" si="33"/>
        <v>2524.980017269263</v>
      </c>
      <c r="Y746" s="14">
        <f t="shared" si="34"/>
        <v>-24247.42791007273</v>
      </c>
      <c r="Z746" s="14">
        <f t="shared" si="35"/>
        <v>24378.541472815454</v>
      </c>
    </row>
    <row r="747" spans="1:26" ht="12.75">
      <c r="A747" s="18">
        <v>744</v>
      </c>
      <c r="B747" s="18">
        <v>916</v>
      </c>
      <c r="C747" s="18" t="s">
        <v>159</v>
      </c>
      <c r="D747" s="18" t="s">
        <v>160</v>
      </c>
      <c r="E747" s="18" t="s">
        <v>161</v>
      </c>
      <c r="F747" s="18">
        <v>3984</v>
      </c>
      <c r="G747" s="18">
        <v>1400</v>
      </c>
      <c r="H747" s="18" t="s">
        <v>162</v>
      </c>
      <c r="J747" s="18" t="s">
        <v>1020</v>
      </c>
      <c r="K747" s="18" t="s">
        <v>1021</v>
      </c>
      <c r="L747" s="18" t="s">
        <v>1035</v>
      </c>
      <c r="M747" s="18">
        <v>1201</v>
      </c>
      <c r="N747" s="18" t="s">
        <v>1023</v>
      </c>
      <c r="O747" s="18" t="s">
        <v>163</v>
      </c>
      <c r="P747" s="18">
        <v>370120000000000</v>
      </c>
      <c r="Q747" s="18">
        <v>2406</v>
      </c>
      <c r="R747" s="19">
        <v>37.02367</v>
      </c>
      <c r="S747" s="19">
        <v>116.03208</v>
      </c>
      <c r="T747" s="18">
        <v>-377</v>
      </c>
      <c r="U747" s="18">
        <v>1982</v>
      </c>
      <c r="V747" s="14">
        <v>586098.375</v>
      </c>
      <c r="W747" s="14">
        <v>4097732.5</v>
      </c>
      <c r="X747" s="14">
        <f t="shared" si="33"/>
        <v>6037.855017269263</v>
      </c>
      <c r="Y747" s="14">
        <f t="shared" si="34"/>
        <v>-22223.92791007273</v>
      </c>
      <c r="Z747" s="14">
        <f t="shared" si="35"/>
        <v>23029.517254203856</v>
      </c>
    </row>
    <row r="748" spans="1:26" ht="12.75">
      <c r="A748" s="18">
        <v>745</v>
      </c>
      <c r="B748" s="18">
        <v>792</v>
      </c>
      <c r="C748" s="18" t="s">
        <v>164</v>
      </c>
      <c r="D748" s="18" t="s">
        <v>165</v>
      </c>
      <c r="E748" s="18" t="s">
        <v>166</v>
      </c>
      <c r="F748" s="18">
        <v>3987</v>
      </c>
      <c r="G748" s="18">
        <v>853</v>
      </c>
      <c r="H748" s="18" t="s">
        <v>167</v>
      </c>
      <c r="J748" s="18" t="s">
        <v>1020</v>
      </c>
      <c r="K748" s="18" t="s">
        <v>1021</v>
      </c>
      <c r="L748" s="18" t="s">
        <v>1035</v>
      </c>
      <c r="M748" s="18">
        <v>803</v>
      </c>
      <c r="N748" s="18" t="s">
        <v>1023</v>
      </c>
      <c r="O748" s="18" t="s">
        <v>168</v>
      </c>
      <c r="P748" s="18">
        <v>370140000000000</v>
      </c>
      <c r="Q748" s="18">
        <v>2408</v>
      </c>
      <c r="R748" s="19">
        <v>37.02853</v>
      </c>
      <c r="S748" s="19">
        <v>116.01576</v>
      </c>
      <c r="T748" s="18">
        <v>-776</v>
      </c>
      <c r="U748" s="18">
        <v>1976</v>
      </c>
      <c r="V748" s="14">
        <v>587543.9375</v>
      </c>
      <c r="W748" s="14">
        <v>4098286.25</v>
      </c>
      <c r="X748" s="14">
        <f t="shared" si="33"/>
        <v>4592.292517269263</v>
      </c>
      <c r="Y748" s="14">
        <f t="shared" si="34"/>
        <v>-22777.67791007273</v>
      </c>
      <c r="Z748" s="14">
        <f t="shared" si="35"/>
        <v>23236.00141029395</v>
      </c>
    </row>
    <row r="749" spans="1:26" ht="12.75">
      <c r="A749" s="18">
        <v>746</v>
      </c>
      <c r="B749" s="18">
        <v>639</v>
      </c>
      <c r="C749" s="18" t="s">
        <v>169</v>
      </c>
      <c r="D749" s="18" t="s">
        <v>170</v>
      </c>
      <c r="E749" s="18" t="s">
        <v>171</v>
      </c>
      <c r="F749" s="18">
        <v>4195</v>
      </c>
      <c r="G749" s="18">
        <v>1900</v>
      </c>
      <c r="H749" s="18" t="s">
        <v>172</v>
      </c>
      <c r="J749" s="18" t="s">
        <v>1020</v>
      </c>
      <c r="K749" s="18" t="s">
        <v>1021</v>
      </c>
      <c r="L749" s="18" t="s">
        <v>1029</v>
      </c>
      <c r="M749" s="18">
        <v>1839</v>
      </c>
      <c r="N749" s="18" t="s">
        <v>1023</v>
      </c>
      <c r="O749" s="18" t="s">
        <v>173</v>
      </c>
      <c r="P749" s="18">
        <v>370510000000000</v>
      </c>
      <c r="Q749" s="18">
        <v>2408</v>
      </c>
      <c r="R749" s="19">
        <v>37.08624</v>
      </c>
      <c r="S749" s="19">
        <v>116.0211</v>
      </c>
      <c r="T749" s="18">
        <v>52</v>
      </c>
      <c r="U749" s="18">
        <v>1970</v>
      </c>
      <c r="V749" s="14">
        <v>587003.75</v>
      </c>
      <c r="W749" s="14">
        <v>4104683.25</v>
      </c>
      <c r="X749" s="14">
        <f t="shared" si="33"/>
        <v>5132.480017269263</v>
      </c>
      <c r="Y749" s="14">
        <f t="shared" si="34"/>
        <v>-29174.67791007273</v>
      </c>
      <c r="Z749" s="14">
        <f t="shared" si="35"/>
        <v>29622.697079843252</v>
      </c>
    </row>
    <row r="750" spans="1:26" ht="12.75">
      <c r="A750" s="18">
        <v>747</v>
      </c>
      <c r="B750" s="18">
        <v>584</v>
      </c>
      <c r="C750" s="18" t="s">
        <v>174</v>
      </c>
      <c r="D750" s="18" t="s">
        <v>175</v>
      </c>
      <c r="E750" s="18" t="s">
        <v>176</v>
      </c>
      <c r="F750" s="18">
        <v>3996</v>
      </c>
      <c r="G750" s="18">
        <v>832</v>
      </c>
      <c r="H750" s="18" t="s">
        <v>177</v>
      </c>
      <c r="J750" s="18" t="s">
        <v>1020</v>
      </c>
      <c r="K750" s="18" t="s">
        <v>1021</v>
      </c>
      <c r="L750" s="18" t="s">
        <v>1035</v>
      </c>
      <c r="M750" s="18">
        <v>790</v>
      </c>
      <c r="N750" s="18" t="s">
        <v>1023</v>
      </c>
      <c r="O750" s="18" t="s">
        <v>178</v>
      </c>
      <c r="P750" s="18">
        <v>370050000000000</v>
      </c>
      <c r="Q750" s="18">
        <v>2411</v>
      </c>
      <c r="R750" s="19">
        <v>37.01549</v>
      </c>
      <c r="S750" s="19">
        <v>115.9943</v>
      </c>
      <c r="T750" s="18">
        <v>-795</v>
      </c>
      <c r="U750" s="18">
        <v>1969</v>
      </c>
      <c r="V750" s="14">
        <v>589468.6875</v>
      </c>
      <c r="W750" s="14">
        <v>4096860.5</v>
      </c>
      <c r="X750" s="14">
        <f t="shared" si="33"/>
        <v>2667.542517269263</v>
      </c>
      <c r="Y750" s="14">
        <f t="shared" si="34"/>
        <v>-21351.92791007273</v>
      </c>
      <c r="Z750" s="14">
        <f t="shared" si="35"/>
        <v>21517.91366648686</v>
      </c>
    </row>
    <row r="751" spans="1:26" ht="12.75">
      <c r="A751" s="18">
        <v>748</v>
      </c>
      <c r="B751" s="18">
        <v>862</v>
      </c>
      <c r="C751" s="18" t="s">
        <v>179</v>
      </c>
      <c r="D751" s="18" t="s">
        <v>180</v>
      </c>
      <c r="E751" s="18" t="s">
        <v>181</v>
      </c>
      <c r="F751" s="18">
        <v>6758</v>
      </c>
      <c r="G751" s="18">
        <v>2231</v>
      </c>
      <c r="H751" s="18" t="s">
        <v>182</v>
      </c>
      <c r="J751" s="18" t="s">
        <v>1020</v>
      </c>
      <c r="K751" s="18" t="s">
        <v>1021</v>
      </c>
      <c r="L751" s="18" t="s">
        <v>1101</v>
      </c>
      <c r="M751" s="18">
        <v>2100</v>
      </c>
      <c r="N751" s="18" t="s">
        <v>1023</v>
      </c>
      <c r="O751" s="18" t="s">
        <v>183</v>
      </c>
      <c r="P751" s="18">
        <v>371340000000000</v>
      </c>
      <c r="Q751" s="18">
        <v>4485</v>
      </c>
      <c r="R751" s="19">
        <v>37.22907</v>
      </c>
      <c r="S751" s="19">
        <v>116.36405</v>
      </c>
      <c r="T751" s="18">
        <v>-173</v>
      </c>
      <c r="U751" s="18">
        <v>1979</v>
      </c>
      <c r="V751" s="14">
        <v>556415.6875</v>
      </c>
      <c r="W751" s="14">
        <v>4120269.75</v>
      </c>
      <c r="X751" s="14">
        <f t="shared" si="33"/>
        <v>35720.54251726926</v>
      </c>
      <c r="Y751" s="14">
        <f t="shared" si="34"/>
        <v>-44761.17791007273</v>
      </c>
      <c r="Z751" s="14">
        <f t="shared" si="35"/>
        <v>57267.09531332303</v>
      </c>
    </row>
    <row r="752" spans="1:26" ht="12.75">
      <c r="A752" s="18">
        <v>749</v>
      </c>
      <c r="B752" s="18">
        <v>196</v>
      </c>
      <c r="C752" s="18" t="s">
        <v>184</v>
      </c>
      <c r="D752" s="18" t="s">
        <v>185</v>
      </c>
      <c r="E752" s="18" t="s">
        <v>186</v>
      </c>
      <c r="F752" s="18">
        <v>4027</v>
      </c>
      <c r="G752" s="18">
        <v>530</v>
      </c>
      <c r="H752" s="18" t="s">
        <v>187</v>
      </c>
      <c r="J752" s="18" t="s">
        <v>1020</v>
      </c>
      <c r="K752" s="18" t="s">
        <v>1021</v>
      </c>
      <c r="L752" s="18" t="s">
        <v>1059</v>
      </c>
      <c r="M752" s="18">
        <v>322</v>
      </c>
      <c r="N752" s="18" t="s">
        <v>1023</v>
      </c>
      <c r="O752" s="18" t="s">
        <v>188</v>
      </c>
      <c r="P752" s="18">
        <v>370250000000000</v>
      </c>
      <c r="Q752" s="18">
        <v>2405</v>
      </c>
      <c r="R752" s="19">
        <v>37.04845</v>
      </c>
      <c r="S752" s="19">
        <v>116.03281</v>
      </c>
      <c r="T752" s="18">
        <v>-1300</v>
      </c>
      <c r="U752" s="18">
        <v>1961</v>
      </c>
      <c r="V752" s="14">
        <v>586005.875</v>
      </c>
      <c r="W752" s="14">
        <v>4100481.75</v>
      </c>
      <c r="X752" s="14">
        <f t="shared" si="33"/>
        <v>6130.355017269263</v>
      </c>
      <c r="Y752" s="14">
        <f t="shared" si="34"/>
        <v>-24973.17791007273</v>
      </c>
      <c r="Z752" s="14">
        <f t="shared" si="35"/>
        <v>25714.604168952377</v>
      </c>
    </row>
    <row r="753" spans="1:26" ht="12.75">
      <c r="A753" s="18">
        <v>750</v>
      </c>
      <c r="B753" s="18">
        <v>542</v>
      </c>
      <c r="C753" s="18" t="s">
        <v>189</v>
      </c>
      <c r="D753" s="18" t="s">
        <v>190</v>
      </c>
      <c r="E753" s="18" t="s">
        <v>191</v>
      </c>
      <c r="F753" s="18">
        <v>4285</v>
      </c>
      <c r="G753" s="18">
        <v>1780</v>
      </c>
      <c r="H753" s="18" t="s">
        <v>192</v>
      </c>
      <c r="J753" s="18" t="s">
        <v>1020</v>
      </c>
      <c r="K753" s="18" t="s">
        <v>1021</v>
      </c>
      <c r="L753" s="18" t="s">
        <v>1029</v>
      </c>
      <c r="M753" s="18">
        <v>1619</v>
      </c>
      <c r="N753" s="18" t="s">
        <v>1053</v>
      </c>
      <c r="O753" s="18" t="s">
        <v>193</v>
      </c>
      <c r="P753" s="18">
        <v>370900000000000</v>
      </c>
      <c r="Q753" s="18">
        <v>2402</v>
      </c>
      <c r="R753" s="19">
        <v>37.15252</v>
      </c>
      <c r="S753" s="19">
        <v>116.03701</v>
      </c>
      <c r="T753" s="18">
        <v>-264</v>
      </c>
      <c r="U753" s="18">
        <v>1968</v>
      </c>
      <c r="V753" s="14">
        <v>585514.6875</v>
      </c>
      <c r="W753" s="14">
        <v>4112022</v>
      </c>
      <c r="X753" s="14">
        <f t="shared" si="33"/>
        <v>6621.542517269263</v>
      </c>
      <c r="Y753" s="14">
        <f t="shared" si="34"/>
        <v>-36513.42791007273</v>
      </c>
      <c r="Z753" s="14">
        <f t="shared" si="35"/>
        <v>37108.9644567466</v>
      </c>
    </row>
    <row r="754" spans="1:26" ht="12.75">
      <c r="A754" s="18">
        <v>751</v>
      </c>
      <c r="B754" s="18">
        <v>482</v>
      </c>
      <c r="C754" s="18" t="s">
        <v>194</v>
      </c>
      <c r="D754" s="18" t="s">
        <v>3858</v>
      </c>
      <c r="E754" s="18" t="s">
        <v>195</v>
      </c>
      <c r="F754" s="18">
        <v>4010</v>
      </c>
      <c r="G754" s="18">
        <v>830</v>
      </c>
      <c r="H754" s="18" t="s">
        <v>196</v>
      </c>
      <c r="J754" s="18" t="s">
        <v>1020</v>
      </c>
      <c r="K754" s="18" t="s">
        <v>1021</v>
      </c>
      <c r="L754" s="18" t="s">
        <v>1035</v>
      </c>
      <c r="M754" s="18">
        <v>788</v>
      </c>
      <c r="N754" s="18" t="s">
        <v>1023</v>
      </c>
      <c r="O754" s="18" t="s">
        <v>197</v>
      </c>
      <c r="P754" s="18">
        <v>370200000000000</v>
      </c>
      <c r="Q754" s="18">
        <v>2405</v>
      </c>
      <c r="R754" s="19">
        <v>37.03479</v>
      </c>
      <c r="S754" s="19">
        <v>116.0068</v>
      </c>
      <c r="T754" s="18">
        <v>-817</v>
      </c>
      <c r="U754" s="18">
        <v>1966</v>
      </c>
      <c r="V754" s="14">
        <v>588334.0625</v>
      </c>
      <c r="W754" s="14">
        <v>4098989.5</v>
      </c>
      <c r="X754" s="14">
        <f t="shared" si="33"/>
        <v>3802.167517269263</v>
      </c>
      <c r="Y754" s="14">
        <f t="shared" si="34"/>
        <v>-23480.92791007273</v>
      </c>
      <c r="Z754" s="14">
        <f t="shared" si="35"/>
        <v>23786.77055313331</v>
      </c>
    </row>
    <row r="755" spans="1:26" ht="12.75">
      <c r="A755" s="18">
        <v>752</v>
      </c>
      <c r="B755" s="18">
        <v>438</v>
      </c>
      <c r="C755" s="18" t="s">
        <v>198</v>
      </c>
      <c r="D755" s="18" t="s">
        <v>3366</v>
      </c>
      <c r="E755" s="18" t="s">
        <v>199</v>
      </c>
      <c r="F755" s="18">
        <v>4003</v>
      </c>
      <c r="G755" s="18">
        <v>1017</v>
      </c>
      <c r="H755" s="18" t="s">
        <v>200</v>
      </c>
      <c r="J755" s="18" t="s">
        <v>1020</v>
      </c>
      <c r="K755" s="18" t="s">
        <v>1021</v>
      </c>
      <c r="L755" s="18" t="s">
        <v>1035</v>
      </c>
      <c r="M755" s="18">
        <v>902</v>
      </c>
      <c r="N755" s="18" t="s">
        <v>1023</v>
      </c>
      <c r="O755" s="18" t="s">
        <v>201</v>
      </c>
      <c r="P755" s="18">
        <v>370210000000000</v>
      </c>
      <c r="Q755" s="18">
        <v>2406</v>
      </c>
      <c r="R755" s="19">
        <v>37.03733</v>
      </c>
      <c r="S755" s="19">
        <v>116.01843</v>
      </c>
      <c r="T755" s="18">
        <v>-695</v>
      </c>
      <c r="U755" s="18">
        <v>1966</v>
      </c>
      <c r="V755" s="14">
        <v>587296.4375</v>
      </c>
      <c r="W755" s="14">
        <v>4099260.25</v>
      </c>
      <c r="X755" s="14">
        <f t="shared" si="33"/>
        <v>4839.792517269263</v>
      </c>
      <c r="Y755" s="14">
        <f t="shared" si="34"/>
        <v>-23751.67791007273</v>
      </c>
      <c r="Z755" s="14">
        <f t="shared" si="35"/>
        <v>24239.756499479372</v>
      </c>
    </row>
    <row r="756" spans="1:26" ht="12.75">
      <c r="A756" s="18">
        <v>753</v>
      </c>
      <c r="B756" s="18">
        <v>733</v>
      </c>
      <c r="C756" s="18" t="s">
        <v>202</v>
      </c>
      <c r="D756" s="18" t="s">
        <v>4262</v>
      </c>
      <c r="E756" s="18" t="s">
        <v>203</v>
      </c>
      <c r="F756" s="18">
        <v>4202</v>
      </c>
      <c r="G756" s="18">
        <v>1102</v>
      </c>
      <c r="H756" s="18" t="s">
        <v>204</v>
      </c>
      <c r="J756" s="18" t="s">
        <v>1020</v>
      </c>
      <c r="K756" s="18" t="s">
        <v>1021</v>
      </c>
      <c r="L756" s="18" t="s">
        <v>1035</v>
      </c>
      <c r="M756" s="18">
        <v>650</v>
      </c>
      <c r="N756" s="18" t="s">
        <v>1053</v>
      </c>
      <c r="O756" s="18" t="s">
        <v>205</v>
      </c>
      <c r="P756" s="18">
        <v>370650000000000</v>
      </c>
      <c r="Q756" s="18">
        <v>2420</v>
      </c>
      <c r="R756" s="19">
        <v>37.11491</v>
      </c>
      <c r="S756" s="19">
        <v>116.04092</v>
      </c>
      <c r="T756" s="18">
        <v>-1132</v>
      </c>
      <c r="U756" s="18">
        <v>1973</v>
      </c>
      <c r="V756" s="14">
        <v>585209.6875</v>
      </c>
      <c r="W756" s="14">
        <v>4107846.5</v>
      </c>
      <c r="X756" s="14">
        <f t="shared" si="33"/>
        <v>6926.542517269263</v>
      </c>
      <c r="Y756" s="14">
        <f t="shared" si="34"/>
        <v>-32337.92791007273</v>
      </c>
      <c r="Z756" s="14">
        <f t="shared" si="35"/>
        <v>33071.41624969514</v>
      </c>
    </row>
    <row r="757" spans="1:26" ht="12.75">
      <c r="A757" s="18">
        <v>754</v>
      </c>
      <c r="B757" s="18">
        <v>476</v>
      </c>
      <c r="C757" s="18" t="s">
        <v>206</v>
      </c>
      <c r="D757" s="18" t="s">
        <v>207</v>
      </c>
      <c r="E757" s="18" t="s">
        <v>208</v>
      </c>
      <c r="F757" s="18">
        <v>4286</v>
      </c>
      <c r="G757" s="18">
        <v>661</v>
      </c>
      <c r="H757" s="18" t="s">
        <v>209</v>
      </c>
      <c r="J757" s="18" t="s">
        <v>1020</v>
      </c>
      <c r="K757" s="18" t="s">
        <v>1052</v>
      </c>
      <c r="L757" s="18" t="s">
        <v>1035</v>
      </c>
      <c r="M757" s="18">
        <v>652</v>
      </c>
      <c r="N757" s="18" t="s">
        <v>1053</v>
      </c>
      <c r="O757" s="18" t="s">
        <v>210</v>
      </c>
      <c r="P757" s="18">
        <v>371010000000000</v>
      </c>
      <c r="Q757" s="18">
        <v>2406</v>
      </c>
      <c r="R757" s="19">
        <v>37.16996</v>
      </c>
      <c r="S757" s="19">
        <v>116.04721</v>
      </c>
      <c r="T757" s="18">
        <v>-1228</v>
      </c>
      <c r="U757" s="18">
        <v>1966</v>
      </c>
      <c r="V757" s="14">
        <v>584589.5</v>
      </c>
      <c r="W757" s="14">
        <v>4113947.5</v>
      </c>
      <c r="X757" s="14">
        <f t="shared" si="33"/>
        <v>7546.730017269263</v>
      </c>
      <c r="Y757" s="14">
        <f t="shared" si="34"/>
        <v>-38438.92791007273</v>
      </c>
      <c r="Z757" s="14">
        <f t="shared" si="35"/>
        <v>39172.74962048645</v>
      </c>
    </row>
    <row r="758" spans="1:26" ht="12.75">
      <c r="A758" s="18">
        <v>755</v>
      </c>
      <c r="B758" s="18">
        <v>560</v>
      </c>
      <c r="C758" s="18" t="s">
        <v>211</v>
      </c>
      <c r="D758" s="18" t="s">
        <v>212</v>
      </c>
      <c r="E758" s="18" t="s">
        <v>213</v>
      </c>
      <c r="F758" s="18">
        <v>6836</v>
      </c>
      <c r="G758" s="18">
        <v>4013</v>
      </c>
      <c r="H758" s="18" t="s">
        <v>214</v>
      </c>
      <c r="J758" s="18" t="s">
        <v>1020</v>
      </c>
      <c r="K758" s="18" t="s">
        <v>1021</v>
      </c>
      <c r="L758" s="18" t="s">
        <v>1029</v>
      </c>
      <c r="M758" s="18">
        <v>2391</v>
      </c>
      <c r="N758" s="18" t="s">
        <v>1023</v>
      </c>
      <c r="O758" s="18" t="s">
        <v>215</v>
      </c>
      <c r="P758" s="18">
        <v>371500000000000</v>
      </c>
      <c r="Q758" s="18">
        <v>4581</v>
      </c>
      <c r="R758" s="19">
        <v>37.25032</v>
      </c>
      <c r="S758" s="19">
        <v>116.34689</v>
      </c>
      <c r="T758" s="18">
        <v>136</v>
      </c>
      <c r="U758" s="18">
        <v>1968</v>
      </c>
      <c r="V758" s="14">
        <v>557922.125</v>
      </c>
      <c r="W758" s="14">
        <v>4122637.75</v>
      </c>
      <c r="X758" s="14">
        <f t="shared" si="33"/>
        <v>34214.10501726926</v>
      </c>
      <c r="Y758" s="14">
        <f t="shared" si="34"/>
        <v>-47129.17791007273</v>
      </c>
      <c r="Z758" s="14">
        <f t="shared" si="35"/>
        <v>58238.85638138868</v>
      </c>
    </row>
    <row r="759" spans="1:26" ht="12.75">
      <c r="A759" s="18">
        <v>756</v>
      </c>
      <c r="B759" s="18">
        <v>641</v>
      </c>
      <c r="C759" s="18" t="s">
        <v>216</v>
      </c>
      <c r="D759" s="18" t="s">
        <v>1695</v>
      </c>
      <c r="E759" s="18" t="s">
        <v>217</v>
      </c>
      <c r="F759" s="18">
        <v>4199</v>
      </c>
      <c r="G759" s="18">
        <v>1175</v>
      </c>
      <c r="H759" s="18" t="s">
        <v>218</v>
      </c>
      <c r="J759" s="18" t="s">
        <v>1020</v>
      </c>
      <c r="K759" s="18" t="s">
        <v>1686</v>
      </c>
      <c r="L759" s="18" t="s">
        <v>219</v>
      </c>
      <c r="M759" s="18">
        <v>1127</v>
      </c>
      <c r="N759" s="18" t="s">
        <v>1023</v>
      </c>
      <c r="O759" s="18" t="s">
        <v>220</v>
      </c>
      <c r="P759" s="18">
        <v>370310000000000</v>
      </c>
      <c r="Q759" s="18">
        <v>2392</v>
      </c>
      <c r="R759" s="19">
        <v>37.05489</v>
      </c>
      <c r="S759" s="19">
        <v>115.98813</v>
      </c>
      <c r="T759" s="18">
        <v>-680</v>
      </c>
      <c r="U759" s="18">
        <v>1970</v>
      </c>
      <c r="V759" s="14">
        <v>589971.375</v>
      </c>
      <c r="W759" s="14">
        <v>4101236.75</v>
      </c>
      <c r="X759" s="14">
        <f t="shared" si="33"/>
        <v>2164.855017269263</v>
      </c>
      <c r="Y759" s="14">
        <f t="shared" si="34"/>
        <v>-25728.17791007273</v>
      </c>
      <c r="Z759" s="14">
        <f t="shared" si="35"/>
        <v>25819.09634007647</v>
      </c>
    </row>
    <row r="760" spans="1:26" ht="12.75">
      <c r="A760" s="18">
        <v>757</v>
      </c>
      <c r="B760" s="18">
        <v>708</v>
      </c>
      <c r="C760" s="18" t="s">
        <v>221</v>
      </c>
      <c r="D760" s="18" t="s">
        <v>1779</v>
      </c>
      <c r="E760" s="18" t="s">
        <v>222</v>
      </c>
      <c r="F760" s="18">
        <v>3957</v>
      </c>
      <c r="G760" s="18">
        <v>503</v>
      </c>
      <c r="H760" s="18" t="s">
        <v>223</v>
      </c>
      <c r="I760" s="18" t="s">
        <v>1186</v>
      </c>
      <c r="J760" s="18" t="s">
        <v>1020</v>
      </c>
      <c r="K760" s="18" t="s">
        <v>1046</v>
      </c>
      <c r="L760" s="18" t="s">
        <v>1035</v>
      </c>
      <c r="M760" s="18">
        <v>440</v>
      </c>
      <c r="N760" s="18" t="s">
        <v>1023</v>
      </c>
      <c r="O760" s="18" t="s">
        <v>224</v>
      </c>
      <c r="P760" s="18">
        <v>370010000000000</v>
      </c>
      <c r="Q760" s="18">
        <v>2420</v>
      </c>
      <c r="R760" s="19">
        <v>37.0032</v>
      </c>
      <c r="S760" s="19">
        <v>116.0167</v>
      </c>
      <c r="T760" s="18">
        <v>-1097</v>
      </c>
      <c r="U760" s="18">
        <v>1972</v>
      </c>
      <c r="V760" s="14">
        <v>587489.75</v>
      </c>
      <c r="W760" s="14">
        <v>4095476</v>
      </c>
      <c r="X760" s="14">
        <f t="shared" si="33"/>
        <v>4646.480017269263</v>
      </c>
      <c r="Y760" s="14">
        <f t="shared" si="34"/>
        <v>-19967.42791007273</v>
      </c>
      <c r="Z760" s="14">
        <f t="shared" si="35"/>
        <v>20500.925683852278</v>
      </c>
    </row>
    <row r="761" spans="1:26" ht="12.75">
      <c r="A761" s="18">
        <v>758</v>
      </c>
      <c r="B761" s="18">
        <v>715</v>
      </c>
      <c r="C761" s="18" t="s">
        <v>225</v>
      </c>
      <c r="D761" s="18" t="s">
        <v>226</v>
      </c>
      <c r="E761" s="18" t="s">
        <v>227</v>
      </c>
      <c r="F761" s="18">
        <v>4246</v>
      </c>
      <c r="G761" s="18">
        <v>725</v>
      </c>
      <c r="H761" s="18" t="s">
        <v>228</v>
      </c>
      <c r="J761" s="18" t="s">
        <v>1020</v>
      </c>
      <c r="K761" s="18" t="s">
        <v>1021</v>
      </c>
      <c r="L761" s="18" t="s">
        <v>1035</v>
      </c>
      <c r="M761" s="18">
        <v>600</v>
      </c>
      <c r="N761" s="18" t="s">
        <v>1053</v>
      </c>
      <c r="O761" s="18" t="s">
        <v>229</v>
      </c>
      <c r="P761" s="18">
        <v>370810000000000</v>
      </c>
      <c r="Q761" s="18">
        <v>2404</v>
      </c>
      <c r="R761" s="19">
        <v>37.13809</v>
      </c>
      <c r="S761" s="19">
        <v>116.03472</v>
      </c>
      <c r="T761" s="18">
        <v>-1242</v>
      </c>
      <c r="U761" s="18">
        <v>1972</v>
      </c>
      <c r="V761" s="14">
        <v>585733.9375</v>
      </c>
      <c r="W761" s="14">
        <v>4110423.25</v>
      </c>
      <c r="X761" s="14">
        <f t="shared" si="33"/>
        <v>6402.292517269263</v>
      </c>
      <c r="Y761" s="14">
        <f t="shared" si="34"/>
        <v>-34914.67791007273</v>
      </c>
      <c r="Z761" s="14">
        <f t="shared" si="35"/>
        <v>35496.81792838342</v>
      </c>
    </row>
    <row r="762" spans="1:26" ht="12.75">
      <c r="A762" s="18">
        <v>759</v>
      </c>
      <c r="B762" s="18">
        <v>353</v>
      </c>
      <c r="C762" s="18" t="s">
        <v>230</v>
      </c>
      <c r="D762" s="18" t="s">
        <v>231</v>
      </c>
      <c r="E762" s="18" t="s">
        <v>232</v>
      </c>
      <c r="F762" s="18">
        <v>4046</v>
      </c>
      <c r="G762" s="18">
        <v>528</v>
      </c>
      <c r="H762" s="18" t="s">
        <v>233</v>
      </c>
      <c r="J762" s="18" t="s">
        <v>1020</v>
      </c>
      <c r="K762" s="18" t="s">
        <v>1021</v>
      </c>
      <c r="L762" s="18" t="s">
        <v>1035</v>
      </c>
      <c r="M762" s="18">
        <v>493</v>
      </c>
      <c r="N762" s="18" t="s">
        <v>1023</v>
      </c>
      <c r="O762" s="18" t="s">
        <v>234</v>
      </c>
      <c r="P762" s="18">
        <v>370320000000000</v>
      </c>
      <c r="Q762" s="18">
        <v>2405</v>
      </c>
      <c r="R762" s="19">
        <v>37.05661</v>
      </c>
      <c r="S762" s="19">
        <v>116.02924</v>
      </c>
      <c r="T762" s="18">
        <v>-1148</v>
      </c>
      <c r="U762" s="18">
        <v>1964</v>
      </c>
      <c r="V762" s="14">
        <v>586313.5</v>
      </c>
      <c r="W762" s="14">
        <v>4101389.75</v>
      </c>
      <c r="X762" s="14">
        <f t="shared" si="33"/>
        <v>5822.730017269263</v>
      </c>
      <c r="Y762" s="14">
        <f t="shared" si="34"/>
        <v>-25881.17791007273</v>
      </c>
      <c r="Z762" s="14">
        <f t="shared" si="35"/>
        <v>26528.089921191935</v>
      </c>
    </row>
    <row r="763" spans="1:26" ht="12.75">
      <c r="A763" s="18">
        <v>760</v>
      </c>
      <c r="B763" s="18">
        <v>741</v>
      </c>
      <c r="C763" s="18" t="s">
        <v>235</v>
      </c>
      <c r="D763" s="18" t="s">
        <v>2467</v>
      </c>
      <c r="E763" s="18" t="s">
        <v>236</v>
      </c>
      <c r="F763" s="18">
        <v>3960</v>
      </c>
      <c r="G763" s="18">
        <v>535</v>
      </c>
      <c r="H763" s="18" t="s">
        <v>237</v>
      </c>
      <c r="J763" s="18" t="s">
        <v>1020</v>
      </c>
      <c r="K763" s="18" t="s">
        <v>1046</v>
      </c>
      <c r="L763" s="18" t="s">
        <v>1035</v>
      </c>
      <c r="M763" s="18">
        <v>487</v>
      </c>
      <c r="N763" s="18" t="s">
        <v>1023</v>
      </c>
      <c r="O763" s="18" t="s">
        <v>238</v>
      </c>
      <c r="P763" s="18">
        <v>370020000000000</v>
      </c>
      <c r="Q763" s="18">
        <v>2416</v>
      </c>
      <c r="R763" s="19">
        <v>37.00577</v>
      </c>
      <c r="S763" s="19">
        <v>116.0189</v>
      </c>
      <c r="T763" s="18">
        <v>-1057</v>
      </c>
      <c r="U763" s="18">
        <v>1973</v>
      </c>
      <c r="V763" s="14">
        <v>587291.625</v>
      </c>
      <c r="W763" s="14">
        <v>4095759</v>
      </c>
      <c r="X763" s="14">
        <f t="shared" si="33"/>
        <v>4844.605017269263</v>
      </c>
      <c r="Y763" s="14">
        <f t="shared" si="34"/>
        <v>-20250.42791007273</v>
      </c>
      <c r="Z763" s="14">
        <f t="shared" si="35"/>
        <v>20821.864189221942</v>
      </c>
    </row>
    <row r="764" spans="1:26" ht="12.75">
      <c r="A764" s="18">
        <v>761</v>
      </c>
      <c r="B764" s="18">
        <v>605</v>
      </c>
      <c r="C764" s="18" t="s">
        <v>239</v>
      </c>
      <c r="D764" s="18" t="s">
        <v>240</v>
      </c>
      <c r="E764" s="18" t="s">
        <v>241</v>
      </c>
      <c r="F764" s="18">
        <v>4326</v>
      </c>
      <c r="G764" s="18">
        <v>725</v>
      </c>
      <c r="H764" s="18" t="s">
        <v>242</v>
      </c>
      <c r="I764" s="18" t="s">
        <v>1186</v>
      </c>
      <c r="J764" s="18" t="s">
        <v>1020</v>
      </c>
      <c r="K764" s="18" t="s">
        <v>1021</v>
      </c>
      <c r="L764" s="18" t="s">
        <v>1035</v>
      </c>
      <c r="M764" s="18">
        <v>700</v>
      </c>
      <c r="N764" s="18" t="s">
        <v>1053</v>
      </c>
      <c r="O764" s="18" t="s">
        <v>243</v>
      </c>
      <c r="P764" s="18">
        <v>370930000000000</v>
      </c>
      <c r="Q764" s="18">
        <v>2417</v>
      </c>
      <c r="R764" s="19">
        <v>37.16024</v>
      </c>
      <c r="S764" s="19">
        <v>116.0636</v>
      </c>
      <c r="T764" s="18">
        <v>-1209</v>
      </c>
      <c r="U764" s="18">
        <v>1969</v>
      </c>
      <c r="V764" s="14">
        <v>583144.625</v>
      </c>
      <c r="W764" s="14">
        <v>4112856</v>
      </c>
      <c r="X764" s="14">
        <f t="shared" si="33"/>
        <v>8991.605017269263</v>
      </c>
      <c r="Y764" s="14">
        <f t="shared" si="34"/>
        <v>-37347.42791007273</v>
      </c>
      <c r="Z764" s="14">
        <f t="shared" si="35"/>
        <v>38414.57187428569</v>
      </c>
    </row>
    <row r="765" spans="1:26" ht="12.75">
      <c r="A765" s="18">
        <v>762</v>
      </c>
      <c r="B765" s="18">
        <v>605</v>
      </c>
      <c r="C765" s="18" t="s">
        <v>244</v>
      </c>
      <c r="D765" s="18" t="s">
        <v>240</v>
      </c>
      <c r="E765" s="18" t="s">
        <v>245</v>
      </c>
      <c r="F765" s="18">
        <v>4325</v>
      </c>
      <c r="G765" s="18">
        <v>775</v>
      </c>
      <c r="H765" s="18" t="s">
        <v>246</v>
      </c>
      <c r="I765" s="18" t="s">
        <v>1186</v>
      </c>
      <c r="J765" s="18" t="s">
        <v>1020</v>
      </c>
      <c r="K765" s="18" t="s">
        <v>1021</v>
      </c>
      <c r="L765" s="18" t="s">
        <v>1035</v>
      </c>
      <c r="M765" s="18">
        <v>747</v>
      </c>
      <c r="N765" s="18" t="s">
        <v>1053</v>
      </c>
      <c r="O765" s="18" t="s">
        <v>247</v>
      </c>
      <c r="P765" s="18">
        <v>370920000000000</v>
      </c>
      <c r="Q765" s="18">
        <v>2420</v>
      </c>
      <c r="R765" s="19">
        <v>37.15819</v>
      </c>
      <c r="S765" s="19">
        <v>116.06378</v>
      </c>
      <c r="T765" s="18">
        <v>-1158</v>
      </c>
      <c r="U765" s="18">
        <v>1969</v>
      </c>
      <c r="V765" s="14">
        <v>583130.8125</v>
      </c>
      <c r="W765" s="14">
        <v>4112627.5</v>
      </c>
      <c r="X765" s="14">
        <f t="shared" si="33"/>
        <v>9005.417517269263</v>
      </c>
      <c r="Y765" s="14">
        <f t="shared" si="34"/>
        <v>-37118.92791007273</v>
      </c>
      <c r="Z765" s="14">
        <f t="shared" si="35"/>
        <v>38195.71119711631</v>
      </c>
    </row>
    <row r="766" spans="1:26" ht="12.75">
      <c r="A766" s="18">
        <v>763</v>
      </c>
      <c r="B766" s="18">
        <v>382</v>
      </c>
      <c r="C766" s="18" t="s">
        <v>248</v>
      </c>
      <c r="D766" s="18" t="s">
        <v>249</v>
      </c>
      <c r="E766" s="18" t="s">
        <v>250</v>
      </c>
      <c r="F766" s="18">
        <v>4316</v>
      </c>
      <c r="G766" s="18">
        <v>620</v>
      </c>
      <c r="H766" s="18" t="s">
        <v>251</v>
      </c>
      <c r="J766" s="18" t="s">
        <v>1020</v>
      </c>
      <c r="K766" s="18" t="s">
        <v>1021</v>
      </c>
      <c r="L766" s="18" t="s">
        <v>1035</v>
      </c>
      <c r="M766" s="18">
        <v>590</v>
      </c>
      <c r="N766" s="18" t="s">
        <v>1053</v>
      </c>
      <c r="O766" s="18" t="s">
        <v>252</v>
      </c>
      <c r="P766" s="18">
        <v>370640000000000</v>
      </c>
      <c r="Q766" s="18">
        <v>2404</v>
      </c>
      <c r="R766" s="19">
        <v>37.11372</v>
      </c>
      <c r="S766" s="19">
        <v>116.0255</v>
      </c>
      <c r="T766" s="18">
        <v>-1322</v>
      </c>
      <c r="U766" s="18">
        <v>1964</v>
      </c>
      <c r="V766" s="14">
        <v>586581.375</v>
      </c>
      <c r="W766" s="14">
        <v>4107729</v>
      </c>
      <c r="X766" s="14">
        <f t="shared" si="33"/>
        <v>5554.855017269263</v>
      </c>
      <c r="Y766" s="14">
        <f t="shared" si="34"/>
        <v>-32220.42791007273</v>
      </c>
      <c r="Z766" s="14">
        <f t="shared" si="35"/>
        <v>32695.754907496404</v>
      </c>
    </row>
    <row r="767" spans="1:26" ht="12.75">
      <c r="A767" s="18">
        <v>764</v>
      </c>
      <c r="B767" s="18">
        <v>802</v>
      </c>
      <c r="C767" s="18" t="s">
        <v>253</v>
      </c>
      <c r="D767" s="18" t="s">
        <v>254</v>
      </c>
      <c r="E767" s="18" t="s">
        <v>255</v>
      </c>
      <c r="F767" s="18">
        <v>4000</v>
      </c>
      <c r="G767" s="18">
        <v>663</v>
      </c>
      <c r="H767" s="18" t="s">
        <v>256</v>
      </c>
      <c r="J767" s="18" t="s">
        <v>1020</v>
      </c>
      <c r="K767" s="18" t="s">
        <v>1021</v>
      </c>
      <c r="L767" s="18" t="s">
        <v>1035</v>
      </c>
      <c r="M767" s="18">
        <v>601</v>
      </c>
      <c r="N767" s="18" t="s">
        <v>1023</v>
      </c>
      <c r="O767" s="18" t="s">
        <v>257</v>
      </c>
      <c r="P767" s="18">
        <v>370200000000000</v>
      </c>
      <c r="Q767" s="18">
        <v>2407</v>
      </c>
      <c r="R767" s="19">
        <v>37.03595</v>
      </c>
      <c r="S767" s="19">
        <v>116.01742</v>
      </c>
      <c r="T767" s="18">
        <v>-992</v>
      </c>
      <c r="U767" s="18">
        <v>1976</v>
      </c>
      <c r="V767" s="14">
        <v>587388.6875</v>
      </c>
      <c r="W767" s="14">
        <v>4099108.5</v>
      </c>
      <c r="X767" s="14">
        <f t="shared" si="33"/>
        <v>4747.542517269263</v>
      </c>
      <c r="Y767" s="14">
        <f t="shared" si="34"/>
        <v>-23599.92791007273</v>
      </c>
      <c r="Z767" s="14">
        <f t="shared" si="35"/>
        <v>24072.718112292787</v>
      </c>
    </row>
    <row r="768" spans="1:26" ht="12.75">
      <c r="A768" s="18">
        <v>765</v>
      </c>
      <c r="B768" s="18">
        <v>555</v>
      </c>
      <c r="C768" s="18" t="s">
        <v>258</v>
      </c>
      <c r="D768" s="18" t="s">
        <v>259</v>
      </c>
      <c r="E768" s="18" t="s">
        <v>260</v>
      </c>
      <c r="F768" s="18">
        <v>3956</v>
      </c>
      <c r="G768" s="18">
        <v>830</v>
      </c>
      <c r="H768" s="18" t="s">
        <v>261</v>
      </c>
      <c r="J768" s="18" t="s">
        <v>1020</v>
      </c>
      <c r="K768" s="18" t="s">
        <v>1021</v>
      </c>
      <c r="L768" s="18" t="s">
        <v>1035</v>
      </c>
      <c r="M768" s="18">
        <v>788</v>
      </c>
      <c r="N768" s="18" t="s">
        <v>1023</v>
      </c>
      <c r="O768" s="18" t="s">
        <v>262</v>
      </c>
      <c r="P768" s="18">
        <v>370000000000000</v>
      </c>
      <c r="Q768" s="18">
        <v>2435</v>
      </c>
      <c r="R768" s="19">
        <v>37.00096</v>
      </c>
      <c r="S768" s="19">
        <v>115.99888</v>
      </c>
      <c r="T768" s="18">
        <v>-733</v>
      </c>
      <c r="U768" s="18">
        <v>1968</v>
      </c>
      <c r="V768" s="14">
        <v>589078.1875</v>
      </c>
      <c r="W768" s="14">
        <v>4095244</v>
      </c>
      <c r="X768" s="14">
        <f t="shared" si="33"/>
        <v>3058.042517269263</v>
      </c>
      <c r="Y768" s="14">
        <f t="shared" si="34"/>
        <v>-19735.42791007273</v>
      </c>
      <c r="Z768" s="14">
        <f t="shared" si="35"/>
        <v>19970.947369393976</v>
      </c>
    </row>
    <row r="769" spans="1:26" ht="12.75">
      <c r="A769" s="18">
        <v>766</v>
      </c>
      <c r="B769" s="18">
        <v>295</v>
      </c>
      <c r="C769" s="18" t="s">
        <v>263</v>
      </c>
      <c r="D769" s="18" t="s">
        <v>264</v>
      </c>
      <c r="E769" s="18" t="s">
        <v>265</v>
      </c>
      <c r="F769" s="18">
        <v>4384</v>
      </c>
      <c r="G769" s="18">
        <v>560</v>
      </c>
      <c r="H769" s="18" t="s">
        <v>266</v>
      </c>
      <c r="J769" s="18" t="s">
        <v>1020</v>
      </c>
      <c r="K769" s="18" t="s">
        <v>1021</v>
      </c>
      <c r="L769" s="18" t="s">
        <v>1059</v>
      </c>
      <c r="M769" s="18">
        <v>546</v>
      </c>
      <c r="N769" s="18" t="s">
        <v>1053</v>
      </c>
      <c r="O769" s="18" t="s">
        <v>267</v>
      </c>
      <c r="P769" s="18">
        <v>370950000000000</v>
      </c>
      <c r="Q769" s="18">
        <v>2418</v>
      </c>
      <c r="R769" s="19">
        <v>37.16381</v>
      </c>
      <c r="S769" s="19">
        <v>116.07329</v>
      </c>
      <c r="T769" s="18">
        <v>-1420</v>
      </c>
      <c r="U769" s="18">
        <v>1962</v>
      </c>
      <c r="V769" s="14">
        <v>582280.625</v>
      </c>
      <c r="W769" s="14">
        <v>4113243.5</v>
      </c>
      <c r="X769" s="14">
        <f t="shared" si="33"/>
        <v>9855.605017269263</v>
      </c>
      <c r="Y769" s="14">
        <f t="shared" si="34"/>
        <v>-37734.92791007273</v>
      </c>
      <c r="Z769" s="14">
        <f t="shared" si="35"/>
        <v>39000.74018060182</v>
      </c>
    </row>
    <row r="770" spans="1:26" ht="12.75">
      <c r="A770" s="18">
        <v>767</v>
      </c>
      <c r="B770" s="18">
        <v>527</v>
      </c>
      <c r="C770" s="18" t="s">
        <v>268</v>
      </c>
      <c r="D770" s="18" t="s">
        <v>269</v>
      </c>
      <c r="E770" s="18" t="s">
        <v>270</v>
      </c>
      <c r="F770" s="18">
        <v>4261</v>
      </c>
      <c r="G770" s="18">
        <v>1515</v>
      </c>
      <c r="H770" s="18" t="s">
        <v>271</v>
      </c>
      <c r="J770" s="18" t="s">
        <v>1020</v>
      </c>
      <c r="K770" s="18" t="s">
        <v>1021</v>
      </c>
      <c r="L770" s="18" t="s">
        <v>1029</v>
      </c>
      <c r="M770" s="18">
        <v>1455</v>
      </c>
      <c r="N770" s="18" t="s">
        <v>1053</v>
      </c>
      <c r="O770" s="18" t="s">
        <v>272</v>
      </c>
      <c r="P770" s="18">
        <v>370920000000000</v>
      </c>
      <c r="Q770" s="18">
        <v>2427</v>
      </c>
      <c r="R770" s="19">
        <v>37.15638</v>
      </c>
      <c r="S770" s="19">
        <v>116.05388</v>
      </c>
      <c r="T770" s="18">
        <v>-379</v>
      </c>
      <c r="U770" s="18">
        <v>1968</v>
      </c>
      <c r="V770" s="14">
        <v>584012.4375</v>
      </c>
      <c r="W770" s="14">
        <v>4112436.25</v>
      </c>
      <c r="X770" s="14">
        <f t="shared" si="33"/>
        <v>8123.792517269263</v>
      </c>
      <c r="Y770" s="14">
        <f t="shared" si="34"/>
        <v>-36927.67791007273</v>
      </c>
      <c r="Z770" s="14">
        <f t="shared" si="35"/>
        <v>37810.70484259337</v>
      </c>
    </row>
    <row r="771" spans="1:26" ht="12.75">
      <c r="A771" s="18">
        <v>768</v>
      </c>
      <c r="B771" s="18">
        <v>508</v>
      </c>
      <c r="C771" s="18" t="s">
        <v>273</v>
      </c>
      <c r="D771" s="18" t="s">
        <v>274</v>
      </c>
      <c r="E771" s="18" t="s">
        <v>275</v>
      </c>
      <c r="F771" s="18">
        <v>4237</v>
      </c>
      <c r="G771" s="18">
        <v>1680</v>
      </c>
      <c r="H771" s="18" t="s">
        <v>276</v>
      </c>
      <c r="J771" s="18" t="s">
        <v>1020</v>
      </c>
      <c r="K771" s="18" t="s">
        <v>1021</v>
      </c>
      <c r="L771" s="18" t="s">
        <v>1029</v>
      </c>
      <c r="M771" s="18">
        <v>1587</v>
      </c>
      <c r="N771" s="18" t="s">
        <v>1053</v>
      </c>
      <c r="O771" s="18" t="s">
        <v>277</v>
      </c>
      <c r="P771" s="18">
        <v>370850000000000</v>
      </c>
      <c r="Q771" s="18">
        <v>2441</v>
      </c>
      <c r="R771" s="19">
        <v>37.14873</v>
      </c>
      <c r="S771" s="19">
        <v>116.04853</v>
      </c>
      <c r="T771" s="18">
        <v>-209</v>
      </c>
      <c r="U771" s="18">
        <v>1967</v>
      </c>
      <c r="V771" s="14">
        <v>584495.6875</v>
      </c>
      <c r="W771" s="14">
        <v>4111592</v>
      </c>
      <c r="X771" s="14">
        <f t="shared" si="33"/>
        <v>7640.542517269263</v>
      </c>
      <c r="Y771" s="14">
        <f t="shared" si="34"/>
        <v>-36083.42791007273</v>
      </c>
      <c r="Z771" s="14">
        <f t="shared" si="35"/>
        <v>36883.48762928494</v>
      </c>
    </row>
    <row r="772" spans="1:26" ht="12.75">
      <c r="A772" s="18">
        <v>769</v>
      </c>
      <c r="B772" s="18">
        <v>758</v>
      </c>
      <c r="C772" s="18" t="s">
        <v>278</v>
      </c>
      <c r="D772" s="18" t="s">
        <v>279</v>
      </c>
      <c r="E772" s="18" t="s">
        <v>280</v>
      </c>
      <c r="F772" s="18">
        <v>4271</v>
      </c>
      <c r="G772" s="18">
        <v>2166</v>
      </c>
      <c r="H772" s="18" t="s">
        <v>281</v>
      </c>
      <c r="J772" s="18" t="s">
        <v>1020</v>
      </c>
      <c r="K772" s="18" t="s">
        <v>1021</v>
      </c>
      <c r="L772" s="18" t="s">
        <v>1029</v>
      </c>
      <c r="M772" s="18">
        <v>1880</v>
      </c>
      <c r="N772" s="18" t="s">
        <v>1053</v>
      </c>
      <c r="O772" s="18" t="s">
        <v>282</v>
      </c>
      <c r="P772" s="18">
        <v>370750000000000</v>
      </c>
      <c r="Q772" s="18">
        <v>2454</v>
      </c>
      <c r="R772" s="19">
        <v>37.13263</v>
      </c>
      <c r="S772" s="19">
        <v>116.06839</v>
      </c>
      <c r="T772" s="18">
        <v>63</v>
      </c>
      <c r="U772" s="18">
        <v>1974</v>
      </c>
      <c r="V772" s="14">
        <v>582749.8125</v>
      </c>
      <c r="W772" s="14">
        <v>4109788</v>
      </c>
      <c r="X772" s="14">
        <f t="shared" si="33"/>
        <v>9386.417517269263</v>
      </c>
      <c r="Y772" s="14">
        <f t="shared" si="34"/>
        <v>-34279.42791007273</v>
      </c>
      <c r="Z772" s="14">
        <f t="shared" si="35"/>
        <v>35541.300083851354</v>
      </c>
    </row>
    <row r="773" spans="1:26" ht="12.75">
      <c r="A773" s="18">
        <v>770</v>
      </c>
      <c r="B773" s="18">
        <v>723</v>
      </c>
      <c r="C773" s="18" t="s">
        <v>283</v>
      </c>
      <c r="D773" s="18" t="s">
        <v>1983</v>
      </c>
      <c r="E773" s="18" t="s">
        <v>284</v>
      </c>
      <c r="F773" s="18">
        <v>4226</v>
      </c>
      <c r="G773" s="18">
        <v>2000</v>
      </c>
      <c r="H773" s="18" t="s">
        <v>285</v>
      </c>
      <c r="J773" s="18" t="s">
        <v>1020</v>
      </c>
      <c r="K773" s="18" t="s">
        <v>1021</v>
      </c>
      <c r="L773" s="18" t="s">
        <v>286</v>
      </c>
      <c r="M773" s="18">
        <v>1850</v>
      </c>
      <c r="N773" s="18" t="s">
        <v>1053</v>
      </c>
      <c r="O773" s="18" t="s">
        <v>287</v>
      </c>
      <c r="P773" s="18">
        <v>370720000000000</v>
      </c>
      <c r="Q773" s="18">
        <v>2503</v>
      </c>
      <c r="R773" s="19">
        <v>37.12305</v>
      </c>
      <c r="S773" s="19">
        <v>116.05852</v>
      </c>
      <c r="T773" s="18">
        <v>127</v>
      </c>
      <c r="U773" s="18">
        <v>1973</v>
      </c>
      <c r="V773" s="14">
        <v>583637.5625</v>
      </c>
      <c r="W773" s="14">
        <v>4108733.75</v>
      </c>
      <c r="X773" s="14">
        <f t="shared" si="33"/>
        <v>8498.667517269263</v>
      </c>
      <c r="Y773" s="14">
        <f t="shared" si="34"/>
        <v>-33225.17791007273</v>
      </c>
      <c r="Z773" s="14">
        <f t="shared" si="35"/>
        <v>34294.89461603684</v>
      </c>
    </row>
    <row r="774" spans="1:26" ht="12.75">
      <c r="A774" s="18">
        <v>771</v>
      </c>
      <c r="B774" s="18">
        <v>208</v>
      </c>
      <c r="C774" s="18" t="s">
        <v>288</v>
      </c>
      <c r="D774" s="18" t="s">
        <v>289</v>
      </c>
      <c r="E774" s="18" t="s">
        <v>290</v>
      </c>
      <c r="F774" s="18">
        <v>4209</v>
      </c>
      <c r="G774" s="18">
        <v>637</v>
      </c>
      <c r="H774" s="18" t="s">
        <v>291</v>
      </c>
      <c r="J774" s="18" t="s">
        <v>1020</v>
      </c>
      <c r="K774" s="18" t="s">
        <v>1021</v>
      </c>
      <c r="L774" s="18" t="s">
        <v>292</v>
      </c>
      <c r="M774" s="18">
        <v>595</v>
      </c>
      <c r="N774" s="18" t="s">
        <v>1053</v>
      </c>
      <c r="O774" s="18" t="s">
        <v>293</v>
      </c>
      <c r="P774" s="18">
        <v>370730000000000</v>
      </c>
      <c r="Q774" s="18">
        <v>2447</v>
      </c>
      <c r="R774" s="19">
        <v>37.12725</v>
      </c>
      <c r="S774" s="19">
        <v>116.05265</v>
      </c>
      <c r="T774" s="18">
        <v>-1167</v>
      </c>
      <c r="U774" s="18">
        <v>1962</v>
      </c>
      <c r="V774" s="14">
        <v>584153.625</v>
      </c>
      <c r="W774" s="14">
        <v>4109205.25</v>
      </c>
      <c r="X774" s="14">
        <f aca="true" t="shared" si="36" ref="X774:X837">X$2-V774</f>
        <v>7982.605017269263</v>
      </c>
      <c r="Y774" s="14">
        <f aca="true" t="shared" si="37" ref="Y774:Y837">Y$2-W774</f>
        <v>-33696.67791007273</v>
      </c>
      <c r="Z774" s="14">
        <f aca="true" t="shared" si="38" ref="Z774:Z837">SUMSQ(X774:Y774)^0.5</f>
        <v>34629.29518539059</v>
      </c>
    </row>
    <row r="775" spans="1:26" ht="12.75">
      <c r="A775" s="18">
        <v>772</v>
      </c>
      <c r="B775" s="18">
        <v>525</v>
      </c>
      <c r="C775" s="18" t="s">
        <v>294</v>
      </c>
      <c r="D775" s="18" t="s">
        <v>295</v>
      </c>
      <c r="E775" s="18" t="s">
        <v>296</v>
      </c>
      <c r="F775" s="18">
        <v>4038</v>
      </c>
      <c r="G775" s="18">
        <v>1130</v>
      </c>
      <c r="H775" s="18" t="s">
        <v>297</v>
      </c>
      <c r="J775" s="18" t="s">
        <v>1020</v>
      </c>
      <c r="K775" s="18" t="s">
        <v>1021</v>
      </c>
      <c r="L775" s="18" t="s">
        <v>1035</v>
      </c>
      <c r="M775" s="18">
        <v>1091</v>
      </c>
      <c r="N775" s="18" t="s">
        <v>1023</v>
      </c>
      <c r="O775" s="18" t="s">
        <v>298</v>
      </c>
      <c r="P775" s="18">
        <v>370210000000000</v>
      </c>
      <c r="Q775" s="18">
        <v>2408</v>
      </c>
      <c r="R775" s="19">
        <v>37.03669</v>
      </c>
      <c r="S775" s="19">
        <v>116.00199</v>
      </c>
      <c r="T775" s="18">
        <v>-539</v>
      </c>
      <c r="U775" s="18">
        <v>1967</v>
      </c>
      <c r="V775" s="14">
        <v>588759.625</v>
      </c>
      <c r="W775" s="14">
        <v>4099204.5</v>
      </c>
      <c r="X775" s="14">
        <f t="shared" si="36"/>
        <v>3376.605017269263</v>
      </c>
      <c r="Y775" s="14">
        <f t="shared" si="37"/>
        <v>-23695.92791007273</v>
      </c>
      <c r="Z775" s="14">
        <f t="shared" si="38"/>
        <v>23935.297386120183</v>
      </c>
    </row>
    <row r="776" spans="1:26" ht="12.75">
      <c r="A776" s="18">
        <v>773</v>
      </c>
      <c r="B776" s="18">
        <v>774</v>
      </c>
      <c r="C776" s="18" t="s">
        <v>299</v>
      </c>
      <c r="D776" s="18" t="s">
        <v>3717</v>
      </c>
      <c r="E776" s="18" t="s">
        <v>300</v>
      </c>
      <c r="F776" s="18">
        <v>5560</v>
      </c>
      <c r="G776" s="18">
        <v>3275</v>
      </c>
      <c r="H776" s="18" t="s">
        <v>301</v>
      </c>
      <c r="J776" s="18" t="s">
        <v>1020</v>
      </c>
      <c r="K776" s="18" t="s">
        <v>1021</v>
      </c>
      <c r="L776" s="18" t="s">
        <v>1029</v>
      </c>
      <c r="M776" s="18">
        <v>2400</v>
      </c>
      <c r="N776" s="18" t="s">
        <v>1053</v>
      </c>
      <c r="O776" s="18" t="s">
        <v>302</v>
      </c>
      <c r="P776" s="18">
        <v>372020000000000</v>
      </c>
      <c r="Q776" s="18">
        <v>4669</v>
      </c>
      <c r="R776" s="19">
        <v>37.34006</v>
      </c>
      <c r="S776" s="19">
        <v>116.52288</v>
      </c>
      <c r="T776" s="18">
        <v>1509</v>
      </c>
      <c r="U776" s="18">
        <v>1975</v>
      </c>
      <c r="V776" s="14">
        <v>542263.8125</v>
      </c>
      <c r="W776" s="14">
        <v>4132500</v>
      </c>
      <c r="X776" s="14">
        <f t="shared" si="36"/>
        <v>49872.41751726926</v>
      </c>
      <c r="Y776" s="14">
        <f t="shared" si="37"/>
        <v>-56991.42791007273</v>
      </c>
      <c r="Z776" s="14">
        <f t="shared" si="38"/>
        <v>75731.637274298</v>
      </c>
    </row>
    <row r="777" spans="1:26" ht="12.75">
      <c r="A777" s="18">
        <v>774</v>
      </c>
      <c r="B777" s="18">
        <v>538</v>
      </c>
      <c r="C777" s="18" t="s">
        <v>303</v>
      </c>
      <c r="D777" s="18" t="s">
        <v>304</v>
      </c>
      <c r="E777" s="18" t="s">
        <v>305</v>
      </c>
      <c r="F777" s="18">
        <v>6766</v>
      </c>
      <c r="G777" s="18">
        <v>2250</v>
      </c>
      <c r="H777" s="18" t="s">
        <v>306</v>
      </c>
      <c r="J777" s="18" t="s">
        <v>1020</v>
      </c>
      <c r="K777" s="18" t="s">
        <v>1021</v>
      </c>
      <c r="L777" s="18" t="s">
        <v>1029</v>
      </c>
      <c r="M777" s="18">
        <v>2191</v>
      </c>
      <c r="N777" s="18" t="s">
        <v>1023</v>
      </c>
      <c r="O777" s="18" t="s">
        <v>307</v>
      </c>
      <c r="P777" s="18">
        <v>371950000000000</v>
      </c>
      <c r="Q777" s="18">
        <v>4691</v>
      </c>
      <c r="R777" s="19">
        <v>37.3326</v>
      </c>
      <c r="S777" s="19">
        <v>116.31067</v>
      </c>
      <c r="T777" s="18">
        <v>116</v>
      </c>
      <c r="U777" s="18">
        <v>1968</v>
      </c>
      <c r="V777" s="14">
        <v>561067.75</v>
      </c>
      <c r="W777" s="14">
        <v>4131788.25</v>
      </c>
      <c r="X777" s="14">
        <f t="shared" si="36"/>
        <v>31068.480017269263</v>
      </c>
      <c r="Y777" s="14">
        <f t="shared" si="37"/>
        <v>-56279.67791007273</v>
      </c>
      <c r="Z777" s="14">
        <f t="shared" si="38"/>
        <v>64285.71066920694</v>
      </c>
    </row>
    <row r="778" spans="1:26" ht="12.75">
      <c r="A778" s="18">
        <v>775</v>
      </c>
      <c r="B778" s="18">
        <v>205</v>
      </c>
      <c r="C778" s="18" t="s">
        <v>308</v>
      </c>
      <c r="D778" s="18" t="s">
        <v>309</v>
      </c>
      <c r="E778" s="18" t="s">
        <v>310</v>
      </c>
      <c r="F778" s="18">
        <v>4021</v>
      </c>
      <c r="G778" s="18">
        <v>1015</v>
      </c>
      <c r="H778" s="18" t="s">
        <v>311</v>
      </c>
      <c r="J778" s="18" t="s">
        <v>1020</v>
      </c>
      <c r="K778" s="18" t="s">
        <v>1021</v>
      </c>
      <c r="L778" s="18" t="s">
        <v>312</v>
      </c>
      <c r="M778" s="18">
        <v>992</v>
      </c>
      <c r="N778" s="18" t="s">
        <v>1023</v>
      </c>
      <c r="O778" s="18" t="s">
        <v>313</v>
      </c>
      <c r="P778" s="18">
        <v>370240000000000</v>
      </c>
      <c r="Q778" s="18">
        <v>2405</v>
      </c>
      <c r="R778" s="19">
        <v>37.04464</v>
      </c>
      <c r="S778" s="19">
        <v>116.03506</v>
      </c>
      <c r="T778" s="18">
        <v>-624</v>
      </c>
      <c r="U778" s="18">
        <v>1962</v>
      </c>
      <c r="V778" s="14">
        <v>585809.3125</v>
      </c>
      <c r="W778" s="14">
        <v>4100056.25</v>
      </c>
      <c r="X778" s="14">
        <f t="shared" si="36"/>
        <v>6326.917517269263</v>
      </c>
      <c r="Y778" s="14">
        <f t="shared" si="37"/>
        <v>-24547.67791007273</v>
      </c>
      <c r="Z778" s="14">
        <f t="shared" si="38"/>
        <v>25349.91865957367</v>
      </c>
    </row>
    <row r="779" spans="1:26" ht="12.75">
      <c r="A779" s="18">
        <v>776</v>
      </c>
      <c r="B779" s="18">
        <v>563</v>
      </c>
      <c r="C779" s="18" t="s">
        <v>314</v>
      </c>
      <c r="D779" s="18" t="s">
        <v>315</v>
      </c>
      <c r="E779" s="18" t="s">
        <v>316</v>
      </c>
      <c r="F779" s="18">
        <v>4583</v>
      </c>
      <c r="G779" s="18">
        <v>1575</v>
      </c>
      <c r="H779" s="18" t="s">
        <v>317</v>
      </c>
      <c r="J779" s="18" t="s">
        <v>1020</v>
      </c>
      <c r="K779" s="18" t="s">
        <v>1052</v>
      </c>
      <c r="L779" s="18" t="s">
        <v>1029</v>
      </c>
      <c r="M779" s="18">
        <v>1535</v>
      </c>
      <c r="N779" s="18" t="s">
        <v>1053</v>
      </c>
      <c r="O779" s="18" t="s">
        <v>318</v>
      </c>
      <c r="P779" s="18">
        <v>370710000000000</v>
      </c>
      <c r="Q779" s="18">
        <v>2870</v>
      </c>
      <c r="R779" s="19">
        <v>37.11987</v>
      </c>
      <c r="S779" s="19">
        <v>116.12747</v>
      </c>
      <c r="T779" s="18">
        <v>-178</v>
      </c>
      <c r="U779" s="18">
        <v>1968</v>
      </c>
      <c r="V779" s="14">
        <v>577514.9375</v>
      </c>
      <c r="W779" s="14">
        <v>4108322.25</v>
      </c>
      <c r="X779" s="14">
        <f t="shared" si="36"/>
        <v>14621.292517269263</v>
      </c>
      <c r="Y779" s="14">
        <f t="shared" si="37"/>
        <v>-32813.67791007273</v>
      </c>
      <c r="Z779" s="14">
        <f t="shared" si="38"/>
        <v>35923.80342978106</v>
      </c>
    </row>
    <row r="780" spans="1:26" ht="12.75">
      <c r="A780" s="18">
        <v>777</v>
      </c>
      <c r="B780" s="18">
        <v>322</v>
      </c>
      <c r="C780" s="18" t="s">
        <v>319</v>
      </c>
      <c r="D780" s="18" t="s">
        <v>320</v>
      </c>
      <c r="E780" s="18" t="s">
        <v>321</v>
      </c>
      <c r="F780" s="18">
        <v>4213</v>
      </c>
      <c r="G780" s="18">
        <v>1323</v>
      </c>
      <c r="H780" s="18" t="s">
        <v>322</v>
      </c>
      <c r="J780" s="18" t="s">
        <v>1020</v>
      </c>
      <c r="K780" s="18" t="s">
        <v>1021</v>
      </c>
      <c r="L780" s="18" t="s">
        <v>1932</v>
      </c>
      <c r="M780" s="18">
        <v>1290</v>
      </c>
      <c r="N780" s="18" t="s">
        <v>1053</v>
      </c>
      <c r="O780" s="18" t="s">
        <v>323</v>
      </c>
      <c r="P780" s="18">
        <v>370640000000000</v>
      </c>
      <c r="Q780" s="18">
        <v>2419</v>
      </c>
      <c r="R780" s="19">
        <v>37.11105</v>
      </c>
      <c r="S780" s="19">
        <v>116.03907</v>
      </c>
      <c r="T780" s="18">
        <v>-504</v>
      </c>
      <c r="U780" s="18">
        <v>1963</v>
      </c>
      <c r="V780" s="14">
        <v>585378.8125</v>
      </c>
      <c r="W780" s="14">
        <v>4107420</v>
      </c>
      <c r="X780" s="14">
        <f t="shared" si="36"/>
        <v>6757.417517269263</v>
      </c>
      <c r="Y780" s="14">
        <f t="shared" si="37"/>
        <v>-31911.42791007273</v>
      </c>
      <c r="Z780" s="14">
        <f t="shared" si="38"/>
        <v>32619.042333619578</v>
      </c>
    </row>
    <row r="781" spans="1:26" ht="12.75">
      <c r="A781" s="18">
        <v>778</v>
      </c>
      <c r="B781" s="18">
        <v>796</v>
      </c>
      <c r="C781" s="18" t="s">
        <v>324</v>
      </c>
      <c r="D781" s="18" t="s">
        <v>4241</v>
      </c>
      <c r="E781" s="18" t="s">
        <v>325</v>
      </c>
      <c r="F781" s="18">
        <v>4169</v>
      </c>
      <c r="G781" s="18">
        <v>3152</v>
      </c>
      <c r="H781" s="18" t="s">
        <v>326</v>
      </c>
      <c r="J781" s="18" t="s">
        <v>1020</v>
      </c>
      <c r="K781" s="18" t="s">
        <v>1021</v>
      </c>
      <c r="L781" s="18" t="s">
        <v>1029</v>
      </c>
      <c r="M781" s="18">
        <v>2567</v>
      </c>
      <c r="N781" s="18" t="s">
        <v>1023</v>
      </c>
      <c r="O781" s="18" t="s">
        <v>327</v>
      </c>
      <c r="P781" s="18">
        <v>370620000000000</v>
      </c>
      <c r="Q781" s="18">
        <v>2580</v>
      </c>
      <c r="R781" s="19">
        <v>37.10728</v>
      </c>
      <c r="S781" s="19">
        <v>116.05247</v>
      </c>
      <c r="T781" s="18">
        <v>978</v>
      </c>
      <c r="U781" s="18">
        <v>1976</v>
      </c>
      <c r="V781" s="14">
        <v>584191.5625</v>
      </c>
      <c r="W781" s="14">
        <v>4106990.5</v>
      </c>
      <c r="X781" s="14">
        <f t="shared" si="36"/>
        <v>7944.667517269263</v>
      </c>
      <c r="Y781" s="14">
        <f t="shared" si="37"/>
        <v>-31481.92791007273</v>
      </c>
      <c r="Z781" s="14">
        <f t="shared" si="38"/>
        <v>32468.900919109805</v>
      </c>
    </row>
    <row r="782" spans="1:26" ht="12.75">
      <c r="A782" s="18">
        <v>779</v>
      </c>
      <c r="B782" s="18">
        <v>815</v>
      </c>
      <c r="C782" s="18" t="s">
        <v>328</v>
      </c>
      <c r="D782" s="18" t="s">
        <v>329</v>
      </c>
      <c r="E782" s="18" t="s">
        <v>330</v>
      </c>
      <c r="F782" s="18">
        <v>4266</v>
      </c>
      <c r="G782" s="18">
        <v>2853</v>
      </c>
      <c r="H782" s="18" t="s">
        <v>331</v>
      </c>
      <c r="J782" s="18" t="s">
        <v>1020</v>
      </c>
      <c r="K782" s="18" t="s">
        <v>1021</v>
      </c>
      <c r="L782" s="18" t="s">
        <v>1101</v>
      </c>
      <c r="M782" s="18">
        <v>1698</v>
      </c>
      <c r="N782" s="18" t="s">
        <v>1023</v>
      </c>
      <c r="O782" s="18" t="s">
        <v>332</v>
      </c>
      <c r="P782" s="18">
        <v>370510000000000</v>
      </c>
      <c r="Q782" s="18">
        <v>2474</v>
      </c>
      <c r="R782" s="19">
        <v>37.08657</v>
      </c>
      <c r="S782" s="19">
        <v>116.00687</v>
      </c>
      <c r="T782" s="18">
        <v>-94</v>
      </c>
      <c r="U782" s="18">
        <v>1977</v>
      </c>
      <c r="V782" s="14">
        <v>588267.875</v>
      </c>
      <c r="W782" s="14">
        <v>4104733.75</v>
      </c>
      <c r="X782" s="14">
        <f t="shared" si="36"/>
        <v>3868.355017269263</v>
      </c>
      <c r="Y782" s="14">
        <f t="shared" si="37"/>
        <v>-29225.17791007273</v>
      </c>
      <c r="Z782" s="14">
        <f t="shared" si="38"/>
        <v>29480.0813162894</v>
      </c>
    </row>
    <row r="783" spans="1:26" ht="12.75">
      <c r="A783" s="18">
        <v>780</v>
      </c>
      <c r="B783" s="18">
        <v>361</v>
      </c>
      <c r="C783" s="18" t="s">
        <v>333</v>
      </c>
      <c r="D783" s="18" t="s">
        <v>334</v>
      </c>
      <c r="E783" s="18" t="s">
        <v>335</v>
      </c>
      <c r="F783" s="18">
        <v>4019</v>
      </c>
      <c r="G783" s="18">
        <v>513</v>
      </c>
      <c r="H783" s="18" t="s">
        <v>336</v>
      </c>
      <c r="J783" s="18" t="s">
        <v>1020</v>
      </c>
      <c r="K783" s="18" t="s">
        <v>1021</v>
      </c>
      <c r="L783" s="18" t="s">
        <v>1035</v>
      </c>
      <c r="M783" s="18">
        <v>491</v>
      </c>
      <c r="N783" s="18" t="s">
        <v>1023</v>
      </c>
      <c r="O783" s="18" t="s">
        <v>337</v>
      </c>
      <c r="P783" s="18">
        <v>370230000000000</v>
      </c>
      <c r="Q783" s="18">
        <v>2407</v>
      </c>
      <c r="R783" s="19">
        <v>37.04392</v>
      </c>
      <c r="S783" s="19">
        <v>116.01836</v>
      </c>
      <c r="T783" s="18">
        <v>-1121</v>
      </c>
      <c r="U783" s="18">
        <v>1964</v>
      </c>
      <c r="V783" s="14">
        <v>587294.75</v>
      </c>
      <c r="W783" s="14">
        <v>4099991.75</v>
      </c>
      <c r="X783" s="14">
        <f t="shared" si="36"/>
        <v>4841.480017269263</v>
      </c>
      <c r="Y783" s="14">
        <f t="shared" si="37"/>
        <v>-24483.17791007273</v>
      </c>
      <c r="Z783" s="14">
        <f t="shared" si="38"/>
        <v>24957.282090281602</v>
      </c>
    </row>
    <row r="784" spans="1:26" ht="12.75">
      <c r="A784" s="18">
        <v>781</v>
      </c>
      <c r="B784" s="18">
        <v>449</v>
      </c>
      <c r="C784" s="18" t="s">
        <v>338</v>
      </c>
      <c r="D784" s="18" t="s">
        <v>339</v>
      </c>
      <c r="E784" s="18" t="s">
        <v>340</v>
      </c>
      <c r="F784" s="18">
        <v>4872</v>
      </c>
      <c r="G784" s="18">
        <v>765</v>
      </c>
      <c r="H784" s="18" t="s">
        <v>341</v>
      </c>
      <c r="J784" s="18" t="s">
        <v>1020</v>
      </c>
      <c r="K784" s="18" t="s">
        <v>1021</v>
      </c>
      <c r="L784" s="18" t="s">
        <v>1035</v>
      </c>
      <c r="M784" s="18">
        <v>742</v>
      </c>
      <c r="N784" s="18" t="s">
        <v>1053</v>
      </c>
      <c r="O784" s="18" t="s">
        <v>342</v>
      </c>
      <c r="P784" s="18">
        <v>370820000000000</v>
      </c>
      <c r="Q784" s="18">
        <v>3342</v>
      </c>
      <c r="R784" s="19">
        <v>37.13952</v>
      </c>
      <c r="S784" s="19">
        <v>116.14087</v>
      </c>
      <c r="T784" s="18">
        <v>-788</v>
      </c>
      <c r="U784" s="18">
        <v>1966</v>
      </c>
      <c r="V784" s="14">
        <v>576304.5625</v>
      </c>
      <c r="W784" s="14">
        <v>4110491.75</v>
      </c>
      <c r="X784" s="14">
        <f t="shared" si="36"/>
        <v>15831.667517269263</v>
      </c>
      <c r="Y784" s="14">
        <f t="shared" si="37"/>
        <v>-34983.17791007273</v>
      </c>
      <c r="Z784" s="14">
        <f t="shared" si="38"/>
        <v>38398.7556187067</v>
      </c>
    </row>
    <row r="785" spans="1:26" ht="12.75">
      <c r="A785" s="18">
        <v>782</v>
      </c>
      <c r="B785" s="18">
        <v>405</v>
      </c>
      <c r="C785" s="18" t="s">
        <v>343</v>
      </c>
      <c r="D785" s="18" t="s">
        <v>344</v>
      </c>
      <c r="E785" s="18" t="s">
        <v>345</v>
      </c>
      <c r="F785" s="18">
        <v>4307</v>
      </c>
      <c r="G785" s="18">
        <v>500</v>
      </c>
      <c r="H785" s="18" t="s">
        <v>346</v>
      </c>
      <c r="J785" s="18" t="s">
        <v>1020</v>
      </c>
      <c r="K785" s="18" t="s">
        <v>1021</v>
      </c>
      <c r="L785" s="18" t="s">
        <v>1035</v>
      </c>
      <c r="M785" s="18">
        <v>470</v>
      </c>
      <c r="N785" s="18" t="s">
        <v>1053</v>
      </c>
      <c r="O785" s="18" t="s">
        <v>347</v>
      </c>
      <c r="P785" s="18">
        <v>370650000000000</v>
      </c>
      <c r="Q785" s="18">
        <v>2402</v>
      </c>
      <c r="R785" s="19">
        <v>37.11542</v>
      </c>
      <c r="S785" s="19">
        <v>116.0265</v>
      </c>
      <c r="T785" s="18">
        <v>-1435</v>
      </c>
      <c r="U785" s="18">
        <v>1965</v>
      </c>
      <c r="V785" s="14">
        <v>586490.8125</v>
      </c>
      <c r="W785" s="14">
        <v>4107916.75</v>
      </c>
      <c r="X785" s="14">
        <f t="shared" si="36"/>
        <v>5645.417517269263</v>
      </c>
      <c r="Y785" s="14">
        <f t="shared" si="37"/>
        <v>-32408.17791007273</v>
      </c>
      <c r="Z785" s="14">
        <f t="shared" si="38"/>
        <v>32896.211550803484</v>
      </c>
    </row>
    <row r="786" spans="1:26" ht="12.75">
      <c r="A786" s="18">
        <v>783</v>
      </c>
      <c r="B786" s="18">
        <v>396</v>
      </c>
      <c r="C786" s="18" t="s">
        <v>348</v>
      </c>
      <c r="D786" s="18" t="s">
        <v>349</v>
      </c>
      <c r="E786" s="18" t="s">
        <v>350</v>
      </c>
      <c r="F786" s="18">
        <v>5329</v>
      </c>
      <c r="G786" s="18">
        <v>111</v>
      </c>
      <c r="H786" s="18" t="s">
        <v>351</v>
      </c>
      <c r="J786" s="18" t="s">
        <v>1020</v>
      </c>
      <c r="K786" s="18" t="s">
        <v>1052</v>
      </c>
      <c r="L786" s="18" t="s">
        <v>352</v>
      </c>
      <c r="M786" s="18">
        <v>89</v>
      </c>
      <c r="N786" s="18" t="s">
        <v>1053</v>
      </c>
      <c r="O786" s="18" t="s">
        <v>353</v>
      </c>
      <c r="P786" s="18">
        <v>370450000000000</v>
      </c>
      <c r="Q786" s="18">
        <v>4129</v>
      </c>
      <c r="R786" s="19">
        <v>37.08271</v>
      </c>
      <c r="S786" s="19">
        <v>116.34256</v>
      </c>
      <c r="T786" s="18">
        <v>-1111</v>
      </c>
      <c r="U786" s="18">
        <v>1964</v>
      </c>
      <c r="V786" s="14">
        <v>558435.0625</v>
      </c>
      <c r="W786" s="14">
        <v>4104046.75</v>
      </c>
      <c r="X786" s="14">
        <f t="shared" si="36"/>
        <v>33701.16751726926</v>
      </c>
      <c r="Y786" s="14">
        <f t="shared" si="37"/>
        <v>-28538.17791007273</v>
      </c>
      <c r="Z786" s="14">
        <f t="shared" si="38"/>
        <v>44161.0268274415</v>
      </c>
    </row>
    <row r="787" spans="1:26" ht="12.75">
      <c r="A787" s="18">
        <v>784</v>
      </c>
      <c r="B787" s="18">
        <v>1037</v>
      </c>
      <c r="C787" s="18" t="s">
        <v>354</v>
      </c>
      <c r="D787" s="18" t="s">
        <v>355</v>
      </c>
      <c r="E787" s="18" t="s">
        <v>356</v>
      </c>
      <c r="F787" s="18">
        <v>4047</v>
      </c>
      <c r="G787" s="18">
        <v>1500</v>
      </c>
      <c r="H787" s="18" t="s">
        <v>357</v>
      </c>
      <c r="I787" s="18" t="s">
        <v>1186</v>
      </c>
      <c r="J787" s="18" t="s">
        <v>1020</v>
      </c>
      <c r="K787" s="18" t="s">
        <v>1046</v>
      </c>
      <c r="L787" s="18" t="s">
        <v>1035</v>
      </c>
      <c r="M787" s="18">
        <v>887</v>
      </c>
      <c r="N787" s="18" t="s">
        <v>1023</v>
      </c>
      <c r="O787" s="18" t="s">
        <v>358</v>
      </c>
      <c r="P787" s="18">
        <v>370210000000000</v>
      </c>
      <c r="Q787" s="18">
        <v>2424</v>
      </c>
      <c r="R787" s="19">
        <v>37.03822</v>
      </c>
      <c r="S787" s="19">
        <v>116.05679</v>
      </c>
      <c r="T787" s="18">
        <v>-736</v>
      </c>
      <c r="U787" s="18">
        <v>1990</v>
      </c>
      <c r="V787" s="14">
        <v>583883.5625</v>
      </c>
      <c r="W787" s="14">
        <v>4099324.75</v>
      </c>
      <c r="X787" s="14">
        <f t="shared" si="36"/>
        <v>8252.667517269263</v>
      </c>
      <c r="Y787" s="14">
        <f t="shared" si="37"/>
        <v>-23816.17791007273</v>
      </c>
      <c r="Z787" s="14">
        <f t="shared" si="38"/>
        <v>25205.49248467142</v>
      </c>
    </row>
    <row r="788" spans="1:26" ht="12.75">
      <c r="A788" s="18">
        <v>785</v>
      </c>
      <c r="B788" s="18">
        <v>1037</v>
      </c>
      <c r="C788" s="18" t="s">
        <v>359</v>
      </c>
      <c r="D788" s="18" t="s">
        <v>355</v>
      </c>
      <c r="E788" s="18" t="s">
        <v>356</v>
      </c>
      <c r="F788" s="18">
        <v>4047</v>
      </c>
      <c r="G788" s="18">
        <v>1500</v>
      </c>
      <c r="H788" s="18" t="s">
        <v>357</v>
      </c>
      <c r="I788" s="18" t="s">
        <v>1186</v>
      </c>
      <c r="J788" s="18" t="s">
        <v>1020</v>
      </c>
      <c r="K788" s="18" t="s">
        <v>1046</v>
      </c>
      <c r="L788" s="18" t="s">
        <v>1035</v>
      </c>
      <c r="M788" s="18">
        <v>840</v>
      </c>
      <c r="N788" s="18" t="s">
        <v>1023</v>
      </c>
      <c r="O788" s="18" t="s">
        <v>358</v>
      </c>
      <c r="P788" s="18">
        <v>370210000000000</v>
      </c>
      <c r="Q788" s="18">
        <v>2424</v>
      </c>
      <c r="R788" s="19">
        <v>37.03822</v>
      </c>
      <c r="S788" s="19">
        <v>116.05679</v>
      </c>
      <c r="T788" s="18">
        <v>-783</v>
      </c>
      <c r="U788" s="18">
        <v>1990</v>
      </c>
      <c r="V788" s="14">
        <v>583883.5625</v>
      </c>
      <c r="W788" s="14">
        <v>4099324.75</v>
      </c>
      <c r="X788" s="14">
        <f t="shared" si="36"/>
        <v>8252.667517269263</v>
      </c>
      <c r="Y788" s="14">
        <f t="shared" si="37"/>
        <v>-23816.17791007273</v>
      </c>
      <c r="Z788" s="14">
        <f t="shared" si="38"/>
        <v>25205.49248467142</v>
      </c>
    </row>
    <row r="789" spans="1:26" ht="12.75">
      <c r="A789" s="18">
        <v>786</v>
      </c>
      <c r="B789" s="18">
        <v>806</v>
      </c>
      <c r="C789" s="18" t="s">
        <v>360</v>
      </c>
      <c r="D789" s="18" t="s">
        <v>1260</v>
      </c>
      <c r="E789" s="18" t="s">
        <v>361</v>
      </c>
      <c r="F789" s="18">
        <v>4312</v>
      </c>
      <c r="G789" s="18">
        <v>750</v>
      </c>
      <c r="H789" s="18" t="s">
        <v>362</v>
      </c>
      <c r="J789" s="18" t="s">
        <v>1020</v>
      </c>
      <c r="K789" s="18" t="s">
        <v>1021</v>
      </c>
      <c r="L789" s="18" t="s">
        <v>1035</v>
      </c>
      <c r="M789" s="18">
        <v>657</v>
      </c>
      <c r="N789" s="18" t="s">
        <v>1053</v>
      </c>
      <c r="O789" s="18" t="s">
        <v>363</v>
      </c>
      <c r="P789" s="18">
        <v>370900000000000</v>
      </c>
      <c r="Q789" s="18">
        <v>2432</v>
      </c>
      <c r="R789" s="19">
        <v>37.1519</v>
      </c>
      <c r="S789" s="19">
        <v>116.06344</v>
      </c>
      <c r="T789" s="18">
        <v>-1223</v>
      </c>
      <c r="U789" s="18">
        <v>1976</v>
      </c>
      <c r="V789" s="14">
        <v>583168.9375</v>
      </c>
      <c r="W789" s="14">
        <v>4111930.25</v>
      </c>
      <c r="X789" s="14">
        <f t="shared" si="36"/>
        <v>8967.292517269263</v>
      </c>
      <c r="Y789" s="14">
        <f t="shared" si="37"/>
        <v>-36421.67791007273</v>
      </c>
      <c r="Z789" s="14">
        <f t="shared" si="38"/>
        <v>37509.34492730249</v>
      </c>
    </row>
    <row r="790" spans="1:26" ht="12.75">
      <c r="A790" s="18">
        <v>787</v>
      </c>
      <c r="B790" s="18">
        <v>504</v>
      </c>
      <c r="C790" s="18" t="s">
        <v>364</v>
      </c>
      <c r="D790" s="18" t="s">
        <v>365</v>
      </c>
      <c r="E790" s="18" t="s">
        <v>366</v>
      </c>
      <c r="F790" s="18">
        <v>4277</v>
      </c>
      <c r="G790" s="18">
        <v>1025</v>
      </c>
      <c r="H790" s="18" t="s">
        <v>367</v>
      </c>
      <c r="J790" s="18" t="s">
        <v>1020</v>
      </c>
      <c r="K790" s="18" t="s">
        <v>1052</v>
      </c>
      <c r="L790" s="18" t="s">
        <v>1035</v>
      </c>
      <c r="M790" s="18">
        <v>991</v>
      </c>
      <c r="N790" s="18" t="s">
        <v>1053</v>
      </c>
      <c r="O790" s="18" t="s">
        <v>368</v>
      </c>
      <c r="P790" s="18">
        <v>370730000000000</v>
      </c>
      <c r="Q790" s="18">
        <v>2401</v>
      </c>
      <c r="R790" s="19">
        <v>37.12556</v>
      </c>
      <c r="S790" s="19">
        <v>116.02866</v>
      </c>
      <c r="T790" s="18">
        <v>-885</v>
      </c>
      <c r="U790" s="18">
        <v>1967</v>
      </c>
      <c r="V790" s="14">
        <v>586287.3125</v>
      </c>
      <c r="W790" s="14">
        <v>4109038.75</v>
      </c>
      <c r="X790" s="14">
        <f t="shared" si="36"/>
        <v>5848.917517269263</v>
      </c>
      <c r="Y790" s="14">
        <f t="shared" si="37"/>
        <v>-33530.17791007273</v>
      </c>
      <c r="Z790" s="14">
        <f t="shared" si="38"/>
        <v>34036.4902245362</v>
      </c>
    </row>
    <row r="791" spans="1:26" ht="12.75">
      <c r="A791" s="18">
        <v>788</v>
      </c>
      <c r="B791" s="18">
        <v>874</v>
      </c>
      <c r="C791" s="18" t="s">
        <v>369</v>
      </c>
      <c r="D791" s="18" t="s">
        <v>370</v>
      </c>
      <c r="E791" s="18" t="s">
        <v>371</v>
      </c>
      <c r="F791" s="18">
        <v>6189</v>
      </c>
      <c r="G791" s="18">
        <v>2350</v>
      </c>
      <c r="H791" s="18" t="s">
        <v>372</v>
      </c>
      <c r="J791" s="18" t="s">
        <v>1020</v>
      </c>
      <c r="K791" s="18" t="s">
        <v>1021</v>
      </c>
      <c r="L791" s="18" t="s">
        <v>1101</v>
      </c>
      <c r="M791" s="18">
        <v>2232</v>
      </c>
      <c r="N791" s="18" t="s">
        <v>1053</v>
      </c>
      <c r="O791" s="18" t="s">
        <v>373</v>
      </c>
      <c r="P791" s="18">
        <v>371520000000000</v>
      </c>
      <c r="Q791" s="18">
        <v>4199</v>
      </c>
      <c r="R791" s="19">
        <v>37.25632</v>
      </c>
      <c r="S791" s="19">
        <v>116.4774</v>
      </c>
      <c r="T791" s="18">
        <v>242</v>
      </c>
      <c r="U791" s="18">
        <v>1980</v>
      </c>
      <c r="V791" s="14">
        <v>546343.125</v>
      </c>
      <c r="W791" s="14">
        <v>4123232</v>
      </c>
      <c r="X791" s="14">
        <f t="shared" si="36"/>
        <v>45793.10501726926</v>
      </c>
      <c r="Y791" s="14">
        <f t="shared" si="37"/>
        <v>-47723.42791007273</v>
      </c>
      <c r="Z791" s="14">
        <f t="shared" si="38"/>
        <v>66140.2603458027</v>
      </c>
    </row>
    <row r="792" spans="1:26" ht="12.75">
      <c r="A792" s="18">
        <v>789</v>
      </c>
      <c r="B792" s="18">
        <v>1000</v>
      </c>
      <c r="C792" s="18" t="s">
        <v>374</v>
      </c>
      <c r="D792" s="18" t="s">
        <v>375</v>
      </c>
      <c r="E792" s="18" t="s">
        <v>376</v>
      </c>
      <c r="F792" s="18">
        <v>4067</v>
      </c>
      <c r="G792" s="18">
        <v>2200</v>
      </c>
      <c r="H792" s="18" t="s">
        <v>377</v>
      </c>
      <c r="J792" s="18" t="s">
        <v>1020</v>
      </c>
      <c r="K792" s="18" t="s">
        <v>1021</v>
      </c>
      <c r="L792" s="18" t="s">
        <v>1101</v>
      </c>
      <c r="M792" s="18">
        <v>2095</v>
      </c>
      <c r="N792" s="18" t="s">
        <v>1023</v>
      </c>
      <c r="O792" s="18" t="s">
        <v>378</v>
      </c>
      <c r="P792" s="18">
        <v>370330000000000</v>
      </c>
      <c r="Q792" s="18">
        <v>2469</v>
      </c>
      <c r="R792" s="19">
        <v>37.06096</v>
      </c>
      <c r="S792" s="19">
        <v>116.04531</v>
      </c>
      <c r="T792" s="18">
        <v>497</v>
      </c>
      <c r="U792" s="18">
        <v>1987</v>
      </c>
      <c r="V792" s="14">
        <v>584880.25</v>
      </c>
      <c r="W792" s="14">
        <v>4101857.75</v>
      </c>
      <c r="X792" s="14">
        <f t="shared" si="36"/>
        <v>7255.980017269263</v>
      </c>
      <c r="Y792" s="14">
        <f t="shared" si="37"/>
        <v>-26349.17791007273</v>
      </c>
      <c r="Z792" s="14">
        <f t="shared" si="38"/>
        <v>27329.991265049382</v>
      </c>
    </row>
    <row r="793" spans="1:26" ht="12.75">
      <c r="A793" s="18">
        <v>790</v>
      </c>
      <c r="B793" s="18">
        <v>705</v>
      </c>
      <c r="C793" s="18" t="s">
        <v>379</v>
      </c>
      <c r="D793" s="18" t="s">
        <v>1724</v>
      </c>
      <c r="E793" s="18" t="s">
        <v>380</v>
      </c>
      <c r="F793" s="18">
        <v>4267</v>
      </c>
      <c r="G793" s="18">
        <v>1925</v>
      </c>
      <c r="H793" s="18" t="s">
        <v>381</v>
      </c>
      <c r="J793" s="18" t="s">
        <v>1020</v>
      </c>
      <c r="K793" s="18" t="s">
        <v>1021</v>
      </c>
      <c r="L793" s="18" t="s">
        <v>1035</v>
      </c>
      <c r="M793" s="18">
        <v>1090</v>
      </c>
      <c r="N793" s="18" t="s">
        <v>1023</v>
      </c>
      <c r="O793" s="18" t="s">
        <v>382</v>
      </c>
      <c r="P793" s="18">
        <v>370410000000000</v>
      </c>
      <c r="Q793" s="18">
        <v>2394</v>
      </c>
      <c r="R793" s="19">
        <v>37.06959</v>
      </c>
      <c r="S793" s="19">
        <v>115.99211</v>
      </c>
      <c r="T793" s="18">
        <v>-783</v>
      </c>
      <c r="U793" s="18">
        <v>1972</v>
      </c>
      <c r="V793" s="14">
        <v>589600</v>
      </c>
      <c r="W793" s="14">
        <v>4102864.25</v>
      </c>
      <c r="X793" s="14">
        <f t="shared" si="36"/>
        <v>2536.230017269263</v>
      </c>
      <c r="Y793" s="14">
        <f t="shared" si="37"/>
        <v>-27355.67791007273</v>
      </c>
      <c r="Z793" s="14">
        <f t="shared" si="38"/>
        <v>27472.99722673408</v>
      </c>
    </row>
    <row r="794" spans="1:26" ht="12.75">
      <c r="A794" s="18">
        <v>791</v>
      </c>
      <c r="B794" s="18">
        <v>980</v>
      </c>
      <c r="C794" s="18" t="s">
        <v>383</v>
      </c>
      <c r="D794" s="18" t="s">
        <v>384</v>
      </c>
      <c r="E794" s="18" t="s">
        <v>385</v>
      </c>
      <c r="F794" s="18">
        <v>4317</v>
      </c>
      <c r="G794" s="18">
        <v>1810</v>
      </c>
      <c r="H794" s="18" t="s">
        <v>386</v>
      </c>
      <c r="J794" s="18" t="s">
        <v>1020</v>
      </c>
      <c r="K794" s="18" t="s">
        <v>1021</v>
      </c>
      <c r="L794" s="18" t="s">
        <v>1101</v>
      </c>
      <c r="M794" s="18">
        <v>1700</v>
      </c>
      <c r="N794" s="18" t="s">
        <v>1023</v>
      </c>
      <c r="O794" s="18" t="s">
        <v>387</v>
      </c>
      <c r="P794" s="18">
        <v>370550000000000</v>
      </c>
      <c r="Q794" s="18">
        <v>2409</v>
      </c>
      <c r="R794" s="19">
        <v>37.09829</v>
      </c>
      <c r="S794" s="19">
        <v>116.01551</v>
      </c>
      <c r="T794" s="18">
        <v>-208</v>
      </c>
      <c r="U794" s="18">
        <v>1986</v>
      </c>
      <c r="V794" s="14">
        <v>587486.3125</v>
      </c>
      <c r="W794" s="14">
        <v>4106026</v>
      </c>
      <c r="X794" s="14">
        <f t="shared" si="36"/>
        <v>4649.917517269263</v>
      </c>
      <c r="Y794" s="14">
        <f t="shared" si="37"/>
        <v>-30517.42791007273</v>
      </c>
      <c r="Z794" s="14">
        <f t="shared" si="38"/>
        <v>30869.64753870529</v>
      </c>
    </row>
    <row r="795" spans="1:26" ht="12.75">
      <c r="A795" s="18">
        <v>792</v>
      </c>
      <c r="B795" s="18">
        <v>168</v>
      </c>
      <c r="C795" s="18" t="s">
        <v>388</v>
      </c>
      <c r="D795" s="18" t="s">
        <v>389</v>
      </c>
      <c r="E795" s="18" t="s">
        <v>390</v>
      </c>
      <c r="F795" s="18">
        <v>-8888</v>
      </c>
      <c r="G795" s="18">
        <v>-9999</v>
      </c>
      <c r="H795" s="18" t="s">
        <v>391</v>
      </c>
      <c r="J795" s="18" t="s">
        <v>1192</v>
      </c>
      <c r="K795" s="18" t="s">
        <v>1021</v>
      </c>
      <c r="L795" s="18" t="s">
        <v>392</v>
      </c>
      <c r="M795" s="18">
        <v>330</v>
      </c>
      <c r="N795" s="18" t="s">
        <v>1053</v>
      </c>
      <c r="O795" s="18" t="s">
        <v>393</v>
      </c>
      <c r="P795" s="18">
        <v>371140000000000</v>
      </c>
      <c r="Q795" s="18">
        <v>4530</v>
      </c>
      <c r="R795" s="19">
        <v>37.1953</v>
      </c>
      <c r="S795" s="19">
        <v>116.20046</v>
      </c>
      <c r="T795" s="18">
        <v>13748</v>
      </c>
      <c r="U795" s="18">
        <v>1958</v>
      </c>
      <c r="V795" s="14">
        <v>570960.0625</v>
      </c>
      <c r="W795" s="14">
        <v>4116634</v>
      </c>
      <c r="X795" s="14">
        <f t="shared" si="36"/>
        <v>21176.167517269263</v>
      </c>
      <c r="Y795" s="14">
        <f t="shared" si="37"/>
        <v>-41125.42791007273</v>
      </c>
      <c r="Z795" s="14">
        <f t="shared" si="38"/>
        <v>46257.22528974299</v>
      </c>
    </row>
    <row r="796" spans="1:26" ht="12.75">
      <c r="A796" s="18">
        <v>793</v>
      </c>
      <c r="B796" s="18">
        <v>463</v>
      </c>
      <c r="C796" s="18" t="s">
        <v>394</v>
      </c>
      <c r="D796" s="18" t="s">
        <v>395</v>
      </c>
      <c r="E796" s="18" t="s">
        <v>396</v>
      </c>
      <c r="F796" s="18">
        <v>4070</v>
      </c>
      <c r="G796" s="18">
        <v>1900</v>
      </c>
      <c r="H796" s="18" t="s">
        <v>397</v>
      </c>
      <c r="J796" s="18" t="s">
        <v>1020</v>
      </c>
      <c r="K796" s="18" t="s">
        <v>1021</v>
      </c>
      <c r="L796" s="18" t="s">
        <v>1029</v>
      </c>
      <c r="M796" s="18">
        <v>1840</v>
      </c>
      <c r="N796" s="18" t="s">
        <v>1023</v>
      </c>
      <c r="O796" s="18" t="s">
        <v>398</v>
      </c>
      <c r="P796" s="18">
        <v>370400000000000</v>
      </c>
      <c r="Q796" s="18">
        <v>2434</v>
      </c>
      <c r="R796" s="19">
        <v>37.06845</v>
      </c>
      <c r="S796" s="19">
        <v>116.0353</v>
      </c>
      <c r="T796" s="18">
        <v>204</v>
      </c>
      <c r="U796" s="18">
        <v>1966</v>
      </c>
      <c r="V796" s="14">
        <v>585761.0625</v>
      </c>
      <c r="W796" s="14">
        <v>4102698.5</v>
      </c>
      <c r="X796" s="14">
        <f t="shared" si="36"/>
        <v>6375.167517269263</v>
      </c>
      <c r="Y796" s="14">
        <f t="shared" si="37"/>
        <v>-27189.92791007273</v>
      </c>
      <c r="Z796" s="14">
        <f t="shared" si="38"/>
        <v>27927.315313652995</v>
      </c>
    </row>
    <row r="797" spans="1:26" ht="12.75">
      <c r="A797" s="18">
        <v>794</v>
      </c>
      <c r="B797" s="18">
        <v>471</v>
      </c>
      <c r="C797" s="18" t="s">
        <v>399</v>
      </c>
      <c r="D797" s="18" t="s">
        <v>400</v>
      </c>
      <c r="E797" s="18" t="s">
        <v>401</v>
      </c>
      <c r="F797" s="18">
        <v>4021</v>
      </c>
      <c r="G797" s="18">
        <v>311</v>
      </c>
      <c r="H797" s="18" t="s">
        <v>402</v>
      </c>
      <c r="J797" s="18" t="s">
        <v>1020</v>
      </c>
      <c r="K797" s="18" t="s">
        <v>1046</v>
      </c>
      <c r="L797" s="18" t="s">
        <v>1035</v>
      </c>
      <c r="M797" s="18">
        <v>288</v>
      </c>
      <c r="N797" s="18" t="s">
        <v>1023</v>
      </c>
      <c r="O797" s="18" t="s">
        <v>403</v>
      </c>
      <c r="P797" s="18">
        <v>370240000000000</v>
      </c>
      <c r="Q797" s="18">
        <v>2406</v>
      </c>
      <c r="R797" s="19">
        <v>37.04631</v>
      </c>
      <c r="S797" s="19">
        <v>116.02932</v>
      </c>
      <c r="T797" s="18">
        <v>-1327</v>
      </c>
      <c r="U797" s="18">
        <v>1966</v>
      </c>
      <c r="V797" s="14">
        <v>586318.125</v>
      </c>
      <c r="W797" s="14">
        <v>4100247</v>
      </c>
      <c r="X797" s="14">
        <f t="shared" si="36"/>
        <v>5818.105017269263</v>
      </c>
      <c r="Y797" s="14">
        <f t="shared" si="37"/>
        <v>-24738.42791007273</v>
      </c>
      <c r="Z797" s="14">
        <f t="shared" si="38"/>
        <v>25413.385478008222</v>
      </c>
    </row>
    <row r="798" spans="1:26" ht="12.75">
      <c r="A798" s="18">
        <v>795</v>
      </c>
      <c r="B798" s="18">
        <v>556</v>
      </c>
      <c r="C798" s="18" t="s">
        <v>404</v>
      </c>
      <c r="D798" s="18" t="s">
        <v>405</v>
      </c>
      <c r="E798" s="18" t="s">
        <v>406</v>
      </c>
      <c r="F798" s="18">
        <v>4257</v>
      </c>
      <c r="G798" s="18">
        <v>1833</v>
      </c>
      <c r="H798" s="18" t="s">
        <v>407</v>
      </c>
      <c r="J798" s="18" t="s">
        <v>1020</v>
      </c>
      <c r="K798" s="18" t="s">
        <v>1021</v>
      </c>
      <c r="L798" s="18" t="s">
        <v>1035</v>
      </c>
      <c r="M798" s="18">
        <v>1250</v>
      </c>
      <c r="N798" s="18" t="s">
        <v>1053</v>
      </c>
      <c r="O798" s="18" t="s">
        <v>408</v>
      </c>
      <c r="P798" s="18">
        <v>370700000000000</v>
      </c>
      <c r="Q798" s="18">
        <v>2428</v>
      </c>
      <c r="R798" s="19">
        <v>37.11677</v>
      </c>
      <c r="S798" s="19">
        <v>116.08224</v>
      </c>
      <c r="T798" s="18">
        <v>-579</v>
      </c>
      <c r="U798" s="18">
        <v>1968</v>
      </c>
      <c r="V798" s="14">
        <v>581536.875</v>
      </c>
      <c r="W798" s="14">
        <v>4108016.25</v>
      </c>
      <c r="X798" s="14">
        <f t="shared" si="36"/>
        <v>10599.355017269263</v>
      </c>
      <c r="Y798" s="14">
        <f t="shared" si="37"/>
        <v>-32507.67791007273</v>
      </c>
      <c r="Z798" s="14">
        <f t="shared" si="38"/>
        <v>34192.03781419209</v>
      </c>
    </row>
    <row r="799" spans="1:26" ht="12.75">
      <c r="A799" s="18">
        <v>796</v>
      </c>
      <c r="B799" s="18">
        <v>458</v>
      </c>
      <c r="C799" s="18" t="s">
        <v>409</v>
      </c>
      <c r="D799" s="18" t="s">
        <v>410</v>
      </c>
      <c r="E799" s="18" t="s">
        <v>411</v>
      </c>
      <c r="F799" s="18">
        <v>4291</v>
      </c>
      <c r="G799" s="18">
        <v>915</v>
      </c>
      <c r="H799" s="18" t="s">
        <v>412</v>
      </c>
      <c r="J799" s="18" t="s">
        <v>1020</v>
      </c>
      <c r="K799" s="18" t="s">
        <v>1021</v>
      </c>
      <c r="L799" s="18" t="s">
        <v>1035</v>
      </c>
      <c r="M799" s="18">
        <v>816</v>
      </c>
      <c r="N799" s="18" t="s">
        <v>1053</v>
      </c>
      <c r="O799" s="18" t="s">
        <v>413</v>
      </c>
      <c r="P799" s="18">
        <v>370800000000000</v>
      </c>
      <c r="Q799" s="18">
        <v>2462</v>
      </c>
      <c r="R799" s="19">
        <v>37.13429</v>
      </c>
      <c r="S799" s="19">
        <v>116.07112</v>
      </c>
      <c r="T799" s="18">
        <v>-1013</v>
      </c>
      <c r="U799" s="18">
        <v>1966</v>
      </c>
      <c r="V799" s="14">
        <v>582505.6875</v>
      </c>
      <c r="W799" s="14">
        <v>4109969.75</v>
      </c>
      <c r="X799" s="14">
        <f t="shared" si="36"/>
        <v>9630.542517269263</v>
      </c>
      <c r="Y799" s="14">
        <f t="shared" si="37"/>
        <v>-34461.17791007273</v>
      </c>
      <c r="Z799" s="14">
        <f t="shared" si="38"/>
        <v>35781.56134277284</v>
      </c>
    </row>
    <row r="800" spans="1:26" ht="12.75">
      <c r="A800" s="18">
        <v>797</v>
      </c>
      <c r="B800" s="18">
        <v>601</v>
      </c>
      <c r="C800" s="18" t="s">
        <v>414</v>
      </c>
      <c r="D800" s="18" t="s">
        <v>415</v>
      </c>
      <c r="E800" s="18" t="s">
        <v>416</v>
      </c>
      <c r="F800" s="18">
        <v>3965</v>
      </c>
      <c r="G800" s="18">
        <v>1046</v>
      </c>
      <c r="H800" s="18" t="s">
        <v>417</v>
      </c>
      <c r="J800" s="18" t="s">
        <v>1020</v>
      </c>
      <c r="K800" s="18" t="s">
        <v>1021</v>
      </c>
      <c r="L800" s="18" t="s">
        <v>1035</v>
      </c>
      <c r="M800" s="18">
        <v>994</v>
      </c>
      <c r="N800" s="18" t="s">
        <v>1023</v>
      </c>
      <c r="O800" s="18" t="s">
        <v>418</v>
      </c>
      <c r="P800" s="18">
        <v>370030000000000</v>
      </c>
      <c r="Q800" s="18">
        <v>2408</v>
      </c>
      <c r="R800" s="19">
        <v>37.00883</v>
      </c>
      <c r="S800" s="19">
        <v>116.03032</v>
      </c>
      <c r="T800" s="18">
        <v>-563</v>
      </c>
      <c r="U800" s="18">
        <v>1969</v>
      </c>
      <c r="V800" s="14">
        <v>586271.75</v>
      </c>
      <c r="W800" s="14">
        <v>4096087.75</v>
      </c>
      <c r="X800" s="14">
        <f t="shared" si="36"/>
        <v>5864.480017269263</v>
      </c>
      <c r="Y800" s="14">
        <f t="shared" si="37"/>
        <v>-20579.17791007273</v>
      </c>
      <c r="Z800" s="14">
        <f t="shared" si="38"/>
        <v>21398.47399529639</v>
      </c>
    </row>
    <row r="801" spans="1:26" ht="12.75">
      <c r="A801" s="18">
        <v>798</v>
      </c>
      <c r="B801" s="18">
        <v>865</v>
      </c>
      <c r="C801" s="18" t="s">
        <v>419</v>
      </c>
      <c r="D801" s="18" t="s">
        <v>420</v>
      </c>
      <c r="E801" s="18" t="s">
        <v>421</v>
      </c>
      <c r="F801" s="18">
        <v>4287</v>
      </c>
      <c r="G801" s="18">
        <v>1526</v>
      </c>
      <c r="H801" s="18" t="s">
        <v>422</v>
      </c>
      <c r="J801" s="18" t="s">
        <v>1020</v>
      </c>
      <c r="K801" s="18" t="s">
        <v>1021</v>
      </c>
      <c r="L801" s="18" t="s">
        <v>1035</v>
      </c>
      <c r="M801" s="18">
        <v>1209</v>
      </c>
      <c r="N801" s="18" t="s">
        <v>1053</v>
      </c>
      <c r="O801" s="18" t="s">
        <v>423</v>
      </c>
      <c r="P801" s="18">
        <v>370730000000000</v>
      </c>
      <c r="Q801" s="18">
        <v>2446</v>
      </c>
      <c r="R801" s="19">
        <v>37.12655</v>
      </c>
      <c r="S801" s="19">
        <v>116.0885</v>
      </c>
      <c r="T801" s="18">
        <v>-632</v>
      </c>
      <c r="U801" s="18">
        <v>1980</v>
      </c>
      <c r="V801" s="14">
        <v>580969.625</v>
      </c>
      <c r="W801" s="14">
        <v>4109096.25</v>
      </c>
      <c r="X801" s="14">
        <f t="shared" si="36"/>
        <v>11166.605017269263</v>
      </c>
      <c r="Y801" s="14">
        <f t="shared" si="37"/>
        <v>-33587.67791007273</v>
      </c>
      <c r="Z801" s="14">
        <f t="shared" si="38"/>
        <v>35395.270517436235</v>
      </c>
    </row>
    <row r="802" spans="1:26" ht="12.75">
      <c r="A802" s="18">
        <v>799</v>
      </c>
      <c r="B802" s="18">
        <v>298</v>
      </c>
      <c r="C802" s="18" t="s">
        <v>424</v>
      </c>
      <c r="D802" s="18" t="s">
        <v>425</v>
      </c>
      <c r="E802" s="18" t="s">
        <v>426</v>
      </c>
      <c r="F802" s="18">
        <v>4209</v>
      </c>
      <c r="G802" s="18">
        <v>760</v>
      </c>
      <c r="H802" s="18" t="s">
        <v>427</v>
      </c>
      <c r="J802" s="18" t="s">
        <v>1020</v>
      </c>
      <c r="K802" s="18" t="s">
        <v>1021</v>
      </c>
      <c r="L802" s="18" t="s">
        <v>1059</v>
      </c>
      <c r="M802" s="18">
        <v>749</v>
      </c>
      <c r="N802" s="18" t="s">
        <v>1053</v>
      </c>
      <c r="O802" s="18" t="s">
        <v>428</v>
      </c>
      <c r="P802" s="18">
        <v>370740000000000</v>
      </c>
      <c r="Q802" s="18">
        <v>2442</v>
      </c>
      <c r="R802" s="19">
        <v>37.12808</v>
      </c>
      <c r="S802" s="19">
        <v>116.05</v>
      </c>
      <c r="T802" s="18">
        <v>-1018</v>
      </c>
      <c r="U802" s="18">
        <v>1962</v>
      </c>
      <c r="V802" s="14">
        <v>584387.9375</v>
      </c>
      <c r="W802" s="14">
        <v>4109300.25</v>
      </c>
      <c r="X802" s="14">
        <f t="shared" si="36"/>
        <v>7748.292517269263</v>
      </c>
      <c r="Y802" s="14">
        <f t="shared" si="37"/>
        <v>-33791.67791007273</v>
      </c>
      <c r="Z802" s="14">
        <f t="shared" si="38"/>
        <v>34668.624618107766</v>
      </c>
    </row>
    <row r="803" spans="1:26" ht="12.75">
      <c r="A803" s="18">
        <v>800</v>
      </c>
      <c r="B803" s="18">
        <v>933</v>
      </c>
      <c r="C803" s="18" t="s">
        <v>429</v>
      </c>
      <c r="D803" s="18" t="s">
        <v>430</v>
      </c>
      <c r="E803" s="18" t="s">
        <v>431</v>
      </c>
      <c r="F803" s="18">
        <v>4159</v>
      </c>
      <c r="G803" s="18">
        <v>1900</v>
      </c>
      <c r="H803" s="18" t="s">
        <v>432</v>
      </c>
      <c r="J803" s="18" t="s">
        <v>1020</v>
      </c>
      <c r="K803" s="18" t="s">
        <v>1021</v>
      </c>
      <c r="L803" s="18" t="s">
        <v>1112</v>
      </c>
      <c r="M803" s="18">
        <v>1747</v>
      </c>
      <c r="N803" s="18" t="s">
        <v>1023</v>
      </c>
      <c r="O803" s="18" t="s">
        <v>433</v>
      </c>
      <c r="P803" s="18">
        <v>370620000000000</v>
      </c>
      <c r="Q803" s="18">
        <v>2543</v>
      </c>
      <c r="R803" s="19">
        <v>37.10561</v>
      </c>
      <c r="S803" s="19">
        <v>116.0494</v>
      </c>
      <c r="T803" s="18">
        <v>131</v>
      </c>
      <c r="U803" s="18">
        <v>1983</v>
      </c>
      <c r="V803" s="14">
        <v>584466.75</v>
      </c>
      <c r="W803" s="14">
        <v>4106807.5</v>
      </c>
      <c r="X803" s="14">
        <f t="shared" si="36"/>
        <v>7669.480017269263</v>
      </c>
      <c r="Y803" s="14">
        <f t="shared" si="37"/>
        <v>-31298.92791007273</v>
      </c>
      <c r="Z803" s="14">
        <f t="shared" si="38"/>
        <v>32224.89429083084</v>
      </c>
    </row>
    <row r="804" spans="1:26" ht="12.75">
      <c r="A804" s="18">
        <v>801</v>
      </c>
      <c r="B804" s="18">
        <v>412</v>
      </c>
      <c r="C804" s="18" t="s">
        <v>434</v>
      </c>
      <c r="D804" s="18" t="s">
        <v>435</v>
      </c>
      <c r="E804" s="18" t="s">
        <v>436</v>
      </c>
      <c r="F804" s="18">
        <v>4297</v>
      </c>
      <c r="G804" s="18">
        <v>765</v>
      </c>
      <c r="H804" s="18" t="s">
        <v>437</v>
      </c>
      <c r="J804" s="18" t="s">
        <v>1020</v>
      </c>
      <c r="K804" s="18" t="s">
        <v>1686</v>
      </c>
      <c r="L804" s="18" t="s">
        <v>438</v>
      </c>
      <c r="M804" s="18">
        <v>624</v>
      </c>
      <c r="N804" s="18" t="s">
        <v>1053</v>
      </c>
      <c r="O804" s="18" t="s">
        <v>439</v>
      </c>
      <c r="P804" s="18">
        <v>370820000000000</v>
      </c>
      <c r="Q804" s="18">
        <v>2446</v>
      </c>
      <c r="R804" s="19">
        <v>37.14036</v>
      </c>
      <c r="S804" s="19">
        <v>116.06665</v>
      </c>
      <c r="T804" s="18">
        <v>-1227</v>
      </c>
      <c r="U804" s="18">
        <v>1965</v>
      </c>
      <c r="V804" s="14">
        <v>582895.8125</v>
      </c>
      <c r="W804" s="14">
        <v>4110647.75</v>
      </c>
      <c r="X804" s="14">
        <f t="shared" si="36"/>
        <v>9240.417517269263</v>
      </c>
      <c r="Y804" s="14">
        <f t="shared" si="37"/>
        <v>-35139.17791007273</v>
      </c>
      <c r="Z804" s="14">
        <f t="shared" si="38"/>
        <v>36333.82914157549</v>
      </c>
    </row>
    <row r="805" spans="1:26" ht="12.75">
      <c r="A805" s="18">
        <v>802</v>
      </c>
      <c r="B805" s="18">
        <v>321</v>
      </c>
      <c r="C805" s="18" t="s">
        <v>440</v>
      </c>
      <c r="D805" s="18" t="s">
        <v>2884</v>
      </c>
      <c r="E805" s="18" t="s">
        <v>441</v>
      </c>
      <c r="F805" s="18">
        <v>4026</v>
      </c>
      <c r="G805" s="18">
        <v>260</v>
      </c>
      <c r="H805" s="18" t="s">
        <v>442</v>
      </c>
      <c r="J805" s="18" t="s">
        <v>1020</v>
      </c>
      <c r="K805" s="18" t="s">
        <v>1046</v>
      </c>
      <c r="L805" s="18" t="s">
        <v>1059</v>
      </c>
      <c r="M805" s="18">
        <v>245</v>
      </c>
      <c r="N805" s="18" t="s">
        <v>1023</v>
      </c>
      <c r="O805" s="18" t="s">
        <v>443</v>
      </c>
      <c r="P805" s="18">
        <v>370250000000000</v>
      </c>
      <c r="Q805" s="18">
        <v>2405</v>
      </c>
      <c r="R805" s="19">
        <v>37.04834</v>
      </c>
      <c r="S805" s="19">
        <v>116.03236</v>
      </c>
      <c r="T805" s="18">
        <v>-1376</v>
      </c>
      <c r="U805" s="18">
        <v>1963</v>
      </c>
      <c r="V805" s="14">
        <v>586045.875</v>
      </c>
      <c r="W805" s="14">
        <v>4100469.25</v>
      </c>
      <c r="X805" s="14">
        <f t="shared" si="36"/>
        <v>6090.355017269263</v>
      </c>
      <c r="Y805" s="14">
        <f t="shared" si="37"/>
        <v>-24960.67791007273</v>
      </c>
      <c r="Z805" s="14">
        <f t="shared" si="38"/>
        <v>25692.953624812573</v>
      </c>
    </row>
    <row r="806" spans="1:26" ht="12.75">
      <c r="A806" s="18">
        <v>803</v>
      </c>
      <c r="B806" s="18">
        <v>766</v>
      </c>
      <c r="C806" s="18" t="s">
        <v>444</v>
      </c>
      <c r="D806" s="18" t="s">
        <v>4251</v>
      </c>
      <c r="E806" s="18" t="s">
        <v>445</v>
      </c>
      <c r="F806" s="18">
        <v>4354</v>
      </c>
      <c r="G806" s="18">
        <v>1165</v>
      </c>
      <c r="H806" s="18" t="s">
        <v>446</v>
      </c>
      <c r="J806" s="18" t="s">
        <v>1020</v>
      </c>
      <c r="K806" s="18" t="s">
        <v>1021</v>
      </c>
      <c r="L806" s="18" t="s">
        <v>1035</v>
      </c>
      <c r="M806" s="18">
        <v>1001</v>
      </c>
      <c r="N806" s="18" t="s">
        <v>1053</v>
      </c>
      <c r="O806" s="18" t="s">
        <v>447</v>
      </c>
      <c r="P806" s="18">
        <v>370650000000000</v>
      </c>
      <c r="Q806" s="18">
        <v>2404</v>
      </c>
      <c r="R806" s="19">
        <v>37.11411</v>
      </c>
      <c r="S806" s="19">
        <v>116.02103</v>
      </c>
      <c r="T806" s="18">
        <v>-949</v>
      </c>
      <c r="U806" s="18">
        <v>1975</v>
      </c>
      <c r="V806" s="14">
        <v>586977.375</v>
      </c>
      <c r="W806" s="14">
        <v>4107776.5</v>
      </c>
      <c r="X806" s="14">
        <f t="shared" si="36"/>
        <v>5158.855017269263</v>
      </c>
      <c r="Y806" s="14">
        <f t="shared" si="37"/>
        <v>-32267.92791007273</v>
      </c>
      <c r="Z806" s="14">
        <f t="shared" si="38"/>
        <v>32677.71345579208</v>
      </c>
    </row>
    <row r="807" spans="1:26" ht="12.75">
      <c r="A807" s="18">
        <v>804</v>
      </c>
      <c r="B807" s="18">
        <v>762</v>
      </c>
      <c r="C807" s="18" t="s">
        <v>448</v>
      </c>
      <c r="D807" s="18" t="s">
        <v>449</v>
      </c>
      <c r="E807" s="18" t="s">
        <v>450</v>
      </c>
      <c r="F807" s="18">
        <v>4234</v>
      </c>
      <c r="G807" s="18">
        <v>980</v>
      </c>
      <c r="H807" s="18" t="s">
        <v>451</v>
      </c>
      <c r="J807" s="18" t="s">
        <v>1020</v>
      </c>
      <c r="K807" s="18" t="s">
        <v>1021</v>
      </c>
      <c r="L807" s="18" t="s">
        <v>1035</v>
      </c>
      <c r="M807" s="18">
        <v>862</v>
      </c>
      <c r="N807" s="18" t="s">
        <v>1053</v>
      </c>
      <c r="O807" s="18" t="s">
        <v>452</v>
      </c>
      <c r="P807" s="18">
        <v>370530000000000</v>
      </c>
      <c r="Q807" s="18">
        <v>2773</v>
      </c>
      <c r="R807" s="19">
        <v>37.09319</v>
      </c>
      <c r="S807" s="19">
        <v>116.09167</v>
      </c>
      <c r="T807" s="18">
        <v>-599</v>
      </c>
      <c r="U807" s="18">
        <v>1974</v>
      </c>
      <c r="V807" s="14">
        <v>580723.625</v>
      </c>
      <c r="W807" s="14">
        <v>4105392.75</v>
      </c>
      <c r="X807" s="14">
        <f t="shared" si="36"/>
        <v>11412.605017269263</v>
      </c>
      <c r="Y807" s="14">
        <f t="shared" si="37"/>
        <v>-29884.17791007273</v>
      </c>
      <c r="Z807" s="14">
        <f t="shared" si="38"/>
        <v>31989.242608118722</v>
      </c>
    </row>
    <row r="808" spans="1:26" ht="12.75">
      <c r="A808" s="18">
        <v>805</v>
      </c>
      <c r="B808" s="18">
        <v>447</v>
      </c>
      <c r="C808" s="18" t="s">
        <v>453</v>
      </c>
      <c r="D808" s="18" t="s">
        <v>454</v>
      </c>
      <c r="E808" s="18" t="s">
        <v>455</v>
      </c>
      <c r="F808" s="18">
        <v>4271</v>
      </c>
      <c r="G808" s="18">
        <v>765</v>
      </c>
      <c r="H808" s="18" t="s">
        <v>456</v>
      </c>
      <c r="J808" s="18" t="s">
        <v>1020</v>
      </c>
      <c r="K808" s="18" t="s">
        <v>1052</v>
      </c>
      <c r="L808" s="18" t="s">
        <v>1035</v>
      </c>
      <c r="M808" s="18">
        <v>492</v>
      </c>
      <c r="N808" s="18" t="s">
        <v>4028</v>
      </c>
      <c r="O808" s="18" t="s">
        <v>457</v>
      </c>
      <c r="P808" s="18">
        <v>370640000000000</v>
      </c>
      <c r="Q808" s="18">
        <v>2409</v>
      </c>
      <c r="R808" s="19">
        <v>37.11334</v>
      </c>
      <c r="S808" s="19">
        <v>116.03135</v>
      </c>
      <c r="T808" s="18">
        <v>-1370</v>
      </c>
      <c r="U808" s="18">
        <v>1966</v>
      </c>
      <c r="V808" s="14">
        <v>586061.6875</v>
      </c>
      <c r="W808" s="14">
        <v>4107681</v>
      </c>
      <c r="X808" s="14">
        <f t="shared" si="36"/>
        <v>6074.542517269263</v>
      </c>
      <c r="Y808" s="14">
        <f t="shared" si="37"/>
        <v>-32172.42791007273</v>
      </c>
      <c r="Z808" s="14">
        <f t="shared" si="38"/>
        <v>32740.879408209832</v>
      </c>
    </row>
    <row r="809" spans="1:26" ht="12.75">
      <c r="A809" s="18">
        <v>806</v>
      </c>
      <c r="B809" s="18">
        <v>1039</v>
      </c>
      <c r="C809" s="18" t="s">
        <v>458</v>
      </c>
      <c r="D809" s="18" t="s">
        <v>459</v>
      </c>
      <c r="E809" s="18" t="s">
        <v>460</v>
      </c>
      <c r="F809" s="18">
        <v>6226</v>
      </c>
      <c r="G809" s="18">
        <v>2220</v>
      </c>
      <c r="H809" s="18" t="s">
        <v>461</v>
      </c>
      <c r="J809" s="18" t="s">
        <v>1020</v>
      </c>
      <c r="K809" s="18" t="s">
        <v>1021</v>
      </c>
      <c r="L809" s="18" t="s">
        <v>1101</v>
      </c>
      <c r="M809" s="18">
        <v>1969</v>
      </c>
      <c r="N809" s="18" t="s">
        <v>1053</v>
      </c>
      <c r="O809" s="18" t="s">
        <v>462</v>
      </c>
      <c r="P809" s="18">
        <v>371450000000000</v>
      </c>
      <c r="Q809" s="18">
        <v>4192</v>
      </c>
      <c r="R809" s="19">
        <v>37.24787</v>
      </c>
      <c r="S809" s="19">
        <v>116.49421</v>
      </c>
      <c r="T809" s="18">
        <v>-65</v>
      </c>
      <c r="U809" s="18">
        <v>1990</v>
      </c>
      <c r="V809" s="14">
        <v>544857.875</v>
      </c>
      <c r="W809" s="14">
        <v>4122285.25</v>
      </c>
      <c r="X809" s="14">
        <f t="shared" si="36"/>
        <v>47278.35501726926</v>
      </c>
      <c r="Y809" s="14">
        <f t="shared" si="37"/>
        <v>-46776.67791007273</v>
      </c>
      <c r="Z809" s="14">
        <f t="shared" si="38"/>
        <v>66507.89764713388</v>
      </c>
    </row>
    <row r="810" spans="1:26" ht="12.75">
      <c r="A810" s="18">
        <v>807</v>
      </c>
      <c r="B810" s="18">
        <v>902</v>
      </c>
      <c r="C810" s="18" t="s">
        <v>463</v>
      </c>
      <c r="D810" s="18" t="s">
        <v>464</v>
      </c>
      <c r="E810" s="18" t="s">
        <v>465</v>
      </c>
      <c r="F810" s="18">
        <v>3952</v>
      </c>
      <c r="G810" s="18">
        <v>1400</v>
      </c>
      <c r="H810" s="18" t="s">
        <v>466</v>
      </c>
      <c r="J810" s="18" t="s">
        <v>1020</v>
      </c>
      <c r="K810" s="18" t="s">
        <v>1021</v>
      </c>
      <c r="L810" s="18" t="s">
        <v>1035</v>
      </c>
      <c r="M810" s="18">
        <v>1169</v>
      </c>
      <c r="N810" s="18" t="s">
        <v>1023</v>
      </c>
      <c r="O810" s="18" t="s">
        <v>467</v>
      </c>
      <c r="P810" s="18">
        <v>370100000000000</v>
      </c>
      <c r="Q810" s="18">
        <v>2410</v>
      </c>
      <c r="R810" s="19">
        <v>37.01682</v>
      </c>
      <c r="S810" s="19">
        <v>116.00987</v>
      </c>
      <c r="T810" s="18">
        <v>-373</v>
      </c>
      <c r="U810" s="18">
        <v>1982</v>
      </c>
      <c r="V810" s="14">
        <v>588082</v>
      </c>
      <c r="W810" s="14">
        <v>4096993</v>
      </c>
      <c r="X810" s="14">
        <f t="shared" si="36"/>
        <v>4054.230017269263</v>
      </c>
      <c r="Y810" s="14">
        <f t="shared" si="37"/>
        <v>-21484.42791007273</v>
      </c>
      <c r="Z810" s="14">
        <f t="shared" si="38"/>
        <v>21863.609575183124</v>
      </c>
    </row>
    <row r="811" spans="1:26" ht="12.75">
      <c r="A811" s="18">
        <v>808</v>
      </c>
      <c r="B811" s="18">
        <v>299</v>
      </c>
      <c r="C811" s="18" t="s">
        <v>468</v>
      </c>
      <c r="D811" s="18" t="s">
        <v>469</v>
      </c>
      <c r="E811" s="18" t="s">
        <v>470</v>
      </c>
      <c r="F811" s="18">
        <v>4033</v>
      </c>
      <c r="G811" s="18">
        <v>1107</v>
      </c>
      <c r="H811" s="18" t="s">
        <v>471</v>
      </c>
      <c r="J811" s="18" t="s">
        <v>1020</v>
      </c>
      <c r="K811" s="18" t="s">
        <v>1227</v>
      </c>
      <c r="L811" s="18" t="s">
        <v>1059</v>
      </c>
      <c r="M811" s="18">
        <v>993</v>
      </c>
      <c r="N811" s="18" t="s">
        <v>2067</v>
      </c>
      <c r="O811" s="18" t="s">
        <v>472</v>
      </c>
      <c r="P811" s="18">
        <v>370300000000000</v>
      </c>
      <c r="Q811" s="18">
        <v>2405</v>
      </c>
      <c r="R811" s="19">
        <v>37.05174</v>
      </c>
      <c r="S811" s="19">
        <v>116.02931</v>
      </c>
      <c r="T811" s="18">
        <v>-635</v>
      </c>
      <c r="U811" s="18">
        <v>1962</v>
      </c>
      <c r="V811" s="14">
        <v>586313</v>
      </c>
      <c r="W811" s="14">
        <v>4100849.75</v>
      </c>
      <c r="X811" s="14">
        <f t="shared" si="36"/>
        <v>5823.230017269263</v>
      </c>
      <c r="Y811" s="14">
        <f t="shared" si="37"/>
        <v>-25341.17791007273</v>
      </c>
      <c r="Z811" s="14">
        <f t="shared" si="38"/>
        <v>26001.640442556385</v>
      </c>
    </row>
    <row r="812" spans="1:26" ht="12.75">
      <c r="A812" s="18">
        <v>809</v>
      </c>
      <c r="B812" s="18">
        <v>398</v>
      </c>
      <c r="C812" s="18" t="s">
        <v>473</v>
      </c>
      <c r="D812" s="18" t="s">
        <v>474</v>
      </c>
      <c r="E812" s="18" t="s">
        <v>475</v>
      </c>
      <c r="F812" s="18">
        <v>4032</v>
      </c>
      <c r="G812" s="18">
        <v>738</v>
      </c>
      <c r="H812" s="18" t="s">
        <v>476</v>
      </c>
      <c r="J812" s="18" t="s">
        <v>1020</v>
      </c>
      <c r="K812" s="18" t="s">
        <v>1021</v>
      </c>
      <c r="L812" s="18" t="s">
        <v>1035</v>
      </c>
      <c r="M812" s="18">
        <v>691</v>
      </c>
      <c r="N812" s="18" t="s">
        <v>1023</v>
      </c>
      <c r="O812" s="18" t="s">
        <v>477</v>
      </c>
      <c r="P812" s="18">
        <v>370240000000000</v>
      </c>
      <c r="Q812" s="18">
        <v>2408</v>
      </c>
      <c r="R812" s="19">
        <v>37.04499</v>
      </c>
      <c r="S812" s="19">
        <v>116.01323</v>
      </c>
      <c r="T812" s="18">
        <v>-933</v>
      </c>
      <c r="U812" s="18">
        <v>1965</v>
      </c>
      <c r="V812" s="14">
        <v>587750.8125</v>
      </c>
      <c r="W812" s="14">
        <v>4100115.25</v>
      </c>
      <c r="X812" s="14">
        <f t="shared" si="36"/>
        <v>4385.417517269263</v>
      </c>
      <c r="Y812" s="14">
        <f t="shared" si="37"/>
        <v>-24606.67791007273</v>
      </c>
      <c r="Z812" s="14">
        <f t="shared" si="38"/>
        <v>24994.409066245862</v>
      </c>
    </row>
    <row r="813" spans="1:26" ht="12.75">
      <c r="A813" s="18">
        <v>810</v>
      </c>
      <c r="B813" s="18">
        <v>627</v>
      </c>
      <c r="C813" s="18" t="s">
        <v>478</v>
      </c>
      <c r="D813" s="18" t="s">
        <v>479</v>
      </c>
      <c r="E813" s="18" t="s">
        <v>480</v>
      </c>
      <c r="F813" s="18">
        <v>4235</v>
      </c>
      <c r="G813" s="18">
        <v>1575</v>
      </c>
      <c r="H813" s="18" t="s">
        <v>481</v>
      </c>
      <c r="I813" s="18" t="s">
        <v>1186</v>
      </c>
      <c r="J813" s="18" t="s">
        <v>1020</v>
      </c>
      <c r="K813" s="18" t="s">
        <v>1021</v>
      </c>
      <c r="L813" s="18" t="s">
        <v>1029</v>
      </c>
      <c r="M813" s="18">
        <v>1500</v>
      </c>
      <c r="N813" s="18" t="s">
        <v>1053</v>
      </c>
      <c r="O813" s="18" t="s">
        <v>482</v>
      </c>
      <c r="P813" s="18">
        <v>370710000000000</v>
      </c>
      <c r="Q813" s="18">
        <v>2410</v>
      </c>
      <c r="R813" s="19">
        <v>37.12048</v>
      </c>
      <c r="S813" s="19">
        <v>116.03477</v>
      </c>
      <c r="T813" s="18">
        <v>-325</v>
      </c>
      <c r="U813" s="18">
        <v>1969</v>
      </c>
      <c r="V813" s="14">
        <v>585749.625</v>
      </c>
      <c r="W813" s="14">
        <v>4108470</v>
      </c>
      <c r="X813" s="14">
        <f t="shared" si="36"/>
        <v>6386.605017269263</v>
      </c>
      <c r="Y813" s="14">
        <f t="shared" si="37"/>
        <v>-32961.42791007273</v>
      </c>
      <c r="Z813" s="14">
        <f t="shared" si="38"/>
        <v>33574.46132877682</v>
      </c>
    </row>
    <row r="814" spans="1:26" ht="12.75">
      <c r="A814" s="18">
        <v>811</v>
      </c>
      <c r="B814" s="18">
        <v>627</v>
      </c>
      <c r="C814" s="18" t="s">
        <v>483</v>
      </c>
      <c r="D814" s="18" t="s">
        <v>479</v>
      </c>
      <c r="E814" s="18" t="s">
        <v>484</v>
      </c>
      <c r="F814" s="18">
        <v>4278</v>
      </c>
      <c r="G814" s="18">
        <v>1450</v>
      </c>
      <c r="H814" s="18" t="s">
        <v>485</v>
      </c>
      <c r="I814" s="18" t="s">
        <v>1186</v>
      </c>
      <c r="J814" s="18" t="s">
        <v>1020</v>
      </c>
      <c r="K814" s="18" t="s">
        <v>1021</v>
      </c>
      <c r="L814" s="18" t="s">
        <v>1029</v>
      </c>
      <c r="M814" s="18">
        <v>1370</v>
      </c>
      <c r="N814" s="18" t="s">
        <v>1053</v>
      </c>
      <c r="O814" s="18" t="s">
        <v>486</v>
      </c>
      <c r="P814" s="18">
        <v>370710000000000</v>
      </c>
      <c r="Q814" s="18">
        <v>2402</v>
      </c>
      <c r="R814" s="19">
        <v>37.12069</v>
      </c>
      <c r="S814" s="19">
        <v>116.0286</v>
      </c>
      <c r="T814" s="18">
        <v>-506</v>
      </c>
      <c r="U814" s="18">
        <v>1969</v>
      </c>
      <c r="V814" s="14">
        <v>586297.125</v>
      </c>
      <c r="W814" s="14">
        <v>4108498.75</v>
      </c>
      <c r="X814" s="14">
        <f t="shared" si="36"/>
        <v>5839.105017269263</v>
      </c>
      <c r="Y814" s="14">
        <f t="shared" si="37"/>
        <v>-32990.17791007273</v>
      </c>
      <c r="Z814" s="14">
        <f t="shared" si="38"/>
        <v>33502.93995966548</v>
      </c>
    </row>
    <row r="815" spans="1:26" ht="12.75">
      <c r="A815" s="18">
        <v>812</v>
      </c>
      <c r="B815" s="18">
        <v>1020</v>
      </c>
      <c r="C815" s="18" t="s">
        <v>487</v>
      </c>
      <c r="D815" s="18" t="s">
        <v>488</v>
      </c>
      <c r="E815" s="18" t="s">
        <v>489</v>
      </c>
      <c r="F815" s="18">
        <v>4244</v>
      </c>
      <c r="G815" s="18">
        <v>1800</v>
      </c>
      <c r="H815" s="18" t="s">
        <v>490</v>
      </c>
      <c r="J815" s="18" t="s">
        <v>1020</v>
      </c>
      <c r="K815" s="18" t="s">
        <v>1021</v>
      </c>
      <c r="L815" s="18" t="s">
        <v>1101</v>
      </c>
      <c r="M815" s="18">
        <v>1654</v>
      </c>
      <c r="N815" s="18" t="s">
        <v>1023</v>
      </c>
      <c r="O815" s="18" t="s">
        <v>491</v>
      </c>
      <c r="P815" s="18">
        <v>370430000000000</v>
      </c>
      <c r="Q815" s="18">
        <v>2541</v>
      </c>
      <c r="R815" s="19">
        <v>37.07678</v>
      </c>
      <c r="S815" s="19">
        <v>116.00061</v>
      </c>
      <c r="T815" s="18">
        <v>-49</v>
      </c>
      <c r="U815" s="18">
        <v>1989</v>
      </c>
      <c r="V815" s="14">
        <v>588835.4375</v>
      </c>
      <c r="W815" s="14">
        <v>4103654</v>
      </c>
      <c r="X815" s="14">
        <f t="shared" si="36"/>
        <v>3300.792517269263</v>
      </c>
      <c r="Y815" s="14">
        <f t="shared" si="37"/>
        <v>-28145.42791007273</v>
      </c>
      <c r="Z815" s="14">
        <f t="shared" si="38"/>
        <v>28338.31934824579</v>
      </c>
    </row>
    <row r="816" spans="1:26" ht="12.75">
      <c r="A816" s="18">
        <v>813</v>
      </c>
      <c r="B816" s="18">
        <v>595</v>
      </c>
      <c r="C816" s="18" t="s">
        <v>492</v>
      </c>
      <c r="D816" s="18" t="s">
        <v>1478</v>
      </c>
      <c r="E816" s="18" t="s">
        <v>493</v>
      </c>
      <c r="F816" s="18">
        <v>4291</v>
      </c>
      <c r="G816" s="18">
        <v>1900</v>
      </c>
      <c r="H816" s="18" t="s">
        <v>494</v>
      </c>
      <c r="J816" s="18" t="s">
        <v>1020</v>
      </c>
      <c r="K816" s="18" t="s">
        <v>1021</v>
      </c>
      <c r="L816" s="18" t="s">
        <v>1029</v>
      </c>
      <c r="M816" s="18">
        <v>1839</v>
      </c>
      <c r="N816" s="18" t="s">
        <v>1023</v>
      </c>
      <c r="O816" s="18" t="s">
        <v>495</v>
      </c>
      <c r="P816" s="18">
        <v>370520000000000</v>
      </c>
      <c r="Q816" s="18">
        <v>2468</v>
      </c>
      <c r="R816" s="19">
        <v>37.09027</v>
      </c>
      <c r="S816" s="19">
        <v>116.00564</v>
      </c>
      <c r="T816" s="18">
        <v>16</v>
      </c>
      <c r="U816" s="18">
        <v>1969</v>
      </c>
      <c r="V816" s="14">
        <v>588372.8125</v>
      </c>
      <c r="W816" s="14">
        <v>4105145.25</v>
      </c>
      <c r="X816" s="14">
        <f t="shared" si="36"/>
        <v>3763.417517269263</v>
      </c>
      <c r="Y816" s="14">
        <f t="shared" si="37"/>
        <v>-29636.67791007273</v>
      </c>
      <c r="Z816" s="14">
        <f t="shared" si="38"/>
        <v>29874.671361450688</v>
      </c>
    </row>
    <row r="817" spans="1:26" ht="12.75">
      <c r="A817" s="18">
        <v>814</v>
      </c>
      <c r="B817" s="18">
        <v>541</v>
      </c>
      <c r="C817" s="18" t="s">
        <v>496</v>
      </c>
      <c r="D817" s="18" t="s">
        <v>3888</v>
      </c>
      <c r="E817" s="18" t="s">
        <v>497</v>
      </c>
      <c r="F817" s="18">
        <v>4408</v>
      </c>
      <c r="G817" s="18">
        <v>775</v>
      </c>
      <c r="H817" s="18" t="s">
        <v>498</v>
      </c>
      <c r="I817" s="18" t="s">
        <v>1186</v>
      </c>
      <c r="J817" s="18" t="s">
        <v>1020</v>
      </c>
      <c r="K817" s="18" t="s">
        <v>1021</v>
      </c>
      <c r="L817" s="18" t="s">
        <v>1035</v>
      </c>
      <c r="M817" s="18">
        <v>757</v>
      </c>
      <c r="N817" s="18" t="s">
        <v>1053</v>
      </c>
      <c r="O817" s="18" t="s">
        <v>499</v>
      </c>
      <c r="P817" s="18">
        <v>370920000000000</v>
      </c>
      <c r="Q817" s="18">
        <v>2437</v>
      </c>
      <c r="R817" s="19">
        <v>37.15668</v>
      </c>
      <c r="S817" s="19">
        <v>116.08227</v>
      </c>
      <c r="T817" s="18">
        <v>-1214</v>
      </c>
      <c r="U817" s="18">
        <v>1968</v>
      </c>
      <c r="V817" s="14">
        <v>581491.125</v>
      </c>
      <c r="W817" s="14">
        <v>4112444.25</v>
      </c>
      <c r="X817" s="14">
        <f t="shared" si="36"/>
        <v>10645.105017269263</v>
      </c>
      <c r="Y817" s="14">
        <f t="shared" si="37"/>
        <v>-36935.67791007273</v>
      </c>
      <c r="Z817" s="14">
        <f t="shared" si="38"/>
        <v>38439.07599702841</v>
      </c>
    </row>
    <row r="818" spans="1:26" ht="12.75">
      <c r="A818" s="18">
        <v>815</v>
      </c>
      <c r="B818" s="18">
        <v>425</v>
      </c>
      <c r="C818" s="18" t="s">
        <v>500</v>
      </c>
      <c r="D818" s="18" t="s">
        <v>501</v>
      </c>
      <c r="E818" s="18" t="s">
        <v>502</v>
      </c>
      <c r="F818" s="18">
        <v>4314</v>
      </c>
      <c r="G818" s="18">
        <v>775</v>
      </c>
      <c r="H818" s="18" t="s">
        <v>503</v>
      </c>
      <c r="J818" s="18" t="s">
        <v>1020</v>
      </c>
      <c r="K818" s="18" t="s">
        <v>1021</v>
      </c>
      <c r="L818" s="18" t="s">
        <v>1035</v>
      </c>
      <c r="M818" s="18">
        <v>690</v>
      </c>
      <c r="N818" s="18" t="s">
        <v>1053</v>
      </c>
      <c r="O818" s="18" t="s">
        <v>504</v>
      </c>
      <c r="P818" s="18">
        <v>370640000000000</v>
      </c>
      <c r="Q818" s="18">
        <v>2404</v>
      </c>
      <c r="R818" s="19">
        <v>37.11263</v>
      </c>
      <c r="S818" s="19">
        <v>116.02602</v>
      </c>
      <c r="T818" s="18">
        <v>-1220</v>
      </c>
      <c r="U818" s="18">
        <v>1965</v>
      </c>
      <c r="V818" s="14">
        <v>586536.125</v>
      </c>
      <c r="W818" s="14">
        <v>4107607.25</v>
      </c>
      <c r="X818" s="14">
        <f t="shared" si="36"/>
        <v>5600.105017269263</v>
      </c>
      <c r="Y818" s="14">
        <f t="shared" si="37"/>
        <v>-32098.67791007273</v>
      </c>
      <c r="Z818" s="14">
        <f t="shared" si="38"/>
        <v>32583.5280437683</v>
      </c>
    </row>
    <row r="819" spans="1:26" ht="12.75">
      <c r="A819" s="18">
        <v>816</v>
      </c>
      <c r="B819" s="18">
        <v>955</v>
      </c>
      <c r="C819" s="18" t="s">
        <v>505</v>
      </c>
      <c r="D819" s="18" t="s">
        <v>506</v>
      </c>
      <c r="E819" s="18" t="s">
        <v>507</v>
      </c>
      <c r="F819" s="18">
        <v>7038</v>
      </c>
      <c r="G819" s="18">
        <v>2300</v>
      </c>
      <c r="H819" s="18" t="s">
        <v>508</v>
      </c>
      <c r="J819" s="18" t="s">
        <v>1020</v>
      </c>
      <c r="K819" s="18" t="s">
        <v>1021</v>
      </c>
      <c r="L819" s="18" t="s">
        <v>1101</v>
      </c>
      <c r="M819" s="18">
        <v>2100</v>
      </c>
      <c r="N819" s="18" t="s">
        <v>1053</v>
      </c>
      <c r="O819" s="18" t="s">
        <v>509</v>
      </c>
      <c r="P819" s="18">
        <v>371650000000000</v>
      </c>
      <c r="Q819" s="18">
        <v>4769</v>
      </c>
      <c r="R819" s="19">
        <v>37.28136</v>
      </c>
      <c r="S819" s="19">
        <v>116.30541</v>
      </c>
      <c r="T819" s="18">
        <v>-169</v>
      </c>
      <c r="U819" s="18">
        <v>1984</v>
      </c>
      <c r="V819" s="14">
        <v>561575.0625</v>
      </c>
      <c r="W819" s="14">
        <v>4126107.75</v>
      </c>
      <c r="X819" s="14">
        <f t="shared" si="36"/>
        <v>30561.167517269263</v>
      </c>
      <c r="Y819" s="14">
        <f t="shared" si="37"/>
        <v>-50599.17791007273</v>
      </c>
      <c r="Z819" s="14">
        <f t="shared" si="38"/>
        <v>59112.28100144491</v>
      </c>
    </row>
    <row r="820" spans="1:26" ht="12.75">
      <c r="A820" s="18">
        <v>817</v>
      </c>
      <c r="B820" s="18">
        <v>657</v>
      </c>
      <c r="C820" s="18" t="s">
        <v>510</v>
      </c>
      <c r="D820" s="18" t="s">
        <v>511</v>
      </c>
      <c r="E820" s="18" t="s">
        <v>512</v>
      </c>
      <c r="F820" s="18">
        <v>4187</v>
      </c>
      <c r="G820" s="18">
        <v>1900</v>
      </c>
      <c r="H820" s="18" t="s">
        <v>513</v>
      </c>
      <c r="J820" s="18" t="s">
        <v>1020</v>
      </c>
      <c r="K820" s="18" t="s">
        <v>1021</v>
      </c>
      <c r="L820" s="18" t="s">
        <v>1029</v>
      </c>
      <c r="M820" s="18">
        <v>1839</v>
      </c>
      <c r="N820" s="18" t="s">
        <v>1023</v>
      </c>
      <c r="O820" s="18" t="s">
        <v>514</v>
      </c>
      <c r="P820" s="18">
        <v>370410000000000</v>
      </c>
      <c r="Q820" s="18">
        <v>2470</v>
      </c>
      <c r="R820" s="19">
        <v>37.07066</v>
      </c>
      <c r="S820" s="19">
        <v>116.00513</v>
      </c>
      <c r="T820" s="18">
        <v>122</v>
      </c>
      <c r="U820" s="18">
        <v>1970</v>
      </c>
      <c r="V820" s="14">
        <v>588441.375</v>
      </c>
      <c r="W820" s="14">
        <v>4102970</v>
      </c>
      <c r="X820" s="14">
        <f t="shared" si="36"/>
        <v>3694.855017269263</v>
      </c>
      <c r="Y820" s="14">
        <f t="shared" si="37"/>
        <v>-27461.42791007273</v>
      </c>
      <c r="Z820" s="14">
        <f t="shared" si="38"/>
        <v>27708.879018443913</v>
      </c>
    </row>
    <row r="821" spans="1:26" ht="12.75">
      <c r="A821" s="18">
        <v>818</v>
      </c>
      <c r="B821" s="18">
        <v>895</v>
      </c>
      <c r="C821" s="18" t="s">
        <v>515</v>
      </c>
      <c r="D821" s="18" t="s">
        <v>516</v>
      </c>
      <c r="E821" s="18" t="s">
        <v>517</v>
      </c>
      <c r="F821" s="18">
        <v>4131</v>
      </c>
      <c r="G821" s="18">
        <v>1630</v>
      </c>
      <c r="H821" s="18" t="s">
        <v>518</v>
      </c>
      <c r="J821" s="18" t="s">
        <v>1020</v>
      </c>
      <c r="K821" s="18" t="s">
        <v>1021</v>
      </c>
      <c r="L821" s="18" t="s">
        <v>1101</v>
      </c>
      <c r="M821" s="18">
        <v>1460</v>
      </c>
      <c r="N821" s="18" t="s">
        <v>1023</v>
      </c>
      <c r="O821" s="18" t="s">
        <v>519</v>
      </c>
      <c r="P821" s="18">
        <v>370430000000000</v>
      </c>
      <c r="Q821" s="18">
        <v>2516</v>
      </c>
      <c r="R821" s="19">
        <v>37.07632</v>
      </c>
      <c r="S821" s="19">
        <v>116.06849</v>
      </c>
      <c r="T821" s="18">
        <v>-155</v>
      </c>
      <c r="U821" s="18">
        <v>1981</v>
      </c>
      <c r="V821" s="14">
        <v>582802.25</v>
      </c>
      <c r="W821" s="14">
        <v>4103541.25</v>
      </c>
      <c r="X821" s="14">
        <f t="shared" si="36"/>
        <v>9333.980017269263</v>
      </c>
      <c r="Y821" s="14">
        <f t="shared" si="37"/>
        <v>-28032.67791007273</v>
      </c>
      <c r="Z821" s="14">
        <f t="shared" si="38"/>
        <v>29545.798580723138</v>
      </c>
    </row>
    <row r="822" spans="1:26" ht="12.75">
      <c r="A822" s="18">
        <v>819</v>
      </c>
      <c r="B822" s="18">
        <v>576</v>
      </c>
      <c r="C822" s="18" t="s">
        <v>520</v>
      </c>
      <c r="D822" s="18" t="s">
        <v>521</v>
      </c>
      <c r="E822" s="18" t="s">
        <v>522</v>
      </c>
      <c r="F822" s="18">
        <v>4225</v>
      </c>
      <c r="G822" s="18">
        <v>1550</v>
      </c>
      <c r="H822" s="18" t="s">
        <v>523</v>
      </c>
      <c r="J822" s="18" t="s">
        <v>1020</v>
      </c>
      <c r="K822" s="18" t="s">
        <v>1021</v>
      </c>
      <c r="L822" s="18" t="s">
        <v>1035</v>
      </c>
      <c r="M822" s="18">
        <v>1442</v>
      </c>
      <c r="N822" s="18" t="s">
        <v>1023</v>
      </c>
      <c r="O822" s="18" t="s">
        <v>524</v>
      </c>
      <c r="P822" s="18">
        <v>370820000000000</v>
      </c>
      <c r="Q822" s="18">
        <v>2430</v>
      </c>
      <c r="R822" s="19">
        <v>37.13991</v>
      </c>
      <c r="S822" s="19">
        <v>116.04226</v>
      </c>
      <c r="T822" s="18">
        <v>-353</v>
      </c>
      <c r="U822" s="18">
        <v>1968</v>
      </c>
      <c r="V822" s="14">
        <v>585062.8125</v>
      </c>
      <c r="W822" s="14">
        <v>4110619</v>
      </c>
      <c r="X822" s="14">
        <f t="shared" si="36"/>
        <v>7073.417517269263</v>
      </c>
      <c r="Y822" s="14">
        <f t="shared" si="37"/>
        <v>-35110.42791007273</v>
      </c>
      <c r="Z822" s="14">
        <f t="shared" si="38"/>
        <v>35815.85379970755</v>
      </c>
    </row>
    <row r="823" spans="1:26" ht="12.75">
      <c r="A823" s="18">
        <v>820</v>
      </c>
      <c r="B823" s="18">
        <v>420</v>
      </c>
      <c r="C823" s="18" t="s">
        <v>525</v>
      </c>
      <c r="D823" s="18" t="s">
        <v>526</v>
      </c>
      <c r="E823" s="18" t="s">
        <v>527</v>
      </c>
      <c r="F823" s="18">
        <v>5022</v>
      </c>
      <c r="G823" s="18">
        <v>-9999</v>
      </c>
      <c r="H823" s="18" t="s">
        <v>528</v>
      </c>
      <c r="J823" s="18" t="s">
        <v>1192</v>
      </c>
      <c r="K823" s="18" t="s">
        <v>1686</v>
      </c>
      <c r="L823" s="18" t="s">
        <v>1035</v>
      </c>
      <c r="M823" s="18">
        <v>364</v>
      </c>
      <c r="N823" s="18" t="s">
        <v>2261</v>
      </c>
      <c r="O823" s="18" t="s">
        <v>529</v>
      </c>
      <c r="P823" s="18">
        <v>371320000000000</v>
      </c>
      <c r="Q823" s="18">
        <v>4274</v>
      </c>
      <c r="R823" s="19">
        <v>37.22341</v>
      </c>
      <c r="S823" s="19">
        <v>116.05697</v>
      </c>
      <c r="T823" s="18">
        <v>-384</v>
      </c>
      <c r="U823" s="18">
        <v>1965</v>
      </c>
      <c r="V823" s="14">
        <v>583664.1875</v>
      </c>
      <c r="W823" s="14">
        <v>4119869.75</v>
      </c>
      <c r="X823" s="14">
        <f t="shared" si="36"/>
        <v>8472.042517269263</v>
      </c>
      <c r="Y823" s="14">
        <f t="shared" si="37"/>
        <v>-44361.17791007273</v>
      </c>
      <c r="Z823" s="14">
        <f t="shared" si="38"/>
        <v>45162.92295659729</v>
      </c>
    </row>
    <row r="824" spans="1:26" ht="12.75">
      <c r="A824" s="18">
        <v>821</v>
      </c>
      <c r="B824" s="18">
        <v>286</v>
      </c>
      <c r="C824" s="18" t="s">
        <v>530</v>
      </c>
      <c r="D824" s="18" t="s">
        <v>531</v>
      </c>
      <c r="E824" s="18" t="s">
        <v>532</v>
      </c>
      <c r="F824" s="18">
        <v>4203</v>
      </c>
      <c r="G824" s="18">
        <v>215</v>
      </c>
      <c r="H824" s="18" t="s">
        <v>533</v>
      </c>
      <c r="J824" s="18" t="s">
        <v>1020</v>
      </c>
      <c r="K824" s="18" t="s">
        <v>1021</v>
      </c>
      <c r="L824" s="18" t="s">
        <v>1059</v>
      </c>
      <c r="M824" s="18">
        <v>195</v>
      </c>
      <c r="N824" s="18" t="s">
        <v>1053</v>
      </c>
      <c r="O824" s="18" t="s">
        <v>534</v>
      </c>
      <c r="P824" s="18">
        <v>370740000000000</v>
      </c>
      <c r="Q824" s="18">
        <v>2421</v>
      </c>
      <c r="R824" s="19">
        <v>37.12855</v>
      </c>
      <c r="S824" s="19">
        <v>116.04025</v>
      </c>
      <c r="T824" s="18">
        <v>-1587</v>
      </c>
      <c r="U824" s="18">
        <v>1962</v>
      </c>
      <c r="V824" s="14">
        <v>585254.375</v>
      </c>
      <c r="W824" s="14">
        <v>4109360.5</v>
      </c>
      <c r="X824" s="14">
        <f t="shared" si="36"/>
        <v>6881.855017269263</v>
      </c>
      <c r="Y824" s="14">
        <f t="shared" si="37"/>
        <v>-33851.92791007273</v>
      </c>
      <c r="Z824" s="14">
        <f t="shared" si="38"/>
        <v>34544.36208279833</v>
      </c>
    </row>
    <row r="825" spans="1:26" ht="12.75">
      <c r="A825" s="18">
        <v>822</v>
      </c>
      <c r="B825" s="18">
        <v>450</v>
      </c>
      <c r="C825" s="18" t="s">
        <v>535</v>
      </c>
      <c r="D825" s="18" t="s">
        <v>536</v>
      </c>
      <c r="E825" s="18" t="s">
        <v>537</v>
      </c>
      <c r="F825" s="18">
        <v>4010</v>
      </c>
      <c r="G825" s="18">
        <v>775</v>
      </c>
      <c r="H825" s="18" t="s">
        <v>538</v>
      </c>
      <c r="J825" s="18" t="s">
        <v>1020</v>
      </c>
      <c r="K825" s="18" t="s">
        <v>1021</v>
      </c>
      <c r="L825" s="18" t="s">
        <v>1035</v>
      </c>
      <c r="M825" s="18">
        <v>742</v>
      </c>
      <c r="N825" s="18" t="s">
        <v>1023</v>
      </c>
      <c r="O825" s="18" t="s">
        <v>539</v>
      </c>
      <c r="P825" s="18">
        <v>370100000000000</v>
      </c>
      <c r="Q825" s="18">
        <v>2407</v>
      </c>
      <c r="R825" s="19">
        <v>37.01741</v>
      </c>
      <c r="S825" s="19">
        <v>115.99223</v>
      </c>
      <c r="T825" s="18">
        <v>-861</v>
      </c>
      <c r="U825" s="18">
        <v>1966</v>
      </c>
      <c r="V825" s="14">
        <v>589650.8125</v>
      </c>
      <c r="W825" s="14">
        <v>4097075</v>
      </c>
      <c r="X825" s="14">
        <f t="shared" si="36"/>
        <v>2485.417517269263</v>
      </c>
      <c r="Y825" s="14">
        <f t="shared" si="37"/>
        <v>-21566.42791007273</v>
      </c>
      <c r="Z825" s="14">
        <f t="shared" si="38"/>
        <v>21709.171173389204</v>
      </c>
    </row>
    <row r="826" spans="1:26" ht="12.75">
      <c r="A826" s="18">
        <v>823</v>
      </c>
      <c r="B826" s="18">
        <v>931</v>
      </c>
      <c r="C826" s="18" t="s">
        <v>540</v>
      </c>
      <c r="D826" s="18" t="s">
        <v>1568</v>
      </c>
      <c r="E826" s="18" t="s">
        <v>541</v>
      </c>
      <c r="F826" s="18">
        <v>7401</v>
      </c>
      <c r="G826" s="18">
        <v>-9999</v>
      </c>
      <c r="H826" s="18" t="s">
        <v>542</v>
      </c>
      <c r="J826" s="18" t="s">
        <v>1192</v>
      </c>
      <c r="K826" s="18" t="s">
        <v>1686</v>
      </c>
      <c r="L826" s="18" t="s">
        <v>1035</v>
      </c>
      <c r="M826" s="18">
        <v>1328</v>
      </c>
      <c r="N826" s="18" t="s">
        <v>2267</v>
      </c>
      <c r="O826" s="18" t="s">
        <v>543</v>
      </c>
      <c r="P826" s="18">
        <v>371230000000000</v>
      </c>
      <c r="Q826" s="18">
        <v>4687</v>
      </c>
      <c r="R826" s="19">
        <v>37.20975</v>
      </c>
      <c r="S826" s="19">
        <v>116.20926</v>
      </c>
      <c r="T826" s="18">
        <v>-1386</v>
      </c>
      <c r="U826" s="18">
        <v>1983</v>
      </c>
      <c r="V826" s="14">
        <v>570165.8125</v>
      </c>
      <c r="W826" s="14">
        <v>4118229.5</v>
      </c>
      <c r="X826" s="14">
        <f t="shared" si="36"/>
        <v>21970.417517269263</v>
      </c>
      <c r="Y826" s="14">
        <f t="shared" si="37"/>
        <v>-42720.92791007273</v>
      </c>
      <c r="Z826" s="14">
        <f t="shared" si="38"/>
        <v>48039.32688309405</v>
      </c>
    </row>
    <row r="827" spans="1:26" ht="12.75">
      <c r="A827" s="18">
        <v>824</v>
      </c>
      <c r="B827" s="18">
        <v>768</v>
      </c>
      <c r="C827" s="18" t="s">
        <v>544</v>
      </c>
      <c r="D827" s="18" t="s">
        <v>545</v>
      </c>
      <c r="E827" s="18" t="s">
        <v>546</v>
      </c>
      <c r="F827" s="18">
        <v>4173</v>
      </c>
      <c r="G827" s="18">
        <v>3353</v>
      </c>
      <c r="H827" s="18" t="s">
        <v>547</v>
      </c>
      <c r="J827" s="18" t="s">
        <v>1020</v>
      </c>
      <c r="K827" s="18" t="s">
        <v>1021</v>
      </c>
      <c r="L827" s="18" t="s">
        <v>1029</v>
      </c>
      <c r="M827" s="18">
        <v>2340</v>
      </c>
      <c r="N827" s="18" t="s">
        <v>1023</v>
      </c>
      <c r="O827" s="18" t="s">
        <v>548</v>
      </c>
      <c r="P827" s="18">
        <v>370620000000000</v>
      </c>
      <c r="Q827" s="18">
        <v>2587</v>
      </c>
      <c r="R827" s="19">
        <v>37.1062</v>
      </c>
      <c r="S827" s="19">
        <v>116.05625</v>
      </c>
      <c r="T827" s="18">
        <v>754</v>
      </c>
      <c r="U827" s="18">
        <v>1975</v>
      </c>
      <c r="V827" s="14">
        <v>583857.125</v>
      </c>
      <c r="W827" s="14">
        <v>4106866.75</v>
      </c>
      <c r="X827" s="14">
        <f t="shared" si="36"/>
        <v>8279.105017269263</v>
      </c>
      <c r="Y827" s="14">
        <f t="shared" si="37"/>
        <v>-31358.17791007273</v>
      </c>
      <c r="Z827" s="14">
        <f t="shared" si="38"/>
        <v>32432.682616871924</v>
      </c>
    </row>
    <row r="828" spans="1:26" ht="12.75">
      <c r="A828" s="18">
        <v>825</v>
      </c>
      <c r="B828" s="18">
        <v>832</v>
      </c>
      <c r="C828" s="18" t="s">
        <v>549</v>
      </c>
      <c r="D828" s="18" t="s">
        <v>3083</v>
      </c>
      <c r="E828" s="18" t="s">
        <v>550</v>
      </c>
      <c r="F828" s="18">
        <v>4296</v>
      </c>
      <c r="G828" s="18">
        <v>1600</v>
      </c>
      <c r="H828" s="18" t="s">
        <v>551</v>
      </c>
      <c r="J828" s="18" t="s">
        <v>1020</v>
      </c>
      <c r="K828" s="18" t="s">
        <v>1021</v>
      </c>
      <c r="L828" s="18" t="s">
        <v>1035</v>
      </c>
      <c r="M828" s="18">
        <v>1502</v>
      </c>
      <c r="N828" s="18" t="s">
        <v>1023</v>
      </c>
      <c r="O828" s="18" t="s">
        <v>552</v>
      </c>
      <c r="P828" s="18">
        <v>370550000000000</v>
      </c>
      <c r="Q828" s="18">
        <v>2407</v>
      </c>
      <c r="R828" s="19">
        <v>37.09886</v>
      </c>
      <c r="S828" s="19">
        <v>116.01962</v>
      </c>
      <c r="T828" s="18">
        <v>-387</v>
      </c>
      <c r="U828" s="18">
        <v>1978</v>
      </c>
      <c r="V828" s="14">
        <v>587120.4375</v>
      </c>
      <c r="W828" s="14">
        <v>4106085.75</v>
      </c>
      <c r="X828" s="14">
        <f t="shared" si="36"/>
        <v>5015.792517269263</v>
      </c>
      <c r="Y828" s="14">
        <f t="shared" si="37"/>
        <v>-30577.17791007273</v>
      </c>
      <c r="Z828" s="14">
        <f t="shared" si="38"/>
        <v>30985.835207728935</v>
      </c>
    </row>
    <row r="829" spans="1:26" ht="12.75">
      <c r="A829" s="18">
        <v>826</v>
      </c>
      <c r="B829" s="18">
        <v>533</v>
      </c>
      <c r="C829" s="18" t="s">
        <v>553</v>
      </c>
      <c r="D829" s="18" t="s">
        <v>3312</v>
      </c>
      <c r="E829" s="18" t="s">
        <v>554</v>
      </c>
      <c r="F829" s="18">
        <v>4059</v>
      </c>
      <c r="G829" s="18">
        <v>830</v>
      </c>
      <c r="H829" s="18" t="s">
        <v>555</v>
      </c>
      <c r="J829" s="18" t="s">
        <v>1020</v>
      </c>
      <c r="K829" s="18" t="s">
        <v>1021</v>
      </c>
      <c r="L829" s="18" t="s">
        <v>1035</v>
      </c>
      <c r="M829" s="18">
        <v>789</v>
      </c>
      <c r="N829" s="18" t="s">
        <v>1023</v>
      </c>
      <c r="O829" s="18" t="s">
        <v>556</v>
      </c>
      <c r="P829" s="18">
        <v>370230000000000</v>
      </c>
      <c r="Q829" s="18">
        <v>2415</v>
      </c>
      <c r="R829" s="19">
        <v>37.04163</v>
      </c>
      <c r="S829" s="19">
        <v>116.00195</v>
      </c>
      <c r="T829" s="18">
        <v>-855</v>
      </c>
      <c r="U829" s="18">
        <v>1968</v>
      </c>
      <c r="V829" s="14">
        <v>588757.375</v>
      </c>
      <c r="W829" s="14">
        <v>4099753.25</v>
      </c>
      <c r="X829" s="14">
        <f t="shared" si="36"/>
        <v>3378.855017269263</v>
      </c>
      <c r="Y829" s="14">
        <f t="shared" si="37"/>
        <v>-24244.67791007273</v>
      </c>
      <c r="Z829" s="14">
        <f t="shared" si="38"/>
        <v>24478.992385122678</v>
      </c>
    </row>
    <row r="830" spans="1:26" ht="12.75">
      <c r="A830" s="18">
        <v>827</v>
      </c>
      <c r="B830" s="18">
        <v>991</v>
      </c>
      <c r="C830" s="18" t="s">
        <v>557</v>
      </c>
      <c r="D830" s="18" t="s">
        <v>558</v>
      </c>
      <c r="E830" s="18" t="s">
        <v>559</v>
      </c>
      <c r="F830" s="18">
        <v>3981</v>
      </c>
      <c r="G830" s="18">
        <v>1300</v>
      </c>
      <c r="H830" s="18" t="s">
        <v>560</v>
      </c>
      <c r="J830" s="18" t="s">
        <v>1020</v>
      </c>
      <c r="K830" s="18" t="s">
        <v>1021</v>
      </c>
      <c r="L830" s="18" t="s">
        <v>1035</v>
      </c>
      <c r="M830" s="18">
        <v>979</v>
      </c>
      <c r="N830" s="18" t="s">
        <v>1023</v>
      </c>
      <c r="O830" s="18" t="s">
        <v>561</v>
      </c>
      <c r="P830" s="18">
        <v>370030000000000</v>
      </c>
      <c r="Q830" s="18">
        <v>2406</v>
      </c>
      <c r="R830" s="19">
        <v>37.01068</v>
      </c>
      <c r="S830" s="19">
        <v>116.04469</v>
      </c>
      <c r="T830" s="18">
        <v>-596</v>
      </c>
      <c r="U830" s="18">
        <v>1987</v>
      </c>
      <c r="V830" s="14">
        <v>584991.25</v>
      </c>
      <c r="W830" s="14">
        <v>4096281.25</v>
      </c>
      <c r="X830" s="14">
        <f t="shared" si="36"/>
        <v>7144.980017269263</v>
      </c>
      <c r="Y830" s="14">
        <f t="shared" si="37"/>
        <v>-20772.67791007273</v>
      </c>
      <c r="Z830" s="14">
        <f t="shared" si="38"/>
        <v>21967.131970350627</v>
      </c>
    </row>
    <row r="831" spans="1:26" ht="12.75">
      <c r="A831" s="18">
        <v>828</v>
      </c>
      <c r="B831" s="18">
        <v>340</v>
      </c>
      <c r="C831" s="18" t="s">
        <v>562</v>
      </c>
      <c r="D831" s="18" t="s">
        <v>2805</v>
      </c>
      <c r="E831" s="18" t="s">
        <v>563</v>
      </c>
      <c r="F831" s="18">
        <v>4244</v>
      </c>
      <c r="G831" s="18">
        <v>515</v>
      </c>
      <c r="H831" s="18" t="s">
        <v>564</v>
      </c>
      <c r="J831" s="18" t="s">
        <v>1020</v>
      </c>
      <c r="K831" s="18" t="s">
        <v>1052</v>
      </c>
      <c r="L831" s="18" t="s">
        <v>1059</v>
      </c>
      <c r="M831" s="18">
        <v>491</v>
      </c>
      <c r="N831" s="18" t="s">
        <v>1053</v>
      </c>
      <c r="O831" s="18" t="s">
        <v>565</v>
      </c>
      <c r="P831" s="18">
        <v>370700000000000</v>
      </c>
      <c r="Q831" s="18">
        <v>2410</v>
      </c>
      <c r="R831" s="19">
        <v>37.11874</v>
      </c>
      <c r="S831" s="19">
        <v>116.03386</v>
      </c>
      <c r="T831" s="18">
        <v>-1343</v>
      </c>
      <c r="U831" s="18">
        <v>1963</v>
      </c>
      <c r="V831" s="14">
        <v>585832.5625</v>
      </c>
      <c r="W831" s="14">
        <v>4108278</v>
      </c>
      <c r="X831" s="14">
        <f t="shared" si="36"/>
        <v>6303.667517269263</v>
      </c>
      <c r="Y831" s="14">
        <f t="shared" si="37"/>
        <v>-32769.42791007273</v>
      </c>
      <c r="Z831" s="14">
        <f t="shared" si="38"/>
        <v>33370.22070232274</v>
      </c>
    </row>
    <row r="832" spans="1:26" ht="12.75">
      <c r="A832" s="18">
        <v>829</v>
      </c>
      <c r="B832" s="18">
        <v>599</v>
      </c>
      <c r="C832" s="18" t="s">
        <v>566</v>
      </c>
      <c r="D832" s="18" t="s">
        <v>3107</v>
      </c>
      <c r="E832" s="18" t="s">
        <v>567</v>
      </c>
      <c r="F832" s="18">
        <v>4256</v>
      </c>
      <c r="G832" s="18">
        <v>1750</v>
      </c>
      <c r="H832" s="18" t="s">
        <v>568</v>
      </c>
      <c r="J832" s="18" t="s">
        <v>1020</v>
      </c>
      <c r="K832" s="18" t="s">
        <v>1021</v>
      </c>
      <c r="L832" s="18" t="s">
        <v>1029</v>
      </c>
      <c r="M832" s="18">
        <v>1689</v>
      </c>
      <c r="N832" s="18" t="s">
        <v>1023</v>
      </c>
      <c r="O832" s="18" t="s">
        <v>569</v>
      </c>
      <c r="P832" s="18">
        <v>370430000000000</v>
      </c>
      <c r="Q832" s="18">
        <v>2398</v>
      </c>
      <c r="R832" s="19">
        <v>37.0751</v>
      </c>
      <c r="S832" s="19">
        <v>115.99532</v>
      </c>
      <c r="T832" s="18">
        <v>-169</v>
      </c>
      <c r="U832" s="18">
        <v>1969</v>
      </c>
      <c r="V832" s="14">
        <v>589308.375</v>
      </c>
      <c r="W832" s="14">
        <v>4103472.5</v>
      </c>
      <c r="X832" s="14">
        <f t="shared" si="36"/>
        <v>2827.855017269263</v>
      </c>
      <c r="Y832" s="14">
        <f t="shared" si="37"/>
        <v>-27963.92791007273</v>
      </c>
      <c r="Z832" s="14">
        <f t="shared" si="38"/>
        <v>28106.547780871977</v>
      </c>
    </row>
    <row r="833" spans="1:26" ht="12.75">
      <c r="A833" s="18">
        <v>830</v>
      </c>
      <c r="B833" s="18">
        <v>939</v>
      </c>
      <c r="C833" s="18" t="s">
        <v>570</v>
      </c>
      <c r="D833" s="18" t="s">
        <v>571</v>
      </c>
      <c r="E833" s="18" t="s">
        <v>572</v>
      </c>
      <c r="F833" s="18">
        <v>4079</v>
      </c>
      <c r="G833" s="18">
        <v>2250</v>
      </c>
      <c r="H833" s="18" t="s">
        <v>573</v>
      </c>
      <c r="J833" s="18" t="s">
        <v>1020</v>
      </c>
      <c r="K833" s="18" t="s">
        <v>1021</v>
      </c>
      <c r="L833" s="18" t="s">
        <v>1101</v>
      </c>
      <c r="M833" s="18">
        <v>2095</v>
      </c>
      <c r="N833" s="18" t="s">
        <v>1023</v>
      </c>
      <c r="O833" s="18" t="s">
        <v>574</v>
      </c>
      <c r="P833" s="18">
        <v>370350000000000</v>
      </c>
      <c r="Q833" s="18">
        <v>2525</v>
      </c>
      <c r="R833" s="19">
        <v>37.06577</v>
      </c>
      <c r="S833" s="19">
        <v>116.0463</v>
      </c>
      <c r="T833" s="18">
        <v>541</v>
      </c>
      <c r="U833" s="18">
        <v>1984</v>
      </c>
      <c r="V833" s="14">
        <v>584787</v>
      </c>
      <c r="W833" s="14">
        <v>4102390</v>
      </c>
      <c r="X833" s="14">
        <f t="shared" si="36"/>
        <v>7349.230017269263</v>
      </c>
      <c r="Y833" s="14">
        <f t="shared" si="37"/>
        <v>-26881.42791007273</v>
      </c>
      <c r="Z833" s="14">
        <f t="shared" si="38"/>
        <v>27867.944817140153</v>
      </c>
    </row>
    <row r="834" spans="1:26" ht="12.75">
      <c r="A834" s="18">
        <v>831</v>
      </c>
      <c r="B834" s="18">
        <v>961</v>
      </c>
      <c r="C834" s="18" t="s">
        <v>575</v>
      </c>
      <c r="D834" s="18" t="s">
        <v>576</v>
      </c>
      <c r="E834" s="18" t="s">
        <v>577</v>
      </c>
      <c r="F834" s="18">
        <v>6928</v>
      </c>
      <c r="G834" s="18">
        <v>2250</v>
      </c>
      <c r="H834" s="18" t="s">
        <v>578</v>
      </c>
      <c r="J834" s="18" t="s">
        <v>1020</v>
      </c>
      <c r="K834" s="18" t="s">
        <v>1021</v>
      </c>
      <c r="L834" s="18" t="s">
        <v>1101</v>
      </c>
      <c r="M834" s="18">
        <v>2166</v>
      </c>
      <c r="N834" s="18" t="s">
        <v>1023</v>
      </c>
      <c r="O834" s="18" t="s">
        <v>579</v>
      </c>
      <c r="P834" s="18">
        <v>371510000000000</v>
      </c>
      <c r="Q834" s="18">
        <v>4660</v>
      </c>
      <c r="R834" s="19">
        <v>37.25341</v>
      </c>
      <c r="S834" s="19">
        <v>116.32521</v>
      </c>
      <c r="T834" s="18">
        <v>-102</v>
      </c>
      <c r="U834" s="18">
        <v>1985</v>
      </c>
      <c r="V834" s="14">
        <v>559842.4375</v>
      </c>
      <c r="W834" s="14">
        <v>4122993.5</v>
      </c>
      <c r="X834" s="14">
        <f t="shared" si="36"/>
        <v>32293.792517269263</v>
      </c>
      <c r="Y834" s="14">
        <f t="shared" si="37"/>
        <v>-47484.92791007273</v>
      </c>
      <c r="Z834" s="14">
        <f t="shared" si="38"/>
        <v>57425.66859665841</v>
      </c>
    </row>
    <row r="835" spans="1:26" ht="12.75">
      <c r="A835" s="18">
        <v>832</v>
      </c>
      <c r="B835" s="18">
        <v>311</v>
      </c>
      <c r="C835" s="18" t="s">
        <v>580</v>
      </c>
      <c r="D835" s="18" t="s">
        <v>581</v>
      </c>
      <c r="E835" s="18" t="s">
        <v>582</v>
      </c>
      <c r="F835" s="18">
        <v>4197</v>
      </c>
      <c r="G835" s="18">
        <v>450</v>
      </c>
      <c r="H835" s="18" t="s">
        <v>583</v>
      </c>
      <c r="J835" s="18" t="s">
        <v>1020</v>
      </c>
      <c r="K835" s="18" t="s">
        <v>1021</v>
      </c>
      <c r="L835" s="18" t="s">
        <v>1059</v>
      </c>
      <c r="M835" s="18">
        <v>429</v>
      </c>
      <c r="N835" s="18" t="s">
        <v>1053</v>
      </c>
      <c r="O835" s="18" t="s">
        <v>584</v>
      </c>
      <c r="P835" s="18">
        <v>370730000000000</v>
      </c>
      <c r="Q835" s="18">
        <v>2431</v>
      </c>
      <c r="R835" s="19">
        <v>37.12583</v>
      </c>
      <c r="S835" s="19">
        <v>116.04478</v>
      </c>
      <c r="T835" s="18">
        <v>-1337</v>
      </c>
      <c r="U835" s="18">
        <v>1963</v>
      </c>
      <c r="V835" s="14">
        <v>584855</v>
      </c>
      <c r="W835" s="14">
        <v>4109054.75</v>
      </c>
      <c r="X835" s="14">
        <f t="shared" si="36"/>
        <v>7281.230017269263</v>
      </c>
      <c r="Y835" s="14">
        <f t="shared" si="37"/>
        <v>-33546.17791007273</v>
      </c>
      <c r="Z835" s="14">
        <f t="shared" si="38"/>
        <v>34327.283069573605</v>
      </c>
    </row>
    <row r="836" spans="1:26" ht="12.75">
      <c r="A836" s="18">
        <v>833</v>
      </c>
      <c r="B836" s="18">
        <v>836</v>
      </c>
      <c r="C836" s="18" t="s">
        <v>585</v>
      </c>
      <c r="D836" s="18" t="s">
        <v>586</v>
      </c>
      <c r="E836" s="18" t="s">
        <v>587</v>
      </c>
      <c r="F836" s="18">
        <v>4129</v>
      </c>
      <c r="G836" s="18">
        <v>2340</v>
      </c>
      <c r="H836" s="18" t="s">
        <v>588</v>
      </c>
      <c r="J836" s="18" t="s">
        <v>1020</v>
      </c>
      <c r="K836" s="18" t="s">
        <v>1021</v>
      </c>
      <c r="L836" s="18" t="s">
        <v>4471</v>
      </c>
      <c r="M836" s="18">
        <v>2100</v>
      </c>
      <c r="N836" s="18" t="s">
        <v>1023</v>
      </c>
      <c r="O836" s="18" t="s">
        <v>589</v>
      </c>
      <c r="P836" s="18">
        <v>370510000000000</v>
      </c>
      <c r="Q836" s="18">
        <v>2579</v>
      </c>
      <c r="R836" s="19">
        <v>37.08778</v>
      </c>
      <c r="S836" s="19">
        <v>116.05263</v>
      </c>
      <c r="T836" s="18">
        <v>550</v>
      </c>
      <c r="U836" s="18">
        <v>1978</v>
      </c>
      <c r="V836" s="14">
        <v>584199.4375</v>
      </c>
      <c r="W836" s="14">
        <v>4104826</v>
      </c>
      <c r="X836" s="14">
        <f t="shared" si="36"/>
        <v>7936.792517269263</v>
      </c>
      <c r="Y836" s="14">
        <f t="shared" si="37"/>
        <v>-29317.42791007273</v>
      </c>
      <c r="Z836" s="14">
        <f t="shared" si="38"/>
        <v>30372.75513884924</v>
      </c>
    </row>
    <row r="837" spans="1:26" ht="12.75">
      <c r="A837" s="18">
        <v>834</v>
      </c>
      <c r="B837" s="18">
        <v>455</v>
      </c>
      <c r="C837" s="18" t="s">
        <v>590</v>
      </c>
      <c r="D837" s="18" t="s">
        <v>591</v>
      </c>
      <c r="E837" s="18" t="s">
        <v>592</v>
      </c>
      <c r="F837" s="18">
        <v>4781</v>
      </c>
      <c r="G837" s="18">
        <v>766</v>
      </c>
      <c r="H837" s="18" t="s">
        <v>593</v>
      </c>
      <c r="J837" s="18" t="s">
        <v>1020</v>
      </c>
      <c r="K837" s="18" t="s">
        <v>1021</v>
      </c>
      <c r="L837" s="18" t="s">
        <v>1035</v>
      </c>
      <c r="M837" s="18">
        <v>648</v>
      </c>
      <c r="N837" s="18" t="s">
        <v>1053</v>
      </c>
      <c r="O837" s="18" t="s">
        <v>594</v>
      </c>
      <c r="P837" s="18">
        <v>370810000000000</v>
      </c>
      <c r="Q837" s="18">
        <v>3150</v>
      </c>
      <c r="R837" s="19">
        <v>37.13708</v>
      </c>
      <c r="S837" s="19">
        <v>116.13713</v>
      </c>
      <c r="T837" s="18">
        <v>-983</v>
      </c>
      <c r="U837" s="18">
        <v>1966</v>
      </c>
      <c r="V837" s="14">
        <v>576639.1875</v>
      </c>
      <c r="W837" s="14">
        <v>4110223.75</v>
      </c>
      <c r="X837" s="14">
        <f t="shared" si="36"/>
        <v>15497.042517269263</v>
      </c>
      <c r="Y837" s="14">
        <f t="shared" si="37"/>
        <v>-34715.17791007273</v>
      </c>
      <c r="Z837" s="14">
        <f t="shared" si="38"/>
        <v>38017.126457822305</v>
      </c>
    </row>
    <row r="838" spans="1:26" ht="12.75">
      <c r="A838" s="18">
        <v>835</v>
      </c>
      <c r="B838" s="18">
        <v>892</v>
      </c>
      <c r="C838" s="18" t="s">
        <v>595</v>
      </c>
      <c r="D838" s="18" t="s">
        <v>596</v>
      </c>
      <c r="E838" s="18" t="s">
        <v>597</v>
      </c>
      <c r="F838" s="18">
        <v>4062</v>
      </c>
      <c r="G838" s="18">
        <v>1100</v>
      </c>
      <c r="H838" s="18" t="s">
        <v>598</v>
      </c>
      <c r="J838" s="18" t="s">
        <v>1020</v>
      </c>
      <c r="K838" s="18" t="s">
        <v>1021</v>
      </c>
      <c r="L838" s="18" t="s">
        <v>1035</v>
      </c>
      <c r="M838" s="18">
        <v>1002</v>
      </c>
      <c r="N838" s="18" t="s">
        <v>1023</v>
      </c>
      <c r="O838" s="18" t="s">
        <v>599</v>
      </c>
      <c r="P838" s="18">
        <v>370320000000000</v>
      </c>
      <c r="Q838" s="18">
        <v>2467</v>
      </c>
      <c r="R838" s="19">
        <v>37.05809</v>
      </c>
      <c r="S838" s="19">
        <v>116.04807</v>
      </c>
      <c r="T838" s="18">
        <v>-593</v>
      </c>
      <c r="U838" s="18">
        <v>1981</v>
      </c>
      <c r="V838" s="14">
        <v>584637.3125</v>
      </c>
      <c r="W838" s="14">
        <v>4101536.5</v>
      </c>
      <c r="X838" s="14">
        <f aca="true" t="shared" si="39" ref="X838:X901">X$2-V838</f>
        <v>7498.917517269263</v>
      </c>
      <c r="Y838" s="14">
        <f aca="true" t="shared" si="40" ref="Y838:Y901">Y$2-W838</f>
        <v>-26027.92791007273</v>
      </c>
      <c r="Z838" s="14">
        <f aca="true" t="shared" si="41" ref="Z838:Z901">SUMSQ(X838:Y838)^0.5</f>
        <v>27086.65345188938</v>
      </c>
    </row>
    <row r="839" spans="1:26" ht="12.75">
      <c r="A839" s="18">
        <v>836</v>
      </c>
      <c r="B839" s="18">
        <v>376</v>
      </c>
      <c r="C839" s="18" t="s">
        <v>600</v>
      </c>
      <c r="D839" s="18" t="s">
        <v>601</v>
      </c>
      <c r="E839" s="18" t="s">
        <v>602</v>
      </c>
      <c r="F839" s="18">
        <v>4039</v>
      </c>
      <c r="G839" s="18">
        <v>655</v>
      </c>
      <c r="H839" s="18" t="s">
        <v>603</v>
      </c>
      <c r="J839" s="18" t="s">
        <v>1020</v>
      </c>
      <c r="K839" s="18" t="s">
        <v>1021</v>
      </c>
      <c r="L839" s="18" t="s">
        <v>1035</v>
      </c>
      <c r="M839" s="18">
        <v>633</v>
      </c>
      <c r="N839" s="18" t="s">
        <v>1023</v>
      </c>
      <c r="O839" s="18" t="s">
        <v>604</v>
      </c>
      <c r="P839" s="18">
        <v>370240000000000</v>
      </c>
      <c r="Q839" s="18">
        <v>2409</v>
      </c>
      <c r="R839" s="19">
        <v>37.04608</v>
      </c>
      <c r="S839" s="19">
        <v>116.01218</v>
      </c>
      <c r="T839" s="18">
        <v>-997</v>
      </c>
      <c r="U839" s="18">
        <v>1964</v>
      </c>
      <c r="V839" s="14">
        <v>587842.125</v>
      </c>
      <c r="W839" s="14">
        <v>4100237.5</v>
      </c>
      <c r="X839" s="14">
        <f t="shared" si="39"/>
        <v>4294.105017269263</v>
      </c>
      <c r="Y839" s="14">
        <f t="shared" si="40"/>
        <v>-24728.92791007273</v>
      </c>
      <c r="Z839" s="14">
        <f t="shared" si="41"/>
        <v>25098.988295963467</v>
      </c>
    </row>
    <row r="840" spans="1:26" ht="12.75">
      <c r="A840" s="18">
        <v>837</v>
      </c>
      <c r="B840" s="18">
        <v>658</v>
      </c>
      <c r="C840" s="18" t="s">
        <v>605</v>
      </c>
      <c r="D840" s="18" t="s">
        <v>606</v>
      </c>
      <c r="E840" s="18" t="s">
        <v>607</v>
      </c>
      <c r="F840" s="18">
        <v>3968</v>
      </c>
      <c r="G840" s="18">
        <v>420</v>
      </c>
      <c r="H840" s="18" t="s">
        <v>608</v>
      </c>
      <c r="I840" s="18" t="s">
        <v>1186</v>
      </c>
      <c r="J840" s="18" t="s">
        <v>1020</v>
      </c>
      <c r="K840" s="18" t="s">
        <v>1046</v>
      </c>
      <c r="L840" s="18" t="s">
        <v>1035</v>
      </c>
      <c r="M840" s="18">
        <v>389</v>
      </c>
      <c r="N840" s="18" t="s">
        <v>1023</v>
      </c>
      <c r="O840" s="18" t="s">
        <v>609</v>
      </c>
      <c r="P840" s="18">
        <v>370050000000000</v>
      </c>
      <c r="Q840" s="18">
        <v>2410</v>
      </c>
      <c r="R840" s="19">
        <v>37.01401</v>
      </c>
      <c r="S840" s="19">
        <v>116.01794</v>
      </c>
      <c r="T840" s="18">
        <v>-1169</v>
      </c>
      <c r="U840" s="18">
        <v>1970</v>
      </c>
      <c r="V840" s="14">
        <v>587366.75</v>
      </c>
      <c r="W840" s="14">
        <v>4096674.75</v>
      </c>
      <c r="X840" s="14">
        <f t="shared" si="39"/>
        <v>4769.480017269263</v>
      </c>
      <c r="Y840" s="14">
        <f t="shared" si="40"/>
        <v>-21166.17791007273</v>
      </c>
      <c r="Z840" s="14">
        <f t="shared" si="41"/>
        <v>21696.88979913899</v>
      </c>
    </row>
    <row r="841" spans="1:26" ht="12.75">
      <c r="A841" s="18">
        <v>838</v>
      </c>
      <c r="B841" s="18">
        <v>658</v>
      </c>
      <c r="C841" s="18" t="s">
        <v>610</v>
      </c>
      <c r="D841" s="18" t="s">
        <v>606</v>
      </c>
      <c r="E841" s="18" t="s">
        <v>611</v>
      </c>
      <c r="F841" s="18">
        <v>3968</v>
      </c>
      <c r="G841" s="18">
        <v>425</v>
      </c>
      <c r="H841" s="18" t="s">
        <v>612</v>
      </c>
      <c r="I841" s="18" t="s">
        <v>1186</v>
      </c>
      <c r="J841" s="18" t="s">
        <v>1020</v>
      </c>
      <c r="K841" s="18" t="s">
        <v>1046</v>
      </c>
      <c r="L841" s="18" t="s">
        <v>1035</v>
      </c>
      <c r="M841" s="18">
        <v>388</v>
      </c>
      <c r="N841" s="18" t="s">
        <v>1023</v>
      </c>
      <c r="O841" s="18" t="s">
        <v>613</v>
      </c>
      <c r="P841" s="18">
        <v>370050000000000</v>
      </c>
      <c r="Q841" s="18">
        <v>2410</v>
      </c>
      <c r="R841" s="19">
        <v>37.01401</v>
      </c>
      <c r="S841" s="19">
        <v>116.01726</v>
      </c>
      <c r="T841" s="18">
        <v>-1170</v>
      </c>
      <c r="U841" s="18">
        <v>1970</v>
      </c>
      <c r="V841" s="14">
        <v>587427.6875</v>
      </c>
      <c r="W841" s="14">
        <v>4096675.25</v>
      </c>
      <c r="X841" s="14">
        <f t="shared" si="39"/>
        <v>4708.542517269263</v>
      </c>
      <c r="Y841" s="14">
        <f t="shared" si="40"/>
        <v>-21166.67791007273</v>
      </c>
      <c r="Z841" s="14">
        <f t="shared" si="41"/>
        <v>21684.06388077874</v>
      </c>
    </row>
    <row r="842" spans="1:26" ht="12.75">
      <c r="A842" s="18">
        <v>839</v>
      </c>
      <c r="B842" s="18">
        <v>658</v>
      </c>
      <c r="C842" s="18" t="s">
        <v>614</v>
      </c>
      <c r="D842" s="18" t="s">
        <v>606</v>
      </c>
      <c r="E842" s="18" t="s">
        <v>615</v>
      </c>
      <c r="F842" s="18">
        <v>3970</v>
      </c>
      <c r="G842" s="18">
        <v>925</v>
      </c>
      <c r="H842" s="18" t="s">
        <v>616</v>
      </c>
      <c r="I842" s="18" t="s">
        <v>1186</v>
      </c>
      <c r="J842" s="18" t="s">
        <v>1020</v>
      </c>
      <c r="K842" s="18" t="s">
        <v>1021</v>
      </c>
      <c r="L842" s="18" t="s">
        <v>1035</v>
      </c>
      <c r="M842" s="18">
        <v>874</v>
      </c>
      <c r="N842" s="18" t="s">
        <v>1023</v>
      </c>
      <c r="O842" s="18" t="s">
        <v>617</v>
      </c>
      <c r="P842" s="18">
        <v>370050000000000</v>
      </c>
      <c r="Q842" s="18">
        <v>2409</v>
      </c>
      <c r="R842" s="19">
        <v>37.01481</v>
      </c>
      <c r="S842" s="19">
        <v>116.01931</v>
      </c>
      <c r="T842" s="18">
        <v>-687</v>
      </c>
      <c r="U842" s="18">
        <v>1970</v>
      </c>
      <c r="V842" s="14">
        <v>587244.5625</v>
      </c>
      <c r="W842" s="14">
        <v>4096761.5</v>
      </c>
      <c r="X842" s="14">
        <f t="shared" si="39"/>
        <v>4891.667517269263</v>
      </c>
      <c r="Y842" s="14">
        <f t="shared" si="40"/>
        <v>-21252.92791007273</v>
      </c>
      <c r="Z842" s="14">
        <f t="shared" si="41"/>
        <v>21808.607379891444</v>
      </c>
    </row>
    <row r="843" spans="1:26" ht="12.75">
      <c r="A843" s="18">
        <v>840</v>
      </c>
      <c r="B843" s="18">
        <v>759</v>
      </c>
      <c r="C843" s="18" t="s">
        <v>618</v>
      </c>
      <c r="D843" s="18" t="s">
        <v>279</v>
      </c>
      <c r="E843" s="18" t="s">
        <v>619</v>
      </c>
      <c r="F843" s="18">
        <v>4251</v>
      </c>
      <c r="G843" s="18">
        <v>980</v>
      </c>
      <c r="H843" s="18" t="s">
        <v>620</v>
      </c>
      <c r="J843" s="18" t="s">
        <v>1020</v>
      </c>
      <c r="K843" s="18" t="s">
        <v>1021</v>
      </c>
      <c r="L843" s="18" t="s">
        <v>1035</v>
      </c>
      <c r="M843" s="18">
        <v>863</v>
      </c>
      <c r="N843" s="18" t="s">
        <v>1053</v>
      </c>
      <c r="O843" s="18" t="s">
        <v>621</v>
      </c>
      <c r="P843" s="18">
        <v>370530000000000</v>
      </c>
      <c r="Q843" s="18">
        <v>2939</v>
      </c>
      <c r="R843" s="19">
        <v>37.09321</v>
      </c>
      <c r="S843" s="19">
        <v>116.09476</v>
      </c>
      <c r="T843" s="18">
        <v>-449</v>
      </c>
      <c r="U843" s="18">
        <v>1974</v>
      </c>
      <c r="V843" s="14">
        <v>580449.375</v>
      </c>
      <c r="W843" s="14">
        <v>4105392</v>
      </c>
      <c r="X843" s="14">
        <f t="shared" si="39"/>
        <v>11686.855017269263</v>
      </c>
      <c r="Y843" s="14">
        <f t="shared" si="40"/>
        <v>-29883.42791007273</v>
      </c>
      <c r="Z843" s="14">
        <f t="shared" si="41"/>
        <v>32087.409428795985</v>
      </c>
    </row>
    <row r="844" spans="1:26" ht="12.75">
      <c r="A844" s="18">
        <v>841</v>
      </c>
      <c r="B844" s="18">
        <v>550</v>
      </c>
      <c r="C844" s="18" t="s">
        <v>622</v>
      </c>
      <c r="D844" s="18" t="s">
        <v>623</v>
      </c>
      <c r="E844" s="18" t="s">
        <v>624</v>
      </c>
      <c r="F844" s="18">
        <v>4294</v>
      </c>
      <c r="G844" s="18">
        <v>680</v>
      </c>
      <c r="H844" s="18" t="s">
        <v>625</v>
      </c>
      <c r="I844" s="18" t="s">
        <v>1186</v>
      </c>
      <c r="J844" s="18" t="s">
        <v>1020</v>
      </c>
      <c r="K844" s="18" t="s">
        <v>1021</v>
      </c>
      <c r="L844" s="18" t="s">
        <v>1035</v>
      </c>
      <c r="M844" s="18">
        <v>620</v>
      </c>
      <c r="N844" s="18" t="s">
        <v>1053</v>
      </c>
      <c r="O844" s="18" t="s">
        <v>626</v>
      </c>
      <c r="P844" s="18">
        <v>371000000000000</v>
      </c>
      <c r="Q844" s="18">
        <v>2406</v>
      </c>
      <c r="R844" s="19">
        <v>37.16748</v>
      </c>
      <c r="S844" s="19">
        <v>116.04249</v>
      </c>
      <c r="T844" s="18">
        <v>-1268</v>
      </c>
      <c r="U844" s="18">
        <v>1968</v>
      </c>
      <c r="V844" s="14">
        <v>585011.5625</v>
      </c>
      <c r="W844" s="14">
        <v>4113677.25</v>
      </c>
      <c r="X844" s="14">
        <f t="shared" si="39"/>
        <v>7124.667517269263</v>
      </c>
      <c r="Y844" s="14">
        <f t="shared" si="40"/>
        <v>-38168.67791007273</v>
      </c>
      <c r="Z844" s="14">
        <f t="shared" si="41"/>
        <v>38827.939175734085</v>
      </c>
    </row>
    <row r="845" spans="1:26" ht="12.75">
      <c r="A845" s="18">
        <v>842</v>
      </c>
      <c r="B845" s="18">
        <v>550</v>
      </c>
      <c r="C845" s="18" t="s">
        <v>627</v>
      </c>
      <c r="D845" s="18" t="s">
        <v>623</v>
      </c>
      <c r="E845" s="18" t="s">
        <v>628</v>
      </c>
      <c r="F845" s="18">
        <v>4285</v>
      </c>
      <c r="G845" s="18">
        <v>656</v>
      </c>
      <c r="H845" s="18" t="s">
        <v>629</v>
      </c>
      <c r="I845" s="18" t="s">
        <v>1186</v>
      </c>
      <c r="J845" s="18" t="s">
        <v>1020</v>
      </c>
      <c r="K845" s="18" t="s">
        <v>1021</v>
      </c>
      <c r="L845" s="18" t="s">
        <v>1035</v>
      </c>
      <c r="M845" s="18">
        <v>620</v>
      </c>
      <c r="N845" s="18" t="s">
        <v>1053</v>
      </c>
      <c r="O845" s="18" t="s">
        <v>630</v>
      </c>
      <c r="P845" s="18">
        <v>370950000000000</v>
      </c>
      <c r="Q845" s="18">
        <v>2404</v>
      </c>
      <c r="R845" s="19">
        <v>37.16541</v>
      </c>
      <c r="S845" s="19">
        <v>116.04344</v>
      </c>
      <c r="T845" s="18">
        <v>-1261</v>
      </c>
      <c r="U845" s="18">
        <v>1968</v>
      </c>
      <c r="V845" s="14">
        <v>584929.5</v>
      </c>
      <c r="W845" s="14">
        <v>4113446.25</v>
      </c>
      <c r="X845" s="14">
        <f t="shared" si="39"/>
        <v>7206.730017269263</v>
      </c>
      <c r="Y845" s="14">
        <f t="shared" si="40"/>
        <v>-37937.67791007273</v>
      </c>
      <c r="Z845" s="14">
        <f t="shared" si="41"/>
        <v>38616.11532443715</v>
      </c>
    </row>
    <row r="846" spans="1:26" ht="12.75">
      <c r="A846" s="18">
        <v>843</v>
      </c>
      <c r="B846" s="18">
        <v>550</v>
      </c>
      <c r="C846" s="18" t="s">
        <v>631</v>
      </c>
      <c r="D846" s="18" t="s">
        <v>623</v>
      </c>
      <c r="E846" s="18" t="s">
        <v>632</v>
      </c>
      <c r="F846" s="18">
        <v>4298</v>
      </c>
      <c r="G846" s="18">
        <v>650</v>
      </c>
      <c r="H846" s="18" t="s">
        <v>633</v>
      </c>
      <c r="I846" s="18" t="s">
        <v>1186</v>
      </c>
      <c r="J846" s="18" t="s">
        <v>1020</v>
      </c>
      <c r="K846" s="18" t="s">
        <v>1021</v>
      </c>
      <c r="L846" s="18" t="s">
        <v>1035</v>
      </c>
      <c r="M846" s="18">
        <v>620</v>
      </c>
      <c r="N846" s="18" t="s">
        <v>1053</v>
      </c>
      <c r="O846" s="18" t="s">
        <v>634</v>
      </c>
      <c r="P846" s="18">
        <v>370950000000000</v>
      </c>
      <c r="Q846" s="18">
        <v>2406</v>
      </c>
      <c r="R846" s="19">
        <v>37.16539</v>
      </c>
      <c r="S846" s="19">
        <v>116.04068</v>
      </c>
      <c r="T846" s="18">
        <v>-1272</v>
      </c>
      <c r="U846" s="18">
        <v>1968</v>
      </c>
      <c r="V846" s="14">
        <v>585174.5</v>
      </c>
      <c r="W846" s="14">
        <v>4113447.5</v>
      </c>
      <c r="X846" s="14">
        <f t="shared" si="39"/>
        <v>6961.730017269263</v>
      </c>
      <c r="Y846" s="14">
        <f t="shared" si="40"/>
        <v>-37938.92791007273</v>
      </c>
      <c r="Z846" s="14">
        <f t="shared" si="41"/>
        <v>38572.37270118398</v>
      </c>
    </row>
    <row r="847" spans="1:26" ht="12.75">
      <c r="A847" s="18">
        <v>844</v>
      </c>
      <c r="B847" s="18">
        <v>550</v>
      </c>
      <c r="C847" s="18" t="s">
        <v>635</v>
      </c>
      <c r="D847" s="18" t="s">
        <v>623</v>
      </c>
      <c r="E847" s="18" t="s">
        <v>636</v>
      </c>
      <c r="F847" s="18">
        <v>4282</v>
      </c>
      <c r="G847" s="18">
        <v>938</v>
      </c>
      <c r="H847" s="18" t="s">
        <v>637</v>
      </c>
      <c r="I847" s="18" t="s">
        <v>1186</v>
      </c>
      <c r="J847" s="18" t="s">
        <v>1020</v>
      </c>
      <c r="K847" s="18" t="s">
        <v>1021</v>
      </c>
      <c r="L847" s="18" t="s">
        <v>1035</v>
      </c>
      <c r="M847" s="18">
        <v>896</v>
      </c>
      <c r="N847" s="18" t="s">
        <v>1053</v>
      </c>
      <c r="O847" s="18" t="s">
        <v>638</v>
      </c>
      <c r="P847" s="18">
        <v>371000000000000</v>
      </c>
      <c r="Q847" s="18">
        <v>2405</v>
      </c>
      <c r="R847" s="19">
        <v>37.16699</v>
      </c>
      <c r="S847" s="19">
        <v>116.0448</v>
      </c>
      <c r="T847" s="18">
        <v>-981</v>
      </c>
      <c r="U847" s="18">
        <v>1968</v>
      </c>
      <c r="V847" s="14">
        <v>584806.375</v>
      </c>
      <c r="W847" s="14">
        <v>4113620.25</v>
      </c>
      <c r="X847" s="14">
        <f t="shared" si="39"/>
        <v>7329.855017269263</v>
      </c>
      <c r="Y847" s="14">
        <f t="shared" si="40"/>
        <v>-38111.67791007273</v>
      </c>
      <c r="Z847" s="14">
        <f t="shared" si="41"/>
        <v>38810.13743463572</v>
      </c>
    </row>
    <row r="848" spans="1:26" ht="12.75">
      <c r="A848" s="18">
        <v>845</v>
      </c>
      <c r="B848" s="18">
        <v>550</v>
      </c>
      <c r="C848" s="18" t="s">
        <v>639</v>
      </c>
      <c r="D848" s="18" t="s">
        <v>623</v>
      </c>
      <c r="E848" s="18" t="s">
        <v>640</v>
      </c>
      <c r="F848" s="18">
        <v>4294</v>
      </c>
      <c r="G848" s="18">
        <v>685</v>
      </c>
      <c r="H848" s="18" t="s">
        <v>641</v>
      </c>
      <c r="I848" s="18" t="s">
        <v>1186</v>
      </c>
      <c r="J848" s="18" t="s">
        <v>1020</v>
      </c>
      <c r="K848" s="18" t="s">
        <v>1021</v>
      </c>
      <c r="L848" s="18" t="s">
        <v>1035</v>
      </c>
      <c r="M848" s="18">
        <v>620</v>
      </c>
      <c r="N848" s="18" t="s">
        <v>1053</v>
      </c>
      <c r="O848" s="18" t="s">
        <v>642</v>
      </c>
      <c r="P848" s="18">
        <v>371000000000000</v>
      </c>
      <c r="Q848" s="18">
        <v>2406</v>
      </c>
      <c r="R848" s="19">
        <v>37.16697</v>
      </c>
      <c r="S848" s="19">
        <v>116.04205</v>
      </c>
      <c r="T848" s="18">
        <v>-1268</v>
      </c>
      <c r="U848" s="18">
        <v>1968</v>
      </c>
      <c r="V848" s="14">
        <v>585051.0625</v>
      </c>
      <c r="W848" s="14">
        <v>4113621.25</v>
      </c>
      <c r="X848" s="14">
        <f t="shared" si="39"/>
        <v>7085.167517269263</v>
      </c>
      <c r="Y848" s="14">
        <f t="shared" si="40"/>
        <v>-38112.67791007273</v>
      </c>
      <c r="Z848" s="14">
        <f t="shared" si="41"/>
        <v>38765.65253190914</v>
      </c>
    </row>
    <row r="849" spans="1:26" ht="12.75">
      <c r="A849" s="18">
        <v>846</v>
      </c>
      <c r="B849" s="18">
        <v>1024</v>
      </c>
      <c r="C849" s="18" t="s">
        <v>643</v>
      </c>
      <c r="D849" s="18" t="s">
        <v>644</v>
      </c>
      <c r="E849" s="18" t="s">
        <v>645</v>
      </c>
      <c r="F849" s="18">
        <v>4125</v>
      </c>
      <c r="G849" s="18">
        <v>2000</v>
      </c>
      <c r="H849" s="18" t="s">
        <v>646</v>
      </c>
      <c r="J849" s="18" t="s">
        <v>1020</v>
      </c>
      <c r="K849" s="18" t="s">
        <v>1021</v>
      </c>
      <c r="L849" s="18" t="s">
        <v>1035</v>
      </c>
      <c r="M849" s="18">
        <v>1305</v>
      </c>
      <c r="N849" s="18" t="s">
        <v>1023</v>
      </c>
      <c r="O849" s="18" t="s">
        <v>647</v>
      </c>
      <c r="P849" s="18">
        <v>370500000000000</v>
      </c>
      <c r="Q849" s="18">
        <v>2581</v>
      </c>
      <c r="R849" s="19">
        <v>37.08587</v>
      </c>
      <c r="S849" s="19">
        <v>116.05513</v>
      </c>
      <c r="T849" s="18">
        <v>-239</v>
      </c>
      <c r="U849" s="18">
        <v>1989</v>
      </c>
      <c r="V849" s="14">
        <v>583979.3125</v>
      </c>
      <c r="W849" s="14">
        <v>4104612</v>
      </c>
      <c r="X849" s="14">
        <f t="shared" si="39"/>
        <v>8156.917517269263</v>
      </c>
      <c r="Y849" s="14">
        <f t="shared" si="40"/>
        <v>-29103.42791007273</v>
      </c>
      <c r="Z849" s="14">
        <f t="shared" si="41"/>
        <v>30224.903961804983</v>
      </c>
    </row>
    <row r="850" spans="1:26" ht="12.75">
      <c r="A850" s="18">
        <v>847</v>
      </c>
      <c r="B850" s="18">
        <v>714</v>
      </c>
      <c r="C850" s="18" t="s">
        <v>648</v>
      </c>
      <c r="D850" s="18" t="s">
        <v>649</v>
      </c>
      <c r="E850" s="18" t="s">
        <v>650</v>
      </c>
      <c r="F850" s="18">
        <v>3991</v>
      </c>
      <c r="G850" s="18">
        <v>935</v>
      </c>
      <c r="H850" s="18" t="s">
        <v>651</v>
      </c>
      <c r="J850" s="18" t="s">
        <v>1020</v>
      </c>
      <c r="K850" s="18" t="s">
        <v>1021</v>
      </c>
      <c r="L850" s="18" t="s">
        <v>1035</v>
      </c>
      <c r="M850" s="18">
        <v>889</v>
      </c>
      <c r="N850" s="18" t="s">
        <v>1023</v>
      </c>
      <c r="O850" s="18" t="s">
        <v>652</v>
      </c>
      <c r="P850" s="18">
        <v>370150000000000</v>
      </c>
      <c r="Q850" s="18">
        <v>2406</v>
      </c>
      <c r="R850" s="19">
        <v>37.0313</v>
      </c>
      <c r="S850" s="19">
        <v>116.02122</v>
      </c>
      <c r="T850" s="18">
        <v>-696</v>
      </c>
      <c r="U850" s="18">
        <v>1972</v>
      </c>
      <c r="V850" s="14">
        <v>587055</v>
      </c>
      <c r="W850" s="14">
        <v>4098589.25</v>
      </c>
      <c r="X850" s="14">
        <f t="shared" si="39"/>
        <v>5081.230017269263</v>
      </c>
      <c r="Y850" s="14">
        <f t="shared" si="40"/>
        <v>-23080.67791007273</v>
      </c>
      <c r="Z850" s="14">
        <f t="shared" si="41"/>
        <v>23633.378752876564</v>
      </c>
    </row>
    <row r="851" spans="1:26" ht="12.75">
      <c r="A851" s="18">
        <v>848</v>
      </c>
      <c r="B851" s="18">
        <v>624</v>
      </c>
      <c r="C851" s="18" t="s">
        <v>653</v>
      </c>
      <c r="D851" s="18" t="s">
        <v>2133</v>
      </c>
      <c r="E851" s="18" t="s">
        <v>654</v>
      </c>
      <c r="F851" s="18">
        <v>4429</v>
      </c>
      <c r="G851" s="18">
        <v>700</v>
      </c>
      <c r="H851" s="18" t="s">
        <v>655</v>
      </c>
      <c r="I851" s="18" t="s">
        <v>1186</v>
      </c>
      <c r="J851" s="18" t="s">
        <v>1020</v>
      </c>
      <c r="K851" s="18" t="s">
        <v>1021</v>
      </c>
      <c r="L851" s="18" t="s">
        <v>1035</v>
      </c>
      <c r="M851" s="18">
        <v>655</v>
      </c>
      <c r="N851" s="18" t="s">
        <v>1053</v>
      </c>
      <c r="O851" s="18" t="s">
        <v>656</v>
      </c>
      <c r="P851" s="18">
        <v>371000000000000</v>
      </c>
      <c r="Q851" s="18">
        <v>2423</v>
      </c>
      <c r="R851" s="19">
        <v>37.1677</v>
      </c>
      <c r="S851" s="19">
        <v>116.07927</v>
      </c>
      <c r="T851" s="18">
        <v>-1351</v>
      </c>
      <c r="U851" s="18">
        <v>1969</v>
      </c>
      <c r="V851" s="14">
        <v>581745.5</v>
      </c>
      <c r="W851" s="14">
        <v>4113669.75</v>
      </c>
      <c r="X851" s="14">
        <f t="shared" si="39"/>
        <v>10390.730017269263</v>
      </c>
      <c r="Y851" s="14">
        <f t="shared" si="40"/>
        <v>-38161.17791007273</v>
      </c>
      <c r="Z851" s="14">
        <f t="shared" si="41"/>
        <v>39550.50909629361</v>
      </c>
    </row>
    <row r="852" spans="1:26" ht="12.75">
      <c r="A852" s="18">
        <v>849</v>
      </c>
      <c r="B852" s="18">
        <v>624</v>
      </c>
      <c r="C852" s="18" t="s">
        <v>657</v>
      </c>
      <c r="D852" s="18" t="s">
        <v>2133</v>
      </c>
      <c r="E852" s="18" t="s">
        <v>658</v>
      </c>
      <c r="F852" s="18">
        <v>4434</v>
      </c>
      <c r="G852" s="18">
        <v>675</v>
      </c>
      <c r="H852" s="18" t="s">
        <v>659</v>
      </c>
      <c r="I852" s="18" t="s">
        <v>1186</v>
      </c>
      <c r="J852" s="18" t="s">
        <v>1020</v>
      </c>
      <c r="K852" s="18" t="s">
        <v>1021</v>
      </c>
      <c r="L852" s="18" t="s">
        <v>1035</v>
      </c>
      <c r="M852" s="18">
        <v>636</v>
      </c>
      <c r="N852" s="18" t="s">
        <v>1053</v>
      </c>
      <c r="O852" s="18" t="s">
        <v>660</v>
      </c>
      <c r="P852" s="18">
        <v>371010000000000</v>
      </c>
      <c r="Q852" s="18">
        <v>2422</v>
      </c>
      <c r="R852" s="19">
        <v>37.16949</v>
      </c>
      <c r="S852" s="19">
        <v>116.07925</v>
      </c>
      <c r="T852" s="18">
        <v>-1376</v>
      </c>
      <c r="U852" s="18">
        <v>1969</v>
      </c>
      <c r="V852" s="14">
        <v>581744.8125</v>
      </c>
      <c r="W852" s="14">
        <v>4113867.75</v>
      </c>
      <c r="X852" s="14">
        <f t="shared" si="39"/>
        <v>10391.417517269263</v>
      </c>
      <c r="Y852" s="14">
        <f t="shared" si="40"/>
        <v>-38359.17791007273</v>
      </c>
      <c r="Z852" s="14">
        <f t="shared" si="41"/>
        <v>39741.767549453834</v>
      </c>
    </row>
    <row r="853" spans="1:26" ht="12.75">
      <c r="A853" s="18">
        <v>850</v>
      </c>
      <c r="B853" s="18">
        <v>624</v>
      </c>
      <c r="C853" s="18" t="s">
        <v>661</v>
      </c>
      <c r="D853" s="18" t="s">
        <v>2133</v>
      </c>
      <c r="E853" s="18" t="s">
        <v>662</v>
      </c>
      <c r="F853" s="18">
        <v>4415</v>
      </c>
      <c r="G853" s="18">
        <v>701</v>
      </c>
      <c r="H853" s="18" t="s">
        <v>663</v>
      </c>
      <c r="I853" s="18" t="s">
        <v>1186</v>
      </c>
      <c r="J853" s="18" t="s">
        <v>1020</v>
      </c>
      <c r="K853" s="18" t="s">
        <v>1021</v>
      </c>
      <c r="L853" s="18" t="s">
        <v>1035</v>
      </c>
      <c r="M853" s="18">
        <v>636</v>
      </c>
      <c r="N853" s="18" t="s">
        <v>1053</v>
      </c>
      <c r="O853" s="18" t="s">
        <v>664</v>
      </c>
      <c r="P853" s="18">
        <v>371000000000000</v>
      </c>
      <c r="Q853" s="18">
        <v>2420</v>
      </c>
      <c r="R853" s="19">
        <v>37.16769</v>
      </c>
      <c r="S853" s="19">
        <v>116.07704</v>
      </c>
      <c r="T853" s="18">
        <v>-1359</v>
      </c>
      <c r="U853" s="18">
        <v>1969</v>
      </c>
      <c r="V853" s="14">
        <v>581943.625</v>
      </c>
      <c r="W853" s="14">
        <v>4113670.25</v>
      </c>
      <c r="X853" s="14">
        <f t="shared" si="39"/>
        <v>10192.605017269263</v>
      </c>
      <c r="Y853" s="14">
        <f t="shared" si="40"/>
        <v>-38161.67791007273</v>
      </c>
      <c r="Z853" s="14">
        <f t="shared" si="41"/>
        <v>39499.40326068478</v>
      </c>
    </row>
    <row r="854" spans="1:26" ht="12.75">
      <c r="A854" s="18">
        <v>851</v>
      </c>
      <c r="B854" s="18">
        <v>624</v>
      </c>
      <c r="C854" s="18" t="s">
        <v>665</v>
      </c>
      <c r="D854" s="18" t="s">
        <v>2133</v>
      </c>
      <c r="E854" s="18" t="s">
        <v>666</v>
      </c>
      <c r="F854" s="18">
        <v>4420</v>
      </c>
      <c r="G854" s="18">
        <v>902</v>
      </c>
      <c r="H854" s="18" t="s">
        <v>667</v>
      </c>
      <c r="I854" s="18" t="s">
        <v>1186</v>
      </c>
      <c r="J854" s="18" t="s">
        <v>1020</v>
      </c>
      <c r="K854" s="18" t="s">
        <v>1021</v>
      </c>
      <c r="L854" s="18" t="s">
        <v>1035</v>
      </c>
      <c r="M854" s="18">
        <v>841</v>
      </c>
      <c r="N854" s="18" t="s">
        <v>1053</v>
      </c>
      <c r="O854" s="18" t="s">
        <v>668</v>
      </c>
      <c r="P854" s="18">
        <v>371010000000000</v>
      </c>
      <c r="Q854" s="18">
        <v>2420</v>
      </c>
      <c r="R854" s="19">
        <v>37.16948</v>
      </c>
      <c r="S854" s="19">
        <v>116.07702</v>
      </c>
      <c r="T854" s="18">
        <v>-1159</v>
      </c>
      <c r="U854" s="18">
        <v>1969</v>
      </c>
      <c r="V854" s="14">
        <v>581943.5</v>
      </c>
      <c r="W854" s="14">
        <v>4113868.25</v>
      </c>
      <c r="X854" s="14">
        <f t="shared" si="39"/>
        <v>10192.730017269263</v>
      </c>
      <c r="Y854" s="14">
        <f t="shared" si="40"/>
        <v>-38359.67791007273</v>
      </c>
      <c r="Z854" s="14">
        <f t="shared" si="41"/>
        <v>39690.76258488194</v>
      </c>
    </row>
    <row r="855" spans="1:26" ht="12.75">
      <c r="A855" s="18">
        <v>852</v>
      </c>
      <c r="B855" s="18">
        <v>349</v>
      </c>
      <c r="C855" s="18" t="s">
        <v>669</v>
      </c>
      <c r="D855" s="18" t="s">
        <v>670</v>
      </c>
      <c r="E855" s="18" t="s">
        <v>671</v>
      </c>
      <c r="F855" s="18">
        <v>4035</v>
      </c>
      <c r="G855" s="18">
        <v>1402</v>
      </c>
      <c r="H855" s="18" t="s">
        <v>672</v>
      </c>
      <c r="J855" s="18" t="s">
        <v>1020</v>
      </c>
      <c r="K855" s="18" t="s">
        <v>1021</v>
      </c>
      <c r="L855" s="18" t="s">
        <v>1059</v>
      </c>
      <c r="M855" s="18">
        <v>1359</v>
      </c>
      <c r="N855" s="18" t="s">
        <v>1023</v>
      </c>
      <c r="O855" s="18" t="s">
        <v>673</v>
      </c>
      <c r="P855" s="18">
        <v>370310000000000</v>
      </c>
      <c r="Q855" s="18">
        <v>2406</v>
      </c>
      <c r="R855" s="19">
        <v>37.05279</v>
      </c>
      <c r="S855" s="19">
        <v>116.03338</v>
      </c>
      <c r="T855" s="18">
        <v>-270</v>
      </c>
      <c r="U855" s="18">
        <v>1963</v>
      </c>
      <c r="V855" s="14">
        <v>585949.9375</v>
      </c>
      <c r="W855" s="14">
        <v>4100962.25</v>
      </c>
      <c r="X855" s="14">
        <f t="shared" si="39"/>
        <v>6186.292517269263</v>
      </c>
      <c r="Y855" s="14">
        <f t="shared" si="40"/>
        <v>-25453.67791007273</v>
      </c>
      <c r="Z855" s="14">
        <f t="shared" si="41"/>
        <v>26194.654688675437</v>
      </c>
    </row>
    <row r="856" spans="1:26" ht="12.75">
      <c r="A856" s="18">
        <v>853</v>
      </c>
      <c r="B856" s="18">
        <v>363</v>
      </c>
      <c r="C856" s="18" t="s">
        <v>674</v>
      </c>
      <c r="D856" s="18" t="s">
        <v>675</v>
      </c>
      <c r="E856" s="18" t="s">
        <v>676</v>
      </c>
      <c r="F856" s="18">
        <v>4322</v>
      </c>
      <c r="G856" s="18">
        <v>976</v>
      </c>
      <c r="H856" s="18" t="s">
        <v>677</v>
      </c>
      <c r="J856" s="18" t="s">
        <v>1020</v>
      </c>
      <c r="K856" s="18" t="s">
        <v>1021</v>
      </c>
      <c r="L856" s="18" t="s">
        <v>1029</v>
      </c>
      <c r="M856" s="18">
        <v>1661</v>
      </c>
      <c r="N856" s="18" t="s">
        <v>1053</v>
      </c>
      <c r="O856" s="18" t="s">
        <v>678</v>
      </c>
      <c r="P856" s="18">
        <v>370850000000000</v>
      </c>
      <c r="Q856" s="18">
        <v>2445</v>
      </c>
      <c r="R856" s="19">
        <v>37.18114</v>
      </c>
      <c r="S856" s="19">
        <v>116.04844</v>
      </c>
      <c r="T856" s="18">
        <v>-216</v>
      </c>
      <c r="U856" s="18">
        <v>1964</v>
      </c>
      <c r="V856" s="14">
        <v>584467.8125</v>
      </c>
      <c r="W856" s="14">
        <v>4115187.75</v>
      </c>
      <c r="X856" s="14">
        <f t="shared" si="39"/>
        <v>7668.417517269263</v>
      </c>
      <c r="Y856" s="14">
        <f t="shared" si="40"/>
        <v>-39679.17791007273</v>
      </c>
      <c r="Z856" s="14">
        <f t="shared" si="41"/>
        <v>40413.3862332565</v>
      </c>
    </row>
    <row r="857" spans="1:26" ht="12.75">
      <c r="A857" s="18">
        <v>854</v>
      </c>
      <c r="B857" s="18">
        <v>386</v>
      </c>
      <c r="C857" s="18" t="s">
        <v>679</v>
      </c>
      <c r="D857" s="18" t="s">
        <v>1354</v>
      </c>
      <c r="E857" s="18" t="s">
        <v>680</v>
      </c>
      <c r="F857" s="18">
        <v>3996</v>
      </c>
      <c r="G857" s="18">
        <v>445</v>
      </c>
      <c r="H857" s="18" t="s">
        <v>681</v>
      </c>
      <c r="I857" s="18" t="s">
        <v>1186</v>
      </c>
      <c r="J857" s="18" t="s">
        <v>1020</v>
      </c>
      <c r="K857" s="18" t="s">
        <v>1021</v>
      </c>
      <c r="L857" s="18" t="s">
        <v>1035</v>
      </c>
      <c r="M857" s="18">
        <v>412</v>
      </c>
      <c r="N857" s="18" t="s">
        <v>1023</v>
      </c>
      <c r="O857" s="18" t="s">
        <v>682</v>
      </c>
      <c r="P857" s="18">
        <v>370200000000000</v>
      </c>
      <c r="Q857" s="18">
        <v>2405</v>
      </c>
      <c r="R857" s="19">
        <v>37.03352</v>
      </c>
      <c r="S857" s="19">
        <v>116.0248</v>
      </c>
      <c r="T857" s="18">
        <v>-1179</v>
      </c>
      <c r="U857" s="18">
        <v>1964</v>
      </c>
      <c r="V857" s="14">
        <v>586734.5</v>
      </c>
      <c r="W857" s="14">
        <v>4098831.75</v>
      </c>
      <c r="X857" s="14">
        <f t="shared" si="39"/>
        <v>5401.730017269263</v>
      </c>
      <c r="Y857" s="14">
        <f t="shared" si="40"/>
        <v>-23323.17791007273</v>
      </c>
      <c r="Z857" s="14">
        <f t="shared" si="41"/>
        <v>23940.537065913377</v>
      </c>
    </row>
    <row r="858" spans="1:26" ht="12.75">
      <c r="A858" s="18">
        <v>855</v>
      </c>
      <c r="B858" s="18">
        <v>921</v>
      </c>
      <c r="C858" s="18" t="s">
        <v>683</v>
      </c>
      <c r="D858" s="18" t="s">
        <v>684</v>
      </c>
      <c r="E858" s="18" t="s">
        <v>685</v>
      </c>
      <c r="F858" s="18">
        <v>4088</v>
      </c>
      <c r="G858" s="18">
        <v>2000</v>
      </c>
      <c r="H858" s="18" t="s">
        <v>686</v>
      </c>
      <c r="J858" s="18" t="s">
        <v>1020</v>
      </c>
      <c r="K858" s="18" t="s">
        <v>1021</v>
      </c>
      <c r="L858" s="18" t="s">
        <v>1112</v>
      </c>
      <c r="M858" s="18">
        <v>1749</v>
      </c>
      <c r="N858" s="18" t="s">
        <v>1023</v>
      </c>
      <c r="O858" s="18" t="s">
        <v>687</v>
      </c>
      <c r="P858" s="18">
        <v>370420000000000</v>
      </c>
      <c r="Q858" s="18">
        <v>2513</v>
      </c>
      <c r="R858" s="19">
        <v>37.07284</v>
      </c>
      <c r="S858" s="19">
        <v>116.04595</v>
      </c>
      <c r="T858" s="18">
        <v>174</v>
      </c>
      <c r="U858" s="18">
        <v>1983</v>
      </c>
      <c r="V858" s="14">
        <v>584809.25</v>
      </c>
      <c r="W858" s="14">
        <v>4103174.75</v>
      </c>
      <c r="X858" s="14">
        <f t="shared" si="39"/>
        <v>7326.980017269263</v>
      </c>
      <c r="Y858" s="14">
        <f t="shared" si="40"/>
        <v>-27666.17791007273</v>
      </c>
      <c r="Z858" s="14">
        <f t="shared" si="41"/>
        <v>28619.95870586223</v>
      </c>
    </row>
    <row r="859" spans="1:26" ht="12.75">
      <c r="A859" s="18">
        <v>856</v>
      </c>
      <c r="B859" s="18">
        <v>416</v>
      </c>
      <c r="C859" s="18" t="s">
        <v>688</v>
      </c>
      <c r="D859" s="18" t="s">
        <v>689</v>
      </c>
      <c r="E859" s="18" t="s">
        <v>690</v>
      </c>
      <c r="F859" s="18">
        <v>4292</v>
      </c>
      <c r="G859" s="18">
        <v>1055</v>
      </c>
      <c r="H859" s="18" t="s">
        <v>691</v>
      </c>
      <c r="J859" s="18" t="s">
        <v>1020</v>
      </c>
      <c r="K859" s="18" t="s">
        <v>1021</v>
      </c>
      <c r="L859" s="18" t="s">
        <v>1029</v>
      </c>
      <c r="M859" s="18">
        <v>933</v>
      </c>
      <c r="N859" s="18" t="s">
        <v>1053</v>
      </c>
      <c r="O859" s="18" t="s">
        <v>692</v>
      </c>
      <c r="P859" s="18">
        <v>370700000000000</v>
      </c>
      <c r="Q859" s="18">
        <v>2402</v>
      </c>
      <c r="R859" s="19">
        <v>37.11855</v>
      </c>
      <c r="S859" s="19">
        <v>116.02769</v>
      </c>
      <c r="T859" s="18">
        <v>-957</v>
      </c>
      <c r="U859" s="18">
        <v>1965</v>
      </c>
      <c r="V859" s="14">
        <v>586381.4375</v>
      </c>
      <c r="W859" s="14">
        <v>4108262</v>
      </c>
      <c r="X859" s="14">
        <f t="shared" si="39"/>
        <v>5754.792517269263</v>
      </c>
      <c r="Y859" s="14">
        <f t="shared" si="40"/>
        <v>-32753.42791007273</v>
      </c>
      <c r="Z859" s="14">
        <f t="shared" si="41"/>
        <v>33255.14511736717</v>
      </c>
    </row>
    <row r="860" spans="1:26" ht="12.75">
      <c r="A860" s="18">
        <v>857</v>
      </c>
      <c r="B860" s="18">
        <v>773</v>
      </c>
      <c r="C860" s="18" t="s">
        <v>693</v>
      </c>
      <c r="D860" s="18" t="s">
        <v>694</v>
      </c>
      <c r="E860" s="18" t="s">
        <v>695</v>
      </c>
      <c r="F860" s="18">
        <v>6257</v>
      </c>
      <c r="G860" s="18">
        <v>2602</v>
      </c>
      <c r="H860" s="18" t="s">
        <v>696</v>
      </c>
      <c r="J860" s="18" t="s">
        <v>1020</v>
      </c>
      <c r="K860" s="18" t="s">
        <v>1021</v>
      </c>
      <c r="L860" s="18" t="s">
        <v>1143</v>
      </c>
      <c r="M860" s="18">
        <v>2510</v>
      </c>
      <c r="N860" s="18" t="s">
        <v>1053</v>
      </c>
      <c r="O860" s="18" t="s">
        <v>697</v>
      </c>
      <c r="P860" s="18">
        <v>371310000000000</v>
      </c>
      <c r="Q860" s="18">
        <v>4190</v>
      </c>
      <c r="R860" s="19">
        <v>37.22079</v>
      </c>
      <c r="S860" s="19">
        <v>116.47417</v>
      </c>
      <c r="T860" s="18">
        <v>443</v>
      </c>
      <c r="U860" s="18">
        <v>1975</v>
      </c>
      <c r="V860" s="14">
        <v>546651.3125</v>
      </c>
      <c r="W860" s="14">
        <v>4119291</v>
      </c>
      <c r="X860" s="14">
        <f t="shared" si="39"/>
        <v>45484.91751726926</v>
      </c>
      <c r="Y860" s="14">
        <f t="shared" si="40"/>
        <v>-43782.42791007273</v>
      </c>
      <c r="Z860" s="14">
        <f t="shared" si="41"/>
        <v>63133.023967282796</v>
      </c>
    </row>
    <row r="861" spans="1:26" ht="12.75">
      <c r="A861" s="18">
        <v>858</v>
      </c>
      <c r="B861" s="18">
        <v>578</v>
      </c>
      <c r="C861" s="18" t="s">
        <v>698</v>
      </c>
      <c r="D861" s="18" t="s">
        <v>1384</v>
      </c>
      <c r="E861" s="18" t="s">
        <v>699</v>
      </c>
      <c r="F861" s="18">
        <v>4265</v>
      </c>
      <c r="G861" s="18">
        <v>800</v>
      </c>
      <c r="H861" s="18" t="s">
        <v>700</v>
      </c>
      <c r="I861" s="18" t="s">
        <v>1186</v>
      </c>
      <c r="J861" s="18" t="s">
        <v>1020</v>
      </c>
      <c r="K861" s="18" t="s">
        <v>1021</v>
      </c>
      <c r="L861" s="18" t="s">
        <v>1035</v>
      </c>
      <c r="M861" s="18">
        <v>749</v>
      </c>
      <c r="N861" s="18" t="s">
        <v>1053</v>
      </c>
      <c r="O861" s="18" t="s">
        <v>701</v>
      </c>
      <c r="P861" s="18">
        <v>370710000000000</v>
      </c>
      <c r="Q861" s="18">
        <v>2441</v>
      </c>
      <c r="R861" s="19">
        <v>37.12082</v>
      </c>
      <c r="S861" s="19">
        <v>116.08056</v>
      </c>
      <c r="T861" s="18">
        <v>-1075</v>
      </c>
      <c r="U861" s="18">
        <v>1968</v>
      </c>
      <c r="V861" s="14">
        <v>581681.5</v>
      </c>
      <c r="W861" s="14">
        <v>4108467.75</v>
      </c>
      <c r="X861" s="14">
        <f t="shared" si="39"/>
        <v>10454.730017269263</v>
      </c>
      <c r="Y861" s="14">
        <f t="shared" si="40"/>
        <v>-32959.17791007273</v>
      </c>
      <c r="Z861" s="14">
        <f t="shared" si="41"/>
        <v>34577.5763789456</v>
      </c>
    </row>
    <row r="862" spans="1:26" ht="12.75">
      <c r="A862" s="18">
        <v>859</v>
      </c>
      <c r="B862" s="18">
        <v>578</v>
      </c>
      <c r="C862" s="18" t="s">
        <v>702</v>
      </c>
      <c r="D862" s="18" t="s">
        <v>1384</v>
      </c>
      <c r="E862" s="18" t="s">
        <v>703</v>
      </c>
      <c r="F862" s="18">
        <v>4254</v>
      </c>
      <c r="G862" s="18">
        <v>886</v>
      </c>
      <c r="H862" s="18" t="s">
        <v>704</v>
      </c>
      <c r="I862" s="18" t="s">
        <v>1186</v>
      </c>
      <c r="J862" s="18" t="s">
        <v>1020</v>
      </c>
      <c r="K862" s="18" t="s">
        <v>1021</v>
      </c>
      <c r="L862" s="18" t="s">
        <v>1035</v>
      </c>
      <c r="M862" s="18">
        <v>824</v>
      </c>
      <c r="N862" s="18" t="s">
        <v>1053</v>
      </c>
      <c r="O862" s="18" t="s">
        <v>705</v>
      </c>
      <c r="P862" s="18">
        <v>370700000000000</v>
      </c>
      <c r="Q862" s="18">
        <v>2432</v>
      </c>
      <c r="R862" s="19">
        <v>37.11759</v>
      </c>
      <c r="S862" s="19">
        <v>116.07957</v>
      </c>
      <c r="T862" s="18">
        <v>-998</v>
      </c>
      <c r="U862" s="18">
        <v>1968</v>
      </c>
      <c r="V862" s="14">
        <v>581773.5625</v>
      </c>
      <c r="W862" s="14">
        <v>4108110.25</v>
      </c>
      <c r="X862" s="14">
        <f t="shared" si="39"/>
        <v>10362.667517269263</v>
      </c>
      <c r="Y862" s="14">
        <f t="shared" si="40"/>
        <v>-32601.67791007273</v>
      </c>
      <c r="Z862" s="14">
        <f t="shared" si="41"/>
        <v>34208.97953207011</v>
      </c>
    </row>
    <row r="863" spans="1:26" ht="12.75">
      <c r="A863" s="18">
        <v>860</v>
      </c>
      <c r="B863" s="18">
        <v>578</v>
      </c>
      <c r="C863" s="18" t="s">
        <v>706</v>
      </c>
      <c r="D863" s="18" t="s">
        <v>1384</v>
      </c>
      <c r="E863" s="18" t="s">
        <v>707</v>
      </c>
      <c r="F863" s="18">
        <v>4249</v>
      </c>
      <c r="G863" s="18">
        <v>800</v>
      </c>
      <c r="H863" s="18" t="s">
        <v>708</v>
      </c>
      <c r="I863" s="18" t="s">
        <v>1186</v>
      </c>
      <c r="J863" s="18" t="s">
        <v>1020</v>
      </c>
      <c r="K863" s="18" t="s">
        <v>1021</v>
      </c>
      <c r="L863" s="18" t="s">
        <v>1035</v>
      </c>
      <c r="M863" s="18">
        <v>749</v>
      </c>
      <c r="N863" s="18" t="s">
        <v>1053</v>
      </c>
      <c r="O863" s="18" t="s">
        <v>709</v>
      </c>
      <c r="P863" s="18">
        <v>370700000000000</v>
      </c>
      <c r="Q863" s="18">
        <v>2441</v>
      </c>
      <c r="R863" s="19">
        <v>37.11805</v>
      </c>
      <c r="S863" s="19">
        <v>116.07723</v>
      </c>
      <c r="T863" s="18">
        <v>-1059</v>
      </c>
      <c r="U863" s="18">
        <v>1968</v>
      </c>
      <c r="V863" s="14">
        <v>581980</v>
      </c>
      <c r="W863" s="14">
        <v>4108163</v>
      </c>
      <c r="X863" s="14">
        <f t="shared" si="39"/>
        <v>10156.230017269263</v>
      </c>
      <c r="Y863" s="14">
        <f t="shared" si="40"/>
        <v>-32654.42791007273</v>
      </c>
      <c r="Z863" s="14">
        <f t="shared" si="41"/>
        <v>34197.37812022755</v>
      </c>
    </row>
    <row r="864" spans="1:26" ht="12.75">
      <c r="A864" s="18">
        <v>861</v>
      </c>
      <c r="B864" s="18">
        <v>578</v>
      </c>
      <c r="C864" s="18" t="s">
        <v>710</v>
      </c>
      <c r="D864" s="18" t="s">
        <v>1384</v>
      </c>
      <c r="E864" s="18" t="s">
        <v>711</v>
      </c>
      <c r="F864" s="18">
        <v>4261</v>
      </c>
      <c r="G864" s="18">
        <v>730</v>
      </c>
      <c r="H864" s="18" t="s">
        <v>712</v>
      </c>
      <c r="I864" s="18" t="s">
        <v>1186</v>
      </c>
      <c r="J864" s="18" t="s">
        <v>1020</v>
      </c>
      <c r="K864" s="18" t="s">
        <v>1021</v>
      </c>
      <c r="L864" s="18" t="s">
        <v>1035</v>
      </c>
      <c r="M864" s="18">
        <v>679</v>
      </c>
      <c r="N864" s="18" t="s">
        <v>1053</v>
      </c>
      <c r="O864" s="18" t="s">
        <v>713</v>
      </c>
      <c r="P864" s="18">
        <v>370710000000000</v>
      </c>
      <c r="Q864" s="18">
        <v>2448</v>
      </c>
      <c r="R864" s="19">
        <v>37.12128</v>
      </c>
      <c r="S864" s="19">
        <v>116.07823</v>
      </c>
      <c r="T864" s="18">
        <v>-1134</v>
      </c>
      <c r="U864" s="18">
        <v>1968</v>
      </c>
      <c r="V864" s="14">
        <v>581887.9375</v>
      </c>
      <c r="W864" s="14">
        <v>4108520.75</v>
      </c>
      <c r="X864" s="14">
        <f t="shared" si="39"/>
        <v>10248.292517269263</v>
      </c>
      <c r="Y864" s="14">
        <f t="shared" si="40"/>
        <v>-33012.17791007273</v>
      </c>
      <c r="Z864" s="14">
        <f t="shared" si="41"/>
        <v>34566.33318542496</v>
      </c>
    </row>
    <row r="865" spans="1:26" ht="12.75">
      <c r="A865" s="18">
        <v>862</v>
      </c>
      <c r="B865" s="18">
        <v>578</v>
      </c>
      <c r="C865" s="18" t="s">
        <v>714</v>
      </c>
      <c r="D865" s="18" t="s">
        <v>1384</v>
      </c>
      <c r="E865" s="18" t="s">
        <v>715</v>
      </c>
      <c r="F865" s="18">
        <v>4254</v>
      </c>
      <c r="G865" s="18">
        <v>700</v>
      </c>
      <c r="H865" s="18" t="s">
        <v>716</v>
      </c>
      <c r="I865" s="18" t="s">
        <v>1186</v>
      </c>
      <c r="J865" s="18" t="s">
        <v>1020</v>
      </c>
      <c r="K865" s="18" t="s">
        <v>1021</v>
      </c>
      <c r="L865" s="18" t="s">
        <v>1035</v>
      </c>
      <c r="M865" s="18">
        <v>649</v>
      </c>
      <c r="N865" s="18" t="s">
        <v>1053</v>
      </c>
      <c r="O865" s="18" t="s">
        <v>717</v>
      </c>
      <c r="P865" s="18">
        <v>370710000000000</v>
      </c>
      <c r="Q865" s="18">
        <v>2446</v>
      </c>
      <c r="R865" s="19">
        <v>37.1199</v>
      </c>
      <c r="S865" s="19">
        <v>116.07657</v>
      </c>
      <c r="T865" s="18">
        <v>-1159</v>
      </c>
      <c r="U865" s="18">
        <v>1968</v>
      </c>
      <c r="V865" s="14">
        <v>582037.1875</v>
      </c>
      <c r="W865" s="14">
        <v>4108368.5</v>
      </c>
      <c r="X865" s="14">
        <f t="shared" si="39"/>
        <v>10099.042517269263</v>
      </c>
      <c r="Y865" s="14">
        <f t="shared" si="40"/>
        <v>-32859.92791007273</v>
      </c>
      <c r="Z865" s="14">
        <f t="shared" si="41"/>
        <v>34376.81663593633</v>
      </c>
    </row>
    <row r="866" spans="1:26" ht="12.75">
      <c r="A866" s="18">
        <v>863</v>
      </c>
      <c r="B866" s="18">
        <v>578</v>
      </c>
      <c r="C866" s="18" t="s">
        <v>718</v>
      </c>
      <c r="D866" s="18" t="s">
        <v>1384</v>
      </c>
      <c r="E866" s="18" t="s">
        <v>719</v>
      </c>
      <c r="F866" s="18">
        <v>4264</v>
      </c>
      <c r="G866" s="18">
        <v>925</v>
      </c>
      <c r="H866" s="18" t="s">
        <v>720</v>
      </c>
      <c r="I866" s="18" t="s">
        <v>1186</v>
      </c>
      <c r="J866" s="18" t="s">
        <v>1020</v>
      </c>
      <c r="K866" s="18" t="s">
        <v>1021</v>
      </c>
      <c r="L866" s="18" t="s">
        <v>1035</v>
      </c>
      <c r="M866" s="18">
        <v>869</v>
      </c>
      <c r="N866" s="18" t="s">
        <v>1053</v>
      </c>
      <c r="O866" s="18" t="s">
        <v>721</v>
      </c>
      <c r="P866" s="18">
        <v>370700000000000</v>
      </c>
      <c r="Q866" s="18">
        <v>2431</v>
      </c>
      <c r="R866" s="19">
        <v>37.11888</v>
      </c>
      <c r="S866" s="19">
        <v>116.08173</v>
      </c>
      <c r="T866" s="18">
        <v>-964</v>
      </c>
      <c r="U866" s="18">
        <v>1968</v>
      </c>
      <c r="V866" s="14">
        <v>581579.875</v>
      </c>
      <c r="W866" s="14">
        <v>4108250.75</v>
      </c>
      <c r="X866" s="14">
        <f t="shared" si="39"/>
        <v>10556.355017269263</v>
      </c>
      <c r="Y866" s="14">
        <f t="shared" si="40"/>
        <v>-32742.17791007273</v>
      </c>
      <c r="Z866" s="14">
        <f t="shared" si="41"/>
        <v>34401.843635850106</v>
      </c>
    </row>
    <row r="867" spans="1:26" ht="12.75">
      <c r="A867" s="18">
        <v>864</v>
      </c>
      <c r="B867" s="18">
        <v>506</v>
      </c>
      <c r="C867" s="18" t="s">
        <v>722</v>
      </c>
      <c r="D867" s="18" t="s">
        <v>723</v>
      </c>
      <c r="E867" s="18" t="s">
        <v>724</v>
      </c>
      <c r="F867" s="18">
        <v>3988</v>
      </c>
      <c r="G867" s="18">
        <v>1130</v>
      </c>
      <c r="H867" s="18" t="s">
        <v>725</v>
      </c>
      <c r="J867" s="18" t="s">
        <v>1020</v>
      </c>
      <c r="K867" s="18" t="s">
        <v>1686</v>
      </c>
      <c r="L867" s="18" t="s">
        <v>726</v>
      </c>
      <c r="M867" s="18">
        <v>1018</v>
      </c>
      <c r="N867" s="18" t="s">
        <v>1023</v>
      </c>
      <c r="O867" s="18" t="s">
        <v>727</v>
      </c>
      <c r="P867" s="18">
        <v>370140000000000</v>
      </c>
      <c r="Q867" s="18">
        <v>2406</v>
      </c>
      <c r="R867" s="19">
        <v>37.02856</v>
      </c>
      <c r="S867" s="19">
        <v>116.02262</v>
      </c>
      <c r="T867" s="18">
        <v>-564</v>
      </c>
      <c r="U867" s="18">
        <v>1967</v>
      </c>
      <c r="V867" s="14">
        <v>586934.1875</v>
      </c>
      <c r="W867" s="14">
        <v>4098284.75</v>
      </c>
      <c r="X867" s="14">
        <f t="shared" si="39"/>
        <v>5202.042517269263</v>
      </c>
      <c r="Y867" s="14">
        <f t="shared" si="40"/>
        <v>-22776.17791007273</v>
      </c>
      <c r="Z867" s="14">
        <f t="shared" si="41"/>
        <v>23362.69519004094</v>
      </c>
    </row>
    <row r="868" spans="1:26" ht="12.75">
      <c r="A868" s="18">
        <v>865</v>
      </c>
      <c r="B868" s="18">
        <v>119</v>
      </c>
      <c r="C868" s="18" t="s">
        <v>728</v>
      </c>
      <c r="D868" s="18" t="s">
        <v>729</v>
      </c>
      <c r="E868" s="18" t="s">
        <v>730</v>
      </c>
      <c r="F868" s="18">
        <v>-8888</v>
      </c>
      <c r="G868" s="18">
        <v>-9999</v>
      </c>
      <c r="H868" s="18" t="s">
        <v>731</v>
      </c>
      <c r="J868" s="18" t="s">
        <v>1192</v>
      </c>
      <c r="K868" s="18" t="s">
        <v>1046</v>
      </c>
      <c r="L868" s="18" t="s">
        <v>732</v>
      </c>
      <c r="M868" s="18">
        <v>114</v>
      </c>
      <c r="N868" s="18" t="s">
        <v>1053</v>
      </c>
      <c r="O868" s="18" t="s">
        <v>733</v>
      </c>
      <c r="P868" s="18">
        <v>371130000000000</v>
      </c>
      <c r="Q868" s="18">
        <v>4504</v>
      </c>
      <c r="R868" s="19">
        <v>37.19355</v>
      </c>
      <c r="S868" s="19">
        <v>116.19927</v>
      </c>
      <c r="T868" s="18">
        <v>13506</v>
      </c>
      <c r="U868" s="18">
        <v>1958</v>
      </c>
      <c r="V868" s="14">
        <v>571067.0625</v>
      </c>
      <c r="W868" s="14">
        <v>4116441.25</v>
      </c>
      <c r="X868" s="14">
        <f t="shared" si="39"/>
        <v>21069.167517269263</v>
      </c>
      <c r="Y868" s="14">
        <f t="shared" si="40"/>
        <v>-40932.67791007273</v>
      </c>
      <c r="Z868" s="14">
        <f t="shared" si="41"/>
        <v>46036.87587967401</v>
      </c>
    </row>
    <row r="869" spans="1:26" ht="12.75">
      <c r="A869" s="18">
        <v>866</v>
      </c>
      <c r="B869" s="18">
        <v>163</v>
      </c>
      <c r="C869" s="18" t="s">
        <v>734</v>
      </c>
      <c r="D869" s="18" t="s">
        <v>735</v>
      </c>
      <c r="E869" s="18" t="s">
        <v>736</v>
      </c>
      <c r="F869" s="18">
        <v>4029</v>
      </c>
      <c r="G869" s="18">
        <v>525</v>
      </c>
      <c r="H869" s="18" t="s">
        <v>737</v>
      </c>
      <c r="J869" s="18" t="s">
        <v>1020</v>
      </c>
      <c r="K869" s="18" t="s">
        <v>1046</v>
      </c>
      <c r="L869" s="18" t="s">
        <v>738</v>
      </c>
      <c r="M869" s="18">
        <v>484</v>
      </c>
      <c r="N869" s="18" t="s">
        <v>1023</v>
      </c>
      <c r="O869" s="18" t="s">
        <v>739</v>
      </c>
      <c r="P869" s="18">
        <v>370250000000000</v>
      </c>
      <c r="Q869" s="18">
        <v>2405</v>
      </c>
      <c r="R869" s="19">
        <v>37.04958</v>
      </c>
      <c r="S869" s="19">
        <v>116.02982</v>
      </c>
      <c r="T869" s="18">
        <v>-1140</v>
      </c>
      <c r="U869" s="18">
        <v>1958</v>
      </c>
      <c r="V869" s="14">
        <v>586269.3125</v>
      </c>
      <c r="W869" s="14">
        <v>4100609.75</v>
      </c>
      <c r="X869" s="14">
        <f t="shared" si="39"/>
        <v>5866.917517269263</v>
      </c>
      <c r="Y869" s="14">
        <f t="shared" si="40"/>
        <v>-25101.17791007273</v>
      </c>
      <c r="Z869" s="14">
        <f t="shared" si="41"/>
        <v>25777.70070482556</v>
      </c>
    </row>
    <row r="870" spans="1:26" ht="12.75">
      <c r="A870" s="18">
        <v>867</v>
      </c>
      <c r="B870" s="18">
        <v>590</v>
      </c>
      <c r="C870" s="18" t="s">
        <v>740</v>
      </c>
      <c r="D870" s="18" t="s">
        <v>1846</v>
      </c>
      <c r="E870" s="18" t="s">
        <v>741</v>
      </c>
      <c r="F870" s="18">
        <v>4225</v>
      </c>
      <c r="G870" s="18">
        <v>350</v>
      </c>
      <c r="H870" s="18" t="s">
        <v>742</v>
      </c>
      <c r="J870" s="18" t="s">
        <v>1020</v>
      </c>
      <c r="K870" s="18" t="s">
        <v>1046</v>
      </c>
      <c r="L870" s="18" t="s">
        <v>1035</v>
      </c>
      <c r="M870" s="18">
        <v>300</v>
      </c>
      <c r="N870" s="18" t="s">
        <v>1053</v>
      </c>
      <c r="O870" s="18" t="s">
        <v>743</v>
      </c>
      <c r="P870" s="18">
        <v>370820000000000</v>
      </c>
      <c r="Q870" s="18">
        <v>2428</v>
      </c>
      <c r="R870" s="19">
        <v>37.13914</v>
      </c>
      <c r="S870" s="19">
        <v>116.04085</v>
      </c>
      <c r="T870" s="18">
        <v>-1497</v>
      </c>
      <c r="U870" s="18">
        <v>1969</v>
      </c>
      <c r="V870" s="14">
        <v>585189.3125</v>
      </c>
      <c r="W870" s="14">
        <v>4110534.75</v>
      </c>
      <c r="X870" s="14">
        <f t="shared" si="39"/>
        <v>6946.917517269263</v>
      </c>
      <c r="Y870" s="14">
        <f t="shared" si="40"/>
        <v>-35026.17791007273</v>
      </c>
      <c r="Z870" s="14">
        <f t="shared" si="41"/>
        <v>35708.44160670989</v>
      </c>
    </row>
    <row r="871" spans="1:26" ht="12.75">
      <c r="A871" s="18">
        <v>868</v>
      </c>
      <c r="B871" s="18">
        <v>567</v>
      </c>
      <c r="C871" s="18" t="s">
        <v>744</v>
      </c>
      <c r="D871" s="18" t="s">
        <v>745</v>
      </c>
      <c r="E871" s="18" t="s">
        <v>746</v>
      </c>
      <c r="F871" s="18">
        <v>4208</v>
      </c>
      <c r="G871" s="18">
        <v>700</v>
      </c>
      <c r="H871" s="18" t="s">
        <v>747</v>
      </c>
      <c r="J871" s="18" t="s">
        <v>1020</v>
      </c>
      <c r="K871" s="18" t="s">
        <v>1021</v>
      </c>
      <c r="L871" s="18" t="s">
        <v>1035</v>
      </c>
      <c r="M871" s="18">
        <v>640</v>
      </c>
      <c r="N871" s="18" t="s">
        <v>1053</v>
      </c>
      <c r="O871" s="18" t="s">
        <v>748</v>
      </c>
      <c r="P871" s="18">
        <v>370800000000000</v>
      </c>
      <c r="Q871" s="18">
        <v>2427</v>
      </c>
      <c r="R871" s="19">
        <v>37.13332</v>
      </c>
      <c r="S871" s="19">
        <v>116.04231</v>
      </c>
      <c r="T871" s="18">
        <v>-1141</v>
      </c>
      <c r="U871" s="18">
        <v>1968</v>
      </c>
      <c r="V871" s="14">
        <v>585065.375</v>
      </c>
      <c r="W871" s="14">
        <v>4109887</v>
      </c>
      <c r="X871" s="14">
        <f t="shared" si="39"/>
        <v>7070.855017269263</v>
      </c>
      <c r="Y871" s="14">
        <f t="shared" si="40"/>
        <v>-34378.42791007273</v>
      </c>
      <c r="Z871" s="14">
        <f t="shared" si="41"/>
        <v>35098.05259901622</v>
      </c>
    </row>
    <row r="872" spans="1:26" ht="12.75">
      <c r="A872" s="18">
        <v>869</v>
      </c>
      <c r="B872" s="18">
        <v>957</v>
      </c>
      <c r="C872" s="18" t="s">
        <v>749</v>
      </c>
      <c r="D872" s="18" t="s">
        <v>750</v>
      </c>
      <c r="E872" s="18" t="s">
        <v>751</v>
      </c>
      <c r="F872" s="18">
        <v>4062</v>
      </c>
      <c r="G872" s="18">
        <v>1500</v>
      </c>
      <c r="H872" s="18" t="s">
        <v>752</v>
      </c>
      <c r="J872" s="18" t="s">
        <v>1020</v>
      </c>
      <c r="K872" s="18" t="s">
        <v>1021</v>
      </c>
      <c r="L872" s="18" t="s">
        <v>1035</v>
      </c>
      <c r="M872" s="18">
        <v>1396</v>
      </c>
      <c r="N872" s="18" t="s">
        <v>1023</v>
      </c>
      <c r="O872" s="18" t="s">
        <v>753</v>
      </c>
      <c r="P872" s="18">
        <v>370320000000000</v>
      </c>
      <c r="Q872" s="18">
        <v>2459</v>
      </c>
      <c r="R872" s="19">
        <v>37.05807</v>
      </c>
      <c r="S872" s="19">
        <v>116.04533</v>
      </c>
      <c r="T872" s="18">
        <v>-207</v>
      </c>
      <c r="U872" s="18">
        <v>1985</v>
      </c>
      <c r="V872" s="14">
        <v>584881.375</v>
      </c>
      <c r="W872" s="14">
        <v>4101537.5</v>
      </c>
      <c r="X872" s="14">
        <f t="shared" si="39"/>
        <v>7254.855017269263</v>
      </c>
      <c r="Y872" s="14">
        <f t="shared" si="40"/>
        <v>-26028.92791007273</v>
      </c>
      <c r="Z872" s="14">
        <f t="shared" si="41"/>
        <v>27021.066031327486</v>
      </c>
    </row>
    <row r="873" spans="1:26" ht="12.75">
      <c r="A873" s="18">
        <v>870</v>
      </c>
      <c r="B873" s="18">
        <v>722</v>
      </c>
      <c r="C873" s="18" t="s">
        <v>754</v>
      </c>
      <c r="D873" s="18" t="s">
        <v>1183</v>
      </c>
      <c r="E873" s="18" t="s">
        <v>755</v>
      </c>
      <c r="F873" s="18">
        <v>3948</v>
      </c>
      <c r="G873" s="18">
        <v>973</v>
      </c>
      <c r="H873" s="18" t="s">
        <v>756</v>
      </c>
      <c r="I873" s="18" t="s">
        <v>1186</v>
      </c>
      <c r="J873" s="18" t="s">
        <v>1020</v>
      </c>
      <c r="K873" s="18" t="s">
        <v>1021</v>
      </c>
      <c r="L873" s="18" t="s">
        <v>1035</v>
      </c>
      <c r="M873" s="18">
        <v>908</v>
      </c>
      <c r="N873" s="18" t="s">
        <v>1023</v>
      </c>
      <c r="O873" s="18" t="s">
        <v>757</v>
      </c>
      <c r="P873" s="18">
        <v>365930000000000</v>
      </c>
      <c r="Q873" s="18">
        <v>2422</v>
      </c>
      <c r="R873" s="19">
        <v>36.99366</v>
      </c>
      <c r="S873" s="19">
        <v>116.02104</v>
      </c>
      <c r="T873" s="18">
        <v>-618</v>
      </c>
      <c r="U873" s="18">
        <v>1973</v>
      </c>
      <c r="V873" s="14">
        <v>587114.125</v>
      </c>
      <c r="W873" s="14">
        <v>4094413</v>
      </c>
      <c r="X873" s="14">
        <f t="shared" si="39"/>
        <v>5022.105017269263</v>
      </c>
      <c r="Y873" s="14">
        <f t="shared" si="40"/>
        <v>-18904.42791007273</v>
      </c>
      <c r="Z873" s="14">
        <f t="shared" si="41"/>
        <v>19560.13633417768</v>
      </c>
    </row>
    <row r="874" spans="1:26" ht="12.75">
      <c r="A874" s="18">
        <v>871</v>
      </c>
      <c r="B874" s="18">
        <v>118</v>
      </c>
      <c r="C874" s="18" t="s">
        <v>758</v>
      </c>
      <c r="D874" s="18" t="s">
        <v>759</v>
      </c>
      <c r="E874" s="18" t="s">
        <v>760</v>
      </c>
      <c r="F874" s="18">
        <v>-8888</v>
      </c>
      <c r="G874" s="18">
        <v>-9999</v>
      </c>
      <c r="H874" s="18" t="s">
        <v>761</v>
      </c>
      <c r="J874" s="18" t="s">
        <v>1192</v>
      </c>
      <c r="K874" s="18" t="s">
        <v>1046</v>
      </c>
      <c r="L874" s="18" t="s">
        <v>732</v>
      </c>
      <c r="M874" s="18">
        <v>100</v>
      </c>
      <c r="N874" s="18" t="s">
        <v>1053</v>
      </c>
      <c r="O874" s="18" t="s">
        <v>762</v>
      </c>
      <c r="P874" s="18">
        <v>371130000000000</v>
      </c>
      <c r="Q874" s="18">
        <v>4558</v>
      </c>
      <c r="R874" s="19">
        <v>37.19315</v>
      </c>
      <c r="S874" s="19">
        <v>116.20306</v>
      </c>
      <c r="T874" s="18">
        <v>13546</v>
      </c>
      <c r="U874" s="18">
        <v>1958</v>
      </c>
      <c r="V874" s="14">
        <v>570730.5</v>
      </c>
      <c r="W874" s="14">
        <v>4116393.25</v>
      </c>
      <c r="X874" s="14">
        <f t="shared" si="39"/>
        <v>21405.730017269263</v>
      </c>
      <c r="Y874" s="14">
        <f t="shared" si="40"/>
        <v>-40884.67791007273</v>
      </c>
      <c r="Z874" s="14">
        <f t="shared" si="41"/>
        <v>46149.3463158755</v>
      </c>
    </row>
    <row r="875" spans="1:26" ht="12.75">
      <c r="A875" s="18">
        <v>872</v>
      </c>
      <c r="B875" s="18">
        <v>875</v>
      </c>
      <c r="C875" s="18" t="s">
        <v>763</v>
      </c>
      <c r="D875" s="18" t="s">
        <v>764</v>
      </c>
      <c r="E875" s="18" t="s">
        <v>765</v>
      </c>
      <c r="F875" s="18">
        <v>3970</v>
      </c>
      <c r="G875" s="18">
        <v>1350</v>
      </c>
      <c r="H875" s="18" t="s">
        <v>766</v>
      </c>
      <c r="J875" s="18" t="s">
        <v>1020</v>
      </c>
      <c r="K875" s="18" t="s">
        <v>1021</v>
      </c>
      <c r="L875" s="18" t="s">
        <v>1035</v>
      </c>
      <c r="M875" s="18">
        <v>1200</v>
      </c>
      <c r="N875" s="18" t="s">
        <v>1023</v>
      </c>
      <c r="O875" s="18" t="s">
        <v>767</v>
      </c>
      <c r="P875" s="18">
        <v>370040000000000</v>
      </c>
      <c r="Q875" s="18">
        <v>2409</v>
      </c>
      <c r="R875" s="19">
        <v>37.01304</v>
      </c>
      <c r="S875" s="19">
        <v>116.02275</v>
      </c>
      <c r="T875" s="18">
        <v>-361</v>
      </c>
      <c r="U875" s="18">
        <v>1980</v>
      </c>
      <c r="V875" s="14">
        <v>586940.5</v>
      </c>
      <c r="W875" s="14">
        <v>4096562.25</v>
      </c>
      <c r="X875" s="14">
        <f t="shared" si="39"/>
        <v>5195.730017269263</v>
      </c>
      <c r="Y875" s="14">
        <f t="shared" si="40"/>
        <v>-21053.67791007273</v>
      </c>
      <c r="Z875" s="14">
        <f t="shared" si="41"/>
        <v>21685.31678240918</v>
      </c>
    </row>
    <row r="876" spans="1:26" ht="12.75">
      <c r="A876" s="18">
        <v>873</v>
      </c>
      <c r="B876" s="18">
        <v>952</v>
      </c>
      <c r="C876" s="18" t="s">
        <v>768</v>
      </c>
      <c r="D876" s="18" t="s">
        <v>769</v>
      </c>
      <c r="E876" s="18" t="s">
        <v>770</v>
      </c>
      <c r="F876" s="18">
        <v>4119</v>
      </c>
      <c r="G876" s="18">
        <v>2250</v>
      </c>
      <c r="H876" s="18" t="s">
        <v>771</v>
      </c>
      <c r="J876" s="18" t="s">
        <v>1020</v>
      </c>
      <c r="K876" s="18" t="s">
        <v>1021</v>
      </c>
      <c r="L876" s="18" t="s">
        <v>1035</v>
      </c>
      <c r="M876" s="18">
        <v>1149</v>
      </c>
      <c r="N876" s="18" t="s">
        <v>1023</v>
      </c>
      <c r="O876" s="18" t="s">
        <v>772</v>
      </c>
      <c r="P876" s="18">
        <v>370500000000000</v>
      </c>
      <c r="Q876" s="18">
        <v>2587</v>
      </c>
      <c r="R876" s="19">
        <v>37.08523</v>
      </c>
      <c r="S876" s="19">
        <v>116.0528</v>
      </c>
      <c r="T876" s="18">
        <v>-383</v>
      </c>
      <c r="U876" s="18">
        <v>1984</v>
      </c>
      <c r="V876" s="14">
        <v>584186.75</v>
      </c>
      <c r="W876" s="14">
        <v>4104543.25</v>
      </c>
      <c r="X876" s="14">
        <f t="shared" si="39"/>
        <v>7949.480017269263</v>
      </c>
      <c r="Y876" s="14">
        <f t="shared" si="40"/>
        <v>-29034.67791007273</v>
      </c>
      <c r="Z876" s="14">
        <f t="shared" si="41"/>
        <v>30103.268159564148</v>
      </c>
    </row>
    <row r="877" spans="1:26" ht="12.75">
      <c r="A877" s="18">
        <v>874</v>
      </c>
      <c r="B877" s="18">
        <v>1051</v>
      </c>
      <c r="C877" s="18" t="s">
        <v>773</v>
      </c>
      <c r="D877" s="18" t="s">
        <v>774</v>
      </c>
      <c r="E877" s="18" t="s">
        <v>775</v>
      </c>
      <c r="F877" s="18">
        <v>3956</v>
      </c>
      <c r="G877" s="18">
        <v>1600</v>
      </c>
      <c r="H877" s="18" t="s">
        <v>776</v>
      </c>
      <c r="J877" s="18" t="s">
        <v>1020</v>
      </c>
      <c r="K877" s="18" t="s">
        <v>1021</v>
      </c>
      <c r="L877" s="18" t="s">
        <v>1035</v>
      </c>
      <c r="M877" s="18">
        <v>801</v>
      </c>
      <c r="N877" s="18" t="s">
        <v>1023</v>
      </c>
      <c r="O877" s="18" t="s">
        <v>777</v>
      </c>
      <c r="P877" s="18">
        <v>370020000000000</v>
      </c>
      <c r="Q877" s="18">
        <v>2422</v>
      </c>
      <c r="R877" s="19">
        <v>37.00542</v>
      </c>
      <c r="S877" s="19">
        <v>116.01014</v>
      </c>
      <c r="T877" s="18">
        <v>-733</v>
      </c>
      <c r="U877" s="18">
        <v>1992</v>
      </c>
      <c r="V877" s="14">
        <v>588070.9375</v>
      </c>
      <c r="W877" s="14">
        <v>4095728.25</v>
      </c>
      <c r="X877" s="14">
        <f t="shared" si="39"/>
        <v>4065.292517269263</v>
      </c>
      <c r="Y877" s="14">
        <f t="shared" si="40"/>
        <v>-20219.67791007273</v>
      </c>
      <c r="Z877" s="14">
        <f t="shared" si="41"/>
        <v>20624.305516502816</v>
      </c>
    </row>
    <row r="878" spans="1:26" ht="12.75">
      <c r="A878" s="18">
        <v>875</v>
      </c>
      <c r="B878" s="18">
        <v>885</v>
      </c>
      <c r="C878" s="18" t="s">
        <v>778</v>
      </c>
      <c r="D878" s="18" t="s">
        <v>779</v>
      </c>
      <c r="E878" s="18" t="s">
        <v>780</v>
      </c>
      <c r="F878" s="18">
        <v>4506</v>
      </c>
      <c r="G878" s="18">
        <v>1205</v>
      </c>
      <c r="H878" s="18" t="s">
        <v>781</v>
      </c>
      <c r="J878" s="18" t="s">
        <v>1020</v>
      </c>
      <c r="K878" s="18" t="s">
        <v>1021</v>
      </c>
      <c r="L878" s="18" t="s">
        <v>1035</v>
      </c>
      <c r="M878" s="18">
        <v>1061</v>
      </c>
      <c r="N878" s="18" t="s">
        <v>1053</v>
      </c>
      <c r="O878" s="18" t="s">
        <v>782</v>
      </c>
      <c r="P878" s="18">
        <v>371030000000000</v>
      </c>
      <c r="Q878" s="18">
        <v>2424</v>
      </c>
      <c r="R878" s="19">
        <v>37.17733</v>
      </c>
      <c r="S878" s="19">
        <v>116.08476</v>
      </c>
      <c r="T878" s="18">
        <v>-1021</v>
      </c>
      <c r="U878" s="18">
        <v>1981</v>
      </c>
      <c r="V878" s="14">
        <v>581247.8125</v>
      </c>
      <c r="W878" s="14">
        <v>4114733.25</v>
      </c>
      <c r="X878" s="14">
        <f t="shared" si="39"/>
        <v>10888.417517269263</v>
      </c>
      <c r="Y878" s="14">
        <f t="shared" si="40"/>
        <v>-39224.67791007273</v>
      </c>
      <c r="Z878" s="14">
        <f t="shared" si="41"/>
        <v>40707.89841270762</v>
      </c>
    </row>
    <row r="879" spans="1:26" ht="12.75">
      <c r="A879" s="18">
        <v>876</v>
      </c>
      <c r="B879" s="18">
        <v>479</v>
      </c>
      <c r="C879" s="18" t="s">
        <v>783</v>
      </c>
      <c r="D879" s="18" t="s">
        <v>784</v>
      </c>
      <c r="E879" s="18" t="s">
        <v>785</v>
      </c>
      <c r="F879" s="18">
        <v>4281</v>
      </c>
      <c r="G879" s="18">
        <v>315</v>
      </c>
      <c r="H879" s="18" t="s">
        <v>786</v>
      </c>
      <c r="J879" s="18" t="s">
        <v>1020</v>
      </c>
      <c r="K879" s="18" t="s">
        <v>1046</v>
      </c>
      <c r="L879" s="18" t="s">
        <v>1035</v>
      </c>
      <c r="M879" s="18">
        <v>307</v>
      </c>
      <c r="N879" s="18" t="s">
        <v>1053</v>
      </c>
      <c r="O879" s="18" t="s">
        <v>787</v>
      </c>
      <c r="P879" s="18">
        <v>371010000000000</v>
      </c>
      <c r="Q879" s="18">
        <v>2405</v>
      </c>
      <c r="R879" s="19">
        <v>37.16938</v>
      </c>
      <c r="S879" s="19">
        <v>116.04832</v>
      </c>
      <c r="T879" s="18">
        <v>-1569</v>
      </c>
      <c r="U879" s="18">
        <v>1966</v>
      </c>
      <c r="V879" s="14">
        <v>584492.1875</v>
      </c>
      <c r="W879" s="14">
        <v>4113883.25</v>
      </c>
      <c r="X879" s="14">
        <f t="shared" si="39"/>
        <v>7644.042517269263</v>
      </c>
      <c r="Y879" s="14">
        <f t="shared" si="40"/>
        <v>-38374.67791007273</v>
      </c>
      <c r="Z879" s="14">
        <f t="shared" si="41"/>
        <v>39128.59939619158</v>
      </c>
    </row>
    <row r="880" spans="1:26" ht="12.75">
      <c r="A880" s="18">
        <v>877</v>
      </c>
      <c r="B880" s="18">
        <v>963</v>
      </c>
      <c r="C880" s="18" t="s">
        <v>788</v>
      </c>
      <c r="D880" s="18" t="s">
        <v>4463</v>
      </c>
      <c r="E880" s="18" t="s">
        <v>789</v>
      </c>
      <c r="F880" s="18">
        <v>4189</v>
      </c>
      <c r="G880" s="18">
        <v>1100</v>
      </c>
      <c r="H880" s="18" t="s">
        <v>790</v>
      </c>
      <c r="J880" s="18" t="s">
        <v>1020</v>
      </c>
      <c r="K880" s="18" t="s">
        <v>1021</v>
      </c>
      <c r="L880" s="18" t="s">
        <v>1035</v>
      </c>
      <c r="M880" s="18">
        <v>955</v>
      </c>
      <c r="N880" s="18" t="s">
        <v>1053</v>
      </c>
      <c r="O880" s="18" t="s">
        <v>791</v>
      </c>
      <c r="P880" s="18">
        <v>370510000000000</v>
      </c>
      <c r="Q880" s="18">
        <v>2482</v>
      </c>
      <c r="R880" s="19">
        <v>37.08831</v>
      </c>
      <c r="S880" s="19">
        <v>116.08394</v>
      </c>
      <c r="T880" s="18">
        <v>-752</v>
      </c>
      <c r="U880" s="18">
        <v>1985</v>
      </c>
      <c r="V880" s="14">
        <v>581416.3125</v>
      </c>
      <c r="W880" s="14">
        <v>4104858.25</v>
      </c>
      <c r="X880" s="14">
        <f t="shared" si="39"/>
        <v>10719.917517269263</v>
      </c>
      <c r="Y880" s="14">
        <f t="shared" si="40"/>
        <v>-29349.67791007273</v>
      </c>
      <c r="Z880" s="14">
        <f t="shared" si="41"/>
        <v>31246.123359579626</v>
      </c>
    </row>
    <row r="881" spans="1:26" ht="12.75">
      <c r="A881" s="18">
        <v>878</v>
      </c>
      <c r="B881" s="18">
        <v>953</v>
      </c>
      <c r="C881" s="18" t="s">
        <v>792</v>
      </c>
      <c r="D881" s="18" t="s">
        <v>793</v>
      </c>
      <c r="E881" s="18" t="s">
        <v>794</v>
      </c>
      <c r="F881" s="18">
        <v>3952</v>
      </c>
      <c r="G881" s="18">
        <v>1500</v>
      </c>
      <c r="H881" s="18" t="s">
        <v>795</v>
      </c>
      <c r="J881" s="18" t="s">
        <v>1020</v>
      </c>
      <c r="K881" s="18" t="s">
        <v>1021</v>
      </c>
      <c r="L881" s="18" t="s">
        <v>1035</v>
      </c>
      <c r="M881" s="18">
        <v>1221</v>
      </c>
      <c r="N881" s="18" t="s">
        <v>1023</v>
      </c>
      <c r="O881" s="18" t="s">
        <v>796</v>
      </c>
      <c r="P881" s="18">
        <v>370000000000000</v>
      </c>
      <c r="Q881" s="18">
        <v>2421</v>
      </c>
      <c r="R881" s="19">
        <v>37.0001</v>
      </c>
      <c r="S881" s="19">
        <v>116.01738</v>
      </c>
      <c r="T881" s="18">
        <v>-310</v>
      </c>
      <c r="U881" s="18">
        <v>1984</v>
      </c>
      <c r="V881" s="14">
        <v>587433.0625</v>
      </c>
      <c r="W881" s="14">
        <v>4095131.75</v>
      </c>
      <c r="X881" s="14">
        <f t="shared" si="39"/>
        <v>4703.167517269263</v>
      </c>
      <c r="Y881" s="14">
        <f t="shared" si="40"/>
        <v>-19623.17791007273</v>
      </c>
      <c r="Z881" s="14">
        <f t="shared" si="41"/>
        <v>20178.922071950798</v>
      </c>
    </row>
    <row r="882" spans="1:26" ht="12.75">
      <c r="A882" s="18">
        <v>879</v>
      </c>
      <c r="B882" s="18">
        <v>585</v>
      </c>
      <c r="C882" s="18" t="s">
        <v>797</v>
      </c>
      <c r="D882" s="18" t="s">
        <v>1436</v>
      </c>
      <c r="E882" s="18" t="s">
        <v>798</v>
      </c>
      <c r="F882" s="18">
        <v>4038</v>
      </c>
      <c r="G882" s="18">
        <v>1550</v>
      </c>
      <c r="H882" s="18" t="s">
        <v>799</v>
      </c>
      <c r="J882" s="18" t="s">
        <v>1020</v>
      </c>
      <c r="K882" s="18" t="s">
        <v>1021</v>
      </c>
      <c r="L882" s="18" t="s">
        <v>1029</v>
      </c>
      <c r="M882" s="18">
        <v>1490</v>
      </c>
      <c r="N882" s="18" t="s">
        <v>1023</v>
      </c>
      <c r="O882" s="18" t="s">
        <v>800</v>
      </c>
      <c r="P882" s="18">
        <v>370310000000000</v>
      </c>
      <c r="Q882" s="18">
        <v>2405</v>
      </c>
      <c r="R882" s="19">
        <v>37.05332</v>
      </c>
      <c r="S882" s="19">
        <v>116.02926</v>
      </c>
      <c r="T882" s="18">
        <v>-143</v>
      </c>
      <c r="U882" s="18">
        <v>1969</v>
      </c>
      <c r="V882" s="14">
        <v>586315.4375</v>
      </c>
      <c r="W882" s="14">
        <v>4101024.5</v>
      </c>
      <c r="X882" s="14">
        <f t="shared" si="39"/>
        <v>5820.792517269263</v>
      </c>
      <c r="Y882" s="14">
        <f t="shared" si="40"/>
        <v>-25515.92791007273</v>
      </c>
      <c r="Z882" s="14">
        <f t="shared" si="41"/>
        <v>26171.4386811487</v>
      </c>
    </row>
    <row r="883" spans="1:26" ht="12.75">
      <c r="A883" s="18">
        <v>880</v>
      </c>
      <c r="B883" s="18">
        <v>507</v>
      </c>
      <c r="C883" s="18" t="s">
        <v>801</v>
      </c>
      <c r="D883" s="18" t="s">
        <v>802</v>
      </c>
      <c r="E883" s="18" t="s">
        <v>803</v>
      </c>
      <c r="F883" s="18">
        <v>4280</v>
      </c>
      <c r="G883" s="18">
        <v>320</v>
      </c>
      <c r="H883" s="18" t="s">
        <v>804</v>
      </c>
      <c r="J883" s="18" t="s">
        <v>1020</v>
      </c>
      <c r="K883" s="18" t="s">
        <v>1046</v>
      </c>
      <c r="L883" s="18" t="s">
        <v>1035</v>
      </c>
      <c r="M883" s="18">
        <v>317</v>
      </c>
      <c r="N883" s="18" t="s">
        <v>1053</v>
      </c>
      <c r="O883" s="18" t="s">
        <v>805</v>
      </c>
      <c r="P883" s="18">
        <v>370950000000000</v>
      </c>
      <c r="Q883" s="18">
        <v>2406</v>
      </c>
      <c r="R883" s="19">
        <v>37.16525</v>
      </c>
      <c r="S883" s="19">
        <v>116.04493</v>
      </c>
      <c r="T883" s="18">
        <v>-1557</v>
      </c>
      <c r="U883" s="18">
        <v>1967</v>
      </c>
      <c r="V883" s="14">
        <v>584797.3125</v>
      </c>
      <c r="W883" s="14">
        <v>4113427.5</v>
      </c>
      <c r="X883" s="14">
        <f t="shared" si="39"/>
        <v>7338.917517269263</v>
      </c>
      <c r="Y883" s="14">
        <f t="shared" si="40"/>
        <v>-37918.92791007273</v>
      </c>
      <c r="Z883" s="14">
        <f t="shared" si="41"/>
        <v>38622.59447751503</v>
      </c>
    </row>
    <row r="884" spans="1:26" ht="12.75">
      <c r="A884" s="18">
        <v>881</v>
      </c>
      <c r="B884" s="18">
        <v>467</v>
      </c>
      <c r="C884" s="18" t="s">
        <v>806</v>
      </c>
      <c r="D884" s="18" t="s">
        <v>807</v>
      </c>
      <c r="E884" s="18" t="s">
        <v>808</v>
      </c>
      <c r="F884" s="18">
        <v>4354</v>
      </c>
      <c r="G884" s="18">
        <v>1215</v>
      </c>
      <c r="H884" s="18" t="s">
        <v>809</v>
      </c>
      <c r="J884" s="18" t="s">
        <v>1020</v>
      </c>
      <c r="K884" s="18" t="s">
        <v>1052</v>
      </c>
      <c r="L884" s="18" t="s">
        <v>3349</v>
      </c>
      <c r="M884" s="18">
        <v>1057</v>
      </c>
      <c r="N884" s="18" t="s">
        <v>1053</v>
      </c>
      <c r="O884" s="18" t="s">
        <v>810</v>
      </c>
      <c r="P884" s="18">
        <v>370910000000000</v>
      </c>
      <c r="Q884" s="18">
        <v>2424</v>
      </c>
      <c r="R884" s="19">
        <v>37.1553</v>
      </c>
      <c r="S884" s="19">
        <v>116.07216</v>
      </c>
      <c r="T884" s="18">
        <v>-873</v>
      </c>
      <c r="U884" s="18">
        <v>1966</v>
      </c>
      <c r="V884" s="14">
        <v>582390.5625</v>
      </c>
      <c r="W884" s="14">
        <v>4112300.5</v>
      </c>
      <c r="X884" s="14">
        <f t="shared" si="39"/>
        <v>9745.667517269263</v>
      </c>
      <c r="Y884" s="14">
        <f t="shared" si="40"/>
        <v>-36791.92791007273</v>
      </c>
      <c r="Z884" s="14">
        <f t="shared" si="41"/>
        <v>38060.79340603853</v>
      </c>
    </row>
    <row r="885" spans="1:26" ht="12.75">
      <c r="A885" s="18">
        <v>882</v>
      </c>
      <c r="B885" s="18">
        <v>1003</v>
      </c>
      <c r="C885" s="18" t="s">
        <v>811</v>
      </c>
      <c r="D885" s="18" t="s">
        <v>812</v>
      </c>
      <c r="E885" s="18" t="s">
        <v>813</v>
      </c>
      <c r="F885" s="18">
        <v>3946</v>
      </c>
      <c r="G885" s="18">
        <v>1099</v>
      </c>
      <c r="H885" s="18" t="s">
        <v>814</v>
      </c>
      <c r="J885" s="18" t="s">
        <v>1020</v>
      </c>
      <c r="K885" s="18" t="s">
        <v>1021</v>
      </c>
      <c r="L885" s="18" t="s">
        <v>1035</v>
      </c>
      <c r="M885" s="18">
        <v>600</v>
      </c>
      <c r="N885" s="18" t="s">
        <v>1023</v>
      </c>
      <c r="O885" s="18" t="s">
        <v>815</v>
      </c>
      <c r="P885" s="18">
        <v>365940000000000</v>
      </c>
      <c r="Q885" s="18">
        <v>2435</v>
      </c>
      <c r="R885" s="19">
        <v>36.99641</v>
      </c>
      <c r="S885" s="19">
        <v>116.00447</v>
      </c>
      <c r="T885" s="18">
        <v>-911</v>
      </c>
      <c r="U885" s="18">
        <v>1987</v>
      </c>
      <c r="V885" s="14">
        <v>588586.3125</v>
      </c>
      <c r="W885" s="14">
        <v>4094734</v>
      </c>
      <c r="X885" s="14">
        <f t="shared" si="39"/>
        <v>3549.917517269263</v>
      </c>
      <c r="Y885" s="14">
        <f t="shared" si="40"/>
        <v>-19225.42791007273</v>
      </c>
      <c r="Z885" s="14">
        <f t="shared" si="41"/>
        <v>19550.42180375704</v>
      </c>
    </row>
    <row r="886" spans="1:26" ht="12.75">
      <c r="A886" s="18">
        <v>883</v>
      </c>
      <c r="B886" s="18">
        <v>404</v>
      </c>
      <c r="C886" s="18" t="s">
        <v>816</v>
      </c>
      <c r="D886" s="18" t="s">
        <v>817</v>
      </c>
      <c r="E886" s="18" t="s">
        <v>818</v>
      </c>
      <c r="F886" s="18">
        <v>4060</v>
      </c>
      <c r="G886" s="18">
        <v>2515</v>
      </c>
      <c r="H886" s="18" t="s">
        <v>819</v>
      </c>
      <c r="J886" s="18" t="s">
        <v>1020</v>
      </c>
      <c r="K886" s="18" t="s">
        <v>1021</v>
      </c>
      <c r="L886" s="18" t="s">
        <v>1029</v>
      </c>
      <c r="M886" s="18">
        <v>2459</v>
      </c>
      <c r="N886" s="18" t="s">
        <v>1023</v>
      </c>
      <c r="O886" s="18" t="s">
        <v>820</v>
      </c>
      <c r="P886" s="18">
        <v>370350000000000</v>
      </c>
      <c r="Q886" s="18">
        <v>2446</v>
      </c>
      <c r="R886" s="19">
        <v>37.06451</v>
      </c>
      <c r="S886" s="19">
        <v>116.03719</v>
      </c>
      <c r="T886" s="18">
        <v>845</v>
      </c>
      <c r="U886" s="18">
        <v>1965</v>
      </c>
      <c r="V886" s="14">
        <v>585598.625</v>
      </c>
      <c r="W886" s="14">
        <v>4102259</v>
      </c>
      <c r="X886" s="14">
        <f t="shared" si="39"/>
        <v>6537.605017269263</v>
      </c>
      <c r="Y886" s="14">
        <f t="shared" si="40"/>
        <v>-26750.42791007273</v>
      </c>
      <c r="Z886" s="14">
        <f t="shared" si="41"/>
        <v>27537.713643907013</v>
      </c>
    </row>
    <row r="887" spans="1:26" ht="12.75">
      <c r="A887" s="18">
        <v>884</v>
      </c>
      <c r="B887" s="18">
        <v>735</v>
      </c>
      <c r="C887" s="18" t="s">
        <v>821</v>
      </c>
      <c r="D887" s="18" t="s">
        <v>4220</v>
      </c>
      <c r="E887" s="18" t="s">
        <v>822</v>
      </c>
      <c r="F887" s="18">
        <v>4333</v>
      </c>
      <c r="G887" s="18">
        <v>1340</v>
      </c>
      <c r="H887" s="18" t="s">
        <v>2807</v>
      </c>
      <c r="J887" s="18" t="s">
        <v>1020</v>
      </c>
      <c r="K887" s="18" t="s">
        <v>1021</v>
      </c>
      <c r="L887" s="18" t="s">
        <v>1035</v>
      </c>
      <c r="M887" s="18">
        <v>1020</v>
      </c>
      <c r="N887" s="18" t="s">
        <v>1053</v>
      </c>
      <c r="O887" s="18" t="s">
        <v>823</v>
      </c>
      <c r="P887" s="18">
        <v>370910000000000</v>
      </c>
      <c r="Q887" s="18">
        <v>2425</v>
      </c>
      <c r="R887" s="19">
        <v>37.15391</v>
      </c>
      <c r="S887" s="19">
        <v>116.06771</v>
      </c>
      <c r="T887" s="18">
        <v>-888</v>
      </c>
      <c r="U887" s="18">
        <v>1973</v>
      </c>
      <c r="V887" s="14">
        <v>582787.25</v>
      </c>
      <c r="W887" s="14">
        <v>4112149.75</v>
      </c>
      <c r="X887" s="14">
        <f t="shared" si="39"/>
        <v>9348.980017269263</v>
      </c>
      <c r="Y887" s="14">
        <f t="shared" si="40"/>
        <v>-36641.17791007273</v>
      </c>
      <c r="Z887" s="14">
        <f t="shared" si="41"/>
        <v>37815.067711177006</v>
      </c>
    </row>
    <row r="888" spans="1:26" ht="12.75">
      <c r="A888" s="18">
        <v>885</v>
      </c>
      <c r="B888" s="18">
        <v>488</v>
      </c>
      <c r="C888" s="18" t="s">
        <v>824</v>
      </c>
      <c r="D888" s="18" t="s">
        <v>825</v>
      </c>
      <c r="E888" s="18" t="s">
        <v>826</v>
      </c>
      <c r="F888" s="18">
        <v>4278</v>
      </c>
      <c r="G888" s="18">
        <v>870</v>
      </c>
      <c r="H888" s="18" t="s">
        <v>827</v>
      </c>
      <c r="J888" s="18" t="s">
        <v>1020</v>
      </c>
      <c r="K888" s="18" t="s">
        <v>1021</v>
      </c>
      <c r="L888" s="18" t="s">
        <v>1035</v>
      </c>
      <c r="M888" s="18">
        <v>853</v>
      </c>
      <c r="N888" s="18" t="s">
        <v>1053</v>
      </c>
      <c r="O888" s="18" t="s">
        <v>828</v>
      </c>
      <c r="P888" s="18">
        <v>371000000000000</v>
      </c>
      <c r="Q888" s="18">
        <v>2404</v>
      </c>
      <c r="R888" s="19">
        <v>37.16753</v>
      </c>
      <c r="S888" s="19">
        <v>116.04713</v>
      </c>
      <c r="T888" s="18">
        <v>-1021</v>
      </c>
      <c r="U888" s="18">
        <v>1967</v>
      </c>
      <c r="V888" s="14">
        <v>584599.25</v>
      </c>
      <c r="W888" s="14">
        <v>4113678</v>
      </c>
      <c r="X888" s="14">
        <f t="shared" si="39"/>
        <v>7536.980017269263</v>
      </c>
      <c r="Y888" s="14">
        <f t="shared" si="40"/>
        <v>-38169.42791007273</v>
      </c>
      <c r="Z888" s="14">
        <f t="shared" si="41"/>
        <v>38906.44284386527</v>
      </c>
    </row>
    <row r="889" spans="1:26" ht="12.75">
      <c r="A889" s="18">
        <v>886</v>
      </c>
      <c r="B889" s="18">
        <v>510</v>
      </c>
      <c r="C889" s="18" t="s">
        <v>829</v>
      </c>
      <c r="D889" s="18" t="s">
        <v>830</v>
      </c>
      <c r="E889" s="18" t="s">
        <v>831</v>
      </c>
      <c r="F889" s="18">
        <v>4257</v>
      </c>
      <c r="G889" s="18">
        <v>1670</v>
      </c>
      <c r="H889" s="18" t="s">
        <v>832</v>
      </c>
      <c r="J889" s="18" t="s">
        <v>1020</v>
      </c>
      <c r="K889" s="18" t="s">
        <v>1021</v>
      </c>
      <c r="L889" s="18" t="s">
        <v>1035</v>
      </c>
      <c r="M889" s="18">
        <v>1534</v>
      </c>
      <c r="N889" s="18" t="s">
        <v>1053</v>
      </c>
      <c r="O889" s="18" t="s">
        <v>833</v>
      </c>
      <c r="P889" s="18">
        <v>370920000000000</v>
      </c>
      <c r="Q889" s="18">
        <v>2444</v>
      </c>
      <c r="R889" s="19">
        <v>37.15669</v>
      </c>
      <c r="S889" s="19">
        <v>116.04727</v>
      </c>
      <c r="T889" s="18">
        <v>-279</v>
      </c>
      <c r="U889" s="18">
        <v>1967</v>
      </c>
      <c r="V889" s="14">
        <v>584598.9375</v>
      </c>
      <c r="W889" s="14">
        <v>4112476</v>
      </c>
      <c r="X889" s="14">
        <f t="shared" si="39"/>
        <v>7537.292517269263</v>
      </c>
      <c r="Y889" s="14">
        <f t="shared" si="40"/>
        <v>-36967.42791007273</v>
      </c>
      <c r="Z889" s="14">
        <f t="shared" si="41"/>
        <v>37727.993648977776</v>
      </c>
    </row>
    <row r="890" spans="1:26" ht="12.75">
      <c r="A890" s="18">
        <v>887</v>
      </c>
      <c r="B890" s="18">
        <v>566</v>
      </c>
      <c r="C890" s="18" t="s">
        <v>834</v>
      </c>
      <c r="D890" s="18" t="s">
        <v>3307</v>
      </c>
      <c r="E890" s="18" t="s">
        <v>835</v>
      </c>
      <c r="F890" s="18">
        <v>4022</v>
      </c>
      <c r="G890" s="18">
        <v>430</v>
      </c>
      <c r="H890" s="18" t="s">
        <v>836</v>
      </c>
      <c r="J890" s="18" t="s">
        <v>1020</v>
      </c>
      <c r="K890" s="18" t="s">
        <v>1046</v>
      </c>
      <c r="L890" s="18" t="s">
        <v>1035</v>
      </c>
      <c r="M890" s="18">
        <v>386</v>
      </c>
      <c r="N890" s="18" t="s">
        <v>1023</v>
      </c>
      <c r="O890" s="18" t="s">
        <v>837</v>
      </c>
      <c r="P890" s="18">
        <v>370240000000000</v>
      </c>
      <c r="Q890" s="18">
        <v>2406</v>
      </c>
      <c r="R890" s="19">
        <v>37.04653</v>
      </c>
      <c r="S890" s="19">
        <v>116.02974</v>
      </c>
      <c r="T890" s="18">
        <v>-1230</v>
      </c>
      <c r="U890" s="18">
        <v>1968</v>
      </c>
      <c r="V890" s="14">
        <v>586280.5625</v>
      </c>
      <c r="W890" s="14">
        <v>4100270.5</v>
      </c>
      <c r="X890" s="14">
        <f t="shared" si="39"/>
        <v>5855.667517269263</v>
      </c>
      <c r="Y890" s="14">
        <f t="shared" si="40"/>
        <v>-24761.92791007273</v>
      </c>
      <c r="Z890" s="14">
        <f t="shared" si="41"/>
        <v>25444.87995445137</v>
      </c>
    </row>
    <row r="891" spans="1:26" ht="12.75">
      <c r="A891" s="18">
        <v>888</v>
      </c>
      <c r="B891" s="18">
        <v>549</v>
      </c>
      <c r="C891" s="18" t="s">
        <v>838</v>
      </c>
      <c r="D891" s="18" t="s">
        <v>839</v>
      </c>
      <c r="E891" s="18" t="s">
        <v>840</v>
      </c>
      <c r="F891" s="18">
        <v>3998</v>
      </c>
      <c r="G891" s="18">
        <v>830</v>
      </c>
      <c r="H891" s="18" t="s">
        <v>841</v>
      </c>
      <c r="J891" s="18" t="s">
        <v>1020</v>
      </c>
      <c r="K891" s="18" t="s">
        <v>1021</v>
      </c>
      <c r="L891" s="18" t="s">
        <v>1035</v>
      </c>
      <c r="M891" s="18">
        <v>781</v>
      </c>
      <c r="N891" s="18" t="s">
        <v>1023</v>
      </c>
      <c r="O891" s="18" t="s">
        <v>842</v>
      </c>
      <c r="P891" s="18">
        <v>370200000000000</v>
      </c>
      <c r="Q891" s="18">
        <v>2407</v>
      </c>
      <c r="R891" s="19">
        <v>37.03485</v>
      </c>
      <c r="S891" s="19">
        <v>116.01605</v>
      </c>
      <c r="T891" s="18">
        <v>-810</v>
      </c>
      <c r="U891" s="18">
        <v>1968</v>
      </c>
      <c r="V891" s="14">
        <v>587511</v>
      </c>
      <c r="W891" s="14">
        <v>4098987</v>
      </c>
      <c r="X891" s="14">
        <f t="shared" si="39"/>
        <v>4625.230017269263</v>
      </c>
      <c r="Y891" s="14">
        <f t="shared" si="40"/>
        <v>-23478.42791007273</v>
      </c>
      <c r="Z891" s="14">
        <f t="shared" si="41"/>
        <v>23929.674670607845</v>
      </c>
    </row>
    <row r="892" spans="1:26" ht="12.75">
      <c r="A892" s="18">
        <v>889</v>
      </c>
      <c r="B892" s="18">
        <v>950</v>
      </c>
      <c r="C892" s="18" t="s">
        <v>843</v>
      </c>
      <c r="D892" s="18" t="s">
        <v>2355</v>
      </c>
      <c r="E892" s="18" t="s">
        <v>844</v>
      </c>
      <c r="F892" s="18">
        <v>4604</v>
      </c>
      <c r="G892" s="18">
        <v>1367</v>
      </c>
      <c r="H892" s="18" t="s">
        <v>845</v>
      </c>
      <c r="J892" s="18" t="s">
        <v>1020</v>
      </c>
      <c r="K892" s="18" t="s">
        <v>1021</v>
      </c>
      <c r="L892" s="18" t="s">
        <v>1035</v>
      </c>
      <c r="M892" s="18">
        <v>1030</v>
      </c>
      <c r="N892" s="18" t="s">
        <v>1053</v>
      </c>
      <c r="O892" s="18" t="s">
        <v>846</v>
      </c>
      <c r="P892" s="18">
        <v>370830000000000</v>
      </c>
      <c r="Q892" s="18">
        <v>2772</v>
      </c>
      <c r="R892" s="19">
        <v>37.14389</v>
      </c>
      <c r="S892" s="19">
        <v>116.12525</v>
      </c>
      <c r="T892" s="18">
        <v>-802</v>
      </c>
      <c r="U892" s="18">
        <v>1984</v>
      </c>
      <c r="V892" s="14">
        <v>577687.1875</v>
      </c>
      <c r="W892" s="14">
        <v>4110989.25</v>
      </c>
      <c r="X892" s="14">
        <f t="shared" si="39"/>
        <v>14449.042517269263</v>
      </c>
      <c r="Y892" s="14">
        <f t="shared" si="40"/>
        <v>-35480.67791007273</v>
      </c>
      <c r="Z892" s="14">
        <f t="shared" si="41"/>
        <v>38309.96390789448</v>
      </c>
    </row>
    <row r="893" spans="1:26" ht="12.75">
      <c r="A893" s="18">
        <v>890</v>
      </c>
      <c r="B893" s="18">
        <v>244</v>
      </c>
      <c r="C893" s="18" t="s">
        <v>847</v>
      </c>
      <c r="D893" s="18" t="s">
        <v>848</v>
      </c>
      <c r="E893" s="18" t="s">
        <v>849</v>
      </c>
      <c r="F893" s="18">
        <v>4201</v>
      </c>
      <c r="G893" s="18">
        <v>655</v>
      </c>
      <c r="H893" s="18" t="s">
        <v>850</v>
      </c>
      <c r="J893" s="18" t="s">
        <v>1020</v>
      </c>
      <c r="K893" s="18" t="s">
        <v>1021</v>
      </c>
      <c r="L893" s="18" t="s">
        <v>1059</v>
      </c>
      <c r="M893" s="18">
        <v>632</v>
      </c>
      <c r="N893" s="18" t="s">
        <v>1053</v>
      </c>
      <c r="O893" s="18" t="s">
        <v>851</v>
      </c>
      <c r="P893" s="18">
        <v>370730000000000</v>
      </c>
      <c r="Q893" s="18">
        <v>2449</v>
      </c>
      <c r="R893" s="19">
        <v>37.12486</v>
      </c>
      <c r="S893" s="19">
        <v>116.05199</v>
      </c>
      <c r="T893" s="18">
        <v>-1120</v>
      </c>
      <c r="U893" s="18">
        <v>1962</v>
      </c>
      <c r="V893" s="14">
        <v>584215.1875</v>
      </c>
      <c r="W893" s="14">
        <v>4108940.5</v>
      </c>
      <c r="X893" s="14">
        <f t="shared" si="39"/>
        <v>7921.042517269263</v>
      </c>
      <c r="Y893" s="14">
        <f t="shared" si="40"/>
        <v>-33431.92791007273</v>
      </c>
      <c r="Z893" s="14">
        <f t="shared" si="41"/>
        <v>34357.48416785908</v>
      </c>
    </row>
    <row r="894" spans="1:26" ht="12.75">
      <c r="A894" s="18">
        <v>891</v>
      </c>
      <c r="B894" s="18">
        <v>1031</v>
      </c>
      <c r="C894" s="18" t="s">
        <v>852</v>
      </c>
      <c r="D894" s="18" t="s">
        <v>853</v>
      </c>
      <c r="E894" s="18" t="s">
        <v>854</v>
      </c>
      <c r="F894" s="18">
        <v>3985</v>
      </c>
      <c r="G894" s="18">
        <v>1350</v>
      </c>
      <c r="H894" s="18" t="s">
        <v>855</v>
      </c>
      <c r="I894" s="18" t="s">
        <v>1186</v>
      </c>
      <c r="J894" s="18" t="s">
        <v>1020</v>
      </c>
      <c r="K894" s="18" t="s">
        <v>1046</v>
      </c>
      <c r="L894" s="18" t="s">
        <v>1035</v>
      </c>
      <c r="M894" s="18">
        <v>646</v>
      </c>
      <c r="N894" s="18" t="s">
        <v>1023</v>
      </c>
      <c r="O894" s="18" t="s">
        <v>856</v>
      </c>
      <c r="P894" s="18">
        <v>370130000000000</v>
      </c>
      <c r="Q894" s="18">
        <v>2406</v>
      </c>
      <c r="R894" s="19">
        <v>37.02586</v>
      </c>
      <c r="S894" s="19">
        <v>116.0312</v>
      </c>
      <c r="T894" s="18">
        <v>-933</v>
      </c>
      <c r="U894" s="18">
        <v>1989</v>
      </c>
      <c r="V894" s="14">
        <v>586173.75</v>
      </c>
      <c r="W894" s="14">
        <v>4097976.75</v>
      </c>
      <c r="X894" s="14">
        <f t="shared" si="39"/>
        <v>5962.480017269263</v>
      </c>
      <c r="Y894" s="14">
        <f t="shared" si="40"/>
        <v>-22468.17791007273</v>
      </c>
      <c r="Z894" s="14">
        <f t="shared" si="41"/>
        <v>23245.863859082878</v>
      </c>
    </row>
    <row r="895" spans="1:26" ht="12.75">
      <c r="A895" s="18">
        <v>892</v>
      </c>
      <c r="B895" s="18">
        <v>1031</v>
      </c>
      <c r="C895" s="18" t="s">
        <v>857</v>
      </c>
      <c r="D895" s="18" t="s">
        <v>853</v>
      </c>
      <c r="E895" s="18" t="s">
        <v>854</v>
      </c>
      <c r="F895" s="18">
        <v>3985</v>
      </c>
      <c r="G895" s="18">
        <v>1350</v>
      </c>
      <c r="H895" s="18" t="s">
        <v>855</v>
      </c>
      <c r="I895" s="18" t="s">
        <v>1186</v>
      </c>
      <c r="J895" s="18" t="s">
        <v>1020</v>
      </c>
      <c r="K895" s="18" t="s">
        <v>1046</v>
      </c>
      <c r="L895" s="18" t="s">
        <v>1035</v>
      </c>
      <c r="M895" s="18">
        <v>599</v>
      </c>
      <c r="N895" s="18" t="s">
        <v>1023</v>
      </c>
      <c r="O895" s="18" t="s">
        <v>856</v>
      </c>
      <c r="P895" s="18">
        <v>370130000000000</v>
      </c>
      <c r="Q895" s="18">
        <v>2406</v>
      </c>
      <c r="R895" s="19">
        <v>37.02586</v>
      </c>
      <c r="S895" s="19">
        <v>116.0312</v>
      </c>
      <c r="T895" s="18">
        <v>-980</v>
      </c>
      <c r="U895" s="18">
        <v>1989</v>
      </c>
      <c r="V895" s="14">
        <v>586173.75</v>
      </c>
      <c r="W895" s="14">
        <v>4097976.75</v>
      </c>
      <c r="X895" s="14">
        <f t="shared" si="39"/>
        <v>5962.480017269263</v>
      </c>
      <c r="Y895" s="14">
        <f t="shared" si="40"/>
        <v>-22468.17791007273</v>
      </c>
      <c r="Z895" s="14">
        <f t="shared" si="41"/>
        <v>23245.863859082878</v>
      </c>
    </row>
    <row r="896" spans="1:26" ht="12.75">
      <c r="A896" s="18">
        <v>893</v>
      </c>
      <c r="B896" s="18">
        <v>273</v>
      </c>
      <c r="C896" s="18" t="s">
        <v>858</v>
      </c>
      <c r="D896" s="18" t="s">
        <v>859</v>
      </c>
      <c r="E896" s="18" t="s">
        <v>860</v>
      </c>
      <c r="F896" s="18">
        <v>4239</v>
      </c>
      <c r="G896" s="18">
        <v>735</v>
      </c>
      <c r="H896" s="18" t="s">
        <v>861</v>
      </c>
      <c r="J896" s="18" t="s">
        <v>1020</v>
      </c>
      <c r="K896" s="18" t="s">
        <v>1021</v>
      </c>
      <c r="L896" s="18" t="s">
        <v>1059</v>
      </c>
      <c r="M896" s="18">
        <v>493</v>
      </c>
      <c r="N896" s="18" t="s">
        <v>1053</v>
      </c>
      <c r="O896" s="18" t="s">
        <v>862</v>
      </c>
      <c r="P896" s="18">
        <v>370740000000000</v>
      </c>
      <c r="Q896" s="18">
        <v>2445</v>
      </c>
      <c r="R896" s="19">
        <v>37.12971</v>
      </c>
      <c r="S896" s="19">
        <v>116.05648</v>
      </c>
      <c r="T896" s="18">
        <v>-1301</v>
      </c>
      <c r="U896" s="18">
        <v>1962</v>
      </c>
      <c r="V896" s="14">
        <v>583810.75</v>
      </c>
      <c r="W896" s="14">
        <v>4109475.25</v>
      </c>
      <c r="X896" s="14">
        <f t="shared" si="39"/>
        <v>8325.480017269263</v>
      </c>
      <c r="Y896" s="14">
        <f t="shared" si="40"/>
        <v>-33966.67791007273</v>
      </c>
      <c r="Z896" s="14">
        <f t="shared" si="41"/>
        <v>34972.11497414151</v>
      </c>
    </row>
    <row r="897" spans="1:26" ht="12.75">
      <c r="A897" s="18">
        <v>894</v>
      </c>
      <c r="B897" s="18">
        <v>588</v>
      </c>
      <c r="C897" s="18" t="s">
        <v>863</v>
      </c>
      <c r="D897" s="18" t="s">
        <v>3873</v>
      </c>
      <c r="E897" s="18" t="s">
        <v>864</v>
      </c>
      <c r="F897" s="18">
        <v>3977</v>
      </c>
      <c r="G897" s="18">
        <v>832</v>
      </c>
      <c r="H897" s="18" t="s">
        <v>865</v>
      </c>
      <c r="J897" s="18" t="s">
        <v>1020</v>
      </c>
      <c r="K897" s="18" t="s">
        <v>1021</v>
      </c>
      <c r="L897" s="18" t="s">
        <v>1035</v>
      </c>
      <c r="M897" s="18">
        <v>789</v>
      </c>
      <c r="N897" s="18" t="s">
        <v>1023</v>
      </c>
      <c r="O897" s="18" t="s">
        <v>866</v>
      </c>
      <c r="P897" s="18">
        <v>370030000000000</v>
      </c>
      <c r="Q897" s="18">
        <v>2405</v>
      </c>
      <c r="R897" s="19">
        <v>37.00944</v>
      </c>
      <c r="S897" s="19">
        <v>116.0423</v>
      </c>
      <c r="T897" s="18">
        <v>-783</v>
      </c>
      <c r="U897" s="18">
        <v>1969</v>
      </c>
      <c r="V897" s="14">
        <v>585205</v>
      </c>
      <c r="W897" s="14">
        <v>4096145</v>
      </c>
      <c r="X897" s="14">
        <f t="shared" si="39"/>
        <v>6931.230017269263</v>
      </c>
      <c r="Y897" s="14">
        <f t="shared" si="40"/>
        <v>-20636.42791007273</v>
      </c>
      <c r="Z897" s="14">
        <f t="shared" si="41"/>
        <v>21769.338677137694</v>
      </c>
    </row>
    <row r="898" spans="1:26" ht="12.75">
      <c r="A898" s="18">
        <v>895</v>
      </c>
      <c r="B898" s="18">
        <v>583</v>
      </c>
      <c r="C898" s="18" t="s">
        <v>867</v>
      </c>
      <c r="D898" s="18" t="s">
        <v>3972</v>
      </c>
      <c r="E898" s="18" t="s">
        <v>868</v>
      </c>
      <c r="F898" s="18">
        <v>7514</v>
      </c>
      <c r="G898" s="18">
        <v>2520</v>
      </c>
      <c r="H898" s="18" t="s">
        <v>869</v>
      </c>
      <c r="J898" s="18" t="s">
        <v>1020</v>
      </c>
      <c r="K898" s="18" t="s">
        <v>1021</v>
      </c>
      <c r="L898" s="18" t="s">
        <v>1029</v>
      </c>
      <c r="M898" s="18">
        <v>1700</v>
      </c>
      <c r="N898" s="18" t="s">
        <v>1053</v>
      </c>
      <c r="O898" s="18" t="s">
        <v>870</v>
      </c>
      <c r="P898" s="18">
        <v>371230000000000</v>
      </c>
      <c r="Q898" s="18">
        <v>4990</v>
      </c>
      <c r="R898" s="19">
        <v>37.20913</v>
      </c>
      <c r="S898" s="19">
        <v>116.2254</v>
      </c>
      <c r="T898" s="18">
        <v>-824</v>
      </c>
      <c r="U898" s="18">
        <v>1969</v>
      </c>
      <c r="V898" s="14">
        <v>568733.5625</v>
      </c>
      <c r="W898" s="14">
        <v>4118149.5</v>
      </c>
      <c r="X898" s="14">
        <f t="shared" si="39"/>
        <v>23402.667517269263</v>
      </c>
      <c r="Y898" s="14">
        <f t="shared" si="40"/>
        <v>-42640.92791007273</v>
      </c>
      <c r="Z898" s="14">
        <f t="shared" si="41"/>
        <v>48640.863273135576</v>
      </c>
    </row>
    <row r="899" spans="1:26" ht="12.75">
      <c r="A899" s="18">
        <v>896</v>
      </c>
      <c r="B899" s="18">
        <v>402</v>
      </c>
      <c r="C899" s="18" t="s">
        <v>871</v>
      </c>
      <c r="D899" s="18" t="s">
        <v>872</v>
      </c>
      <c r="E899" s="18" t="s">
        <v>873</v>
      </c>
      <c r="F899" s="18">
        <v>3086</v>
      </c>
      <c r="G899" s="18">
        <v>628</v>
      </c>
      <c r="H899" s="18" t="s">
        <v>874</v>
      </c>
      <c r="J899" s="18" t="s">
        <v>1020</v>
      </c>
      <c r="K899" s="18" t="s">
        <v>1686</v>
      </c>
      <c r="L899" s="18" t="s">
        <v>1035</v>
      </c>
      <c r="M899" s="18">
        <v>574</v>
      </c>
      <c r="N899" s="18" t="s">
        <v>1053</v>
      </c>
      <c r="O899" s="18" t="s">
        <v>875</v>
      </c>
      <c r="P899" s="18">
        <v>364900000000000</v>
      </c>
      <c r="Q899" s="18">
        <v>2411</v>
      </c>
      <c r="R899" s="19">
        <v>36.81801</v>
      </c>
      <c r="S899" s="19">
        <v>115.94923</v>
      </c>
      <c r="T899" s="18">
        <v>-101</v>
      </c>
      <c r="U899" s="18">
        <v>1965</v>
      </c>
      <c r="V899" s="14">
        <v>593719.5625</v>
      </c>
      <c r="W899" s="14">
        <v>4074996</v>
      </c>
      <c r="X899" s="14">
        <f t="shared" si="39"/>
        <v>-1583.332482730737</v>
      </c>
      <c r="Y899" s="14">
        <f t="shared" si="40"/>
        <v>512.572089927271</v>
      </c>
      <c r="Z899" s="14">
        <f t="shared" si="41"/>
        <v>1664.2331261703362</v>
      </c>
    </row>
    <row r="900" spans="1:26" ht="12.75">
      <c r="A900" s="18">
        <v>897</v>
      </c>
      <c r="B900" s="18">
        <v>284</v>
      </c>
      <c r="C900" s="18" t="s">
        <v>876</v>
      </c>
      <c r="D900" s="18" t="s">
        <v>4413</v>
      </c>
      <c r="E900" s="18" t="s">
        <v>877</v>
      </c>
      <c r="F900" s="18">
        <v>4027</v>
      </c>
      <c r="G900" s="18">
        <v>265</v>
      </c>
      <c r="H900" s="18" t="s">
        <v>878</v>
      </c>
      <c r="J900" s="18" t="s">
        <v>1020</v>
      </c>
      <c r="K900" s="18" t="s">
        <v>1021</v>
      </c>
      <c r="L900" s="18" t="s">
        <v>1059</v>
      </c>
      <c r="M900" s="18">
        <v>241</v>
      </c>
      <c r="N900" s="18" t="s">
        <v>1023</v>
      </c>
      <c r="O900" s="18" t="s">
        <v>879</v>
      </c>
      <c r="P900" s="18">
        <v>370250000000000</v>
      </c>
      <c r="Q900" s="18">
        <v>2405</v>
      </c>
      <c r="R900" s="19">
        <v>37.04878</v>
      </c>
      <c r="S900" s="19">
        <v>116.03256</v>
      </c>
      <c r="T900" s="18">
        <v>-1381</v>
      </c>
      <c r="U900" s="18">
        <v>1962</v>
      </c>
      <c r="V900" s="14">
        <v>586027.375</v>
      </c>
      <c r="W900" s="14">
        <v>4100518.25</v>
      </c>
      <c r="X900" s="14">
        <f t="shared" si="39"/>
        <v>6108.855017269263</v>
      </c>
      <c r="Y900" s="14">
        <f t="shared" si="40"/>
        <v>-25009.67791007273</v>
      </c>
      <c r="Z900" s="14">
        <f t="shared" si="41"/>
        <v>25744.943169243852</v>
      </c>
    </row>
    <row r="901" spans="1:26" ht="12.75">
      <c r="A901" s="18">
        <v>898</v>
      </c>
      <c r="B901" s="18">
        <v>397</v>
      </c>
      <c r="C901" s="18" t="s">
        <v>880</v>
      </c>
      <c r="D901" s="18" t="s">
        <v>881</v>
      </c>
      <c r="E901" s="18" t="s">
        <v>882</v>
      </c>
      <c r="F901" s="18">
        <v>4310</v>
      </c>
      <c r="G901" s="18">
        <v>997</v>
      </c>
      <c r="H901" s="18" t="s">
        <v>883</v>
      </c>
      <c r="J901" s="18" t="s">
        <v>1020</v>
      </c>
      <c r="K901" s="18" t="s">
        <v>1021</v>
      </c>
      <c r="L901" s="18" t="s">
        <v>1035</v>
      </c>
      <c r="M901" s="18">
        <v>709</v>
      </c>
      <c r="N901" s="18" t="s">
        <v>1053</v>
      </c>
      <c r="O901" s="18" t="s">
        <v>884</v>
      </c>
      <c r="P901" s="18">
        <v>370700000000000</v>
      </c>
      <c r="Q901" s="18">
        <v>2401</v>
      </c>
      <c r="R901" s="19">
        <v>37.11903</v>
      </c>
      <c r="S901" s="19">
        <v>116.02477</v>
      </c>
      <c r="T901" s="18">
        <v>-1200</v>
      </c>
      <c r="U901" s="18">
        <v>1965</v>
      </c>
      <c r="V901" s="14">
        <v>586639.9375</v>
      </c>
      <c r="W901" s="14">
        <v>4108317.75</v>
      </c>
      <c r="X901" s="14">
        <f t="shared" si="39"/>
        <v>5496.292517269263</v>
      </c>
      <c r="Y901" s="14">
        <f t="shared" si="40"/>
        <v>-32809.17791007273</v>
      </c>
      <c r="Z901" s="14">
        <f t="shared" si="41"/>
        <v>33266.37020430985</v>
      </c>
    </row>
    <row r="902" spans="1:26" ht="12.75">
      <c r="A902" s="18">
        <v>899</v>
      </c>
      <c r="B902" s="18">
        <v>521</v>
      </c>
      <c r="C902" s="18" t="s">
        <v>885</v>
      </c>
      <c r="D902" s="18" t="s">
        <v>1965</v>
      </c>
      <c r="E902" s="18" t="s">
        <v>886</v>
      </c>
      <c r="F902" s="18">
        <v>4251</v>
      </c>
      <c r="G902" s="18">
        <v>675</v>
      </c>
      <c r="H902" s="18" t="s">
        <v>887</v>
      </c>
      <c r="J902" s="18" t="s">
        <v>1020</v>
      </c>
      <c r="K902" s="18" t="s">
        <v>1021</v>
      </c>
      <c r="L902" s="18" t="s">
        <v>1035</v>
      </c>
      <c r="M902" s="18">
        <v>646</v>
      </c>
      <c r="N902" s="18" t="s">
        <v>1053</v>
      </c>
      <c r="O902" s="18" t="s">
        <v>888</v>
      </c>
      <c r="P902" s="18">
        <v>370920000000000</v>
      </c>
      <c r="Q902" s="18">
        <v>2453</v>
      </c>
      <c r="R902" s="19">
        <v>37.15634</v>
      </c>
      <c r="S902" s="19">
        <v>116.0486</v>
      </c>
      <c r="T902" s="18">
        <v>-1152</v>
      </c>
      <c r="U902" s="18">
        <v>1967</v>
      </c>
      <c r="V902" s="14">
        <v>584481.75</v>
      </c>
      <c r="W902" s="14">
        <v>4112435.75</v>
      </c>
      <c r="X902" s="14">
        <f aca="true" t="shared" si="42" ref="X902:X912">X$2-V902</f>
        <v>7654.480017269263</v>
      </c>
      <c r="Y902" s="14">
        <f aca="true" t="shared" si="43" ref="Y902:Y912">Y$2-W902</f>
        <v>-36927.17791007273</v>
      </c>
      <c r="Z902" s="14">
        <f aca="true" t="shared" si="44" ref="Z902:Z912">SUMSQ(X902:Y902)^0.5</f>
        <v>37712.16690587983</v>
      </c>
    </row>
    <row r="903" spans="1:26" ht="12.75">
      <c r="A903" s="18">
        <v>900</v>
      </c>
      <c r="B903" s="18">
        <v>635</v>
      </c>
      <c r="C903" s="18" t="s">
        <v>889</v>
      </c>
      <c r="D903" s="18" t="s">
        <v>890</v>
      </c>
      <c r="E903" s="18" t="s">
        <v>891</v>
      </c>
      <c r="F903" s="18">
        <v>4214</v>
      </c>
      <c r="G903" s="18">
        <v>1202</v>
      </c>
      <c r="H903" s="18" t="s">
        <v>892</v>
      </c>
      <c r="I903" s="18" t="s">
        <v>1186</v>
      </c>
      <c r="J903" s="18" t="s">
        <v>1020</v>
      </c>
      <c r="K903" s="18" t="s">
        <v>1021</v>
      </c>
      <c r="L903" s="18" t="s">
        <v>1029</v>
      </c>
      <c r="M903" s="18">
        <v>1193</v>
      </c>
      <c r="N903" s="18" t="s">
        <v>1053</v>
      </c>
      <c r="O903" s="18" t="s">
        <v>893</v>
      </c>
      <c r="P903" s="18">
        <v>370650000000000</v>
      </c>
      <c r="Q903" s="18">
        <v>2540</v>
      </c>
      <c r="R903" s="19">
        <v>37.1138</v>
      </c>
      <c r="S903" s="19">
        <v>116.0658</v>
      </c>
      <c r="T903" s="18">
        <v>-481</v>
      </c>
      <c r="U903" s="18">
        <v>1970</v>
      </c>
      <c r="V903" s="14">
        <v>583000.625</v>
      </c>
      <c r="W903" s="14">
        <v>4107701.75</v>
      </c>
      <c r="X903" s="14">
        <f t="shared" si="42"/>
        <v>9135.605017269263</v>
      </c>
      <c r="Y903" s="14">
        <f t="shared" si="43"/>
        <v>-32193.17791007273</v>
      </c>
      <c r="Z903" s="14">
        <f t="shared" si="44"/>
        <v>33464.30909164494</v>
      </c>
    </row>
    <row r="904" spans="1:26" ht="12.75">
      <c r="A904" s="18">
        <v>901</v>
      </c>
      <c r="B904" s="18">
        <v>635</v>
      </c>
      <c r="C904" s="18" t="s">
        <v>894</v>
      </c>
      <c r="D904" s="18" t="s">
        <v>890</v>
      </c>
      <c r="E904" s="18" t="s">
        <v>895</v>
      </c>
      <c r="F904" s="18">
        <v>4214</v>
      </c>
      <c r="G904" s="18">
        <v>1320</v>
      </c>
      <c r="H904" s="18" t="s">
        <v>896</v>
      </c>
      <c r="I904" s="18" t="s">
        <v>1186</v>
      </c>
      <c r="J904" s="18" t="s">
        <v>1020</v>
      </c>
      <c r="K904" s="18" t="s">
        <v>1021</v>
      </c>
      <c r="L904" s="18" t="s">
        <v>1029</v>
      </c>
      <c r="M904" s="18">
        <v>1286</v>
      </c>
      <c r="N904" s="18" t="s">
        <v>1053</v>
      </c>
      <c r="O904" s="18" t="s">
        <v>897</v>
      </c>
      <c r="P904" s="18">
        <v>370650000000000</v>
      </c>
      <c r="Q904" s="18">
        <v>2548</v>
      </c>
      <c r="R904" s="19">
        <v>37.11637</v>
      </c>
      <c r="S904" s="19">
        <v>116.06144</v>
      </c>
      <c r="T904" s="18">
        <v>-380</v>
      </c>
      <c r="U904" s="18">
        <v>1970</v>
      </c>
      <c r="V904" s="14">
        <v>583384.8125</v>
      </c>
      <c r="W904" s="14">
        <v>4107989.75</v>
      </c>
      <c r="X904" s="14">
        <f t="shared" si="42"/>
        <v>8751.417517269263</v>
      </c>
      <c r="Y904" s="14">
        <f t="shared" si="43"/>
        <v>-32481.17791007273</v>
      </c>
      <c r="Z904" s="14">
        <f t="shared" si="44"/>
        <v>33639.47423767744</v>
      </c>
    </row>
    <row r="905" spans="1:26" ht="12.75">
      <c r="A905" s="18">
        <v>902</v>
      </c>
      <c r="B905" s="18">
        <v>635</v>
      </c>
      <c r="C905" s="18" t="s">
        <v>898</v>
      </c>
      <c r="D905" s="18" t="s">
        <v>890</v>
      </c>
      <c r="E905" s="18" t="s">
        <v>899</v>
      </c>
      <c r="F905" s="18">
        <v>4227</v>
      </c>
      <c r="G905" s="18">
        <v>1303</v>
      </c>
      <c r="H905" s="18" t="s">
        <v>900</v>
      </c>
      <c r="I905" s="18" t="s">
        <v>1186</v>
      </c>
      <c r="J905" s="18" t="s">
        <v>1020</v>
      </c>
      <c r="K905" s="18" t="s">
        <v>1021</v>
      </c>
      <c r="L905" s="18" t="s">
        <v>1029</v>
      </c>
      <c r="M905" s="18">
        <v>1295</v>
      </c>
      <c r="N905" s="18" t="s">
        <v>1053</v>
      </c>
      <c r="O905" s="18" t="s">
        <v>901</v>
      </c>
      <c r="P905" s="18">
        <v>370700000000000</v>
      </c>
      <c r="Q905" s="18">
        <v>2512</v>
      </c>
      <c r="R905" s="19">
        <v>37.11805</v>
      </c>
      <c r="S905" s="19">
        <v>116.06645</v>
      </c>
      <c r="T905" s="18">
        <v>-420</v>
      </c>
      <c r="U905" s="18">
        <v>1970</v>
      </c>
      <c r="V905" s="14">
        <v>582938.3125</v>
      </c>
      <c r="W905" s="14">
        <v>4108172.5</v>
      </c>
      <c r="X905" s="14">
        <f t="shared" si="42"/>
        <v>9197.917517269263</v>
      </c>
      <c r="Y905" s="14">
        <f t="shared" si="43"/>
        <v>-32663.92791007273</v>
      </c>
      <c r="Z905" s="14">
        <f t="shared" si="44"/>
        <v>33934.25810547384</v>
      </c>
    </row>
    <row r="906" spans="1:26" ht="12.75">
      <c r="A906" s="18">
        <v>903</v>
      </c>
      <c r="B906" s="18">
        <v>514</v>
      </c>
      <c r="C906" s="18" t="s">
        <v>902</v>
      </c>
      <c r="D906" s="18" t="s">
        <v>903</v>
      </c>
      <c r="E906" s="18" t="s">
        <v>904</v>
      </c>
      <c r="F906" s="18">
        <v>4257</v>
      </c>
      <c r="G906" s="18">
        <v>1750</v>
      </c>
      <c r="H906" s="18" t="s">
        <v>905</v>
      </c>
      <c r="J906" s="18" t="s">
        <v>1020</v>
      </c>
      <c r="K906" s="18" t="s">
        <v>1021</v>
      </c>
      <c r="L906" s="18" t="s">
        <v>1029</v>
      </c>
      <c r="M906" s="18">
        <v>1708</v>
      </c>
      <c r="N906" s="18" t="s">
        <v>1053</v>
      </c>
      <c r="O906" s="18" t="s">
        <v>906</v>
      </c>
      <c r="P906" s="18">
        <v>370910000000000</v>
      </c>
      <c r="Q906" s="18">
        <v>2436</v>
      </c>
      <c r="R906" s="19">
        <v>37.15316</v>
      </c>
      <c r="S906" s="19">
        <v>116.05279</v>
      </c>
      <c r="T906" s="18">
        <v>-113</v>
      </c>
      <c r="U906" s="18">
        <v>1967</v>
      </c>
      <c r="V906" s="14">
        <v>584113.375</v>
      </c>
      <c r="W906" s="14">
        <v>4112079.25</v>
      </c>
      <c r="X906" s="14">
        <f t="shared" si="42"/>
        <v>8022.855017269263</v>
      </c>
      <c r="Y906" s="14">
        <f t="shared" si="43"/>
        <v>-36570.67791007273</v>
      </c>
      <c r="Z906" s="14">
        <f t="shared" si="44"/>
        <v>37440.361716073254</v>
      </c>
    </row>
    <row r="907" spans="1:26" ht="12.75">
      <c r="A907" s="18">
        <v>904</v>
      </c>
      <c r="B907" s="18">
        <v>690</v>
      </c>
      <c r="C907" s="18" t="s">
        <v>907</v>
      </c>
      <c r="D907" s="18" t="s">
        <v>1809</v>
      </c>
      <c r="E907" s="18" t="s">
        <v>908</v>
      </c>
      <c r="F907" s="18">
        <v>4031</v>
      </c>
      <c r="G907" s="18">
        <v>1100</v>
      </c>
      <c r="H907" s="18" t="s">
        <v>909</v>
      </c>
      <c r="J907" s="18" t="s">
        <v>1020</v>
      </c>
      <c r="K907" s="18" t="s">
        <v>1021</v>
      </c>
      <c r="L907" s="18" t="s">
        <v>1035</v>
      </c>
      <c r="M907" s="18">
        <v>1089</v>
      </c>
      <c r="N907" s="18" t="s">
        <v>1023</v>
      </c>
      <c r="O907" s="18" t="s">
        <v>910</v>
      </c>
      <c r="P907" s="18">
        <v>370120000000000</v>
      </c>
      <c r="Q907" s="18">
        <v>2422</v>
      </c>
      <c r="R907" s="19">
        <v>37.02326</v>
      </c>
      <c r="S907" s="19">
        <v>116.05863</v>
      </c>
      <c r="T907" s="18">
        <v>-520</v>
      </c>
      <c r="U907" s="18">
        <v>1971</v>
      </c>
      <c r="V907" s="14">
        <v>583737</v>
      </c>
      <c r="W907" s="14">
        <v>4097663.5</v>
      </c>
      <c r="X907" s="14">
        <f t="shared" si="42"/>
        <v>8399.230017269263</v>
      </c>
      <c r="Y907" s="14">
        <f t="shared" si="43"/>
        <v>-22154.92791007273</v>
      </c>
      <c r="Z907" s="14">
        <f t="shared" si="44"/>
        <v>23693.625631876534</v>
      </c>
    </row>
    <row r="908" spans="1:26" ht="12.75">
      <c r="A908" s="18">
        <v>905</v>
      </c>
      <c r="B908" s="18">
        <v>274</v>
      </c>
      <c r="C908" s="18" t="s">
        <v>911</v>
      </c>
      <c r="D908" s="18" t="s">
        <v>1483</v>
      </c>
      <c r="E908" s="18" t="s">
        <v>912</v>
      </c>
      <c r="F908" s="18">
        <v>4208</v>
      </c>
      <c r="G908" s="18">
        <v>765</v>
      </c>
      <c r="H908" s="18" t="s">
        <v>913</v>
      </c>
      <c r="J908" s="18" t="s">
        <v>1020</v>
      </c>
      <c r="K908" s="18" t="s">
        <v>1021</v>
      </c>
      <c r="L908" s="18" t="s">
        <v>1059</v>
      </c>
      <c r="M908" s="18">
        <v>743</v>
      </c>
      <c r="N908" s="18" t="s">
        <v>1053</v>
      </c>
      <c r="O908" s="18" t="s">
        <v>914</v>
      </c>
      <c r="P908" s="18">
        <v>370700000000000</v>
      </c>
      <c r="Q908" s="18">
        <v>2418</v>
      </c>
      <c r="R908" s="19">
        <v>37.11864</v>
      </c>
      <c r="S908" s="19">
        <v>116.03949</v>
      </c>
      <c r="T908" s="18">
        <v>-1047</v>
      </c>
      <c r="U908" s="18">
        <v>1962</v>
      </c>
      <c r="V908" s="14">
        <v>585333.1875</v>
      </c>
      <c r="W908" s="14">
        <v>4108261.25</v>
      </c>
      <c r="X908" s="14">
        <f t="shared" si="42"/>
        <v>6803.042517269263</v>
      </c>
      <c r="Y908" s="14">
        <f t="shared" si="43"/>
        <v>-32752.67791007273</v>
      </c>
      <c r="Z908" s="14">
        <f t="shared" si="44"/>
        <v>33451.7458105364</v>
      </c>
    </row>
    <row r="909" spans="1:26" ht="12.75">
      <c r="A909" s="18">
        <v>906</v>
      </c>
      <c r="B909" s="18">
        <v>326</v>
      </c>
      <c r="C909" s="18" t="s">
        <v>915</v>
      </c>
      <c r="D909" s="18" t="s">
        <v>916</v>
      </c>
      <c r="E909" s="18" t="s">
        <v>917</v>
      </c>
      <c r="F909" s="18">
        <v>7438</v>
      </c>
      <c r="G909" s="18">
        <v>-9999</v>
      </c>
      <c r="H909" s="18" t="s">
        <v>918</v>
      </c>
      <c r="J909" s="18" t="s">
        <v>1192</v>
      </c>
      <c r="K909" s="18" t="s">
        <v>1021</v>
      </c>
      <c r="L909" s="18" t="s">
        <v>919</v>
      </c>
      <c r="M909" s="18">
        <v>796</v>
      </c>
      <c r="N909" s="18" t="s">
        <v>1053</v>
      </c>
      <c r="O909" s="18" t="s">
        <v>920</v>
      </c>
      <c r="P909" s="18">
        <v>371140000000000</v>
      </c>
      <c r="Q909" s="18">
        <v>4650</v>
      </c>
      <c r="R909" s="19">
        <v>37.19658</v>
      </c>
      <c r="S909" s="19">
        <v>116.20918</v>
      </c>
      <c r="T909" s="18">
        <v>-1992</v>
      </c>
      <c r="U909" s="18">
        <v>1963</v>
      </c>
      <c r="V909" s="14">
        <v>570185.5625</v>
      </c>
      <c r="W909" s="14">
        <v>4116768.75</v>
      </c>
      <c r="X909" s="14">
        <f t="shared" si="42"/>
        <v>21950.667517269263</v>
      </c>
      <c r="Y909" s="14">
        <f t="shared" si="43"/>
        <v>-41260.17791007273</v>
      </c>
      <c r="Z909" s="14">
        <f t="shared" si="44"/>
        <v>46735.79020006566</v>
      </c>
    </row>
    <row r="910" spans="1:26" ht="12.75">
      <c r="A910" s="18">
        <v>907</v>
      </c>
      <c r="B910" s="18">
        <v>517</v>
      </c>
      <c r="C910" s="18" t="s">
        <v>921</v>
      </c>
      <c r="D910" s="18" t="s">
        <v>922</v>
      </c>
      <c r="E910" s="18" t="s">
        <v>923</v>
      </c>
      <c r="F910" s="18">
        <v>4158</v>
      </c>
      <c r="G910" s="18">
        <v>2250</v>
      </c>
      <c r="H910" s="18" t="s">
        <v>924</v>
      </c>
      <c r="J910" s="18" t="s">
        <v>1020</v>
      </c>
      <c r="K910" s="18" t="s">
        <v>1021</v>
      </c>
      <c r="L910" s="18" t="s">
        <v>1029</v>
      </c>
      <c r="M910" s="18">
        <v>2188</v>
      </c>
      <c r="N910" s="18" t="s">
        <v>1023</v>
      </c>
      <c r="O910" s="18" t="s">
        <v>925</v>
      </c>
      <c r="P910" s="18">
        <v>370550000000000</v>
      </c>
      <c r="Q910" s="18">
        <v>2557</v>
      </c>
      <c r="R910" s="19">
        <v>37.09877</v>
      </c>
      <c r="S910" s="19">
        <v>116.05322</v>
      </c>
      <c r="T910" s="18">
        <v>587</v>
      </c>
      <c r="U910" s="18">
        <v>1967</v>
      </c>
      <c r="V910" s="14">
        <v>584134.25</v>
      </c>
      <c r="W910" s="14">
        <v>4106044.75</v>
      </c>
      <c r="X910" s="14">
        <f t="shared" si="42"/>
        <v>8001.980017269263</v>
      </c>
      <c r="Y910" s="14">
        <f t="shared" si="43"/>
        <v>-30536.17791007273</v>
      </c>
      <c r="Z910" s="14">
        <f t="shared" si="44"/>
        <v>31567.227397292754</v>
      </c>
    </row>
    <row r="911" spans="1:26" ht="12.75">
      <c r="A911" s="18">
        <v>908</v>
      </c>
      <c r="B911" s="18">
        <v>700</v>
      </c>
      <c r="C911" s="18" t="s">
        <v>926</v>
      </c>
      <c r="D911" s="18" t="s">
        <v>927</v>
      </c>
      <c r="E911" s="18" t="s">
        <v>928</v>
      </c>
      <c r="F911" s="18">
        <v>4279</v>
      </c>
      <c r="G911" s="18">
        <v>1200</v>
      </c>
      <c r="H911" s="18" t="s">
        <v>929</v>
      </c>
      <c r="J911" s="18" t="s">
        <v>1020</v>
      </c>
      <c r="K911" s="18" t="s">
        <v>1021</v>
      </c>
      <c r="L911" s="18" t="s">
        <v>1035</v>
      </c>
      <c r="M911" s="18">
        <v>1059</v>
      </c>
      <c r="N911" s="18" t="s">
        <v>1053</v>
      </c>
      <c r="O911" s="18" t="s">
        <v>930</v>
      </c>
      <c r="P911" s="18">
        <v>370710000000000</v>
      </c>
      <c r="Q911" s="18">
        <v>2431</v>
      </c>
      <c r="R911" s="19">
        <v>37.12056</v>
      </c>
      <c r="S911" s="19">
        <v>116.0879</v>
      </c>
      <c r="T911" s="18">
        <v>-789</v>
      </c>
      <c r="U911" s="18">
        <v>1972</v>
      </c>
      <c r="V911" s="14">
        <v>581030.125</v>
      </c>
      <c r="W911" s="14">
        <v>4108432</v>
      </c>
      <c r="X911" s="14">
        <f t="shared" si="42"/>
        <v>11106.105017269263</v>
      </c>
      <c r="Y911" s="14">
        <f t="shared" si="43"/>
        <v>-32923.42791007273</v>
      </c>
      <c r="Z911" s="14">
        <f t="shared" si="44"/>
        <v>34746.18934508315</v>
      </c>
    </row>
    <row r="912" spans="1:26" ht="12.75">
      <c r="A912" s="18">
        <v>314</v>
      </c>
      <c r="B912" s="18">
        <v>444</v>
      </c>
      <c r="C912" s="18" t="s">
        <v>931</v>
      </c>
      <c r="D912" s="18" t="s">
        <v>1914</v>
      </c>
      <c r="E912" s="18" t="s">
        <v>932</v>
      </c>
      <c r="F912" s="18">
        <v>4004</v>
      </c>
      <c r="G912" s="18">
        <v>725</v>
      </c>
      <c r="H912" s="18" t="s">
        <v>933</v>
      </c>
      <c r="I912" s="18" t="s">
        <v>1186</v>
      </c>
      <c r="J912" s="18" t="s">
        <v>1020</v>
      </c>
      <c r="K912" s="18" t="s">
        <v>1021</v>
      </c>
      <c r="L912" s="18" t="s">
        <v>1035</v>
      </c>
      <c r="M912" s="18">
        <v>642</v>
      </c>
      <c r="N912" s="18" t="s">
        <v>1023</v>
      </c>
      <c r="O912" s="18" t="s">
        <v>934</v>
      </c>
      <c r="P912" s="18">
        <v>370210000000000</v>
      </c>
      <c r="Q912" s="18">
        <v>2403</v>
      </c>
      <c r="R912" s="19">
        <v>37.03739</v>
      </c>
      <c r="S912" s="19">
        <v>116.0294</v>
      </c>
      <c r="T912" s="18">
        <v>-959</v>
      </c>
      <c r="U912" s="18">
        <v>1966</v>
      </c>
      <c r="V912" s="14">
        <v>586321.625</v>
      </c>
      <c r="W912" s="14">
        <v>4099257</v>
      </c>
      <c r="X912" s="14">
        <f t="shared" si="42"/>
        <v>5814.605017269263</v>
      </c>
      <c r="Y912" s="14">
        <f t="shared" si="43"/>
        <v>-23748.42791007273</v>
      </c>
      <c r="Z912" s="14">
        <f t="shared" si="44"/>
        <v>24449.896926301637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J Halford</dc:creator>
  <cp:keywords/>
  <dc:description>Shows effects of lateral anisotropy on drawdown and apparent well positions.</dc:description>
  <cp:lastModifiedBy>Keith J Halford</cp:lastModifiedBy>
  <cp:lastPrinted>2004-04-21T05:14:26Z</cp:lastPrinted>
  <dcterms:created xsi:type="dcterms:W3CDTF">1996-10-14T23:33:28Z</dcterms:created>
  <dcterms:modified xsi:type="dcterms:W3CDTF">2005-04-10T22:19:08Z</dcterms:modified>
  <cp:category/>
  <cp:version/>
  <cp:contentType/>
  <cp:contentStatus/>
</cp:coreProperties>
</file>