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7920" tabRatio="885" firstSheet="5" activeTab="8"/>
  </bookViews>
  <sheets>
    <sheet name="Sch 1- Rate Base " sheetId="1" r:id="rId1"/>
    <sheet name="Sch 1A - Cash Working Capital" sheetId="2" r:id="rId2"/>
    <sheet name="Sch 2 -Rate of Return" sheetId="3" r:id="rId3"/>
    <sheet name="Sch 3 - Expenses" sheetId="4" r:id="rId4"/>
    <sheet name="PP &amp; OSS WorkSheet" sheetId="5" r:id="rId5"/>
    <sheet name="Sch 3A - Taxes" sheetId="6" r:id="rId6"/>
    <sheet name="Sch 3B - Other Items" sheetId="7" r:id="rId7"/>
    <sheet name="Distribution Loss Calc" sheetId="8" r:id="rId8"/>
    <sheet name="Sch 4 - Average System Cost" sheetId="9" r:id="rId9"/>
    <sheet name="Salaries" sheetId="10" r:id="rId10"/>
    <sheet name="Ratios" sheetId="11" r:id="rId11"/>
    <sheet name="Ratio2" sheetId="12" r:id="rId12"/>
    <sheet name="Public Purpose Charge" sheetId="13" r:id="rId13"/>
    <sheet name="Taxes Functionalized" sheetId="14" r:id="rId14"/>
    <sheet name="Account 302_303" sheetId="15" r:id="rId15"/>
    <sheet name="Other Reg Asst &amp; Misc Def Debit" sheetId="16" r:id="rId16"/>
    <sheet name="Other Def Credits &amp; Reg Liab" sheetId="17" r:id="rId17"/>
    <sheet name="110-111 Bal Sht Assets &amp; Debits" sheetId="18" r:id="rId18"/>
    <sheet name="112-113 Bal Sht Liablts &amp; Crdts" sheetId="19" r:id="rId19"/>
    <sheet name="114-117 Statement of Income" sheetId="20" r:id="rId20"/>
    <sheet name="200 Utly Plnt Dep, Amort, Depl" sheetId="21" r:id="rId21"/>
    <sheet name="204-207 Elect Plnt-In-Service" sheetId="22" r:id="rId22"/>
    <sheet name="219 Accum Prov for Depr of E Pl" sheetId="23" r:id="rId23"/>
    <sheet name="232 Other Reg Assets" sheetId="24" r:id="rId24"/>
    <sheet name="233 Misc Deferred Debit" sheetId="25" r:id="rId25"/>
    <sheet name="257 Long-Term Debt" sheetId="26" r:id="rId26"/>
    <sheet name="262 Taxes" sheetId="27" r:id="rId27"/>
    <sheet name="269 Other Deferred Credits" sheetId="28" r:id="rId28"/>
    <sheet name="278 Other Reg Liabilities" sheetId="29" r:id="rId29"/>
    <sheet name="300-301 Elect Oper Revenues" sheetId="30" r:id="rId30"/>
    <sheet name="310-311 Sales for Resale" sheetId="31" r:id="rId31"/>
    <sheet name="320-323 Electric O&amp;M" sheetId="32" r:id="rId32"/>
    <sheet name="327 Purchase Power" sheetId="33" r:id="rId33"/>
    <sheet name="330 Trans Elec to others" sheetId="34" r:id="rId34"/>
    <sheet name="336 Elec Plnt Depr &amp; Amort" sheetId="35" r:id="rId35"/>
    <sheet name="354 Labor" sheetId="36" r:id="rId36"/>
    <sheet name="Blank" sheetId="37" r:id="rId37"/>
  </sheets>
  <externalReferences>
    <externalReference r:id="rId40"/>
  </externalReferences>
  <definedNames>
    <definedName name="DIST">'Sch 1- Rate Base '!$Q$1:$Q$3</definedName>
    <definedName name="_xlnm.Print_Area" localSheetId="4">'PP &amp; OSS WorkSheet'!$A$1:$K$36</definedName>
    <definedName name="_xlnm.Print_Area" localSheetId="11">'Ratio2'!$A$3:$G$16</definedName>
    <definedName name="_xlnm.Print_Area" localSheetId="10">'Ratios'!$A$1:$G$88</definedName>
    <definedName name="_xlnm.Print_Area" localSheetId="9">'Salaries'!$A$1:$D$42</definedName>
    <definedName name="_xlnm.Print_Area" localSheetId="0">'Sch 1- Rate Base '!$A$1:$J$163</definedName>
    <definedName name="_xlnm.Print_Area" localSheetId="2">'Sch 2 -Rate of Return'!$A$1:$H$45</definedName>
    <definedName name="_xlnm.Print_Area" localSheetId="3">'Sch 3 - Expenses'!$A$1:$J$101</definedName>
    <definedName name="_xlnm.Print_Area" localSheetId="5">'Sch 3A - Taxes'!$A$1:$I$34</definedName>
    <definedName name="_xlnm.Print_Area" localSheetId="6">'Sch 3B - Other Items'!$A$1:$J$42</definedName>
    <definedName name="_xlnm.Print_Area" localSheetId="8">'Sch 4 - Average System Cost'!$A$1:$F$47</definedName>
    <definedName name="_xlnm.Print_Titles" localSheetId="10">'Ratios'!$1:$9</definedName>
    <definedName name="_xlnm.Print_Titles" localSheetId="0">'Sch 1- Rate Base '!$1:$14</definedName>
    <definedName name="_xlnm.Print_Titles" localSheetId="2">'Sch 2 -Rate of Return'!$1:$9</definedName>
    <definedName name="_xlnm.Print_Titles" localSheetId="3">'Sch 3 - Expenses'!$1:$13</definedName>
    <definedName name="_xlnm.Print_Titles" localSheetId="5">'Sch 3A - Taxes'!$1:$15</definedName>
    <definedName name="_xlnm.Print_Titles" localSheetId="8">'Sch 4 - Average System Cost'!$1:$9</definedName>
    <definedName name="PROD">'Sch 1- Rate Base '!$R$1:$R$3</definedName>
    <definedName name="PTD">'Sch 1- Rate Base '!$P$1:$P$3</definedName>
    <definedName name="Ratio">'Ratios'!$D$77:$G$87</definedName>
    <definedName name="ratio2">'Ratio2'!$C$4:$F$15</definedName>
    <definedName name="Ratios">'[1]2006 COOKBOOK'!$G$424:$J$435</definedName>
  </definedNames>
  <calcPr fullCalcOnLoad="1"/>
</workbook>
</file>

<file path=xl/comments1.xml><?xml version="1.0" encoding="utf-8"?>
<comments xmlns="http://schemas.openxmlformats.org/spreadsheetml/2006/main">
  <authors>
    <author>Bruce Werner</author>
  </authors>
  <commentList>
    <comment ref="G72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The $81,788,285 previously in this cell is split above between account 302 @ 1,897,268 and 303 @ 79,891,017</t>
        </r>
      </text>
    </comment>
  </commentList>
</comments>
</file>

<file path=xl/comments4.xml><?xml version="1.0" encoding="utf-8"?>
<comments xmlns="http://schemas.openxmlformats.org/spreadsheetml/2006/main">
  <authors>
    <author>Bruce Werner</author>
  </authors>
  <commentList>
    <comment ref="G94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Source: PGE FERC Form 1 page 336 line 12 column (c)</t>
        </r>
      </text>
    </comment>
    <comment ref="H94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Source: PGE FERC Form 1 page 336, Line 2 + Line 4 + Line 6, column (c)</t>
        </r>
      </text>
    </comment>
    <comment ref="I94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Source: PGE FERC Form 1 page 336 Line 7  column (c)
</t>
        </r>
      </text>
    </comment>
    <comment ref="J94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Source: PGE FERC Form 1 page 336 line 8 column (c)</t>
        </r>
      </text>
    </comment>
  </commentList>
</comments>
</file>

<file path=xl/comments6.xml><?xml version="1.0" encoding="utf-8"?>
<comments xmlns="http://schemas.openxmlformats.org/spreadsheetml/2006/main">
  <authors>
    <author>Bruce Werner</author>
  </authors>
  <commentList>
    <comment ref="F18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05/07/08 Changed formula to include FICA (employer share)</t>
        </r>
      </text>
    </comment>
    <comment ref="F19" authorId="0">
      <text>
        <r>
          <rPr>
            <b/>
            <sz val="8"/>
            <rFont val="Tahoma"/>
            <family val="0"/>
          </rPr>
          <t>Bruce Werner:</t>
        </r>
        <r>
          <rPr>
            <sz val="8"/>
            <rFont val="Tahoma"/>
            <family val="0"/>
          </rPr>
          <t xml:space="preserve">
05/07/08  Changed formula to remove FICA (employer share)</t>
        </r>
      </text>
    </comment>
  </commentList>
</comments>
</file>

<file path=xl/sharedStrings.xml><?xml version="1.0" encoding="utf-8"?>
<sst xmlns="http://schemas.openxmlformats.org/spreadsheetml/2006/main" count="8207" uniqueCount="1999">
  <si>
    <t>Distribution (Enter Total of lines 6 and 16)</t>
  </si>
  <si>
    <t>Customer Accounts (Transcribe from line 7)</t>
  </si>
  <si>
    <t>Customer Service and Informational (Transcribe from line 8)</t>
  </si>
  <si>
    <t>Sales (Transcribe from line 9)</t>
  </si>
  <si>
    <t>Administrative and General (Enter Total of lines 10 and 17)</t>
  </si>
  <si>
    <t>TOTAL Oper. and Maint. (Total of lines 20 thru 27)</t>
  </si>
  <si>
    <t>Gas</t>
  </si>
  <si>
    <t>Production-Manufactured Gas</t>
  </si>
  <si>
    <t>+41/+52/+62/+65/+96/</t>
  </si>
  <si>
    <t>Production-Nat. Gas (Including Expl. and Dev.)</t>
  </si>
  <si>
    <t>+41/+53/+62/+65/+96/</t>
  </si>
  <si>
    <t>Other Gas Supply</t>
  </si>
  <si>
    <t>+41/+54/+62/+65/+96/</t>
  </si>
  <si>
    <t>Storage, LNG Terminaling and Processing</t>
  </si>
  <si>
    <t>+41/+55/+62/+65/+96/</t>
  </si>
  <si>
    <t>+41/+56/+62/+65/+96/</t>
  </si>
  <si>
    <t>+41/+57/+62/+65/+96/</t>
  </si>
  <si>
    <t>+41/+58/+62/+65/+96/</t>
  </si>
  <si>
    <t>+41/+59/+62/+65/+96/</t>
  </si>
  <si>
    <t>+41/+60/+62/+65/+96/</t>
  </si>
  <si>
    <t>+41/+61/+62/+65/+96/</t>
  </si>
  <si>
    <t>TOTAL Operation (Enter Total of lines 31 thru 40)</t>
  </si>
  <si>
    <t>+50/+52/+62/+65/+96/</t>
  </si>
  <si>
    <t>Production-Natural Gas (Including Exploration and Development)</t>
  </si>
  <si>
    <t>+50/+53/+62/+65/+96/</t>
  </si>
  <si>
    <t>+50/+54/+62/+65/+96/</t>
  </si>
  <si>
    <t>+50/+55/+62/+65/+96/</t>
  </si>
  <si>
    <t>+50/+56/+62/+65/+96/</t>
  </si>
  <si>
    <t>+50/+57/+62/+65/+96/</t>
  </si>
  <si>
    <t>+50/+61/+62/+65/+96/</t>
  </si>
  <si>
    <t>TOTAL Maint. (Enter Total of lines 43 thru 49)</t>
  </si>
  <si>
    <t>Production-Manufactured Gas (Enter Total of lines 31 and 43)</t>
  </si>
  <si>
    <t>Production-Natural Gas (Including Expl. and Dev.) (Total lines 32, 44)</t>
  </si>
  <si>
    <t>Other Gas Supply (Enter Total of lines 33 and 45)</t>
  </si>
  <si>
    <t>Storage, LNG Terminaling and Processing (Total of lines 31 thru 47)</t>
  </si>
  <si>
    <t>Transmission (Lines 35 and 47)</t>
  </si>
  <si>
    <t>Distribution (Lines 36 and 48)</t>
  </si>
  <si>
    <t>Customer Accounts (Line 37)</t>
  </si>
  <si>
    <t>Customer Service and Informational (Line 38)</t>
  </si>
  <si>
    <t>Sales (Line 39)</t>
  </si>
  <si>
    <t>Administrative and General (Lines 40 and 49)</t>
  </si>
  <si>
    <t>TOTAL Operation and Maint. (Total of lines 52 thru 61)</t>
  </si>
  <si>
    <t>Other Utility Departments</t>
  </si>
  <si>
    <t>+65/+96/</t>
  </si>
  <si>
    <t>TOTAL All Utility Dept. (Total of lines 28, 62, and 64)</t>
  </si>
  <si>
    <t>Construction (By Utility Departments)</t>
  </si>
  <si>
    <t>Electric Plant</t>
  </si>
  <si>
    <t>+71/+96/</t>
  </si>
  <si>
    <t>Gas Plant</t>
  </si>
  <si>
    <t>Other (provide details in footnote):</t>
  </si>
  <si>
    <t>TOTAL Construction (Total of lines 68 thru 70)</t>
  </si>
  <si>
    <t>Plant Removal (By Utility Departments)</t>
  </si>
  <si>
    <t>+76/+96/</t>
  </si>
  <si>
    <t>TOTAL Plant Removal (Total of lines 73 thru 75)</t>
  </si>
  <si>
    <t>Other Accounts (Specify, provide details in footnote):</t>
  </si>
  <si>
    <t>+95/+96/</t>
  </si>
  <si>
    <t>Co-Owner shares of generating facilities</t>
  </si>
  <si>
    <t>Payroll Allocated</t>
  </si>
  <si>
    <t>TOTAL Other Accounts</t>
  </si>
  <si>
    <t>TOTAL SALARIES AND WAGES</t>
  </si>
  <si>
    <t>Steam Production Plant</t>
  </si>
  <si>
    <t>Nuclear Production Plant</t>
  </si>
  <si>
    <t>DIRECT</t>
  </si>
  <si>
    <t>GP</t>
  </si>
  <si>
    <t>General Plant</t>
  </si>
  <si>
    <t>GPM</t>
  </si>
  <si>
    <t>Maintenance of General Plant</t>
  </si>
  <si>
    <t>LABOR</t>
  </si>
  <si>
    <t>Account</t>
  </si>
  <si>
    <t xml:space="preserve"> </t>
  </si>
  <si>
    <t>Distribution/</t>
  </si>
  <si>
    <t>PTD</t>
  </si>
  <si>
    <t xml:space="preserve"> Account Description</t>
  </si>
  <si>
    <t>For the Year 2006</t>
  </si>
  <si>
    <t>Metering</t>
  </si>
  <si>
    <t>Billing</t>
  </si>
  <si>
    <t>Consumer</t>
  </si>
  <si>
    <t>Notes</t>
  </si>
  <si>
    <t>100% Directly Assigned</t>
  </si>
  <si>
    <t>16% Distr, 6% Meter, 44% Billing, 34% Consumer</t>
  </si>
  <si>
    <t>45% Prod, 45% Distr, 10% Trans</t>
  </si>
  <si>
    <t>6% Prod, 80% Dist, 14% Trans</t>
  </si>
  <si>
    <t>85% Distr, 15% Transm</t>
  </si>
  <si>
    <t>Account No. 253</t>
  </si>
  <si>
    <t>Account No. 254</t>
  </si>
  <si>
    <t>Account No. 182.3</t>
  </si>
  <si>
    <t>Account No. 186</t>
  </si>
  <si>
    <t>DIR-C</t>
  </si>
  <si>
    <t>Method</t>
  </si>
  <si>
    <t>Hydro Relicensing &amp; Permits</t>
  </si>
  <si>
    <t>Coyote Springs permit</t>
  </si>
  <si>
    <t>Hydro Relicensing for Pelton/Round Butte &amp; Sullivan Plants</t>
  </si>
  <si>
    <t>FERC Account 302 Amortization</t>
  </si>
  <si>
    <t>Account 302 - Pelton Round Butte &amp; Sullivan</t>
  </si>
  <si>
    <t>Account 303 - Software</t>
  </si>
  <si>
    <t>* rounded</t>
  </si>
  <si>
    <t>* net</t>
  </si>
  <si>
    <t>* 2006 PGE 10K Report</t>
  </si>
  <si>
    <t xml:space="preserve">Account 111 for 302 </t>
  </si>
  <si>
    <t xml:space="preserve">Account 111 for 303 </t>
  </si>
  <si>
    <t>Total</t>
  </si>
  <si>
    <t>Production</t>
  </si>
  <si>
    <t>Transmission</t>
  </si>
  <si>
    <t>Other</t>
  </si>
  <si>
    <t>PTDG</t>
  </si>
  <si>
    <t>TD</t>
  </si>
  <si>
    <t>Production Plant:</t>
  </si>
  <si>
    <t>Steam Production</t>
  </si>
  <si>
    <t>310-316</t>
  </si>
  <si>
    <t xml:space="preserve">Nuclear Production </t>
  </si>
  <si>
    <t>320-325</t>
  </si>
  <si>
    <t xml:space="preserve">Hydraulic Production  </t>
  </si>
  <si>
    <t>330-336</t>
  </si>
  <si>
    <t>Other Production</t>
  </si>
  <si>
    <t>340-346</t>
  </si>
  <si>
    <t>Total Production Plant</t>
  </si>
  <si>
    <t>350-359</t>
  </si>
  <si>
    <t>Total Transmission Plant</t>
  </si>
  <si>
    <t xml:space="preserve">Total Distribution Plant  </t>
  </si>
  <si>
    <t>360-373</t>
  </si>
  <si>
    <t xml:space="preserve">General Plant:  </t>
  </si>
  <si>
    <t>Land and Land Rights</t>
  </si>
  <si>
    <t>Structures and Improvements</t>
  </si>
  <si>
    <t>Furniture and Equipment</t>
  </si>
  <si>
    <t>Transportation Equipment</t>
  </si>
  <si>
    <t>Stores Equipment</t>
  </si>
  <si>
    <t>Tools and Garage Equipment</t>
  </si>
  <si>
    <t>Laboratory Equipment</t>
  </si>
  <si>
    <t>Power Operated Equipment</t>
  </si>
  <si>
    <t>Communication Equipment</t>
  </si>
  <si>
    <t>Miscellaneous Equipment</t>
  </si>
  <si>
    <t>Total General Plant</t>
  </si>
  <si>
    <t>Total Electric Plant In-Service</t>
  </si>
  <si>
    <t>Other Production Plant</t>
  </si>
  <si>
    <t>Distribution Plant</t>
  </si>
  <si>
    <t>Total Depreciation and Amortization</t>
  </si>
  <si>
    <t>Distribution Plant:</t>
  </si>
  <si>
    <t>Intangible Plant:</t>
  </si>
  <si>
    <t>LESS:</t>
  </si>
  <si>
    <t>Total Net Plant</t>
  </si>
  <si>
    <t>Nuclear Fuel</t>
  </si>
  <si>
    <t>Other Investment</t>
  </si>
  <si>
    <t>Total Rate Base</t>
  </si>
  <si>
    <t>Nuclear - Maintenance</t>
  </si>
  <si>
    <t>528-532</t>
  </si>
  <si>
    <t>Total Production Expense</t>
  </si>
  <si>
    <t>565</t>
  </si>
  <si>
    <t>Total Transmission Expense</t>
  </si>
  <si>
    <t>Distribution Expense:</t>
  </si>
  <si>
    <t>580-589</t>
  </si>
  <si>
    <t>590-598</t>
  </si>
  <si>
    <t>Total Distribution Expense</t>
  </si>
  <si>
    <t>Customer and Sales Expenses:</t>
  </si>
  <si>
    <t>901-905</t>
  </si>
  <si>
    <t>Total Customer and Sales Expenses</t>
  </si>
  <si>
    <t>Administration and General Expense:</t>
  </si>
  <si>
    <t>Rents</t>
  </si>
  <si>
    <t>Total Administration and General Expenses</t>
  </si>
  <si>
    <t>Total Operations and Maintenance</t>
  </si>
  <si>
    <t>Depreciation and Amortization:</t>
  </si>
  <si>
    <t>Other Included Items:</t>
  </si>
  <si>
    <t>411.7</t>
  </si>
  <si>
    <t>Other Revenues:</t>
  </si>
  <si>
    <t>451</t>
  </si>
  <si>
    <t>453</t>
  </si>
  <si>
    <t>454</t>
  </si>
  <si>
    <t>456</t>
  </si>
  <si>
    <t>Total Other Revenues</t>
  </si>
  <si>
    <t>Total Other Included Items</t>
  </si>
  <si>
    <t>Total Operating Expenses</t>
  </si>
  <si>
    <t>Total Cost</t>
  </si>
  <si>
    <t>BPA REP Reversal</t>
  </si>
  <si>
    <t>Component</t>
  </si>
  <si>
    <t>BONNEVILLE POWER ADMINISTRATION</t>
  </si>
  <si>
    <t>Stores Expense Undistributed</t>
  </si>
  <si>
    <t>RESIDENTIAL PURCHASE AND SALE AGREEMENT</t>
  </si>
  <si>
    <t>Weighted</t>
  </si>
  <si>
    <t>Debt</t>
  </si>
  <si>
    <t>Preferred Equity</t>
  </si>
  <si>
    <t>Common Equity</t>
  </si>
  <si>
    <t>Step 2: Gross Up Equity Return for Federal Income Taxes</t>
  </si>
  <si>
    <t>Total Rate Base from Schedule 1</t>
  </si>
  <si>
    <t>Federal Income Tax Adjusted Weighted Cost of Capital</t>
  </si>
  <si>
    <t>Sales for Resale</t>
  </si>
  <si>
    <t>Total Sales for Resale</t>
  </si>
  <si>
    <t>Schedule 4: Average System Cost</t>
  </si>
  <si>
    <t>(Total Disposition of Plant + Total Sales for Resale + Total Other Revenue)</t>
  </si>
  <si>
    <t>(From Schedule 3)</t>
  </si>
  <si>
    <t>200-201</t>
  </si>
  <si>
    <t>204-207</t>
  </si>
  <si>
    <t>Acquisition Adjustments (Electric)</t>
  </si>
  <si>
    <t>320-323</t>
  </si>
  <si>
    <t>Total Liabilities and Other Credits</t>
  </si>
  <si>
    <t>Total Assets and Other Debits</t>
  </si>
  <si>
    <r>
      <t xml:space="preserve">UTILITY NAME: </t>
    </r>
    <r>
      <rPr>
        <sz val="12"/>
        <color indexed="57"/>
        <rFont val="Times New Roman"/>
        <family val="1"/>
      </rPr>
      <t xml:space="preserve"> </t>
    </r>
    <r>
      <rPr>
        <sz val="12"/>
        <rFont val="Times New Roman"/>
        <family val="0"/>
      </rPr>
      <t xml:space="preserve">  </t>
    </r>
    <r>
      <rPr>
        <b/>
        <sz val="12"/>
        <color indexed="12"/>
        <rFont val="Times New Roman"/>
        <family val="1"/>
      </rPr>
      <t xml:space="preserve"> Portland General Electric</t>
    </r>
  </si>
  <si>
    <r>
      <t xml:space="preserve">                                     End of Year Report Period: </t>
    </r>
    <r>
      <rPr>
        <sz val="12"/>
        <rFont val="Times New Roman"/>
        <family val="0"/>
      </rPr>
      <t xml:space="preserve">             </t>
    </r>
    <r>
      <rPr>
        <b/>
        <sz val="12"/>
        <color indexed="12"/>
        <rFont val="Times New Roman"/>
        <family val="1"/>
      </rPr>
      <t xml:space="preserve">    2006</t>
    </r>
  </si>
  <si>
    <r>
      <t xml:space="preserve">                                                      </t>
    </r>
    <r>
      <rPr>
        <b/>
        <sz val="12"/>
        <color indexed="57"/>
        <rFont val="Times New Roman"/>
        <family val="1"/>
      </rPr>
      <t xml:space="preserve">  ASC Filing Date: </t>
    </r>
    <r>
      <rPr>
        <sz val="12"/>
        <rFont val="Times New Roman"/>
        <family val="0"/>
      </rPr>
      <t xml:space="preserve">            </t>
    </r>
    <r>
      <rPr>
        <b/>
        <sz val="12"/>
        <color indexed="12"/>
        <rFont val="Times New Roman"/>
        <family val="1"/>
      </rPr>
      <t>5/7/2006</t>
    </r>
  </si>
  <si>
    <t xml:space="preserve">Liabilities and Other Credits (Comparative Balance Sheet) </t>
  </si>
  <si>
    <t>Assets and Other Debits (Comparative Balance Sheet)</t>
  </si>
  <si>
    <t>(Utility Plant) Completed Construction - Not Classified</t>
  </si>
  <si>
    <t>110-111</t>
  </si>
  <si>
    <t>Plant Materials and Operating Supplies</t>
  </si>
  <si>
    <t>Construction Work in Progress (CWIP)</t>
  </si>
  <si>
    <t>112-113</t>
  </si>
  <si>
    <t>Schedule 3: Expenses</t>
  </si>
  <si>
    <t>(Total Net Plant + Debits - Credits)</t>
  </si>
  <si>
    <t xml:space="preserve"> (Total Electric Plant In-Service) - (Total Depreciation &amp; Amortization)</t>
  </si>
  <si>
    <t>Nuclear - Fuel</t>
  </si>
  <si>
    <t>Hydraulic - Operation</t>
  </si>
  <si>
    <t>Hydraulic - Maintenance</t>
  </si>
  <si>
    <t>Other Power - Fuel</t>
  </si>
  <si>
    <t>500-509</t>
  </si>
  <si>
    <t>517-525</t>
  </si>
  <si>
    <t>Other Power Supply Expenses</t>
  </si>
  <si>
    <t>System Control and Load Dispatching</t>
  </si>
  <si>
    <t>Power Production Expenses:</t>
  </si>
  <si>
    <t>Steam Power Generation</t>
  </si>
  <si>
    <t>Nuclear Power Generation</t>
  </si>
  <si>
    <t>Hydraulic Power Generation</t>
  </si>
  <si>
    <t>Other Power Generation</t>
  </si>
  <si>
    <t>Total Operations less Wheeling</t>
  </si>
  <si>
    <t>Total Maintenance</t>
  </si>
  <si>
    <t>Total Operations</t>
  </si>
  <si>
    <t>Total Customer Accounts</t>
  </si>
  <si>
    <t>Injuries and Damages</t>
  </si>
  <si>
    <t>Employee Pensions &amp; Benefits</t>
  </si>
  <si>
    <t>Franchise Requirements</t>
  </si>
  <si>
    <t>Miscellaneous General Expenses</t>
  </si>
  <si>
    <t>Regulatory Commission Expenses</t>
  </si>
  <si>
    <t>(Total Expenses: Production + Transmission + Distribution + Customer and Sales +Total Administration and General Expenses)</t>
  </si>
  <si>
    <t xml:space="preserve">Hydraulic Production Plant - Conventional </t>
  </si>
  <si>
    <t>Hydraulic Production Plant - Pumped Storage</t>
  </si>
  <si>
    <t>Common Plant - Electric</t>
  </si>
  <si>
    <t>(Utility Plant) Held For Future Use</t>
  </si>
  <si>
    <t>CURRENT AND ACCRUED LIABILITIES</t>
  </si>
  <si>
    <t>DEFERRED CREDITS</t>
  </si>
  <si>
    <t>Fuel Stock</t>
  </si>
  <si>
    <t>Operation</t>
  </si>
  <si>
    <t>Maintenance</t>
  </si>
  <si>
    <t>Total Intangible Plant</t>
  </si>
  <si>
    <t>(Total Intangible + Total Production + Total Transmission + Total Distribution + Total General)</t>
  </si>
  <si>
    <t>Amount</t>
  </si>
  <si>
    <t>Asset Retirement Costs for General Plant</t>
  </si>
  <si>
    <t>204-208</t>
  </si>
  <si>
    <t>Investment in Associated Companies</t>
  </si>
  <si>
    <t>Other Preliminary Survey and Investigation Charges</t>
  </si>
  <si>
    <t xml:space="preserve">Production </t>
  </si>
  <si>
    <t>Total Retail Load</t>
  </si>
  <si>
    <t>(Less) New Large Single Load</t>
  </si>
  <si>
    <t>Average System Cost $/MWh</t>
  </si>
  <si>
    <t>Form 1</t>
  </si>
  <si>
    <t>Step 1: Weighted Cost of Capital from Most Recent State Commission Rate Order</t>
  </si>
  <si>
    <t xml:space="preserve">Schedule 1: Plant Investment / Rate Base </t>
  </si>
  <si>
    <t xml:space="preserve">Hydraulic Production Plant </t>
  </si>
  <si>
    <t>Forfeited Discounts</t>
  </si>
  <si>
    <t>Other Electric Revenues</t>
  </si>
  <si>
    <t>Interdepartmental Rents</t>
  </si>
  <si>
    <t>Rent from Electric Property</t>
  </si>
  <si>
    <t>Sales of Water and Water Power</t>
  </si>
  <si>
    <t>Miscellaneous Service Revenues</t>
  </si>
  <si>
    <t xml:space="preserve">Intangible Plant - Organization  </t>
  </si>
  <si>
    <t xml:space="preserve">Intangible Plant - Franchises and Consents  </t>
  </si>
  <si>
    <t xml:space="preserve">Intangible Plant - Miscellaneous  </t>
  </si>
  <si>
    <t>Schedule 3A Items: Taxes (Including Income Taxes)</t>
  </si>
  <si>
    <t>FEDERAL</t>
  </si>
  <si>
    <t>Employment Tax</t>
  </si>
  <si>
    <t>Other Federal Taxes</t>
  </si>
  <si>
    <t>Unemployment</t>
  </si>
  <si>
    <t>Regulatory Commission</t>
  </si>
  <si>
    <t>Cash Working Capital Calculation:</t>
  </si>
  <si>
    <t>Total Production O&amp;M</t>
  </si>
  <si>
    <t>Total Administrative and General O&amp;M</t>
  </si>
  <si>
    <t>Allowable Functionalized Cash Working Capital</t>
  </si>
  <si>
    <t xml:space="preserve">Revised Total O&amp;M Expenses </t>
  </si>
  <si>
    <t xml:space="preserve">One-Eighth Revised Total O&amp;M Expenses </t>
  </si>
  <si>
    <t xml:space="preserve">Schedule 3B Other Included Items </t>
  </si>
  <si>
    <t>(From Schedule 3a)</t>
  </si>
  <si>
    <t>Leasehold Improvements</t>
  </si>
  <si>
    <t>Administration and General Salaries</t>
  </si>
  <si>
    <t>Office Supplies &amp; Expenses</t>
  </si>
  <si>
    <t>(Less) Administration Expenses Transferred - Credit</t>
  </si>
  <si>
    <t>Outside Services Employed</t>
  </si>
  <si>
    <t>Property Insurance</t>
  </si>
  <si>
    <t>(Less) Duplicate Charges - Credit</t>
  </si>
  <si>
    <t>General Advertising Expenses</t>
  </si>
  <si>
    <t xml:space="preserve">Long-Term Portion of Derivative Assets </t>
  </si>
  <si>
    <t xml:space="preserve">Fuel Stock Expenses Undistributed </t>
  </si>
  <si>
    <t xml:space="preserve">Prepayments </t>
  </si>
  <si>
    <t xml:space="preserve">Derivative Instrument Assets </t>
  </si>
  <si>
    <t xml:space="preserve">Unamortized Debt Expenses </t>
  </si>
  <si>
    <t xml:space="preserve">Extraordinary Property Losses </t>
  </si>
  <si>
    <t xml:space="preserve">Unrecovered Plant and Regulatory Study Costs </t>
  </si>
  <si>
    <t xml:space="preserve">Other Regulatory Assets </t>
  </si>
  <si>
    <t xml:space="preserve">Preliminary Natural Gas Survey and Investigation Charges </t>
  </si>
  <si>
    <t xml:space="preserve">Clearing Accounts </t>
  </si>
  <si>
    <t xml:space="preserve">Temporary Facilities </t>
  </si>
  <si>
    <t xml:space="preserve">Miscellaneous Deferred Debits </t>
  </si>
  <si>
    <t xml:space="preserve">Deferred Losses from Disposition of Utility Plant </t>
  </si>
  <si>
    <t xml:space="preserve">Research, Development, and Demonstration Expenditures </t>
  </si>
  <si>
    <t xml:space="preserve">Unamortized Loss on Reacquired Debt </t>
  </si>
  <si>
    <t xml:space="preserve">Accumulated Deferred Income Taxes </t>
  </si>
  <si>
    <t xml:space="preserve">Customer Advances for Construction </t>
  </si>
  <si>
    <t xml:space="preserve">Accumulated Deferred Investment Tax Credits </t>
  </si>
  <si>
    <t xml:space="preserve">Deferred Gains from Disposition of Utility Plant </t>
  </si>
  <si>
    <t xml:space="preserve">Other Deferred Credits </t>
  </si>
  <si>
    <t xml:space="preserve">Other Regulatory Liabilities </t>
  </si>
  <si>
    <t xml:space="preserve">Unamortized Gain on Reacquired Debt </t>
  </si>
  <si>
    <t>Amortization of Plant Held for Future Use</t>
  </si>
  <si>
    <t xml:space="preserve">Capital Lease - Common Plant </t>
  </si>
  <si>
    <t>Amortization of Plant Acquisition Adjustments  (Electric)</t>
  </si>
  <si>
    <t>Accumulated Deferred Income Taxes-Accel. Amort.</t>
  </si>
  <si>
    <t xml:space="preserve">Accumulated Deferred Income Taxes-Property </t>
  </si>
  <si>
    <t xml:space="preserve">Accumulated Deferred Income Taxes-Other </t>
  </si>
  <si>
    <t>Federal Income Tax Rate   (Currently 35%)</t>
  </si>
  <si>
    <t>(Total Rate Base * Federal Income Tax Adjusted Weighted Cost of Capital)</t>
  </si>
  <si>
    <t>Income Tax (Included on Schedule 2)</t>
  </si>
  <si>
    <t>TOTAL STATE AND OTHER TAXES</t>
  </si>
  <si>
    <t>TOTAL FEDERAL</t>
  </si>
  <si>
    <t>STATE AND OTHER</t>
  </si>
  <si>
    <t>State and Other Taxes</t>
  </si>
  <si>
    <t>(Total Operating Expenses + Return on Rate Base + State and Other Taxes  - Total Other Included Items)</t>
  </si>
  <si>
    <t>Numbers</t>
  </si>
  <si>
    <t>Mining Plant Depreciation</t>
  </si>
  <si>
    <t>(From Schedule 2)</t>
  </si>
  <si>
    <t>110-112</t>
  </si>
  <si>
    <t xml:space="preserve">Other Tangible Property </t>
  </si>
  <si>
    <t>120.1-120.6</t>
  </si>
  <si>
    <t>107 &amp; 120.1</t>
  </si>
  <si>
    <t>Steam Power - Fuel</t>
  </si>
  <si>
    <t>Steam Power - Operations  (Excluding 501 - Fuel)</t>
  </si>
  <si>
    <t>Steam Power - Maintenance</t>
  </si>
  <si>
    <t>510-515</t>
  </si>
  <si>
    <t>Other Power - Operations (Excluding 547 - Fuel)</t>
  </si>
  <si>
    <t>Nuclear - Operation ( Excluding 518 -  Fuel)</t>
  </si>
  <si>
    <t>Other Power - Maintenance</t>
  </si>
  <si>
    <t>Purchased Power (Excluding REP Reversal)</t>
  </si>
  <si>
    <t>Other Expenses</t>
  </si>
  <si>
    <t>320-324</t>
  </si>
  <si>
    <t>Transportation Expenses (Non Major)</t>
  </si>
  <si>
    <t>Federal Income Tax Factor</t>
  </si>
  <si>
    <t>(Weighted Cost of Capital Plus Federal Income Tax Factor)</t>
  </si>
  <si>
    <t>Step 3: Calculate Return on Rate Base</t>
  </si>
  <si>
    <t xml:space="preserve">Transmission Plant  </t>
  </si>
  <si>
    <t xml:space="preserve">Distribution Plant  </t>
  </si>
  <si>
    <t>Federal Income Tax Adjusted Return on Rate Base</t>
  </si>
  <si>
    <t>Transmission Plant: (i)</t>
  </si>
  <si>
    <t>Transmission Plant (i)</t>
  </si>
  <si>
    <t>Cash Working Capital  (f)</t>
  </si>
  <si>
    <t>Schedule 1A: Cash Working Capital  (f)</t>
  </si>
  <si>
    <t>Total Transmission O&amp;M (i)</t>
  </si>
  <si>
    <t>Schedule 2: Capital Structure and Rate of Return (b)</t>
  </si>
  <si>
    <t>Transmission Expenses: (i)</t>
  </si>
  <si>
    <t>Public Purpose Charges (h)</t>
  </si>
  <si>
    <t>Revenues from Transmission of Electricity of Others (i)</t>
  </si>
  <si>
    <t>(From Schedule 3b)</t>
  </si>
  <si>
    <t>Contract System Cost</t>
  </si>
  <si>
    <t>Total Contract System Cost</t>
  </si>
  <si>
    <t>Contract System Load (MWh)</t>
  </si>
  <si>
    <t xml:space="preserve">Total Contract System Load </t>
  </si>
  <si>
    <t>(Less)  New Large Single Load Costs (d)</t>
  </si>
  <si>
    <t>Total Retail Load (Net of NLSL) (d)</t>
  </si>
  <si>
    <t>Electric</t>
  </si>
  <si>
    <t>Distribution</t>
  </si>
  <si>
    <t>Customer Accounts</t>
  </si>
  <si>
    <t>Customer Service and Informational</t>
  </si>
  <si>
    <t>Sales</t>
  </si>
  <si>
    <t>Administrative and General</t>
  </si>
  <si>
    <t>Labor Ratio Input:</t>
  </si>
  <si>
    <t>Administrative &amp; General</t>
  </si>
  <si>
    <t>Total Labor</t>
  </si>
  <si>
    <t>Total Distribution O&amp;M</t>
  </si>
  <si>
    <t>Ratio Used</t>
  </si>
  <si>
    <t>Purchased Power Adjustments from Account 555:</t>
  </si>
  <si>
    <t>Fale-Safe Corporation (Page 327.2, Line 8)</t>
  </si>
  <si>
    <t>Misc Adjustments (Page 327.7, lines 8 - 14)</t>
  </si>
  <si>
    <t>MWh Sold</t>
  </si>
  <si>
    <t xml:space="preserve">       TOTAL </t>
  </si>
  <si>
    <t>RATIO  (GP)</t>
  </si>
  <si>
    <t>Production, Transmission, Distribution</t>
  </si>
  <si>
    <t>Transmission Plant</t>
  </si>
  <si>
    <t xml:space="preserve">    PTD Total</t>
  </si>
  <si>
    <t>Intangible Plant - Organization</t>
  </si>
  <si>
    <t>Intangible Plant - Franchises and Consents</t>
  </si>
  <si>
    <t>Transmission, Distribution</t>
  </si>
  <si>
    <t>Labor Ratios</t>
  </si>
  <si>
    <t>Direct to Distribution</t>
  </si>
  <si>
    <t>Direct to Production</t>
  </si>
  <si>
    <t>Direct to Transmission</t>
  </si>
  <si>
    <t>Direct Allocation</t>
  </si>
  <si>
    <t>Production, Transmission, Distribution, General</t>
  </si>
  <si>
    <t>Embedded</t>
  </si>
  <si>
    <t>Effective Cost</t>
  </si>
  <si>
    <t>Capitalization Structure</t>
  </si>
  <si>
    <t>Percent</t>
  </si>
  <si>
    <t>{(ROR – (Embedded Cost of Debt * (Debt / (Total Capital))} * {(Federal Tax Rate / (1- Federal Tax Rate)}</t>
  </si>
  <si>
    <t>Total Customer &amp; Sales</t>
  </si>
  <si>
    <t>Intangible Plant - Miscellaneous</t>
  </si>
  <si>
    <t>Page</t>
  </si>
  <si>
    <t>Number</t>
  </si>
  <si>
    <t>Utility Plant</t>
  </si>
  <si>
    <t>Other Property and Investments</t>
  </si>
  <si>
    <t>FERC Form 1</t>
  </si>
  <si>
    <t>Weighted Cost of Capital</t>
  </si>
  <si>
    <t>Sales for Resale:</t>
  </si>
  <si>
    <t>Operation and Maintenance</t>
  </si>
  <si>
    <t>Production (Enter Total of lines 1 and 9)</t>
  </si>
  <si>
    <t>Transmission (Enter Total of lines 2 and 10)</t>
  </si>
  <si>
    <t>Distribution (Enter Total of lines 3 and 11)</t>
  </si>
  <si>
    <t>Customer Accounts (Transcribe from line 4)</t>
  </si>
  <si>
    <t>Customer Service and Information</t>
  </si>
  <si>
    <t>Customer Service and Information (Transcribe from line 5)</t>
  </si>
  <si>
    <t>Sales (Transcribe from line 6)</t>
  </si>
  <si>
    <t>Administrative and General (Enter Total of lines 7 and 12)</t>
  </si>
  <si>
    <t>Distribution of Salaries and Wages (For Labor Ratio Calculation)</t>
  </si>
  <si>
    <t>354-355</t>
  </si>
  <si>
    <t xml:space="preserve">Derivative Instrument Liabilities </t>
  </si>
  <si>
    <t>Derivative Instrument Liabilities - Hedges</t>
  </si>
  <si>
    <t>Derivative Instrument Assets - Hedges</t>
  </si>
  <si>
    <t>Ratio Table</t>
  </si>
  <si>
    <t>Labor Ratio</t>
  </si>
  <si>
    <t>General Plant Ratio</t>
  </si>
  <si>
    <t>Production, Transmission, Distribution Ratio</t>
  </si>
  <si>
    <t>PTD Ratio</t>
  </si>
  <si>
    <t>Production, Transmission, Distribution and General Plant Ratio</t>
  </si>
  <si>
    <t>General Plant Total</t>
  </si>
  <si>
    <t>PTDG RATIO</t>
  </si>
  <si>
    <t>Transmission and Distribution Plant Ratio</t>
  </si>
  <si>
    <t>TD RATIO</t>
  </si>
  <si>
    <t>Maintenance of General Plant Ratio</t>
  </si>
  <si>
    <t>GPM RATIO</t>
  </si>
  <si>
    <t>SUMMARY RATIO TABLE</t>
  </si>
  <si>
    <t>112-114</t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</si>
  <si>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 - Hedges</t>
    </r>
  </si>
  <si>
    <r>
      <t>(less)</t>
    </r>
    <r>
      <rPr>
        <sz val="10"/>
        <color indexed="12"/>
        <rFont val="Times New Roman"/>
        <family val="1"/>
      </rPr>
      <t xml:space="preserve"> Long-Term Portion of Derivative Instrument Liabilities</t>
    </r>
  </si>
  <si>
    <t>Distribution/Other</t>
  </si>
  <si>
    <t>Default</t>
  </si>
  <si>
    <t>Optional</t>
  </si>
  <si>
    <t>Functionalization</t>
  </si>
  <si>
    <t>Merchandise (Major Only)</t>
  </si>
  <si>
    <t>Other Materials and Supplies (Major only)</t>
  </si>
  <si>
    <t>EPA Allowance Inventory</t>
  </si>
  <si>
    <t xml:space="preserve">Multi-Jurisdiction Investor-Owned Utility Return Calculation </t>
  </si>
  <si>
    <t xml:space="preserve">Single-Jurisdiction Investor-Owned Utility Return Calculation </t>
  </si>
  <si>
    <t xml:space="preserve">Step 1: </t>
  </si>
  <si>
    <t xml:space="preserve"> Weighted Cost of Capital from Most Recent State Commission Rate Order in Jurisdiction 1</t>
  </si>
  <si>
    <t xml:space="preserve"> Weighted Cost of Capital from Most Recent State Commission Rate Order in Jurisdiction 2</t>
  </si>
  <si>
    <t xml:space="preserve"> Weighted Cost of Capital from Most Recent State Commission Rate Order in Jurisdiction 3</t>
  </si>
  <si>
    <t>Rate Base</t>
  </si>
  <si>
    <t>Weighted cost</t>
  </si>
  <si>
    <t>Weighted Return</t>
  </si>
  <si>
    <t>%</t>
  </si>
  <si>
    <r>
      <t xml:space="preserve">Multi-Jurisdiction Investor-Owned Utility Return Calculation </t>
    </r>
    <r>
      <rPr>
        <i/>
        <sz val="12"/>
        <color indexed="12"/>
        <rFont val="Times New Roman"/>
        <family val="1"/>
      </rPr>
      <t>(continued)</t>
    </r>
  </si>
  <si>
    <t>Jurisdiction</t>
  </si>
  <si>
    <t xml:space="preserve">Effective Cost - </t>
  </si>
  <si>
    <t>Allocation</t>
  </si>
  <si>
    <t>Weighted  State Allocation</t>
  </si>
  <si>
    <t>Amortization of Intangible Plant  - Account 301</t>
  </si>
  <si>
    <t>Amortization of Intangible Plant  - Account 302</t>
  </si>
  <si>
    <t xml:space="preserve">Long-Term Portion of Derivative Assets - Hedges </t>
  </si>
  <si>
    <t>112-115</t>
  </si>
  <si>
    <t>Long-Term Portion of Derivative Instrument Liabilities</t>
  </si>
  <si>
    <t>Long-Term Portion of Derivative Instrument Liabilities - Hedges</t>
  </si>
  <si>
    <t xml:space="preserve">    Note: Multi-jurisdictional utilities must begin on Page 2</t>
  </si>
  <si>
    <t xml:space="preserve">            Publicly-owned utilities must begin on Page 4</t>
  </si>
  <si>
    <t>Step 1: Weighted Cost of Debt</t>
  </si>
  <si>
    <t>Year</t>
  </si>
  <si>
    <t>Rate</t>
  </si>
  <si>
    <t>Debt Issue</t>
  </si>
  <si>
    <t>Issued</t>
  </si>
  <si>
    <t>Original</t>
  </si>
  <si>
    <t>Interest</t>
  </si>
  <si>
    <t xml:space="preserve">Interest </t>
  </si>
  <si>
    <t>Expense</t>
  </si>
  <si>
    <t>Due</t>
  </si>
  <si>
    <t>Weighted Cost of Debt</t>
  </si>
  <si>
    <t>Step 2: Calculate Return on Rate Base</t>
  </si>
  <si>
    <t>Gain from Disposition of Utility Plant</t>
  </si>
  <si>
    <t>Gain from Disposition of Allowances</t>
  </si>
  <si>
    <t>DIST</t>
  </si>
  <si>
    <t>TRANS</t>
  </si>
  <si>
    <t>PROD</t>
  </si>
  <si>
    <t>906-907</t>
  </si>
  <si>
    <t>909-910</t>
  </si>
  <si>
    <t>Total Sales Expense</t>
  </si>
  <si>
    <t>911-917</t>
  </si>
  <si>
    <t>Transmission of Electricity by Others (Wheeling)</t>
  </si>
  <si>
    <t>Proposed 2008 Average System Cost Methodology</t>
  </si>
  <si>
    <t>Amortization of Intangible Plant  - Account 303</t>
  </si>
  <si>
    <t>In-Service: Depreciation of Common Plant  (a)</t>
  </si>
  <si>
    <t>Amortization of Other Utility Plant (a)</t>
  </si>
  <si>
    <t>Current and Accrued Assets</t>
  </si>
  <si>
    <t>EPA Allowances Withheld</t>
  </si>
  <si>
    <t>Deferred Debits</t>
  </si>
  <si>
    <t>CONS</t>
  </si>
  <si>
    <t>Miscellaneous Nonoperating Income</t>
  </si>
  <si>
    <t xml:space="preserve">   Less Purchased Power, Public Purpose Charge, REP Reversal, Fuel Costs</t>
  </si>
  <si>
    <t xml:space="preserve">Preliminary Survey and Investigation Charges (Electric) </t>
  </si>
  <si>
    <r>
      <t>(Less)</t>
    </r>
    <r>
      <rPr>
        <sz val="10"/>
        <color indexed="12"/>
        <rFont val="Times New Roman"/>
        <family val="1"/>
      </rPr>
      <t xml:space="preserve"> Long-Term Portion of Derivative Assets </t>
    </r>
  </si>
  <si>
    <t>Settlement Total</t>
  </si>
  <si>
    <t>MWh Purchased</t>
  </si>
  <si>
    <t>RQ</t>
  </si>
  <si>
    <t>LF</t>
  </si>
  <si>
    <t>IF</t>
  </si>
  <si>
    <t>SF</t>
  </si>
  <si>
    <t>LU</t>
  </si>
  <si>
    <t>IU</t>
  </si>
  <si>
    <t>OS</t>
  </si>
  <si>
    <t>EX</t>
  </si>
  <si>
    <t>NA</t>
  </si>
  <si>
    <t>AD</t>
  </si>
  <si>
    <t>TOTAL</t>
  </si>
  <si>
    <t>310-311</t>
  </si>
  <si>
    <t>326-327</t>
  </si>
  <si>
    <t>Purchased Power</t>
  </si>
  <si>
    <t>Amortization of Acquisition Adjustments</t>
  </si>
  <si>
    <t>Classification</t>
  </si>
  <si>
    <t>Statistical</t>
  </si>
  <si>
    <t>Conservation Functionalization</t>
  </si>
  <si>
    <t>Jurisdictional</t>
  </si>
  <si>
    <t>Multi-Jurisdiction Investor-Owned Utility Return Calculation:</t>
  </si>
  <si>
    <t>Single-Jurisdiction Investor-Owned Utility Return Calculation:</t>
  </si>
  <si>
    <t>Return on Rate Base</t>
  </si>
  <si>
    <r>
      <t>SUMMARY</t>
    </r>
    <r>
      <rPr>
        <sz val="12"/>
        <color indexed="62"/>
        <rFont val="Times New Roman"/>
        <family val="1"/>
      </rPr>
      <t xml:space="preserve"> </t>
    </r>
    <r>
      <rPr>
        <i/>
        <sz val="12"/>
        <color indexed="62"/>
        <rFont val="Times New Roman"/>
        <family val="1"/>
      </rPr>
      <t>(for use by ASC Forecast Model)</t>
    </r>
  </si>
  <si>
    <t>Rate of Return :</t>
  </si>
  <si>
    <t>(Total O&amp;M + Total Depreciation &amp; Amortization)</t>
  </si>
  <si>
    <t>TOTAL Operation</t>
  </si>
  <si>
    <t>TOTAL Maintenance</t>
  </si>
  <si>
    <t>TOTAL Operation and Maintenance</t>
  </si>
  <si>
    <t>Funct.                  Method</t>
  </si>
  <si>
    <t>Depreciation and Amortization Reserve</t>
  </si>
  <si>
    <t>Depreciation and Amortization Reserve (Other)</t>
  </si>
  <si>
    <t>560-567.1</t>
  </si>
  <si>
    <t>568-574</t>
  </si>
  <si>
    <t>535-540.1</t>
  </si>
  <si>
    <t>541-545.1</t>
  </si>
  <si>
    <t>546-550.1</t>
  </si>
  <si>
    <t>551-554.1</t>
  </si>
  <si>
    <t>Purchased Power - Base Period Minus 1</t>
  </si>
  <si>
    <t>Purchased Power - Base Period Minus 2</t>
  </si>
  <si>
    <t>Sales for Resale - Base Period Minus 1</t>
  </si>
  <si>
    <t>Sales for Resale - Base Period Minus 2</t>
  </si>
  <si>
    <t>Purchased Power &amp; Sales for Resale</t>
  </si>
  <si>
    <t>Total Depreciation and Amortization Reserve</t>
  </si>
  <si>
    <t>Common Plant</t>
  </si>
  <si>
    <t>356 &amp; 356.1</t>
  </si>
  <si>
    <t xml:space="preserve">Consumer-Owned Utility Return Calculation </t>
  </si>
  <si>
    <t>Consumer-Owned Utility Return Calculation:</t>
  </si>
  <si>
    <t>Depreciation Expense for Asset Retirement Costs</t>
  </si>
  <si>
    <t>Amortization of Limited Term Electric Plant</t>
  </si>
  <si>
    <t>Regulatory Credits</t>
  </si>
  <si>
    <t xml:space="preserve">Property </t>
  </si>
  <si>
    <t>State Income, B&amp;O, et.</t>
  </si>
  <si>
    <t>Franchise Fees</t>
  </si>
  <si>
    <t>City/Municipal</t>
  </si>
  <si>
    <t>TOTAL TAXES</t>
  </si>
  <si>
    <t>Proposed 2008 Average System Cost Methodology (ASC) Utility Template</t>
  </si>
  <si>
    <t>UTILITY NAME:</t>
  </si>
  <si>
    <r>
      <t>(Less)</t>
    </r>
    <r>
      <rPr>
        <sz val="10"/>
        <color indexed="12"/>
        <rFont val="Times New Roman"/>
        <family val="1"/>
      </rPr>
      <t xml:space="preserve"> Long-Term Portion of Derivative Assets - Hedges </t>
    </r>
  </si>
  <si>
    <t>End of Year Report Period:</t>
  </si>
  <si>
    <t>ASC Filing Date:</t>
  </si>
  <si>
    <r>
      <t>(Less)</t>
    </r>
    <r>
      <rPr>
        <sz val="10"/>
        <color indexed="12"/>
        <rFont val="Times New Roman"/>
        <family val="1"/>
      </rPr>
      <t xml:space="preserve"> Loss from Disposition of Allowances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</si>
  <si>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Regulatory Debits</t>
    </r>
  </si>
  <si>
    <r>
      <t>(Less)</t>
    </r>
    <r>
      <rPr>
        <b/>
        <sz val="10"/>
        <color indexed="12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Loss from Disposition of Utility Plant</t>
    </r>
  </si>
  <si>
    <t>Customer Assistance Expenses (Major only)</t>
  </si>
  <si>
    <t>RESIDENTIAL PURCHASE AND SALES AGREEMENT</t>
  </si>
  <si>
    <t>Calculation: Automatic Input from Sch 1A</t>
  </si>
  <si>
    <t>(Automatic Input from Schedule 3- Expenses)</t>
  </si>
  <si>
    <t>Description</t>
  </si>
  <si>
    <t>(2)</t>
  </si>
  <si>
    <t>(3)</t>
  </si>
  <si>
    <t>(4)</t>
  </si>
  <si>
    <t>(5)</t>
  </si>
  <si>
    <t>(6)</t>
  </si>
  <si>
    <t>(7)</t>
  </si>
  <si>
    <t>UTILITY PLANT</t>
  </si>
  <si>
    <t>OTHER PROPERTY AND INVESTMENTS</t>
  </si>
  <si>
    <t>CURRENT AND ACCRUED ASSETS</t>
  </si>
  <si>
    <t>DEFERRED DEBITS</t>
  </si>
  <si>
    <t>OTHER NONCURRENT LIABILITIES</t>
  </si>
  <si>
    <t>prpd_tax_end_yr</t>
  </si>
  <si>
    <t>electric</t>
  </si>
  <si>
    <t>xtraordnry_items</t>
  </si>
  <si>
    <t>DIR-D</t>
  </si>
  <si>
    <t>DIR-P</t>
  </si>
  <si>
    <t>DIR-T</t>
  </si>
  <si>
    <t>Public Purpose Charge</t>
  </si>
  <si>
    <t xml:space="preserve">   </t>
  </si>
  <si>
    <t>PGE Total</t>
  </si>
  <si>
    <t>PacifiCorp-Oregon Total</t>
  </si>
  <si>
    <t>Idaho Power - Oregon Total</t>
  </si>
  <si>
    <t>Taxes Accrued, Prepaid, and Charged During Year</t>
  </si>
  <si>
    <t>-</t>
  </si>
  <si>
    <t>Dir-D</t>
  </si>
  <si>
    <t>Other Regulatory Assets (182.3)</t>
  </si>
  <si>
    <t>Page No</t>
  </si>
  <si>
    <t>Funct Method</t>
  </si>
  <si>
    <t>Miscellaneous Deferred Debit Details</t>
  </si>
  <si>
    <t>Misc Work in Progress (not in electronic download - hardcopy only)</t>
  </si>
  <si>
    <t>Other Deferred Credits</t>
  </si>
  <si>
    <t>Other Regulatory Liabilities</t>
  </si>
  <si>
    <t>row_number</t>
  </si>
  <si>
    <t>row_seq</t>
  </si>
  <si>
    <t>spplmnt_num</t>
  </si>
  <si>
    <t>row_lit</t>
  </si>
  <si>
    <t>row_prvlg</t>
  </si>
  <si>
    <t>ref_pg</t>
  </si>
  <si>
    <t>beg_bal</t>
  </si>
  <si>
    <t>end_bal</t>
  </si>
  <si>
    <t>end_qtr_bal</t>
  </si>
  <si>
    <t>pri_yr_q4_bal</t>
  </si>
  <si>
    <t>col_disp</t>
  </si>
  <si>
    <t>bbal_f</t>
  </si>
  <si>
    <t>ebal_f</t>
  </si>
  <si>
    <t>end_qtr_bal_f</t>
  </si>
  <si>
    <t>pri_yr_q4_bal_f</t>
  </si>
  <si>
    <t>sum_field</t>
  </si>
  <si>
    <t>equation_</t>
  </si>
  <si>
    <t>sum_cols</t>
  </si>
  <si>
    <t>cols</t>
  </si>
  <si>
    <t>resp_name</t>
  </si>
  <si>
    <t>H</t>
  </si>
  <si>
    <t>Portland General Electric Company</t>
  </si>
  <si>
    <t>Utility Plant (101-106, 114)</t>
  </si>
  <si>
    <t>+4/+6/+14/+85/</t>
  </si>
  <si>
    <t>Construction Work in Progress (107)</t>
  </si>
  <si>
    <t>TOTAL Utility Plant (Enter Total of lines 2 and 3)</t>
  </si>
  <si>
    <t>cd</t>
  </si>
  <si>
    <t>(Less) Accum. Prov. for Depr. Amort. Depl. (108, 110, 111, 115)</t>
  </si>
  <si>
    <t>-6/-14/-85/</t>
  </si>
  <si>
    <t>Net Utility Plant (Enter Total of line 4 less 5)</t>
  </si>
  <si>
    <t>Nuclear Fuel in Process of Ref., Conv.,Enrich., and Fab. (120.1)</t>
  </si>
  <si>
    <t>202-203</t>
  </si>
  <si>
    <t>+13/+14/+85/</t>
  </si>
  <si>
    <t>Nuclear Fuel Materials and Assemblies-Stock Account (120.2)</t>
  </si>
  <si>
    <t>Nuclear Fuel Assemblies in Reactor (120.3)</t>
  </si>
  <si>
    <t>Spent Nuclear Fuel (120.4)</t>
  </si>
  <si>
    <t>Nuclear Fuel Under Capital Leases (120.6)</t>
  </si>
  <si>
    <t>(Less) Accum. Prov. for Amort. of Nucl. Fuel Assemblies (120.5)</t>
  </si>
  <si>
    <t>-13/-14/-85/</t>
  </si>
  <si>
    <t>Net Nuclear Fuel (Enter Total of lines 7-11 less 12)</t>
  </si>
  <si>
    <t>Net Utility Plant (Enter Total of lines 6 and 13)</t>
  </si>
  <si>
    <t>Utility Plant Adjustments (116)</t>
  </si>
  <si>
    <t>+85/</t>
  </si>
  <si>
    <t>Gas Stored Underground - Noncurrent (117)</t>
  </si>
  <si>
    <t>Nonutility Property (121)</t>
  </si>
  <si>
    <t>+32/+85/</t>
  </si>
  <si>
    <t>(Less) Accum. Prov. for Depr. and Amort. (122)</t>
  </si>
  <si>
    <t>-32/-85/</t>
  </si>
  <si>
    <t>Investments in Associated Companies (123)</t>
  </si>
  <si>
    <t>Investment in Subsidiary Companies (123.1)</t>
  </si>
  <si>
    <t>224-225</t>
  </si>
  <si>
    <t>(For Cost of Account 123.1, See Footnote Page 224, line 42)</t>
  </si>
  <si>
    <t>N</t>
  </si>
  <si>
    <t>Noncurrent Portion of Allowances</t>
  </si>
  <si>
    <t>228-229</t>
  </si>
  <si>
    <t>Other Investments (124)</t>
  </si>
  <si>
    <t>Sinking Funds (125)</t>
  </si>
  <si>
    <t>Depreciation Fund (126)</t>
  </si>
  <si>
    <t>Amortization Fund - Federal (127)</t>
  </si>
  <si>
    <t>Other Special Funds (128)</t>
  </si>
  <si>
    <t>Special Funds (Non Major Only) (129)</t>
  </si>
  <si>
    <t>Long-Term Portion of Derivative Assets (175)</t>
  </si>
  <si>
    <t>Long-Term Portion of Derivative Assets – Hedges (176)</t>
  </si>
  <si>
    <t>TOTAL Other Property and Investments (Lines 18-21 and 23-31)</t>
  </si>
  <si>
    <t>Cash and Working Funds (Non-major Only) (130)</t>
  </si>
  <si>
    <t>+67/+85/</t>
  </si>
  <si>
    <t>Cash (131)</t>
  </si>
  <si>
    <t>Special Deposits (132-134)</t>
  </si>
  <si>
    <t>Working Fund (135)</t>
  </si>
  <si>
    <t>Temporary Cash Investments (136)</t>
  </si>
  <si>
    <t>Notes Receivable (141)</t>
  </si>
  <si>
    <t>Customer Accounts Receivable (142)</t>
  </si>
  <si>
    <t>Other Accounts Receivable (143)</t>
  </si>
  <si>
    <t>(Less) Accum. Prov. for Uncollectible Acct.-Credit (144)</t>
  </si>
  <si>
    <t>-67/-85/</t>
  </si>
  <si>
    <t>Notes Receivable from Associated Companies (145)</t>
  </si>
  <si>
    <t>Accounts Receivable from Assoc. Companies (146)</t>
  </si>
  <si>
    <t>Fuel Stock (151)</t>
  </si>
  <si>
    <t>Fuel Stock Expenses Undistributed (152)</t>
  </si>
  <si>
    <t>Residuals (Elec) and Extracted Products (153)</t>
  </si>
  <si>
    <t>Plant Materials and Operating Supplies (154)</t>
  </si>
  <si>
    <t>Merchandise (155)</t>
  </si>
  <si>
    <t>Other Materials and Supplies (156)</t>
  </si>
  <si>
    <t>Nuclear Materials Held for Sale (157)</t>
  </si>
  <si>
    <t>202-203/227</t>
  </si>
  <si>
    <t>Allowances (158.1 and 158.2)</t>
  </si>
  <si>
    <t>(Less) Noncurrent Portion of Allowances</t>
  </si>
  <si>
    <t>Stores Expense Undistributed (163)</t>
  </si>
  <si>
    <t>Gas Stored Underground - Current (164.1)</t>
  </si>
  <si>
    <t>Liquefied Natural Gas Stored and Held for Processing (164.2-164.3)</t>
  </si>
  <si>
    <t>Prepayments (165)</t>
  </si>
  <si>
    <t>Advances for Gas (166-167)</t>
  </si>
  <si>
    <t>Interest and Dividends Receivable (171)</t>
  </si>
  <si>
    <t>Rents Receivable (172)</t>
  </si>
  <si>
    <t>Accrued Utility Revenues (173)</t>
  </si>
  <si>
    <t>Miscellaneous Current and Accrued Assets (174)</t>
  </si>
  <si>
    <t>Derivative Instrument Assets (175)</t>
  </si>
  <si>
    <t>(Less) Long-Term Portion of Derivative Instrument Assets (175)</t>
  </si>
  <si>
    <t>Derivative Instrument Assets - Hedges (176)</t>
  </si>
  <si>
    <t>(Less) Long-Term Portion of Derivative Instrument Assets - Hedges (176</t>
  </si>
  <si>
    <t>Total Current and Accrued Assets (Lines 34 through 66)</t>
  </si>
  <si>
    <t>Unamortized Debt Expenses (181)</t>
  </si>
  <si>
    <t>+84/+85/</t>
  </si>
  <si>
    <t>Extraordinary Property Losses (182.1)</t>
  </si>
  <si>
    <t>Unrecovered Plant and Regulatory Study Costs (182.2)</t>
  </si>
  <si>
    <t>Prelim. Survey and Investigation Charges (Electric) (183)</t>
  </si>
  <si>
    <t>Preliminary Natural Gas Survey and Investigation Charges 183.1)</t>
  </si>
  <si>
    <t>Other Preliminary Survey and Investigation Charges (183.2)</t>
  </si>
  <si>
    <t>Clearing Accounts (184)</t>
  </si>
  <si>
    <t>Temporary Facilities (185)</t>
  </si>
  <si>
    <t>Miscellaneous Deferred Debits (186)</t>
  </si>
  <si>
    <t>Def. Losses from Disposition of Utility Plt. (187)</t>
  </si>
  <si>
    <t>Research, Devel. and Demonstration Expend. (188)</t>
  </si>
  <si>
    <t>352-353</t>
  </si>
  <si>
    <t>Unamortized Loss on Reaquired Debt (189)</t>
  </si>
  <si>
    <t>Accumulated Deferred Income Taxes (190)</t>
  </si>
  <si>
    <t>Unrecovered Purchased Gas Costs (191)</t>
  </si>
  <si>
    <t>Total Deferred Debits (lines 69 through 83)</t>
  </si>
  <si>
    <t>TOTAL ASSETS (lines 14-16, 32, 67, and 84)</t>
  </si>
  <si>
    <t>prev_yr_other_4</t>
  </si>
  <si>
    <t>current_yr_total_f</t>
  </si>
  <si>
    <t>previous_yr_tot_f</t>
  </si>
  <si>
    <t>curr_3_mon_f</t>
  </si>
  <si>
    <t>prior_3_mon_f</t>
  </si>
  <si>
    <t>cy_elctrc_total_f</t>
  </si>
  <si>
    <t>prev_yr_elc_tot_f</t>
  </si>
  <si>
    <t>cy_gas_total_f</t>
  </si>
  <si>
    <t>prev_yr_gas_tot_f</t>
  </si>
  <si>
    <t>cy_other_total_1_f</t>
  </si>
  <si>
    <t>prev_yr_other_1_f</t>
  </si>
  <si>
    <t>cy_other_total_2_f</t>
  </si>
  <si>
    <t>prev_yr_other_2_f</t>
  </si>
  <si>
    <t>cy_other_total_3_f</t>
  </si>
  <si>
    <t>prev_yr_other_3_f</t>
  </si>
  <si>
    <t>cy_other_total_4_f</t>
  </si>
  <si>
    <t>prev_yr_other_4_f</t>
  </si>
  <si>
    <t>ref_page</t>
  </si>
  <si>
    <t>PROPRIETARY CAPITAL</t>
  </si>
  <si>
    <t>cdefghijklmnop</t>
  </si>
  <si>
    <t>Common Stock Issued (201)</t>
  </si>
  <si>
    <t>250-251</t>
  </si>
  <si>
    <t>+16/+66/</t>
  </si>
  <si>
    <t>300-301</t>
  </si>
  <si>
    <t>+26/+27/+71/+78/</t>
  </si>
  <si>
    <t>Preferred Stock Issued (204)</t>
  </si>
  <si>
    <t>Capital Stock Subscribed (202, 205)</t>
  </si>
  <si>
    <t>+25/-26/-27/-71/-78/</t>
  </si>
  <si>
    <t>Stock Liability for Conversion (203, 206)</t>
  </si>
  <si>
    <t>Premium on Capital Stock (207)</t>
  </si>
  <si>
    <t>336-337</t>
  </si>
  <si>
    <t>Other Paid-In Capital (208-211)</t>
  </si>
  <si>
    <t>Installments Received on Capital Stock (212)</t>
  </si>
  <si>
    <t>(Less) Discount on Capital Stock (213)</t>
  </si>
  <si>
    <t>-16/-66/</t>
  </si>
  <si>
    <t>(Less) Capital Stock Expense (214)</t>
  </si>
  <si>
    <t>Retained Earnings (215, 215.1, 216)</t>
  </si>
  <si>
    <t>118-119</t>
  </si>
  <si>
    <t>Unappropriated Undistributed Subsidiary Earnings (216.1)</t>
  </si>
  <si>
    <t>(Less) Reaquired Capital Stock (217)</t>
  </si>
  <si>
    <t>-25/+26/+27/+71/+78/</t>
  </si>
  <si>
    <t xml:space="preserve"> Noncorporate Proprietorship (Non-major only) (218)</t>
  </si>
  <si>
    <t>262-263</t>
  </si>
  <si>
    <t>Accumulated Other Comprehensive Income (219)</t>
  </si>
  <si>
    <t>122(a)(b)</t>
  </si>
  <si>
    <t>Total Proprietary Capital (lines 2 through 15)</t>
  </si>
  <si>
    <t>LONG-TERM DEBT</t>
  </si>
  <si>
    <t>234, 272-277</t>
  </si>
  <si>
    <t>Bonds (221)</t>
  </si>
  <si>
    <t>256-257</t>
  </si>
  <si>
    <t>+24/+66/</t>
  </si>
  <si>
    <t>(Less) Reaquired Bonds (222)</t>
  </si>
  <si>
    <t>-24/-66/</t>
  </si>
  <si>
    <t>Advances from Associated Companies (223)</t>
  </si>
  <si>
    <t>Other Long-Term Debt (224)</t>
  </si>
  <si>
    <t>Unamortized Premium on Long-Term Debt (225)</t>
  </si>
  <si>
    <t>(Less) Unamortized Discount on Long-Term Debt-Debit (226)</t>
  </si>
  <si>
    <t>Total Long-Term Debt (lines 18 through 23)</t>
  </si>
  <si>
    <t>Obligations Under Capital Leases - Noncurrent (227)</t>
  </si>
  <si>
    <t>+35/+66/</t>
  </si>
  <si>
    <t>Accumulated Provision for Property Insurance (228.1)</t>
  </si>
  <si>
    <t>D</t>
  </si>
  <si>
    <t>ghijklmnop</t>
  </si>
  <si>
    <t>cdef</t>
  </si>
  <si>
    <t>Accumulated Provision for Injuries and Damages (228.2)</t>
  </si>
  <si>
    <t>Accumulated Provision for Pensions and Benefits (228.3)</t>
  </si>
  <si>
    <t>Accumulated Miscellaneous Operating Provisions (228.4)</t>
  </si>
  <si>
    <t>Accumulated Provision for Rate Refunds (229)</t>
  </si>
  <si>
    <t>+41/+60/+71/+78/</t>
  </si>
  <si>
    <t>-41/-60/-71/-78/</t>
  </si>
  <si>
    <t>Asset Retirement Obligations (230)</t>
  </si>
  <si>
    <t>Total Other Noncurrent Liabilities (lines 26 through 34)</t>
  </si>
  <si>
    <t>Notes Payable (231)</t>
  </si>
  <si>
    <t>+54/+66/</t>
  </si>
  <si>
    <t>Accounts Payable (232)</t>
  </si>
  <si>
    <t>Notes Payable to Associated Companies (233)</t>
  </si>
  <si>
    <t>Accounts Payable to Associated Companies (234)</t>
  </si>
  <si>
    <t>Customer Deposits (235)</t>
  </si>
  <si>
    <t>Taxes Accrued (236)</t>
  </si>
  <si>
    <t>Interest Accrued (237)</t>
  </si>
  <si>
    <t>+50/-60/-71/-78/</t>
  </si>
  <si>
    <t>Dividends Declared (238)</t>
  </si>
  <si>
    <t>Matured Long-Term Debt (239)</t>
  </si>
  <si>
    <t>Matured Interest (240)</t>
  </si>
  <si>
    <t>Tax Collections Payable (241)</t>
  </si>
  <si>
    <t>Miscellaneous Current and Accrued Liabilities (242)</t>
  </si>
  <si>
    <t>Obligations Under Capital Leases-Current (243)</t>
  </si>
  <si>
    <t>Derivative Instrument Liabilities (244)</t>
  </si>
  <si>
    <t>(Less) Long-Term Portion of Derivative Instrument Liabilities</t>
  </si>
  <si>
    <t>-54/-66/</t>
  </si>
  <si>
    <t>Derivative Instrument Liabilities - Hedges (245)</t>
  </si>
  <si>
    <t>+59/-60/-71/-78/</t>
  </si>
  <si>
    <t>(Less) Long-Term Portion of Derivative Instrument Liabilities-Hedges</t>
  </si>
  <si>
    <t>Total Current and Accrued Liabilities (lines 37 through 53)</t>
  </si>
  <si>
    <t>Customer Advances for Construction (252)</t>
  </si>
  <si>
    <t>+65/+66/</t>
  </si>
  <si>
    <t>-59/+60/+71/+78/</t>
  </si>
  <si>
    <t>Accumulated Deferred Investment Tax Credits (255)</t>
  </si>
  <si>
    <t>266-267</t>
  </si>
  <si>
    <t>Deferred Gains from Disposition of Utility Plant (256)</t>
  </si>
  <si>
    <t>Other Deferred Credits (253)</t>
  </si>
  <si>
    <t>Other Regulatory Liabilities (254)</t>
  </si>
  <si>
    <t>Unamortized Gain on Reaquired Debt (257)</t>
  </si>
  <si>
    <t>Accum. Deferred Income Taxes-Accel. Amort.(281)</t>
  </si>
  <si>
    <t>272-277</t>
  </si>
  <si>
    <t>+70/-71/-78/</t>
  </si>
  <si>
    <t>Accum. Deferred Income Taxes-Other Property (282)</t>
  </si>
  <si>
    <t>Accum. Deferred Income Taxes-Other (283)</t>
  </si>
  <si>
    <t>Total Deferred Credits (lines 56 through 64)</t>
  </si>
  <si>
    <t>-70/+71/+78/</t>
  </si>
  <si>
    <t>TOTAL LIABILITIES AND STOCKHOLDER EQUITY (lines 16, 24, 35, 54 and 65)</t>
  </si>
  <si>
    <t>row_literal</t>
  </si>
  <si>
    <t>current_yr_total</t>
  </si>
  <si>
    <t>previous_yr_tot</t>
  </si>
  <si>
    <t>curr_3_mon</t>
  </si>
  <si>
    <t>prior_3_mon</t>
  </si>
  <si>
    <t>cy_elctrc_total</t>
  </si>
  <si>
    <t>prev_yr_elc_tot</t>
  </si>
  <si>
    <t>cy_gas_total</t>
  </si>
  <si>
    <t>prev_yr_gas_tot</t>
  </si>
  <si>
    <t>cy_other_total_1</t>
  </si>
  <si>
    <t>prev_yr_other_1</t>
  </si>
  <si>
    <t>cy_other_total_2</t>
  </si>
  <si>
    <t>prev_yr_other_2</t>
  </si>
  <si>
    <t>cy_other_total_3</t>
  </si>
  <si>
    <t>prev_yr_other_3</t>
  </si>
  <si>
    <t>cy_other_total_4</t>
  </si>
  <si>
    <t>UTILITY OPERATING INCOME</t>
  </si>
  <si>
    <t>Operating Revenues (400)</t>
  </si>
  <si>
    <t>Operating Expenses</t>
  </si>
  <si>
    <t>Operation Expenses (401)</t>
  </si>
  <si>
    <t>Maintenance Expenses (402)</t>
  </si>
  <si>
    <t>Depreciation Expense (403)</t>
  </si>
  <si>
    <t>Depreciation Expense for Asset Retirement Costs (403.1)</t>
  </si>
  <si>
    <t>Amort. &amp; Depl. of Utility Plant (404-405)</t>
  </si>
  <si>
    <t>Amort. of Utility Plant Acq. Adj. (406)</t>
  </si>
  <si>
    <t>Amort. Property Losses, Unrecov Plant and Regulatory Study Costs (407)</t>
  </si>
  <si>
    <t>Amort. of Conversion Expenses (407)</t>
  </si>
  <si>
    <t>Regulatory Debits (407.3)</t>
  </si>
  <si>
    <t>(Less) Regulatory Credits (407.4)</t>
  </si>
  <si>
    <t>Taxes Other Than Income Taxes (408.1)</t>
  </si>
  <si>
    <t>Amended BPA: 7-8-2008</t>
  </si>
  <si>
    <t>Revised Amended BPA: 8-4-2008</t>
  </si>
  <si>
    <t>Income Taxes - Federal (409.1)</t>
  </si>
  <si>
    <t xml:space="preserve">             - Other (409.1)</t>
  </si>
  <si>
    <t>Provision for Deferred Income Taxes (410.1)</t>
  </si>
  <si>
    <t>(Less) Provision for Deferred Income Taxes-Cr. (411.1)</t>
  </si>
  <si>
    <t>Investment Tax Credit Adj. - Net (411.4)</t>
  </si>
  <si>
    <t>(Less) Gains from Disp. of Utility Plant (411.6)</t>
  </si>
  <si>
    <t>Losses from Disp. of Utility Plant (411.7)</t>
  </si>
  <si>
    <t>(Less) Gains from Disposition of Allowances (411.8)</t>
  </si>
  <si>
    <t>Losses from Disposition of Allowances (411.9)</t>
  </si>
  <si>
    <t>Accretion Expense (411.10)</t>
  </si>
  <si>
    <t>TOTAL Utility Operating Expenses (Enter Total of lines 4 thru 24)</t>
  </si>
  <si>
    <t>Net Util Oper Inc (Enter Tot line 2 less 25) Carry to Pg117,line 27</t>
  </si>
  <si>
    <t>Net Utility Operating Income (Carried forward from page 114)</t>
  </si>
  <si>
    <t>Other Income and Deductions</t>
  </si>
  <si>
    <t>Other Income</t>
  </si>
  <si>
    <t>Nonutilty Operating Income</t>
  </si>
  <si>
    <t>Revenues From Merchandising, Jobbing and Contract Work (415)</t>
  </si>
  <si>
    <t>(Less) Costs and Exp. of Merchandising, Job. &amp; Contract Work (416)</t>
  </si>
  <si>
    <t>Revenues From Nonutility Operations (417)</t>
  </si>
  <si>
    <t>(Less) Expenses of Nonutility Operations (417.1)</t>
  </si>
  <si>
    <t>Nonoperating Rental Income (418)</t>
  </si>
  <si>
    <t>Equity in Earnings of Subsidiary Companies (418.1)</t>
  </si>
  <si>
    <t>Interest and Dividend Income (419)</t>
  </si>
  <si>
    <t>Allowance for Other Funds Used During Construction (419.1)</t>
  </si>
  <si>
    <t>Miscellaneous Nonoperating Income (421)</t>
  </si>
  <si>
    <t>Gain on Disposition of Property (421.1)</t>
  </si>
  <si>
    <t>TOTAL Other Income (Enter Total of lines 31 thru 40)</t>
  </si>
  <si>
    <t>Other Income Deductions</t>
  </si>
  <si>
    <t>Loss on Disposition of Property (421.2)</t>
  </si>
  <si>
    <t>Miscellaneous Amortization (425)</t>
  </si>
  <si>
    <t xml:space="preserve">  Donations (426.1)</t>
  </si>
  <si>
    <t xml:space="preserve">  Life Insurance (426.2)</t>
  </si>
  <si>
    <t xml:space="preserve">  Penalties (426.3)</t>
  </si>
  <si>
    <t xml:space="preserve">  Exp. for Certain Civic, Political &amp; Related Activities (426.4)</t>
  </si>
  <si>
    <t xml:space="preserve">  Other Deductions (426.5)</t>
  </si>
  <si>
    <t>TOTAL Other Income Deductions (Total of lines 43 thru 49)</t>
  </si>
  <si>
    <t>Taxes Applic. to Other Income and Deductions</t>
  </si>
  <si>
    <t>Taxes Other Than Income Taxes (408.2)</t>
  </si>
  <si>
    <t>Income Taxes-Federal (409.2)</t>
  </si>
  <si>
    <t>Income Taxes-Other (409.2)</t>
  </si>
  <si>
    <t>Provision for Deferred Inc. Taxes (410.2)</t>
  </si>
  <si>
    <t>(Less) Provision for Deferred Income Taxes-Cr. (411.2)</t>
  </si>
  <si>
    <t>Investment Tax Credit Adj.-Net (411.5)</t>
  </si>
  <si>
    <t>(Less) Investment Tax Credits (420)</t>
  </si>
  <si>
    <t>TOTAL Taxes on Other Income and Deductions (Total of lines 52-58)</t>
  </si>
  <si>
    <t>Net Other Income and Deductions (Total of lines 41, 50, 59)</t>
  </si>
  <si>
    <t>Interest Charges</t>
  </si>
  <si>
    <t>Interest on Long-Term Debt (427)</t>
  </si>
  <si>
    <t>Amort. of Debt Disc. and Expense (428)</t>
  </si>
  <si>
    <t>Amortization of Loss on Reaquired Debt (428.1)</t>
  </si>
  <si>
    <t>(Less) Amort. of Premium on Debt-Credit (429)</t>
  </si>
  <si>
    <t>(Less) Amortization of Gain on Reaquired Debt-Credit (429.1)</t>
  </si>
  <si>
    <t>Interest on Debt to Assoc. Companies (430)</t>
  </si>
  <si>
    <t>Other Interest Expense (431)</t>
  </si>
  <si>
    <t>(Less) Allowance for Borrowed Funds Used During Construction-Cr. (432)</t>
  </si>
  <si>
    <t>Net Interest Charges (Total of lines 62 thru 69)</t>
  </si>
  <si>
    <t>Income Before Extraordinary Items (Total of lines 27, 60 and 70)</t>
  </si>
  <si>
    <t>Extraordinary Items</t>
  </si>
  <si>
    <t>Extraordinary Income (434)</t>
  </si>
  <si>
    <t>+75/+77/+78/</t>
  </si>
  <si>
    <t>(Less) Extraordinary Deductions (435)</t>
  </si>
  <si>
    <t>-75/-77/-78/</t>
  </si>
  <si>
    <t>Net Extraordinary Items (Total of line 73 less line 74)</t>
  </si>
  <si>
    <t>Income Taxes-Federal and Other (409.3)</t>
  </si>
  <si>
    <t>-77/-78/</t>
  </si>
  <si>
    <t>Extraordinary Items After Taxes (line 75 less line 76)</t>
  </si>
  <si>
    <t>Net Income (Total of line 71 and 77)</t>
  </si>
  <si>
    <t>respondent_id</t>
  </si>
  <si>
    <t>amt1</t>
  </si>
  <si>
    <t>amt2</t>
  </si>
  <si>
    <t>amt3</t>
  </si>
  <si>
    <t>other4</t>
  </si>
  <si>
    <t>amt4</t>
  </si>
  <si>
    <t>other5</t>
  </si>
  <si>
    <t>amt5</t>
  </si>
  <si>
    <t>other6</t>
  </si>
  <si>
    <t>amt6</t>
  </si>
  <si>
    <t>amt7</t>
  </si>
  <si>
    <t>amt1_f</t>
  </si>
  <si>
    <t>amt2_f</t>
  </si>
  <si>
    <t>amt3_f</t>
  </si>
  <si>
    <t>other4_f</t>
  </si>
  <si>
    <t>amt4_f</t>
  </si>
  <si>
    <t>other5_f</t>
  </si>
  <si>
    <t>amt5_f</t>
  </si>
  <si>
    <t>other6_f</t>
  </si>
  <si>
    <t>amt6_f</t>
  </si>
  <si>
    <t>amt7_f</t>
  </si>
  <si>
    <t>bcdefgh</t>
  </si>
  <si>
    <t>In Service</t>
  </si>
  <si>
    <t xml:space="preserve">  Plant in Service (Classified)</t>
  </si>
  <si>
    <t>+8/+13/+15/</t>
  </si>
  <si>
    <t xml:space="preserve">  Property Under Capital Leases</t>
  </si>
  <si>
    <t xml:space="preserve">  Plant Purchased or Sold</t>
  </si>
  <si>
    <t xml:space="preserve">  Completed Construction not Classified</t>
  </si>
  <si>
    <t xml:space="preserve">  Experimental Plant Unclassified</t>
  </si>
  <si>
    <t xml:space="preserve">    Total (3 thru 7)</t>
  </si>
  <si>
    <t>Leased to Others</t>
  </si>
  <si>
    <t>+13/+15/</t>
  </si>
  <si>
    <t>Held for Future Use</t>
  </si>
  <si>
    <t>Construction Work in Progress</t>
  </si>
  <si>
    <t>Acquisition Adjustments</t>
  </si>
  <si>
    <t xml:space="preserve">  Total Utility Plant (8 thru 12)</t>
  </si>
  <si>
    <t>Accum Prov for Depr, Amort, &amp; Depl</t>
  </si>
  <si>
    <t>-15/</t>
  </si>
  <si>
    <t xml:space="preserve">  Net Utility Plant (13 less 14)</t>
  </si>
  <si>
    <t>Detail of Accum Prov for Depr, Amort &amp; Depl</t>
  </si>
  <si>
    <t>In Service:</t>
  </si>
  <si>
    <t xml:space="preserve"> Depreciation</t>
  </si>
  <si>
    <t>+22/+33/</t>
  </si>
  <si>
    <t xml:space="preserve"> Amort &amp; Depl of Producing Nat Gas Land/Land Right</t>
  </si>
  <si>
    <t>cefgh</t>
  </si>
  <si>
    <t xml:space="preserve"> Amort of Underground Storage Land/Land Rights</t>
  </si>
  <si>
    <t xml:space="preserve"> Amort of Other Utility Plant</t>
  </si>
  <si>
    <t xml:space="preserve">   Total In Service (18 thru 21)</t>
  </si>
  <si>
    <t>+26/+33/</t>
  </si>
  <si>
    <t xml:space="preserve"> Amortization and Depletion</t>
  </si>
  <si>
    <t xml:space="preserve">   Total Leased to Others (24 &amp; 25)</t>
  </si>
  <si>
    <t>+30/+33/</t>
  </si>
  <si>
    <t xml:space="preserve"> Amortization</t>
  </si>
  <si>
    <t xml:space="preserve">   Total Held for Future Use (28 &amp; 29)</t>
  </si>
  <si>
    <t>Abandonment of Leases (Natural Gas)</t>
  </si>
  <si>
    <t>+33/</t>
  </si>
  <si>
    <t xml:space="preserve"> Amort of Plant Acquisition Adj</t>
  </si>
  <si>
    <t xml:space="preserve">  Total Accum Prov (equals 14) (22,26,30,31,32)</t>
  </si>
  <si>
    <t>begin_yr_bal</t>
  </si>
  <si>
    <t>addition</t>
  </si>
  <si>
    <t>retirements</t>
  </si>
  <si>
    <t>adjustments</t>
  </si>
  <si>
    <t>transfers</t>
  </si>
  <si>
    <t>yr_end_bal</t>
  </si>
  <si>
    <t>begin_yr_bal_f</t>
  </si>
  <si>
    <t>addition_f</t>
  </si>
  <si>
    <t>retirements_f</t>
  </si>
  <si>
    <t>adjustments_f</t>
  </si>
  <si>
    <t>transfers_f</t>
  </si>
  <si>
    <t>yr_end_bal_f</t>
  </si>
  <si>
    <t>1. INTANGIBLE PLANT</t>
  </si>
  <si>
    <t>bcdefg</t>
  </si>
  <si>
    <t>(301) Organization</t>
  </si>
  <si>
    <t>+5/+100/+104/</t>
  </si>
  <si>
    <t>(302) Franchises and Consents</t>
  </si>
  <si>
    <t>(303) Miscellaneous Intangible Plant</t>
  </si>
  <si>
    <t>TOTAL Intangible Plant (Enter Total of lines 2, 3, and 4)</t>
  </si>
  <si>
    <t>2. PRODUCTION PLANT</t>
  </si>
  <si>
    <t>A. Steam Production Plant</t>
  </si>
  <si>
    <t>(310) Land and Land Rights</t>
  </si>
  <si>
    <t>+16/+46/+100/+104/</t>
  </si>
  <si>
    <t>(311) Structures and Improvements</t>
  </si>
  <si>
    <t>(312) Boiler Plant Equipment</t>
  </si>
  <si>
    <t>(313) Engines and Engine-Driven Generators</t>
  </si>
  <si>
    <t>Unbundling Allocation of FERC Account 303, Software</t>
  </si>
  <si>
    <t>FERC Account 302</t>
  </si>
  <si>
    <t>(314) Turbogenerator Units</t>
  </si>
  <si>
    <t>(315) Accessory Electric Equipment</t>
  </si>
  <si>
    <t>(316) Misc. Power Plant Equipment</t>
  </si>
  <si>
    <t>(317) Asset Retirement Costs for Steam Production</t>
  </si>
  <si>
    <t>TOTAL Steam Production Plant (Enter Total of lines 8 thru 15)</t>
  </si>
  <si>
    <t>B. Nuclear Production Plant</t>
  </si>
  <si>
    <t>(320) Land and Land Rights</t>
  </si>
  <si>
    <t>+25/+46/+100/+104/</t>
  </si>
  <si>
    <t>(321) Structures and Improvements</t>
  </si>
  <si>
    <t>(322) Reactor Plant Equipment</t>
  </si>
  <si>
    <t>(323) Turbogenerator Units</t>
  </si>
  <si>
    <t>(324) Accessory Electric Equipment</t>
  </si>
  <si>
    <t>(325) Misc. Power Plant Equipment</t>
  </si>
  <si>
    <t>(326) Asset Retirement Costs for Nuclear Production</t>
  </si>
  <si>
    <t>TOTAL Nuclear Production Plant (Enter Total of lines 18 thru 24)</t>
  </si>
  <si>
    <t>C. Hydraulic Production Plant</t>
  </si>
  <si>
    <t>(330) Land and Land Rights</t>
  </si>
  <si>
    <t>+35/+46/+100/+104/</t>
  </si>
  <si>
    <t>(331) Structures and Improvements</t>
  </si>
  <si>
    <t>(332) Reservoirs, Dams, and Waterways</t>
  </si>
  <si>
    <t>(333) Water Wheels, Turbines, and Generators</t>
  </si>
  <si>
    <t>(334) Accessory Electric Equipment</t>
  </si>
  <si>
    <t>(335) Misc. Power PLant Equipment</t>
  </si>
  <si>
    <t>(336) Roads, Railroads, and Bridges</t>
  </si>
  <si>
    <t>(337) Asset Retirement Costs for Hydraulic Production</t>
  </si>
  <si>
    <t>TOTAL Hydraulic Production Plant (Enter Total of lines 27 thru 34)</t>
  </si>
  <si>
    <t>D. Other Production Plant</t>
  </si>
  <si>
    <t>(340) Land and Land Rights</t>
  </si>
  <si>
    <t>+45/+46/+100/+104/</t>
  </si>
  <si>
    <t>(341) Structures and Improvements</t>
  </si>
  <si>
    <t>(342) Fuel Holders, Products, and Accessories</t>
  </si>
  <si>
    <t>(343) Prime Movers</t>
  </si>
  <si>
    <t>(344) Generators</t>
  </si>
  <si>
    <t>(345) Accessory Electric Equipment</t>
  </si>
  <si>
    <t>(346) Misc. Power Plant Equipment</t>
  </si>
  <si>
    <t>(347) Asset Retirement Costs for Other Production</t>
  </si>
  <si>
    <t>TOTAL Other Prod. Plant (Enter Total of lines 37 thru 44)</t>
  </si>
  <si>
    <t>TOTAL Prod. Plant (Enter Total of lines 16, 25, 35, and 45)</t>
  </si>
  <si>
    <t>3. TRANSMISSION PLANT</t>
  </si>
  <si>
    <t>(350) Land and Land Rights</t>
  </si>
  <si>
    <t>+58/+100/+104/</t>
  </si>
  <si>
    <t>(352) Structures and Improvements</t>
  </si>
  <si>
    <t>(353) Station Equipment</t>
  </si>
  <si>
    <t>(354) Towers and Fixtures</t>
  </si>
  <si>
    <t>(355) Poles and Fixtures</t>
  </si>
  <si>
    <t>(356) Overhead Conductors and Devices</t>
  </si>
  <si>
    <t>(357) Underground Conduit</t>
  </si>
  <si>
    <t>(358) Underground Conductors and Devices</t>
  </si>
  <si>
    <t>(359) Roads and Trails</t>
  </si>
  <si>
    <t>(359.1) Asset Retirement Costs for Transmission Plant</t>
  </si>
  <si>
    <t>TOTAL Transmission Plant (Enter Total of lines 48 thru 57)</t>
  </si>
  <si>
    <t>4. DISTRIBUTION PLANT</t>
  </si>
  <si>
    <t>(360) Land and Land Rights</t>
  </si>
  <si>
    <t>+75/+100/+104/</t>
  </si>
  <si>
    <t>(361) Structures and Improvements</t>
  </si>
  <si>
    <t>(362) Station Equipment</t>
  </si>
  <si>
    <t>(363) Storage Battery Equipment</t>
  </si>
  <si>
    <t>(364) Poles, Towers, and Fixtures</t>
  </si>
  <si>
    <t>(365) Overhead Conductors and Devices</t>
  </si>
  <si>
    <t>(366) Underground Conduit</t>
  </si>
  <si>
    <t>(367) Underground Conductors and Devices</t>
  </si>
  <si>
    <t>(368) Line Transformers</t>
  </si>
  <si>
    <t>(369) Services</t>
  </si>
  <si>
    <t>(370) Meters</t>
  </si>
  <si>
    <t>(371) Installations on Customer Premises</t>
  </si>
  <si>
    <t>(372) Leased Property on Customer Premises</t>
  </si>
  <si>
    <t>(373) Street Lighting and Signal Systems</t>
  </si>
  <si>
    <t>(374) Asset Retirement Costs for Distribution Plant</t>
  </si>
  <si>
    <t>TOTAL Distribution Plant (Enter Total of lines 60 thru 74)</t>
  </si>
  <si>
    <t>5.  REGIONAL TRANSMISSION AND MARKET OPERATION PLANT</t>
  </si>
  <si>
    <t>(380) Land and Land Rights</t>
  </si>
  <si>
    <t>+84/+100/+104/</t>
  </si>
  <si>
    <t>(381) Structures and Improvements</t>
  </si>
  <si>
    <t>(382) Computer Hardware</t>
  </si>
  <si>
    <t>(383) Computer Software</t>
  </si>
  <si>
    <t>(384) Communication Equipment</t>
  </si>
  <si>
    <t>(385) Miscellaneous Regional Transmission and Market Operation Plant</t>
  </si>
  <si>
    <t>(386) Asset Retirement Costs for Regional Transmission and Market Oper</t>
  </si>
  <si>
    <t>TOTAL Transmission and Market Operation Plant (Total lines 77 thru 83)</t>
  </si>
  <si>
    <t>6. GENERAL PLANT</t>
  </si>
  <si>
    <t>(389) Land and Land Rights</t>
  </si>
  <si>
    <t>+96/+99/+100/+104/</t>
  </si>
  <si>
    <t>(390) Structures and Improvements</t>
  </si>
  <si>
    <t>(391) Office Furniture and Equipment</t>
  </si>
  <si>
    <t>(392) Transportation Equipment</t>
  </si>
  <si>
    <t>(393) Stores Equipment</t>
  </si>
  <si>
    <t>(394) Tools, Shop and Garage Equipment</t>
  </si>
  <si>
    <t>(395) Laboratory Equipment</t>
  </si>
  <si>
    <t>(396) Power Operated Equipment</t>
  </si>
  <si>
    <t>(397) Communication Equipment</t>
  </si>
  <si>
    <t>(398) Miscellaneous Equipment</t>
  </si>
  <si>
    <t>SUBTOTAL (Enter Total of lines 86 thru 95)</t>
  </si>
  <si>
    <t>(399) Other Tangible Property</t>
  </si>
  <si>
    <t>+99/+100/+104/</t>
  </si>
  <si>
    <t>(399.1) Asset Retirement Costs for General Plant</t>
  </si>
  <si>
    <t>TOTAL General Plant (Enter Total of lines 96, 97 and 98)</t>
  </si>
  <si>
    <t>TOTAL (Accounts 101 and 106)</t>
  </si>
  <si>
    <t>(102) Electric Plant Purchased (See Instr. 8)</t>
  </si>
  <si>
    <t>+104/</t>
  </si>
  <si>
    <t>(Less) (102) Electric Plant Sold (See Instr. 8)</t>
  </si>
  <si>
    <t>-104/</t>
  </si>
  <si>
    <t>(103) Experimental Plant Unclassified</t>
  </si>
  <si>
    <t>TOTAL Electric Plant in Service (Enter Total of lines 100 thru 103)</t>
  </si>
  <si>
    <t>item</t>
  </si>
  <si>
    <t>total_cde</t>
  </si>
  <si>
    <t>electric_plant</t>
  </si>
  <si>
    <t>future_plant</t>
  </si>
  <si>
    <t>leased_plant</t>
  </si>
  <si>
    <t>item_f</t>
  </si>
  <si>
    <t>total_cde_f</t>
  </si>
  <si>
    <t>electric_plant_f</t>
  </si>
  <si>
    <t>future_plant_f</t>
  </si>
  <si>
    <t>leased_plant_f</t>
  </si>
  <si>
    <t>Balance Beginning of Year</t>
  </si>
  <si>
    <t>b</t>
  </si>
  <si>
    <t>+19/</t>
  </si>
  <si>
    <t>Depreciation Provisions for Year, Charged to</t>
  </si>
  <si>
    <t>bcde</t>
  </si>
  <si>
    <t>(403) Depreciation Expense</t>
  </si>
  <si>
    <t>e</t>
  </si>
  <si>
    <t>+10/+19/</t>
  </si>
  <si>
    <t>(403.1) Depreciation Expense for Asset Retirement Costs</t>
  </si>
  <si>
    <t>(413) Exp. of Elec. Plt. Leas. to Others</t>
  </si>
  <si>
    <t>Transportation Expenses-Clearing</t>
  </si>
  <si>
    <t>de</t>
  </si>
  <si>
    <t>Other Clearing Accounts</t>
  </si>
  <si>
    <t>Other Accounts (Specify, details in footnote):</t>
  </si>
  <si>
    <t>E</t>
  </si>
  <si>
    <t>a</t>
  </si>
  <si>
    <t>TOTAL Deprec. Prov for Year (Enter Total of lines 3 thru 9)</t>
  </si>
  <si>
    <t>Net Charges for Plant Retired:</t>
  </si>
  <si>
    <t>Book Cost of Plant Retired</t>
  </si>
  <si>
    <t>+15/+19/</t>
  </si>
  <si>
    <t>Cost of Removal</t>
  </si>
  <si>
    <t>Salvage (Credit)</t>
  </si>
  <si>
    <t>TOTAL Net Chrgs. for Plant Ret. (Enter Total of lines 12 thru 14)</t>
  </si>
  <si>
    <t>Other Debit or Cr. Items (Describe, details in footnote):</t>
  </si>
  <si>
    <t>Book Cost or Asset Retirement Costs Retired</t>
  </si>
  <si>
    <t>Balance End of Year (Enter Totals of lines 1, 10, 15, 16, and 18)</t>
  </si>
  <si>
    <t>+28/</t>
  </si>
  <si>
    <t>Nuclear Production</t>
  </si>
  <si>
    <t>Hydraulic Production-Conventional</t>
  </si>
  <si>
    <t>Hydraulic Production-Pumped Storage</t>
  </si>
  <si>
    <t>Regional Transmission and Market Operation</t>
  </si>
  <si>
    <t>General</t>
  </si>
  <si>
    <t>TOTAL (Enter Total of lines 20 thru 28)</t>
  </si>
  <si>
    <t>dsc_purp_asset</t>
  </si>
  <si>
    <t>beg_yr_bal</t>
  </si>
  <si>
    <t>debits</t>
  </si>
  <si>
    <t>acct_chrg_cr</t>
  </si>
  <si>
    <t>amount_cr</t>
  </si>
  <si>
    <t>dsc_purp_asset_f</t>
  </si>
  <si>
    <t>beg_yr_bal_f</t>
  </si>
  <si>
    <t>debits_f</t>
  </si>
  <si>
    <t>acct_chrg_cr_f</t>
  </si>
  <si>
    <t>amount_cr_f</t>
  </si>
  <si>
    <t>Line 1</t>
  </si>
  <si>
    <t>Energy Efficiency Programs</t>
  </si>
  <si>
    <t>254/143</t>
  </si>
  <si>
    <t>Puget Sound Energy, Inc.</t>
  </si>
  <si>
    <t>Line 2</t>
  </si>
  <si>
    <t>(per OPUC Order No. 01-777 dtd 8/31/2001)</t>
  </si>
  <si>
    <t>Line 3</t>
  </si>
  <si>
    <t>Line 4</t>
  </si>
  <si>
    <t>Conservation Investment Assets</t>
  </si>
  <si>
    <t>Line 5</t>
  </si>
  <si>
    <t>(10 yr Conserv. Bonds amort. through 2006)</t>
  </si>
  <si>
    <t>Line 6</t>
  </si>
  <si>
    <t>Line 7</t>
  </si>
  <si>
    <t>Tax Benefits Related to Book/Tax Bases Differences</t>
  </si>
  <si>
    <t>Line 8</t>
  </si>
  <si>
    <t>Previously Flowed to Customers</t>
  </si>
  <si>
    <t>Line 9</t>
  </si>
  <si>
    <t>(Amort. period is based on the lives of the</t>
  </si>
  <si>
    <t>Line 10</t>
  </si>
  <si>
    <t>properties, approximately 25 years.)</t>
  </si>
  <si>
    <t>Line 11</t>
  </si>
  <si>
    <t>Line 12</t>
  </si>
  <si>
    <t>Colstrip Common Facilities</t>
  </si>
  <si>
    <t>Line 13</t>
  </si>
  <si>
    <t>(28 year amort. ending 2017, FERC OCA-AD</t>
  </si>
  <si>
    <t>Line 14</t>
  </si>
  <si>
    <t>letter dtd 5/23/89)</t>
  </si>
  <si>
    <t>Line 15</t>
  </si>
  <si>
    <t>Line 16</t>
  </si>
  <si>
    <t>Pelton Round Butte Transition Costs</t>
  </si>
  <si>
    <t>Line 17</t>
  </si>
  <si>
    <t>(per OPUC Order No. 00-459 dtd 8/22/2000)</t>
  </si>
  <si>
    <t>Line 18</t>
  </si>
  <si>
    <t>Line 19</t>
  </si>
  <si>
    <t>Senate Bill 1149 Deferral - Ongoing</t>
  </si>
  <si>
    <t>Line 20</t>
  </si>
  <si>
    <t>(per OPUC Order No. 01-777 dtd 8/31/2001;</t>
  </si>
  <si>
    <t>Line 21</t>
  </si>
  <si>
    <t>amort. over 5 years beg. 1/01/2003)</t>
  </si>
  <si>
    <t>Line 22</t>
  </si>
  <si>
    <t>Line 23</t>
  </si>
  <si>
    <t>Senate Bill 1149 Deferral - Incremental</t>
  </si>
  <si>
    <t>Line 24</t>
  </si>
  <si>
    <t>(per OPUC Order No. 00-038 dtd 1/24/2000;</t>
  </si>
  <si>
    <t>Line 25</t>
  </si>
  <si>
    <t>amort. over 5 years beg. 1/01/2004)</t>
  </si>
  <si>
    <t>Line 26</t>
  </si>
  <si>
    <t>Line 27</t>
  </si>
  <si>
    <t>Prior Tax Benefits Recoverable</t>
  </si>
  <si>
    <t>Line 28</t>
  </si>
  <si>
    <t>(per OPUC Order No. 00-601 dtd 9/29/2000)</t>
  </si>
  <si>
    <t>Line 29</t>
  </si>
  <si>
    <t>Line 30</t>
  </si>
  <si>
    <t>Line 31</t>
  </si>
  <si>
    <t>Line 32</t>
  </si>
  <si>
    <t>Category A Advertising Deferral (Year 2)</t>
  </si>
  <si>
    <t>Line 33</t>
  </si>
  <si>
    <t>(per OPUC Order No. 03-601 dtd 10/09/2003)</t>
  </si>
  <si>
    <t>Line 34</t>
  </si>
  <si>
    <t>Line 35</t>
  </si>
  <si>
    <t>Category A Advertising Deferral (Year 3)</t>
  </si>
  <si>
    <t>Line 36</t>
  </si>
  <si>
    <t>(per OPUC Order No. 04-562 dtd 9/28/2004)</t>
  </si>
  <si>
    <t>Line 37</t>
  </si>
  <si>
    <t>Line 38</t>
  </si>
  <si>
    <t>BPA Subscription Power - Balancing Account</t>
  </si>
  <si>
    <t>456/232</t>
  </si>
  <si>
    <t>Line 39</t>
  </si>
  <si>
    <t>(per OPUC Order No. 04-292 dtd 5/24/2004;</t>
  </si>
  <si>
    <t>456/431</t>
  </si>
  <si>
    <t>Line 40</t>
  </si>
  <si>
    <t>scheduled amort. period of 12 months for</t>
  </si>
  <si>
    <t>Line 41</t>
  </si>
  <si>
    <t>current year deferral, contract with BPA ends</t>
  </si>
  <si>
    <t>Line 42</t>
  </si>
  <si>
    <t>9/30/2011)</t>
  </si>
  <si>
    <t>Line 43</t>
  </si>
  <si>
    <t>Intervenor Funding</t>
  </si>
  <si>
    <t>(original deferral per OPUC Order No. 03-388</t>
  </si>
  <si>
    <t>dtd 7/02/2003; current year reauthorization</t>
  </si>
  <si>
    <t>approved through OPUC Order No. 06-412</t>
  </si>
  <si>
    <t>dtd 7/17/2006)</t>
  </si>
  <si>
    <t>Beaver Unit 8 Deferral</t>
  </si>
  <si>
    <t>(per OPUC No. 04-740 dtd 12/15/2004; amort.</t>
  </si>
  <si>
    <t>period 1/01/2005 through 12/31/2009)</t>
  </si>
  <si>
    <t>Grid West Loans</t>
  </si>
  <si>
    <t>(per OPUC Order No. 06-483 dtd 8/22/2006)</t>
  </si>
  <si>
    <t>Asset Retirement Cost Balancing Account</t>
  </si>
  <si>
    <t>Price Risk Management</t>
  </si>
  <si>
    <t>Multnomah County Business Income Tax</t>
  </si>
  <si>
    <t>(per Advice No. 06/12 dtd 6/16/2006)</t>
  </si>
  <si>
    <t>Boardman Power Cost Deferral</t>
  </si>
  <si>
    <t>(Per OPUC Order No.  07-049 dtd 2/12/2007)</t>
  </si>
  <si>
    <t>Pension Funding</t>
  </si>
  <si>
    <t>(Per SFAS No. 158 adopted 12/31/2006)</t>
  </si>
  <si>
    <t>Postretirement Funding</t>
  </si>
  <si>
    <t>dfrrd_debit_dsc</t>
  </si>
  <si>
    <t>dfrrd_debit_dsc_f</t>
  </si>
  <si>
    <t>Misc. Undistributed Charges</t>
  </si>
  <si>
    <t>(2 items as of 12/31/2006)</t>
  </si>
  <si>
    <t xml:space="preserve"> Various</t>
  </si>
  <si>
    <t>Net Trust Contributions</t>
  </si>
  <si>
    <t>Pebble Springs AFDC - amort.</t>
  </si>
  <si>
    <t>over service lives of related</t>
  </si>
  <si>
    <t>property</t>
  </si>
  <si>
    <t>Tax Credit Sale - amort. over</t>
  </si>
  <si>
    <t>service lives of related</t>
  </si>
  <si>
    <t>NWNG Capital Contribution -</t>
  </si>
  <si>
    <t>amort. over 15 yrs ended 2010</t>
  </si>
  <si>
    <t>Deferred Wheeling Costs -</t>
  </si>
  <si>
    <t>amort. over 25 yrs through 2012</t>
  </si>
  <si>
    <t>Electricity Option Premium Paid</t>
  </si>
  <si>
    <t>amort. upon exercise or</t>
  </si>
  <si>
    <t>expiration</t>
  </si>
  <si>
    <t>Deferred Rent - WTC Tenant</t>
  </si>
  <si>
    <t>amort. over 10 yrs through 2013</t>
  </si>
  <si>
    <t>Deferred Revolving Credit</t>
  </si>
  <si>
    <t>Agreement Fees</t>
  </si>
  <si>
    <t>Dispatchable Generation</t>
  </si>
  <si>
    <t>various amort. ending 2007</t>
  </si>
  <si>
    <t>through 2020</t>
  </si>
  <si>
    <t>Prepaid Pension Costs</t>
  </si>
  <si>
    <t>Line 44</t>
  </si>
  <si>
    <t>Line 45</t>
  </si>
  <si>
    <t>Line 46</t>
  </si>
  <si>
    <t>cls_sers_oblgt</t>
  </si>
  <si>
    <t>prncpl_amt_debt</t>
  </si>
  <si>
    <t>total_expense</t>
  </si>
  <si>
    <t>premium_dscnt</t>
  </si>
  <si>
    <t>nominal_iss_dt</t>
  </si>
  <si>
    <t>maturity_date</t>
  </si>
  <si>
    <t>amrtzdper_dt_frm</t>
  </si>
  <si>
    <t>amrtzdper_dt_to</t>
  </si>
  <si>
    <t>outstanding</t>
  </si>
  <si>
    <t>yr_amt_intrst</t>
  </si>
  <si>
    <t>prncpl_amt_debt_f</t>
  </si>
  <si>
    <t>cls_sers_oblgt_f</t>
  </si>
  <si>
    <t>total_expense_f</t>
  </si>
  <si>
    <t>premium_dscnt_f</t>
  </si>
  <si>
    <t>nominal_iss_dt_f</t>
  </si>
  <si>
    <t>maturity_date_f</t>
  </si>
  <si>
    <t>amrtzdper_dt_frm_f</t>
  </si>
  <si>
    <t>amrtzdper_dt_to_f</t>
  </si>
  <si>
    <t>outstanding_f</t>
  </si>
  <si>
    <t>yr_amt_intrst_f</t>
  </si>
  <si>
    <t>ACCOUNT 221 - Bonds:</t>
  </si>
  <si>
    <t>First Mortgage Bonds -</t>
  </si>
  <si>
    <t>8 1/8% Series due 2010</t>
  </si>
  <si>
    <t>5.6675% Series due 2012</t>
  </si>
  <si>
    <t>9.31% Medium-Term Note Series Due 8/11/2021</t>
  </si>
  <si>
    <t>7.15% Medium-Term Note Series IV Due 6/15/2007</t>
  </si>
  <si>
    <t>5.279% Series Due 4/1/2013</t>
  </si>
  <si>
    <t>5.625% Series VI Due 8/1/2013</t>
  </si>
  <si>
    <t>6.75% Series VI Due 8/1/2023</t>
  </si>
  <si>
    <t>6.875% Series VI Due 8/1/2033</t>
  </si>
  <si>
    <t>6.26% Series Due 5/1/2031 - Order No. 06-034 01/17/2006</t>
  </si>
  <si>
    <t>6.31% Series Due 5/1/2036 - Order No. 06-034 01/17/2006</t>
  </si>
  <si>
    <t>Pollution Control Bonds (Guaranteed by Company) -</t>
  </si>
  <si>
    <t>Port of Morrow, OR Series 1996 Due 12/1/2031 Variable Rate</t>
  </si>
  <si>
    <t>Port of Morrow, OR Series 1998A Due 5/1/2033 Variable rate (5.20% fixed to 5/1/09)</t>
  </si>
  <si>
    <t>City of Forsyth, MT Series 1998A Due 5/1/2033 Variable rate (5.20% fixed to 5/1/09)</t>
  </si>
  <si>
    <t>Port of St. Helens, OR Series 1985A 4.80% Due 4/1/2010</t>
  </si>
  <si>
    <t>Port of St. Helens, OR Series 1985B 4.80% Due 6/1/2010</t>
  </si>
  <si>
    <t>City of Forsyth, MT Series 1998B Due 5/1/2033 Variable rate (5.45% fixed to 5/1/09)</t>
  </si>
  <si>
    <t>Port of St. Helens, OR Series 1990A 5.25% due 8/1/2014</t>
  </si>
  <si>
    <t>Port of St. Helens, OR Series 1990B 7 1/8% due 12/15/2014</t>
  </si>
  <si>
    <t>SUBTOTAL ACCOUNT 221</t>
  </si>
  <si>
    <t>ACCOUNT 224 - OTHER LONG TERM DEBT</t>
  </si>
  <si>
    <t>6.91% Conservation Bonds maturing monthly to 2006</t>
  </si>
  <si>
    <t>Real Estate Contract Notes</t>
  </si>
  <si>
    <t>No Par Value 7.75% Series Cumulative Preferred Stock</t>
  </si>
  <si>
    <t>7.875% Notes due 3/15/2010</t>
  </si>
  <si>
    <t>SUBTOTAL ACCOUNT 224</t>
  </si>
  <si>
    <t>tax_kind</t>
  </si>
  <si>
    <t>tax_accrd_bgn_yr</t>
  </si>
  <si>
    <t>prpd_tax_bgn_yr</t>
  </si>
  <si>
    <t>tax_chrg_drng_yr</t>
  </si>
  <si>
    <t>tax_paid_drng_yr</t>
  </si>
  <si>
    <t>tax_accrd_end_yr</t>
  </si>
  <si>
    <t>reterng_adjstmnt</t>
  </si>
  <si>
    <t>other</t>
  </si>
  <si>
    <t>tax_kind_f</t>
  </si>
  <si>
    <t>tax_accrd_bgn_yr_f</t>
  </si>
  <si>
    <t>prpd_tax_bgn_yr_f</t>
  </si>
  <si>
    <t>tax_chrg_drng_yr_f</t>
  </si>
  <si>
    <t>tax_paid_drng_yr_f</t>
  </si>
  <si>
    <t>tax_accrd_end_yr_f</t>
  </si>
  <si>
    <t>prpd_tax_end_yr_f</t>
  </si>
  <si>
    <t>electric_f</t>
  </si>
  <si>
    <t>xtraordnry_items_f</t>
  </si>
  <si>
    <t>reterng_adjstmnt_f</t>
  </si>
  <si>
    <t>other_f</t>
  </si>
  <si>
    <t xml:space="preserve">   Federal:</t>
  </si>
  <si>
    <t>Avista Corporation</t>
  </si>
  <si>
    <t>FERC Resale/Coord</t>
  </si>
  <si>
    <t>Income Tax</t>
  </si>
  <si>
    <t>Foreign Insurance Excise Tax</t>
  </si>
  <si>
    <t>FICA (Employer Share)</t>
  </si>
  <si>
    <t>Power License</t>
  </si>
  <si>
    <t>Superfund Tax</t>
  </si>
  <si>
    <t>SUBTOTAL Federal</t>
  </si>
  <si>
    <t xml:space="preserve">   State of Montana:</t>
  </si>
  <si>
    <t>Elec. Energy Producers Tax</t>
  </si>
  <si>
    <t>Property Taxes</t>
  </si>
  <si>
    <t>SUBTOTAL Montana</t>
  </si>
  <si>
    <t xml:space="preserve">   State of Oregon:</t>
  </si>
  <si>
    <t>Corp Excise Tax</t>
  </si>
  <si>
    <t>City Taxes and Licenses</t>
  </si>
  <si>
    <t>Public Utility Comm Fees</t>
  </si>
  <si>
    <t>Department of Energy</t>
  </si>
  <si>
    <t>Department of Enviro Quality</t>
  </si>
  <si>
    <t>Water Power Fee</t>
  </si>
  <si>
    <t>Transportation Tax</t>
  </si>
  <si>
    <t>Workers Comp Assessment</t>
  </si>
  <si>
    <t>County &amp; City Income Tax</t>
  </si>
  <si>
    <t>SUBTOTAL Oregon</t>
  </si>
  <si>
    <t xml:space="preserve">   State of Washington:</t>
  </si>
  <si>
    <t>Sales Tax</t>
  </si>
  <si>
    <t>SUBTOTAL Washington</t>
  </si>
  <si>
    <t xml:space="preserve">   State of Wyoming:</t>
  </si>
  <si>
    <t>SUBTOTAL Wyoming</t>
  </si>
  <si>
    <t xml:space="preserve">   State of California:</t>
  </si>
  <si>
    <t>Corporate franchise tax</t>
  </si>
  <si>
    <t>SUBTOTAL California</t>
  </si>
  <si>
    <t xml:space="preserve">   Canada:</t>
  </si>
  <si>
    <t>Goods &amp; Services Tax</t>
  </si>
  <si>
    <t>SUBTOTAL Canada</t>
  </si>
  <si>
    <t>othr_dfr_cr_dsc</t>
  </si>
  <si>
    <t>contra_acct_dr</t>
  </si>
  <si>
    <t>amount_dr</t>
  </si>
  <si>
    <t>credits</t>
  </si>
  <si>
    <t>othr_dfr_cr_dsc_f</t>
  </si>
  <si>
    <t>contra_acct_dr_f</t>
  </si>
  <si>
    <t>amount_dr_f</t>
  </si>
  <si>
    <t>credits_f</t>
  </si>
  <si>
    <t>Miscellaneous credits (3 items)</t>
  </si>
  <si>
    <t xml:space="preserve">    Various</t>
  </si>
  <si>
    <t>Accelerated cost recovery system</t>
  </si>
  <si>
    <t xml:space="preserve">    tax benefit sale - amort. over</t>
  </si>
  <si>
    <t xml:space="preserve">    service lives of related</t>
  </si>
  <si>
    <t xml:space="preserve">    property</t>
  </si>
  <si>
    <t>Investment tax credit sale -</t>
  </si>
  <si>
    <t xml:space="preserve">    amortized over service lives</t>
  </si>
  <si>
    <t xml:space="preserve">    of related property</t>
  </si>
  <si>
    <t>Deferred premiums on power</t>
  </si>
  <si>
    <t>options sold</t>
  </si>
  <si>
    <t>Deferred Liability for Transferred</t>
  </si>
  <si>
    <t>Non-Qualified Plan Benefits</t>
  </si>
  <si>
    <t>Post Retirement Medical</t>
  </si>
  <si>
    <t>Post Retirement Life</t>
  </si>
  <si>
    <t>Health Retirement Account</t>
  </si>
  <si>
    <t>dsc_purp</t>
  </si>
  <si>
    <t>dr_acct_num</t>
  </si>
  <si>
    <t>dr_amount</t>
  </si>
  <si>
    <t>end_yr_bal</t>
  </si>
  <si>
    <t>dsc_purp_f</t>
  </si>
  <si>
    <t>dr_acct_num_f</t>
  </si>
  <si>
    <t>dr_amount_f</t>
  </si>
  <si>
    <t>end_yr_bal_f</t>
  </si>
  <si>
    <t>Excess Deferred Taxes</t>
  </si>
  <si>
    <t>Deferred Taxes on Investment Tax Credits</t>
  </si>
  <si>
    <t>Surplus CAA Allowances</t>
  </si>
  <si>
    <t>(per Order No. 552 dtd 3/31/1993)</t>
  </si>
  <si>
    <t>Gain on Asset Sales</t>
  </si>
  <si>
    <t>Interest on Portland Energy Solutions Note</t>
  </si>
  <si>
    <t>(per OPUC Order No. 02-280 dtd 4/19/2002)</t>
  </si>
  <si>
    <t>Asset Retirement Obligations - Balancing Account</t>
  </si>
  <si>
    <t>FERC Settlement</t>
  </si>
  <si>
    <t>(Docket No. EL02-114 et al., dtd 11/10/2003)</t>
  </si>
  <si>
    <t>Williams Settlement</t>
  </si>
  <si>
    <t>(per OPUC Order No. 04-286 dtd 4/19/2004)</t>
  </si>
  <si>
    <t>Power Cost Adjustment (Oct 2001 - Dec 2002)</t>
  </si>
  <si>
    <t>(per OPUC Order No. 04-293 dtd 5/24/2004)</t>
  </si>
  <si>
    <t>Coyote Springs Major Maintenance Deferral</t>
  </si>
  <si>
    <t>collection from ratepayers through 2009)</t>
  </si>
  <si>
    <t>ISFSI Pollution Control Tax Credit Deferral</t>
  </si>
  <si>
    <t>(per OPUC Order No. 05-136 dtd 3/15/2005)</t>
  </si>
  <si>
    <t>Category A Advertising Deferral (Year 1)</t>
  </si>
  <si>
    <t>Energy Efficiency Programs' Residual</t>
  </si>
  <si>
    <t>182.3/407.4</t>
  </si>
  <si>
    <t>(per Advice No. 05-19 dtd 12/20/2005)</t>
  </si>
  <si>
    <t>Zero Interest Program Loan Repayments</t>
  </si>
  <si>
    <t>acct_dsc</t>
  </si>
  <si>
    <t>rev_amt_crnt_yr</t>
  </si>
  <si>
    <t>rev_amt_prev_yr</t>
  </si>
  <si>
    <t>mwh_sold_crnt_yr</t>
  </si>
  <si>
    <t>mwh_sold_prev_yr</t>
  </si>
  <si>
    <t>avg_cstmr_crntyr</t>
  </si>
  <si>
    <t>avg_cstmr_prevyr</t>
  </si>
  <si>
    <t>acct_dsc_f</t>
  </si>
  <si>
    <t>rev_amt_crnt_yr_f</t>
  </si>
  <si>
    <t>rev_amt_prev_yr_f</t>
  </si>
  <si>
    <t>mwh_sold_crnt_yr_f</t>
  </si>
  <si>
    <t>mwh_sold_prev_yr_f</t>
  </si>
  <si>
    <t>avg_cstmr_crntyr_f</t>
  </si>
  <si>
    <t>avg_cstmr_prevyr_f</t>
  </si>
  <si>
    <t>Sales of Electricity</t>
  </si>
  <si>
    <t>(440) Residential Sales</t>
  </si>
  <si>
    <t>+10/+12/+14/+27/</t>
  </si>
  <si>
    <t>(442) Commercial and Industrial Sales</t>
  </si>
  <si>
    <t>Small (or Comm.) (See Instr. 4)</t>
  </si>
  <si>
    <t>Large (or Ind.) (See Instr. 4)</t>
  </si>
  <si>
    <t>(444) Public Street and Highway Lighting</t>
  </si>
  <si>
    <t>(445) Other Sales to Public Authorities</t>
  </si>
  <si>
    <t>(446) Sales to Railroads and Railways</t>
  </si>
  <si>
    <t>(448) Interdepartmental Sales</t>
  </si>
  <si>
    <t>TOTAL Sales to Ultimate Consumers</t>
  </si>
  <si>
    <t>(447) Sales for Resale</t>
  </si>
  <si>
    <t>+12/+14/+27/</t>
  </si>
  <si>
    <t>TOTAL Sales of Electricity</t>
  </si>
  <si>
    <t>(Less) (449.1) Provision for Rate Refunds</t>
  </si>
  <si>
    <t>-14/-27/</t>
  </si>
  <si>
    <t>TOTAL Revenues Net of Prov. for Refunds</t>
  </si>
  <si>
    <t>Other Operating Revenues</t>
  </si>
  <si>
    <t>(450) Forfeited Discounts</t>
  </si>
  <si>
    <t>defg</t>
  </si>
  <si>
    <t>+26/+27/</t>
  </si>
  <si>
    <t>(451) Miscellaneous Service Revenues</t>
  </si>
  <si>
    <t>(453) Sales of Water and Water Power</t>
  </si>
  <si>
    <t>Total Losses</t>
  </si>
  <si>
    <t>BPA Transmission Loss Factor</t>
  </si>
  <si>
    <t>PGE Distribution Loss Factor</t>
  </si>
  <si>
    <t>Distribution Loss (f)  (See Distribution Loss Schedule)</t>
  </si>
  <si>
    <t>(454) Rent from Electric Property</t>
  </si>
  <si>
    <t>(455) Interdepartmental Rents</t>
  </si>
  <si>
    <t>(456) Other Electric Revenues</t>
  </si>
  <si>
    <t>(456.1) Revenues from Transmission of Electricity of Others</t>
  </si>
  <si>
    <t>(457.1) Regional Control Service Revenues</t>
  </si>
  <si>
    <t>(457.2) Miscellaneous Revenues</t>
  </si>
  <si>
    <t>L</t>
  </si>
  <si>
    <t>TOTAL Other Operating Revenues</t>
  </si>
  <si>
    <t>TOTAL Electric Operating Revenues</t>
  </si>
  <si>
    <t>company_name</t>
  </si>
  <si>
    <t>sttstcl_clssfctn</t>
  </si>
  <si>
    <t>ferc_rt_schedule</t>
  </si>
  <si>
    <t>avg_mthly_demand</t>
  </si>
  <si>
    <t>avg_mthly_ncp</t>
  </si>
  <si>
    <t>avg_mthly_cp</t>
  </si>
  <si>
    <t>mwh_sold</t>
  </si>
  <si>
    <t>demand_charges</t>
  </si>
  <si>
    <t>energy_charges</t>
  </si>
  <si>
    <t>other_charges</t>
  </si>
  <si>
    <t>tot_revenue_chgs</t>
  </si>
  <si>
    <t>company_name_f</t>
  </si>
  <si>
    <t>sttstcl_clssfctn_f</t>
  </si>
  <si>
    <t>ferc_rt_schedule_f</t>
  </si>
  <si>
    <t>avg_mthly_demand_f</t>
  </si>
  <si>
    <t>avg_mthly_ncp_f</t>
  </si>
  <si>
    <t>avg_mthly_cp_f</t>
  </si>
  <si>
    <t>mwh_sold_f</t>
  </si>
  <si>
    <t>demand_charges_f</t>
  </si>
  <si>
    <t>energy_charges_f</t>
  </si>
  <si>
    <t>other_charges_f</t>
  </si>
  <si>
    <t>tot_revenue_chgs_f</t>
  </si>
  <si>
    <t>RQ Sales:</t>
  </si>
  <si>
    <t>Fale Safe Corporation</t>
  </si>
  <si>
    <t>PGE-1</t>
  </si>
  <si>
    <t>American Electric Power Services</t>
  </si>
  <si>
    <t>WSPP-1</t>
  </si>
  <si>
    <t>Arizona Public Service</t>
  </si>
  <si>
    <t>Avista Corp</t>
  </si>
  <si>
    <t>Avista Energy, Inc</t>
  </si>
  <si>
    <t>PGE-11</t>
  </si>
  <si>
    <t>Benton County PUD, Washington</t>
  </si>
  <si>
    <t>BC Hydro</t>
  </si>
  <si>
    <t>Black Hills Power</t>
  </si>
  <si>
    <t>Bonneville Power Administration</t>
  </si>
  <si>
    <t>BP Energy Company</t>
  </si>
  <si>
    <t>Burbank, City of</t>
  </si>
  <si>
    <t>California Independent System Operator</t>
  </si>
  <si>
    <t>Calpine Energy Services</t>
  </si>
  <si>
    <t>Cargill Alliant LLC</t>
  </si>
  <si>
    <t>Chelan County PUD No 1, Washington</t>
  </si>
  <si>
    <t>Cincinnati Gas &amp; Electric</t>
  </si>
  <si>
    <t>Clataskanie County PUD, Washington</t>
  </si>
  <si>
    <t>Conoco Phillips</t>
  </si>
  <si>
    <t>Constellation Energy Commodities</t>
  </si>
  <si>
    <t>Coral Power LLC</t>
  </si>
  <si>
    <t>Credit Suisse Energy</t>
  </si>
  <si>
    <t>Douglas County PUD, No 1, Washibngton</t>
  </si>
  <si>
    <t>El Paso Merchant Energy</t>
  </si>
  <si>
    <t>Enmax Financial Services</t>
  </si>
  <si>
    <t>Epcor Energy Marketing</t>
  </si>
  <si>
    <t>Eugene Water &amp; Electric Board</t>
  </si>
  <si>
    <t>Fortis BC</t>
  </si>
  <si>
    <t>Franklin County PUD, Washington</t>
  </si>
  <si>
    <t>Glendale, City of</t>
  </si>
  <si>
    <t>PGE-78</t>
  </si>
  <si>
    <t>Grant County, PUD No 2, Washington</t>
  </si>
  <si>
    <t>Grays Harbor PUD, Washington</t>
  </si>
  <si>
    <t>Idaho Power Compay</t>
  </si>
  <si>
    <t>J. Aron Company</t>
  </si>
  <si>
    <t>Klamath Falls, City of</t>
  </si>
  <si>
    <t>Load Balance Energy</t>
  </si>
  <si>
    <t>OATT</t>
  </si>
  <si>
    <t>Los Angeles Department Water Power</t>
  </si>
  <si>
    <t>Merrill Lynch Commodities</t>
  </si>
  <si>
    <t>Mirant Americas Energy Marketing</t>
  </si>
  <si>
    <t>Modesto Irrigation District</t>
  </si>
  <si>
    <t>Morgan Stanley Capital Group</t>
  </si>
  <si>
    <t>Nevada Power</t>
  </si>
  <si>
    <t>Northern California Power Agency</t>
  </si>
  <si>
    <t>NorthPoint Energy Solutions</t>
  </si>
  <si>
    <t>Northwestern Corporation</t>
  </si>
  <si>
    <t>Okanogan County PUD, Washington</t>
  </si>
  <si>
    <t>PGE-2</t>
  </si>
  <si>
    <t>Pacific Gas &amp; Electric Company</t>
  </si>
  <si>
    <t>Pacific Northwest Generating Company</t>
  </si>
  <si>
    <t>PacifiCorp</t>
  </si>
  <si>
    <t>Powerx</t>
  </si>
  <si>
    <t>PPL Montana, LLC</t>
  </si>
  <si>
    <t>PPM Energy</t>
  </si>
  <si>
    <t>Public Service Company of Colorado</t>
  </si>
  <si>
    <t>Public Service of New Mexico</t>
  </si>
  <si>
    <t>Puget Sound Energy</t>
  </si>
  <si>
    <t>Rainbow Energy Marketing</t>
  </si>
  <si>
    <t>Redding, CIty of</t>
  </si>
  <si>
    <t>Roseville, City of</t>
  </si>
  <si>
    <t>Sacramento Municipal Utility District</t>
  </si>
  <si>
    <t>Salt River Project</t>
  </si>
  <si>
    <t>San Diego Gas &amp; Electric Company</t>
  </si>
  <si>
    <t>Seattle City Light</t>
  </si>
  <si>
    <t>Sempra Corporation</t>
  </si>
  <si>
    <t>Sempra Energy Solutions</t>
  </si>
  <si>
    <t>Silicon Valley Power</t>
  </si>
  <si>
    <t>Snohomish County, PUD No 1, Washington</t>
  </si>
  <si>
    <t>Southern California Edison</t>
  </si>
  <si>
    <t>Suez Energy Marketing</t>
  </si>
  <si>
    <t>Tacoma, City of</t>
  </si>
  <si>
    <t>TransAlta Energy Marketing</t>
  </si>
  <si>
    <t>TransCanada Power</t>
  </si>
  <si>
    <t>Turlock Irrigation District</t>
  </si>
  <si>
    <t>Western Area Power Authority</t>
  </si>
  <si>
    <t>Westar Energy</t>
  </si>
  <si>
    <t>OA96137</t>
  </si>
  <si>
    <t>Footnote</t>
  </si>
  <si>
    <t>crnt_yr_amt</t>
  </si>
  <si>
    <t>prev_yr_amt</t>
  </si>
  <si>
    <t>crnt_yr_amt_f</t>
  </si>
  <si>
    <t>prev_yr_amt_f</t>
  </si>
  <si>
    <t>1. POWER PRODUCTION EXPENSES</t>
  </si>
  <si>
    <t>bc</t>
  </si>
  <si>
    <t>A. Steam Power Generation</t>
  </si>
  <si>
    <t>(500) Operation Supervision and Engineering</t>
  </si>
  <si>
    <t>+13/+21/+80/+198/</t>
  </si>
  <si>
    <t>(501) Fuel</t>
  </si>
  <si>
    <t>(502) Steam Expenses</t>
  </si>
  <si>
    <t>(503) Steam from Other Sources</t>
  </si>
  <si>
    <t>(Less) (504) Steam Transferred-Cr.</t>
  </si>
  <si>
    <t>-13/-21/-80/-198/</t>
  </si>
  <si>
    <t>(505) Electric Expenses</t>
  </si>
  <si>
    <t>(506) Miscellaneous Steam Power Expenses</t>
  </si>
  <si>
    <t>(507) Rents</t>
  </si>
  <si>
    <t>(509) Allowances</t>
  </si>
  <si>
    <t>TOTAL Operation (Enter Total of Lines 4 thru 12)</t>
  </si>
  <si>
    <t>(510) Maintenance Supervision and Engineering</t>
  </si>
  <si>
    <t>+20/+21/+80/+198/</t>
  </si>
  <si>
    <t>(511) Maintenance of Structures</t>
  </si>
  <si>
    <t>(512) Maintenance of Boiler Plant</t>
  </si>
  <si>
    <t>(513) Maintenance of Electric Plant</t>
  </si>
  <si>
    <t>(514) Maintenance of Miscellaneous Steam Plant</t>
  </si>
  <si>
    <t>TOTAL Maintenance (Enter Total of Lines 15 thru 19)</t>
  </si>
  <si>
    <t>TOTAL Power Production Expenses-Steam Power (Entr Tot lines 13 &amp; 20)</t>
  </si>
  <si>
    <t>B. Nuclear Power Generation</t>
  </si>
  <si>
    <t>(517) Operation Supervision and Engineering</t>
  </si>
  <si>
    <t>+33/+41/+80/+198/</t>
  </si>
  <si>
    <t>(518) Fuel</t>
  </si>
  <si>
    <t>(519) Coolants and Water</t>
  </si>
  <si>
    <t>(520) Steam Expenses</t>
  </si>
  <si>
    <t>(521) Steam from Other Sources</t>
  </si>
  <si>
    <t>(Less) (522) Steam Transferred-Cr.</t>
  </si>
  <si>
    <t>-33/-41/-80/-198/</t>
  </si>
  <si>
    <t>(523) Electric Expenses</t>
  </si>
  <si>
    <t>(524) Miscellaneous Nuclear Power Expenses</t>
  </si>
  <si>
    <t>(525) Rents</t>
  </si>
  <si>
    <t>TOTAL Operation (Enter Total of lines 24 thru 32)</t>
  </si>
  <si>
    <t>(528) Maintenance Supervision and Engineering</t>
  </si>
  <si>
    <t>+40/+41/+80/+198/</t>
  </si>
  <si>
    <t>(529) Maintenance of Structures</t>
  </si>
  <si>
    <t>(530) Maintenance of Reactor Plant Equipment</t>
  </si>
  <si>
    <t>(531) Maintenance of Electric Plant</t>
  </si>
  <si>
    <t>(532) Maintenance of Miscellaneous Nuclear Plant</t>
  </si>
  <si>
    <t>TOTAL Maintenance (Enter Total of lines 35 thru 39)</t>
  </si>
  <si>
    <t>TOTAL Power Production Expenses-Nuc. Power (Entr tot lines 33 &amp; 40)</t>
  </si>
  <si>
    <t>C. Hydraulic Power Generation</t>
  </si>
  <si>
    <t>(535) Operation Supervision and Engineering</t>
  </si>
  <si>
    <t>+50/+59/+80/+198/</t>
  </si>
  <si>
    <t>(536) Water for Power</t>
  </si>
  <si>
    <t>(537) Hydraulic Expenses</t>
  </si>
  <si>
    <t>(538) Electric Expenses</t>
  </si>
  <si>
    <t>(539) Miscellaneous Hydraulic Power Generation Expenses</t>
  </si>
  <si>
    <t>(540) Rents</t>
  </si>
  <si>
    <t>TOTAL Operation (Enter Total of Lines 44 thru 49)</t>
  </si>
  <si>
    <t>C. Hydraulic Power Generation (Continued)</t>
  </si>
  <si>
    <t>(541) Mainentance Supervision and Engineering</t>
  </si>
  <si>
    <t>+58/+59/+80/+198/</t>
  </si>
  <si>
    <t>(542) Maintenance of Structures</t>
  </si>
  <si>
    <t>(543) Maintenance of Reservoirs, Dams, and Waterways</t>
  </si>
  <si>
    <t>Total Retail</t>
  </si>
  <si>
    <t>Load</t>
  </si>
  <si>
    <t>Distribution Loss Calculation</t>
  </si>
  <si>
    <t>(544) Maintenance of Electric Plant</t>
  </si>
  <si>
    <t>(545) Maintenance of Miscellaneous Hydraulic Plant</t>
  </si>
  <si>
    <t>TOTAL Maintenance (Enter Total of lines 53 thru 57)</t>
  </si>
  <si>
    <t>TOTAL Power Production Expenses-Hydraulic Power (tot of lines 50 &amp; 58)</t>
  </si>
  <si>
    <t>D. Other Power Generation</t>
  </si>
  <si>
    <t>(546) Operation Supervision and Engineering</t>
  </si>
  <si>
    <t>+67/+74/+80/+198/</t>
  </si>
  <si>
    <t>(547) Fuel</t>
  </si>
  <si>
    <t>(548) Generation Expenses</t>
  </si>
  <si>
    <t>(549) Miscellaneous Other Power Generation Expenses</t>
  </si>
  <si>
    <t>(550) Rents</t>
  </si>
  <si>
    <t>TOTAL Operation (Enter Total of lines 62 thru 66)</t>
  </si>
  <si>
    <t>(551) Maintenance Supervision and Engineering</t>
  </si>
  <si>
    <t>+73/+74/+80/+198/</t>
  </si>
  <si>
    <t>(552) Maintenance of Structures</t>
  </si>
  <si>
    <t>(553) Maintenance of Generating and Electric Plant</t>
  </si>
  <si>
    <t>(554) Maintenance of Miscellaneous Other Power Generation Plant</t>
  </si>
  <si>
    <t>TOTAL Maintenance (Enter Total of lines 69 thru 72)</t>
  </si>
  <si>
    <t>TOTAL Power Production Expenses-Other Power (Enter Tot of 67 &amp; 73)</t>
  </si>
  <si>
    <t>E. Other Power Supply Expenses</t>
  </si>
  <si>
    <t>(555) Purchased Power</t>
  </si>
  <si>
    <t>+79/+80/+198/</t>
  </si>
  <si>
    <t>(556) System Control and Load Dispatching</t>
  </si>
  <si>
    <t>(557) Other Expenses</t>
  </si>
  <si>
    <t>TOTAL Other Power Supply Exp (Enter Total of lines 76 thru 78)</t>
  </si>
  <si>
    <t>TOTAL Power Production Expenses (Total of lines 21, 41, 59, 74 &amp; 79)</t>
  </si>
  <si>
    <t>2. TRANSMISSION EXPENSES</t>
  </si>
  <si>
    <t>(560) Operation Supervision and Engineering</t>
  </si>
  <si>
    <t>+99/+112/+198/</t>
  </si>
  <si>
    <t>(561) Load Dispatching</t>
  </si>
  <si>
    <t>(561.1) Load Dispatch-Reliability</t>
  </si>
  <si>
    <t>(561.2) Load Dispatch-Monitor and Operate Transmission System</t>
  </si>
  <si>
    <t>(561.3) Load Dispatch-Transmission Service and Scheduling</t>
  </si>
  <si>
    <t>(561.4) Scheduling, System Control and Dispatch Services</t>
  </si>
  <si>
    <t>(561.5) Reliability, Planning and Standards Development</t>
  </si>
  <si>
    <t>(561.6) Transmission Service Studies</t>
  </si>
  <si>
    <t>(561.7) Generation Interconnection Studies</t>
  </si>
  <si>
    <t>(561.8) Reliability, Planning and Standards Development Services</t>
  </si>
  <si>
    <t>(562) Station Expenses</t>
  </si>
  <si>
    <t>(563) Overhead Lines Expenses</t>
  </si>
  <si>
    <t>(564) Underground Lines Expenses</t>
  </si>
  <si>
    <t>(565) Transmission of Electricity by Others</t>
  </si>
  <si>
    <t>(566) Miscellaneous Transmission Expenses</t>
  </si>
  <si>
    <t>(567) Rents</t>
  </si>
  <si>
    <t>TOTAL Operation (Total of lines 83 thru 98)</t>
  </si>
  <si>
    <t>(568) Maintenance Supervision and Engineering</t>
  </si>
  <si>
    <t>+111/+112/+198/</t>
  </si>
  <si>
    <t>(569) Maintenance of Structures</t>
  </si>
  <si>
    <t>(569.1) Maintenance of Computer Hardware</t>
  </si>
  <si>
    <t>(569.2) Maintenance of Computer Software</t>
  </si>
  <si>
    <t>(569.3) Maintenance of Communication Equipment</t>
  </si>
  <si>
    <t>(569.4) Maintenance of Miscellaneous Regional Transmission Plant</t>
  </si>
  <si>
    <t>(570) Maintenance of Station Equipment</t>
  </si>
  <si>
    <t>(571) Maintenance of Overhead Lines</t>
  </si>
  <si>
    <t>(572) Maintenance of Underground Lines</t>
  </si>
  <si>
    <t>(573) Maintenance of Miscellaneous Transmission Plant</t>
  </si>
  <si>
    <t>TOTAL Maintenance (Total of lines 101 thru 110)</t>
  </si>
  <si>
    <t>TOTAL Transmission Expenses (Total of lines 99 and 111)</t>
  </si>
  <si>
    <t>3. REGIONAL MARKET EXPENSES</t>
  </si>
  <si>
    <t>(575.1) Operation Supervision</t>
  </si>
  <si>
    <t>+123/+131/+198/</t>
  </si>
  <si>
    <t>(575.2) Day-Ahead and Real-Time Market Facilitation</t>
  </si>
  <si>
    <t>(575.3) Transmission Rights Market Facilitation</t>
  </si>
  <si>
    <t>(575.4) Capacity Market Facilitation</t>
  </si>
  <si>
    <t>(575.5) Ancillary Services Market Facilitation</t>
  </si>
  <si>
    <t>(575.6) Market Monitoring and Compliance</t>
  </si>
  <si>
    <t>(575.7) Market Facilitation, Monitoring and Compliance Services</t>
  </si>
  <si>
    <t>(575.8) Rents</t>
  </si>
  <si>
    <t>Total Operation (Lines 115 thru 122)</t>
  </si>
  <si>
    <t>(576.1) Maintenance of Structures and Improvements</t>
  </si>
  <si>
    <t>+130/+131/+198/</t>
  </si>
  <si>
    <t>(576.2) Maintenance of Computer Hardware</t>
  </si>
  <si>
    <t>(576.3) Maintenance of Computer Software</t>
  </si>
  <si>
    <t>(576.4) Maintenance of Communication Equipment</t>
  </si>
  <si>
    <t>(576.5) Maintenance of Miscellaneous Market Operation Plant</t>
  </si>
  <si>
    <t>Total Maintenance (Lines 125 thru 129)</t>
  </si>
  <si>
    <t>TOTAL Regional Transmission and Market Op Expns (Total 123 and 130)</t>
  </si>
  <si>
    <t>4. DISTRIBUTION EXPENSES</t>
  </si>
  <si>
    <t>(580) Operation Supervision and Engineering</t>
  </si>
  <si>
    <t>+144/+156/+198/</t>
  </si>
  <si>
    <t>(581) Load Dispatching</t>
  </si>
  <si>
    <t>(582) Station Expenses</t>
  </si>
  <si>
    <t>(583) Overhead Line Expenses</t>
  </si>
  <si>
    <t>(584) Underground Line Expenses</t>
  </si>
  <si>
    <t>(585) Street Lighting and Signal System Expenses</t>
  </si>
  <si>
    <t>(586) Meter Expenses</t>
  </si>
  <si>
    <t>(587) Customer Installations Expenses</t>
  </si>
  <si>
    <t>(588) Miscellaneous Expenses</t>
  </si>
  <si>
    <t>(589) Rents</t>
  </si>
  <si>
    <t>TOTAL Operation (Enter Total of lines 134 thru 143)</t>
  </si>
  <si>
    <t>(590) Maintenance Supervision and Engineering</t>
  </si>
  <si>
    <t>+155/+156/+198/</t>
  </si>
  <si>
    <t>(591) Maintenance of Structures</t>
  </si>
  <si>
    <t>(592) Maintenance of Station Equipment</t>
  </si>
  <si>
    <t>(593) Maintenance of Overhead Lines</t>
  </si>
  <si>
    <t>(594) Maintenance of Underground Lines</t>
  </si>
  <si>
    <t>(595) Maintenance of Line Transformers</t>
  </si>
  <si>
    <t>(596) Maintenance of Street Lighting and Signal Systems</t>
  </si>
  <si>
    <t>(597) Maintenance of Meters</t>
  </si>
  <si>
    <t>(598) Maintenance of Miscellaneous Distribution Plant</t>
  </si>
  <si>
    <t>TOTAL Maintenance (Total of lines 146 thru 154)</t>
  </si>
  <si>
    <t>TOTAL Distribution Expenses (Total of lines 144 and 155)</t>
  </si>
  <si>
    <t>5. CUSTOMER ACCOUNTS EXPENSES</t>
  </si>
  <si>
    <t>(901) Supervision</t>
  </si>
  <si>
    <t>+164/+198/</t>
  </si>
  <si>
    <t>(902) Meter Reading Expenses</t>
  </si>
  <si>
    <t>(903) Customer Records and Collection Expenses</t>
  </si>
  <si>
    <t>(904) Uncollectible Accounts</t>
  </si>
  <si>
    <t>(905) Miscellaneous Customer Accounts Expenses</t>
  </si>
  <si>
    <t>TOTAL Customer Accounts Expenses (Total of lines 159 thru 163)</t>
  </si>
  <si>
    <t>6. CUSTOMER SERVICE AND INFORMATIONAL EXPENSES</t>
  </si>
  <si>
    <t>(907) Supervision</t>
  </si>
  <si>
    <t>+171/+198/</t>
  </si>
  <si>
    <t>(908) Customer Assistance Expenses</t>
  </si>
  <si>
    <t>(909) Informational and Instructional Expenses</t>
  </si>
  <si>
    <t>(910) Miscellaneous Customer Service and Informational Expenses</t>
  </si>
  <si>
    <t>TOTAL Customer Service and Information Expenses (Total 167 thru 170)</t>
  </si>
  <si>
    <t>7. SALES EXPENSES</t>
  </si>
  <si>
    <t>(911) Supervision</t>
  </si>
  <si>
    <t>+178/+198/</t>
  </si>
  <si>
    <t>(912) Demonstrating and Selling Expenses</t>
  </si>
  <si>
    <t>(913) Advertising Expenses</t>
  </si>
  <si>
    <t>(916) Miscellaneous Sales Expenses</t>
  </si>
  <si>
    <t>TOTAL Sales Expenses (Enter Total of lines 174  thru 177)</t>
  </si>
  <si>
    <t>8. ADMINISTRATIVE AND GENERAL EXPENSES</t>
  </si>
  <si>
    <t>(920) Administrative and General Salaries</t>
  </si>
  <si>
    <t>+194/+197/+198/</t>
  </si>
  <si>
    <t>(921) Office Supplies and Expenses</t>
  </si>
  <si>
    <t>(Less) (922) Administrative Expenses Transferred-Credit</t>
  </si>
  <si>
    <t>-194/-197/-198/</t>
  </si>
  <si>
    <t>(923) Outside Services Employed</t>
  </si>
  <si>
    <t>(924) Property Insurance</t>
  </si>
  <si>
    <t>(925) Injuries and Damages</t>
  </si>
  <si>
    <t>(926) Employee Pensions and Benefits</t>
  </si>
  <si>
    <t>(927) Franchise Requirements</t>
  </si>
  <si>
    <t>(928) Regulatory Commission Expenses</t>
  </si>
  <si>
    <t>(929) (Less) Duplicate Charges-Cr.</t>
  </si>
  <si>
    <t>(930.1) General Advertising Expenses</t>
  </si>
  <si>
    <t>(930.2) Miscellaneous General Expenses</t>
  </si>
  <si>
    <t>(931) Rents</t>
  </si>
  <si>
    <t>TOTAL Operation (Enter Total of lines 181  thru 193)</t>
  </si>
  <si>
    <t>+197/+198/</t>
  </si>
  <si>
    <t>(935) Maintenance of General Plant</t>
  </si>
  <si>
    <t>TOTAL Administrative &amp; General Expenses (Total of lines 194  and 196)</t>
  </si>
  <si>
    <t>TOTAL Elec Op and Maint Expns (Total 80,112,131,156,164,171,178,197)</t>
  </si>
  <si>
    <t>athrty_co_name</t>
  </si>
  <si>
    <t>rtsched_trffnbr</t>
  </si>
  <si>
    <t>avgmth_bill_dmnd</t>
  </si>
  <si>
    <t>avgmth_ncp_dmnd</t>
  </si>
  <si>
    <t>avgmth_cp_dmnd</t>
  </si>
  <si>
    <t>mwh_purchased</t>
  </si>
  <si>
    <t>mwh_recv</t>
  </si>
  <si>
    <t>mwh_delvd</t>
  </si>
  <si>
    <t>dmnd_charges</t>
  </si>
  <si>
    <t>erg_charges</t>
  </si>
  <si>
    <t>othr_charges</t>
  </si>
  <si>
    <t>settlement_tot</t>
  </si>
  <si>
    <t>athrty_co_name_f</t>
  </si>
  <si>
    <t>rtsched_trffnbr_f</t>
  </si>
  <si>
    <t>avgmth_bill_dmnd_f</t>
  </si>
  <si>
    <t>avgmth_ncp_dmnd_f</t>
  </si>
  <si>
    <t>avgmth_cp_dmnd_f</t>
  </si>
  <si>
    <t>mwh_purchased_f</t>
  </si>
  <si>
    <t>mwh_recv_f</t>
  </si>
  <si>
    <t>mwh_delvd_f</t>
  </si>
  <si>
    <t>dmnd_charges_f</t>
  </si>
  <si>
    <t>erg_charges_f</t>
  </si>
  <si>
    <t>othr_charges_f</t>
  </si>
  <si>
    <t>settlement_tot_f</t>
  </si>
  <si>
    <t>Atco Power Canada</t>
  </si>
  <si>
    <t>Chelan County, PUD No.1, Washington</t>
  </si>
  <si>
    <t>Rocky Reach</t>
  </si>
  <si>
    <t>PGE-71</t>
  </si>
  <si>
    <t>Clatskine County PUD, Washington</t>
  </si>
  <si>
    <t>Coral Energy, LLC</t>
  </si>
  <si>
    <t>Covanta Marion</t>
  </si>
  <si>
    <t>QF83-118</t>
  </si>
  <si>
    <t>Douglas County, PUD No.1, Washington</t>
  </si>
  <si>
    <t>Wells</t>
  </si>
  <si>
    <t>Douglas County, PUD No. 1 Washington</t>
  </si>
  <si>
    <t>EnMax</t>
  </si>
  <si>
    <t>EPCOR Merchant &amp; Capital</t>
  </si>
  <si>
    <t>ESI Vansycle Partners, LP</t>
  </si>
  <si>
    <t>ER94-717</t>
  </si>
  <si>
    <t>Fale-Safe Corporation</t>
  </si>
  <si>
    <t>Fortis Energy</t>
  </si>
  <si>
    <t>Grant County PUD No. 2, Washington</t>
  </si>
  <si>
    <t>Wanapum</t>
  </si>
  <si>
    <t>Priest Rapids</t>
  </si>
  <si>
    <t>Idaho Power Company</t>
  </si>
  <si>
    <t>Load balance Energy</t>
  </si>
  <si>
    <t>Los Angeles Depart Water Power</t>
  </si>
  <si>
    <t>NorthWestern Corporation</t>
  </si>
  <si>
    <t>PP&amp;L 147</t>
  </si>
  <si>
    <t>Portland, City of</t>
  </si>
  <si>
    <t>#2821</t>
  </si>
  <si>
    <t>QF83-448</t>
  </si>
  <si>
    <t>Powerex</t>
  </si>
  <si>
    <t>PPLM Montana, LLC</t>
  </si>
  <si>
    <t>Public Service of Colorado</t>
  </si>
  <si>
    <t>Redding, City of</t>
  </si>
  <si>
    <t>Sierra Power Company</t>
  </si>
  <si>
    <t>Snohmish County, PUD No. 1, Washington</t>
  </si>
  <si>
    <t>SP Newsprint</t>
  </si>
  <si>
    <t>Spokane Energy, LLC</t>
  </si>
  <si>
    <t>PGE-82</t>
  </si>
  <si>
    <t>Warm Springs Power Enterprises</t>
  </si>
  <si>
    <t>Williams Energy Marketing</t>
  </si>
  <si>
    <t>Lake Oswego Corporation</t>
  </si>
  <si>
    <t>Douglas Pegar</t>
  </si>
  <si>
    <t>Robert Migliori</t>
  </si>
  <si>
    <t>Von Land Co</t>
  </si>
  <si>
    <t>Minikahada Hydropower Company</t>
  </si>
  <si>
    <t>Tualatin Valley Water District</t>
  </si>
  <si>
    <t>Non-trading mark to market</t>
  </si>
  <si>
    <t>Margin on Electric Financials</t>
  </si>
  <si>
    <t>Reserve Trading Credit Risk</t>
  </si>
  <si>
    <t>Power Cost Adjustment</t>
  </si>
  <si>
    <t>Green Power</t>
  </si>
  <si>
    <t>Electricity Exchange</t>
  </si>
  <si>
    <t>Non-cash exchanges</t>
  </si>
  <si>
    <t>payment_by</t>
  </si>
  <si>
    <t>erg_recv_from</t>
  </si>
  <si>
    <t>erg_delvd_to</t>
  </si>
  <si>
    <t>receipt_point</t>
  </si>
  <si>
    <t>delivery_point</t>
  </si>
  <si>
    <t>billing_demand</t>
  </si>
  <si>
    <t>tot_revenues</t>
  </si>
  <si>
    <t>payment_by_f</t>
  </si>
  <si>
    <t>erg_recv_from_f</t>
  </si>
  <si>
    <t>erg_delvd_to_f</t>
  </si>
  <si>
    <t>receipt_point_f</t>
  </si>
  <si>
    <t>delivery_point_f</t>
  </si>
  <si>
    <t>billing_demand_f</t>
  </si>
  <si>
    <t>tot_revenues_f</t>
  </si>
  <si>
    <t>Avista Corp - Washington Water Pow</t>
  </si>
  <si>
    <t>Various Utilities</t>
  </si>
  <si>
    <t>LFP</t>
  </si>
  <si>
    <t>BPA-John Day Sub</t>
  </si>
  <si>
    <t>PGE-Malin Sub</t>
  </si>
  <si>
    <t>NF</t>
  </si>
  <si>
    <t>Avista Energy</t>
  </si>
  <si>
    <t>Western Oregon Electric Coop</t>
  </si>
  <si>
    <t>OLF</t>
  </si>
  <si>
    <t>BPA-Oregon City Sub</t>
  </si>
  <si>
    <t>PGE-Canby</t>
  </si>
  <si>
    <t>BPA-McMinnville Sub</t>
  </si>
  <si>
    <t>PGE-Haskins</t>
  </si>
  <si>
    <t>PGE-North Plains</t>
  </si>
  <si>
    <t>PGE-Patton</t>
  </si>
  <si>
    <t>PGE-Pike</t>
  </si>
  <si>
    <t>PGE-Scoggins</t>
  </si>
  <si>
    <t>PGE-Twilight</t>
  </si>
  <si>
    <t>PGE-Westcott</t>
  </si>
  <si>
    <t>PGE-Armstrong</t>
  </si>
  <si>
    <t>Columbia River PUD</t>
  </si>
  <si>
    <t>BPA-St. Helens Tap</t>
  </si>
  <si>
    <t>PGE-Scappoose</t>
  </si>
  <si>
    <t>PGE-Pihl</t>
  </si>
  <si>
    <t>FNO</t>
  </si>
  <si>
    <t>BPA-St. Johns Tap</t>
  </si>
  <si>
    <t>PGE-St. Helens/Scap.</t>
  </si>
  <si>
    <t>Portland General Electric</t>
  </si>
  <si>
    <t>PGE-Newberg Sub</t>
  </si>
  <si>
    <t>ConocoPhillips Inc.</t>
  </si>
  <si>
    <t>Constellation New Energy</t>
  </si>
  <si>
    <t>Various PGE Subs</t>
  </si>
  <si>
    <t>Coral Power</t>
  </si>
  <si>
    <t>EPCOR Merchant and Capital US</t>
  </si>
  <si>
    <t>BPA-Bethel</t>
  </si>
  <si>
    <t>PacifiCorp-Linneman</t>
  </si>
  <si>
    <t>PGE-Grand Ronde</t>
  </si>
  <si>
    <t>PacifiCorp Power Marketing, INC</t>
  </si>
  <si>
    <t>PacifiCorp West</t>
  </si>
  <si>
    <t>SFP</t>
  </si>
  <si>
    <t>San Diego Gas and Electric</t>
  </si>
  <si>
    <t>Sempra Energy Trading Co.</t>
  </si>
  <si>
    <t>Snohomish County PUD</t>
  </si>
  <si>
    <t>Tacoma Power</t>
  </si>
  <si>
    <t>TransAlta Energy Marketing US</t>
  </si>
  <si>
    <t>depr_expn</t>
  </si>
  <si>
    <t>depr_asset_retire</t>
  </si>
  <si>
    <t>limterm_elc_plnt</t>
  </si>
  <si>
    <t>othr_elc_plnt</t>
  </si>
  <si>
    <t>total</t>
  </si>
  <si>
    <t>depr_expn_f</t>
  </si>
  <si>
    <t>depr_asset_retire_f</t>
  </si>
  <si>
    <t>limterm_elc_plnt_f</t>
  </si>
  <si>
    <t>othr_elc_plnt_f</t>
  </si>
  <si>
    <t>total_f</t>
  </si>
  <si>
    <t>Intangible Plant</t>
  </si>
  <si>
    <t>+12/</t>
  </si>
  <si>
    <t>f</t>
  </si>
  <si>
    <t>Hydraulic Production Plant-Conventional</t>
  </si>
  <si>
    <t>Hydraulic Production Plant-Pumped Storage</t>
  </si>
  <si>
    <t>Regional Transmission and Market Operation Plant</t>
  </si>
  <si>
    <t>Common Plant-Electric</t>
  </si>
  <si>
    <t>bcdef</t>
  </si>
  <si>
    <t>classification</t>
  </si>
  <si>
    <t>drct_pyrl_dstrbt</t>
  </si>
  <si>
    <t>alloc_of_payroll</t>
  </si>
  <si>
    <t>classification_f</t>
  </si>
  <si>
    <t>drct_pyrl_dstrbt_f</t>
  </si>
  <si>
    <t>alloc_of_payroll_f</t>
  </si>
  <si>
    <t>bcd</t>
  </si>
  <si>
    <t>d</t>
  </si>
  <si>
    <t>+11/+20/+28/+65/+96/</t>
  </si>
  <si>
    <t>+11/+21/+28/+65/+96/</t>
  </si>
  <si>
    <t>Regional Market</t>
  </si>
  <si>
    <t>+11/+22/+28/+65/+96/</t>
  </si>
  <si>
    <t>+11/+23/+28/+65/+96/</t>
  </si>
  <si>
    <t>+11/+24/+28/+65/+96/</t>
  </si>
  <si>
    <t>+11/+25/+28/+65/+96/</t>
  </si>
  <si>
    <t>+11/+26/+28/+65/+96/</t>
  </si>
  <si>
    <t>+11/+27/+28/+65/+96/</t>
  </si>
  <si>
    <t>TOTAL Operation (Enter Total of lines 3 thru 10)</t>
  </si>
  <si>
    <t>bd</t>
  </si>
  <si>
    <t>+18/+20/+28/+65/+96/</t>
  </si>
  <si>
    <t>+18/+21/+28/+65/+96/</t>
  </si>
  <si>
    <t>+18/+22/+28/+65/+96/</t>
  </si>
  <si>
    <t>+18/+23/+28/+65/+96/</t>
  </si>
  <si>
    <t>+18/+27/+28/+65/+96/</t>
  </si>
  <si>
    <t>TOTAL Maintenance (Total of lines 13 thru 17)</t>
  </si>
  <si>
    <t>Total Operation and Maintenance</t>
  </si>
  <si>
    <t>Production (Enter Total of lines 3 and 13)</t>
  </si>
  <si>
    <t>Transmission (Enter Total of lines 4 and 14)</t>
  </si>
  <si>
    <t>Regional Market (Enter Total of Lines 5 and 15)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</si>
</sst>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(#,##0\)"/>
    <numFmt numFmtId="165" formatCode="d\ mmm\ yy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0.000%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0_);_(* \(#,##0.000000\);_(* &quot;-&quot;??_);_(@_)"/>
    <numFmt numFmtId="174" formatCode="0.0000000000000000%"/>
    <numFmt numFmtId="175" formatCode="0_);\(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#,##0.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#,##0.0_);[Red]\(#,##0.0\)"/>
    <numFmt numFmtId="187" formatCode="[$-409]dddd\,\ mmmm\ dd\,\ yyyy"/>
    <numFmt numFmtId="188" formatCode="[$-409]d\-mmm\-yy;@"/>
    <numFmt numFmtId="189" formatCode="&quot;$&quot;#,##0"/>
    <numFmt numFmtId="190" formatCode="0.0000%"/>
    <numFmt numFmtId="191" formatCode="0.00000%"/>
    <numFmt numFmtId="192" formatCode="0.000000%"/>
    <numFmt numFmtId="193" formatCode="0.000000"/>
    <numFmt numFmtId="194" formatCode="_(* #,##0.000_);_(* \(#,##0.000\);_(* &quot;-&quot;???_);_(@_)"/>
    <numFmt numFmtId="195" formatCode="&quot;$&quot;#,##0.000_);[Red]\(&quot;$&quot;#,##0.000\)"/>
    <numFmt numFmtId="196" formatCode="&quot;$&quot;#,##0.0_);[Red]\(&quot;$&quot;#,##0.0\)"/>
    <numFmt numFmtId="197" formatCode="0.0000000%"/>
    <numFmt numFmtId="198" formatCode="0.00000000%"/>
    <numFmt numFmtId="199" formatCode="0.000000000000000%"/>
    <numFmt numFmtId="200" formatCode="&quot;$&quot;#,##0.00"/>
    <numFmt numFmtId="201" formatCode="0.000000000%"/>
    <numFmt numFmtId="202" formatCode="0.0000000"/>
    <numFmt numFmtId="203" formatCode="0.00000"/>
    <numFmt numFmtId="204" formatCode="0.0000"/>
    <numFmt numFmtId="205" formatCode="0.00_);\(0.00\)"/>
    <numFmt numFmtId="206" formatCode="0.000000000000"/>
    <numFmt numFmtId="207" formatCode="_(* #,##0.00000_);_(* \(#,##0.00000\);_(* &quot;-&quot;?????_);_(@_)"/>
    <numFmt numFmtId="208" formatCode="#,##0.00000_);[Red]\(#,##0.00000\)"/>
    <numFmt numFmtId="209" formatCode="_(* #,##0.0_);_(* \(#,##0.0\);_(* &quot;-&quot;?_);_(@_)"/>
    <numFmt numFmtId="210" formatCode="0.00_);[Red]\(0.00\)"/>
    <numFmt numFmtId="211" formatCode="0.000_);[Red]\(0.000\)"/>
    <numFmt numFmtId="212" formatCode="0.0_);[Red]\(0.0\)"/>
    <numFmt numFmtId="213" formatCode="0_);[Red]\(0\)"/>
    <numFmt numFmtId="214" formatCode="#,##0.0000_);[Red]\(#,##0.0000\)"/>
  </numFmts>
  <fonts count="92">
    <font>
      <sz val="12"/>
      <name val="Times New Roman"/>
      <family val="0"/>
    </font>
    <font>
      <sz val="10"/>
      <name val="Helv"/>
      <family val="0"/>
    </font>
    <font>
      <sz val="8"/>
      <name val="Times New Roman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i/>
      <u val="single"/>
      <sz val="12"/>
      <name val="Times New Roman"/>
      <family val="1"/>
    </font>
    <font>
      <b/>
      <i/>
      <u val="single"/>
      <sz val="12"/>
      <color indexed="10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48"/>
      <name val="Times New Roman"/>
      <family val="1"/>
    </font>
    <font>
      <b/>
      <sz val="10"/>
      <color indexed="48"/>
      <name val="Times New Roman"/>
      <family val="1"/>
    </font>
    <font>
      <b/>
      <i/>
      <u val="single"/>
      <sz val="10"/>
      <color indexed="48"/>
      <name val="Times New Roman"/>
      <family val="1"/>
    </font>
    <font>
      <b/>
      <sz val="10"/>
      <name val="Garamond"/>
      <family val="1"/>
    </font>
    <font>
      <b/>
      <i/>
      <u val="single"/>
      <sz val="14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color indexed="12"/>
      <name val="Times New Roman"/>
      <family val="1"/>
    </font>
    <font>
      <b/>
      <u val="single"/>
      <sz val="8"/>
      <color indexed="12"/>
      <name val="Times New Roman"/>
      <family val="1"/>
    </font>
    <font>
      <b/>
      <u val="single"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2"/>
      <color indexed="12"/>
      <name val="Times New Roman"/>
      <family val="1"/>
    </font>
    <font>
      <b/>
      <i/>
      <u val="single"/>
      <sz val="12"/>
      <color indexed="12"/>
      <name val="Times New Roman"/>
      <family val="1"/>
    </font>
    <font>
      <i/>
      <sz val="8"/>
      <color indexed="12"/>
      <name val="Times New Roman"/>
      <family val="1"/>
    </font>
    <font>
      <sz val="14"/>
      <name val="Times New Roman"/>
      <family val="1"/>
    </font>
    <font>
      <b/>
      <i/>
      <sz val="10"/>
      <color indexed="12"/>
      <name val="Times New Roman"/>
      <family val="1"/>
    </font>
    <font>
      <b/>
      <i/>
      <u val="single"/>
      <sz val="8"/>
      <color indexed="12"/>
      <name val="Times New Roman"/>
      <family val="1"/>
    </font>
    <font>
      <i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0"/>
      <color indexed="56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i/>
      <u val="single"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i/>
      <sz val="12"/>
      <color indexed="62"/>
      <name val="Times New Roman"/>
      <family val="1"/>
    </font>
    <font>
      <sz val="12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0"/>
      <color indexed="62"/>
      <name val="Times New Roman"/>
      <family val="1"/>
    </font>
    <font>
      <b/>
      <sz val="11"/>
      <color indexed="57"/>
      <name val="Arial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i/>
      <u val="single"/>
      <sz val="12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color indexed="57"/>
      <name val="Times New Roman"/>
      <family val="1"/>
    </font>
    <font>
      <b/>
      <sz val="12"/>
      <color indexed="57"/>
      <name val="Times New Roman"/>
      <family val="1"/>
    </font>
    <font>
      <b/>
      <sz val="8"/>
      <name val="Times New Roman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gray0625">
        <bgColor indexed="9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41"/>
        <bgColor indexed="64"/>
      </patternFill>
    </fill>
  </fills>
  <borders count="1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ck">
        <color indexed="18"/>
      </bottom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thin"/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thick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medium">
        <color indexed="62"/>
      </right>
      <top>
        <color indexed="63"/>
      </top>
      <bottom style="thick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thick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thick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ck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ck">
        <color indexed="62"/>
      </top>
      <bottom style="medium">
        <color indexed="62"/>
      </bottom>
    </border>
    <border>
      <left style="medium">
        <color indexed="62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medium">
        <color indexed="62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medium">
        <color indexed="62"/>
      </right>
      <top style="thick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n">
        <color indexed="62"/>
      </left>
      <right style="thin"/>
      <top style="thin">
        <color indexed="62"/>
      </top>
      <bottom style="thin">
        <color indexed="62"/>
      </bottom>
    </border>
    <border>
      <left style="thin"/>
      <right style="thick">
        <color indexed="62"/>
      </right>
      <top style="thin"/>
      <bottom style="thin"/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n">
        <color indexed="62"/>
      </right>
      <top style="thin"/>
      <bottom style="thin">
        <color indexed="62"/>
      </bottom>
    </border>
    <border>
      <left style="thin">
        <color indexed="62"/>
      </left>
      <right style="thick">
        <color indexed="62"/>
      </right>
      <top style="thin"/>
      <bottom style="thin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 style="medium"/>
      <top style="medium"/>
      <bottom style="medium"/>
    </border>
    <border>
      <left style="medium">
        <color indexed="62"/>
      </left>
      <right style="thin">
        <color indexed="62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medium">
        <color indexed="62"/>
      </bottom>
    </border>
    <border>
      <left style="thick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ck">
        <color indexed="62"/>
      </left>
      <right>
        <color indexed="63"/>
      </right>
      <top style="thin">
        <color indexed="62"/>
      </top>
      <bottom style="medium">
        <color indexed="62"/>
      </bottom>
    </border>
    <border>
      <left style="thin">
        <color indexed="62"/>
      </left>
      <right style="medium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ck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medium"/>
    </border>
    <border>
      <left style="medium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 style="thin">
        <color indexed="62"/>
      </bottom>
    </border>
    <border>
      <left style="medium">
        <color indexed="62"/>
      </left>
      <right>
        <color indexed="63"/>
      </right>
      <top style="thin"/>
      <bottom style="thin">
        <color indexed="62"/>
      </bottom>
    </border>
    <border>
      <left>
        <color indexed="63"/>
      </left>
      <right style="thin">
        <color indexed="62"/>
      </right>
      <top style="thin"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/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ck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ck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62"/>
      </left>
      <right style="thick">
        <color indexed="56"/>
      </right>
      <top style="medium">
        <color indexed="62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>
        <color indexed="63"/>
      </bottom>
    </border>
    <border>
      <left style="medium">
        <color indexed="62"/>
      </left>
      <right style="thick">
        <color indexed="56"/>
      </right>
      <top>
        <color indexed="63"/>
      </top>
      <bottom style="medium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8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ck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thin">
        <color indexed="18"/>
      </left>
      <right style="thin"/>
      <top style="thin">
        <color indexed="18"/>
      </top>
      <bottom style="thin">
        <color indexed="18"/>
      </bottom>
    </border>
    <border>
      <left style="thin"/>
      <right style="thick">
        <color indexed="18"/>
      </right>
      <top style="thin"/>
      <bottom style="thin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ck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ck">
        <color indexed="18"/>
      </right>
      <top style="thin">
        <color indexed="18"/>
      </top>
      <bottom style="medium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18"/>
      </right>
      <top>
        <color indexed="63"/>
      </top>
      <bottom style="thin"/>
    </border>
    <border>
      <left style="thick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thick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ck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n"/>
      <right>
        <color indexed="63"/>
      </right>
      <top style="thin">
        <color indexed="62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ck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ck">
        <color indexed="62"/>
      </bottom>
    </border>
    <border>
      <left style="thick">
        <color indexed="62"/>
      </left>
      <right style="medium">
        <color indexed="62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 style="medium">
        <color indexed="62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 style="medium">
        <color indexed="62"/>
      </right>
      <top style="thick">
        <color indexed="62"/>
      </top>
      <bottom>
        <color indexed="63"/>
      </bottom>
    </border>
    <border>
      <left style="thin">
        <color indexed="62"/>
      </left>
      <right>
        <color indexed="63"/>
      </right>
      <top style="thin">
        <color indexed="62"/>
      </top>
      <bottom style="thick">
        <color indexed="62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3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4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7" borderId="1" applyNumberFormat="0" applyAlignment="0" applyProtection="0"/>
    <xf numFmtId="0" fontId="54" fillId="0" borderId="6" applyNumberFormat="0" applyFill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5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5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71" applyFont="1" applyBorder="1" applyAlignment="1" applyProtection="1">
      <alignment horizontal="centerContinuous"/>
      <protection/>
    </xf>
    <xf numFmtId="0" fontId="7" fillId="0" borderId="0" xfId="71" applyFont="1" applyFill="1" applyBorder="1" applyAlignment="1" applyProtection="1">
      <alignment horizontal="centerContinuous"/>
      <protection/>
    </xf>
    <xf numFmtId="0" fontId="8" fillId="0" borderId="0" xfId="71" applyFont="1" applyFill="1" applyBorder="1" applyAlignment="1" applyProtection="1">
      <alignment horizontal="centerContinuous"/>
      <protection/>
    </xf>
    <xf numFmtId="38" fontId="9" fillId="0" borderId="0" xfId="71" applyNumberFormat="1" applyFont="1" applyFill="1" applyBorder="1" applyAlignment="1" applyProtection="1">
      <alignment horizontal="centerContinuous"/>
      <protection/>
    </xf>
    <xf numFmtId="38" fontId="7" fillId="0" borderId="0" xfId="71" applyNumberFormat="1" applyFont="1" applyFill="1" applyBorder="1" applyAlignment="1" applyProtection="1">
      <alignment horizontal="centerContinuous"/>
      <protection/>
    </xf>
    <xf numFmtId="0" fontId="11" fillId="0" borderId="0" xfId="71" applyFont="1" applyFill="1" applyBorder="1" applyAlignment="1" applyProtection="1">
      <alignment horizontal="centerContinuous"/>
      <protection/>
    </xf>
    <xf numFmtId="38" fontId="6" fillId="0" borderId="0" xfId="71" applyNumberFormat="1" applyFont="1" applyFill="1" applyBorder="1" applyAlignment="1" applyProtection="1">
      <alignment horizontal="centerContinuous"/>
      <protection/>
    </xf>
    <xf numFmtId="0" fontId="0" fillId="0" borderId="0" xfId="0" applyFont="1" applyAlignment="1">
      <alignment/>
    </xf>
    <xf numFmtId="0" fontId="12" fillId="0" borderId="0" xfId="71" applyFont="1" applyFill="1" applyBorder="1" applyAlignment="1" applyProtection="1">
      <alignment horizontal="center"/>
      <protection/>
    </xf>
    <xf numFmtId="38" fontId="12" fillId="0" borderId="0" xfId="71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13" fillId="0" borderId="0" xfId="71" applyFont="1" applyFill="1" applyBorder="1" applyProtection="1">
      <alignment/>
      <protection locked="0"/>
    </xf>
    <xf numFmtId="0" fontId="6" fillId="0" borderId="0" xfId="71" applyFont="1" applyBorder="1">
      <alignment/>
      <protection/>
    </xf>
    <xf numFmtId="0" fontId="14" fillId="0" borderId="0" xfId="0" applyFont="1" applyBorder="1" applyAlignment="1">
      <alignment horizontal="center"/>
    </xf>
    <xf numFmtId="0" fontId="15" fillId="0" borderId="0" xfId="71" applyFont="1" applyFill="1" applyBorder="1" applyAlignment="1" applyProtection="1">
      <alignment horizontal="right"/>
      <protection/>
    </xf>
    <xf numFmtId="0" fontId="15" fillId="0" borderId="0" xfId="7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center"/>
    </xf>
    <xf numFmtId="38" fontId="7" fillId="0" borderId="0" xfId="71" applyNumberFormat="1" applyFont="1" applyBorder="1" applyAlignment="1">
      <alignment horizontal="centerContinuous"/>
      <protection/>
    </xf>
    <xf numFmtId="38" fontId="8" fillId="0" borderId="0" xfId="71" applyNumberFormat="1" applyFont="1" applyFill="1" applyBorder="1" applyAlignment="1" applyProtection="1">
      <alignment horizontal="centerContinuous"/>
      <protection/>
    </xf>
    <xf numFmtId="38" fontId="6" fillId="0" borderId="0" xfId="71" applyNumberFormat="1" applyFont="1" applyBorder="1" applyAlignment="1">
      <alignment horizontal="centerContinuous"/>
      <protection/>
    </xf>
    <xf numFmtId="38" fontId="11" fillId="0" borderId="0" xfId="71" applyNumberFormat="1" applyFont="1" applyFill="1" applyBorder="1" applyAlignment="1" applyProtection="1">
      <alignment horizontal="centerContinuous"/>
      <protection/>
    </xf>
    <xf numFmtId="0" fontId="2" fillId="0" borderId="0" xfId="71" applyFont="1" applyFill="1" applyBorder="1" applyAlignment="1" applyProtection="1">
      <alignment horizontal="center"/>
      <protection/>
    </xf>
    <xf numFmtId="0" fontId="16" fillId="0" borderId="0" xfId="71" applyFont="1" applyFill="1" applyBorder="1" applyAlignment="1" applyProtection="1">
      <alignment horizontal="center"/>
      <protection/>
    </xf>
    <xf numFmtId="38" fontId="16" fillId="0" borderId="0" xfId="71" applyNumberFormat="1" applyFont="1" applyFill="1" applyBorder="1" applyAlignment="1" applyProtection="1">
      <alignment horizontal="center"/>
      <protection/>
    </xf>
    <xf numFmtId="38" fontId="16" fillId="0" borderId="0" xfId="71" applyNumberFormat="1" applyFont="1" applyBorder="1" applyAlignment="1" applyProtection="1">
      <alignment horizontal="center"/>
      <protection/>
    </xf>
    <xf numFmtId="0" fontId="16" fillId="0" borderId="0" xfId="71" applyFont="1" applyBorder="1" applyAlignment="1" applyProtection="1">
      <alignment horizontal="right"/>
      <protection/>
    </xf>
    <xf numFmtId="0" fontId="17" fillId="0" borderId="0" xfId="71" applyFont="1" applyFill="1" applyBorder="1" applyAlignment="1" applyProtection="1">
      <alignment horizontal="right"/>
      <protection/>
    </xf>
    <xf numFmtId="0" fontId="17" fillId="0" borderId="0" xfId="71" applyFont="1" applyFill="1" applyBorder="1" applyAlignment="1" applyProtection="1">
      <alignment horizontal="left"/>
      <protection/>
    </xf>
    <xf numFmtId="0" fontId="16" fillId="0" borderId="0" xfId="71" applyFont="1" applyBorder="1" applyAlignment="1" applyProtection="1">
      <alignment horizontal="left"/>
      <protection/>
    </xf>
    <xf numFmtId="38" fontId="2" fillId="0" borderId="0" xfId="71" applyNumberFormat="1" applyFont="1" applyFill="1" applyBorder="1" applyProtection="1">
      <alignment/>
      <protection/>
    </xf>
    <xf numFmtId="38" fontId="2" fillId="0" borderId="0" xfId="71" applyNumberFormat="1" applyFont="1" applyBorder="1" applyProtection="1">
      <alignment/>
      <protection/>
    </xf>
    <xf numFmtId="164" fontId="16" fillId="0" borderId="0" xfId="71" applyNumberFormat="1" applyFont="1" applyFill="1" applyBorder="1" applyAlignment="1" applyProtection="1">
      <alignment horizontal="right"/>
      <protection/>
    </xf>
    <xf numFmtId="164" fontId="16" fillId="0" borderId="0" xfId="71" applyNumberFormat="1" applyFont="1" applyFill="1" applyBorder="1" applyAlignment="1" applyProtection="1">
      <alignment horizontal="left"/>
      <protection/>
    </xf>
    <xf numFmtId="0" fontId="6" fillId="0" borderId="0" xfId="71" applyFont="1" applyFill="1" applyBorder="1" applyProtection="1">
      <alignment/>
      <protection/>
    </xf>
    <xf numFmtId="164" fontId="16" fillId="0" borderId="0" xfId="71" applyNumberFormat="1" applyFont="1" applyBorder="1" applyAlignment="1" applyProtection="1">
      <alignment horizontal="right"/>
      <protection/>
    </xf>
    <xf numFmtId="164" fontId="16" fillId="0" borderId="0" xfId="71" applyNumberFormat="1" applyFont="1" applyBorder="1" applyAlignment="1" applyProtection="1">
      <alignment horizontal="left"/>
      <protection/>
    </xf>
    <xf numFmtId="0" fontId="6" fillId="0" borderId="0" xfId="71" applyFont="1" applyFill="1" applyBorder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12" fillId="0" borderId="0" xfId="0" applyNumberFormat="1" applyFont="1" applyBorder="1" applyAlignment="1" applyProtection="1">
      <alignment/>
      <protection/>
    </xf>
    <xf numFmtId="0" fontId="2" fillId="0" borderId="0" xfId="71" applyFont="1" applyBorder="1" applyAlignment="1" applyProtection="1">
      <alignment horizontal="center"/>
      <protection locked="0"/>
    </xf>
    <xf numFmtId="0" fontId="12" fillId="0" borderId="0" xfId="71" applyFont="1" applyBorder="1" applyAlignment="1" applyProtection="1">
      <alignment horizontal="center"/>
      <protection/>
    </xf>
    <xf numFmtId="38" fontId="2" fillId="0" borderId="0" xfId="0" applyNumberFormat="1" applyFont="1" applyBorder="1" applyAlignment="1">
      <alignment/>
    </xf>
    <xf numFmtId="0" fontId="2" fillId="0" borderId="0" xfId="71" applyFont="1" applyFill="1" applyBorder="1" applyAlignment="1" applyProtection="1">
      <alignment horizontal="left"/>
      <protection/>
    </xf>
    <xf numFmtId="0" fontId="2" fillId="0" borderId="0" xfId="71" applyFont="1" applyBorder="1">
      <alignment/>
      <protection/>
    </xf>
    <xf numFmtId="38" fontId="16" fillId="0" borderId="0" xfId="71" applyNumberFormat="1" applyFont="1" applyBorder="1" applyAlignment="1" applyProtection="1">
      <alignment horizontal="right"/>
      <protection/>
    </xf>
    <xf numFmtId="0" fontId="12" fillId="0" borderId="0" xfId="71" applyFont="1" applyBorder="1" applyProtection="1">
      <alignment/>
      <protection locked="0"/>
    </xf>
    <xf numFmtId="0" fontId="12" fillId="0" borderId="0" xfId="71" applyFont="1" applyBorder="1" applyProtection="1">
      <alignment/>
      <protection/>
    </xf>
    <xf numFmtId="0" fontId="12" fillId="0" borderId="0" xfId="71" applyFont="1" applyFill="1" applyBorder="1" applyProtection="1">
      <alignment/>
      <protection/>
    </xf>
    <xf numFmtId="0" fontId="11" fillId="0" borderId="0" xfId="71" applyFont="1" applyFill="1" applyBorder="1" applyProtection="1">
      <alignment/>
      <protection/>
    </xf>
    <xf numFmtId="0" fontId="12" fillId="0" borderId="0" xfId="71" applyFont="1" applyFill="1" applyBorder="1" applyAlignment="1" applyProtection="1">
      <alignment horizontal="center"/>
      <protection locked="0"/>
    </xf>
    <xf numFmtId="38" fontId="12" fillId="0" borderId="0" xfId="71" applyNumberFormat="1" applyFont="1" applyBorder="1" applyProtection="1">
      <alignment/>
      <protection locked="0"/>
    </xf>
    <xf numFmtId="38" fontId="12" fillId="0" borderId="0" xfId="71" applyNumberFormat="1" applyFont="1" applyBorder="1">
      <alignment/>
      <protection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38" fontId="0" fillId="0" borderId="0" xfId="0" applyNumberFormat="1" applyFont="1" applyBorder="1" applyAlignment="1">
      <alignment/>
    </xf>
    <xf numFmtId="164" fontId="2" fillId="0" borderId="0" xfId="71" applyNumberFormat="1" applyFont="1" applyFill="1" applyBorder="1" applyAlignment="1" applyProtection="1">
      <alignment horizontal="right"/>
      <protection/>
    </xf>
    <xf numFmtId="38" fontId="12" fillId="0" borderId="0" xfId="71" applyNumberFormat="1" applyFont="1" applyFill="1" applyBorder="1" applyProtection="1">
      <alignment/>
      <protection/>
    </xf>
    <xf numFmtId="3" fontId="19" fillId="0" borderId="0" xfId="71" applyNumberFormat="1" applyFont="1" applyBorder="1" applyProtection="1">
      <alignment/>
      <protection/>
    </xf>
    <xf numFmtId="3" fontId="19" fillId="0" borderId="0" xfId="71" applyNumberFormat="1" applyFont="1" applyFill="1" applyBorder="1" applyProtection="1">
      <alignment/>
      <protection/>
    </xf>
    <xf numFmtId="164" fontId="16" fillId="0" borderId="0" xfId="0" applyNumberFormat="1" applyFont="1" applyFill="1" applyBorder="1" applyAlignment="1" applyProtection="1">
      <alignment horizontal="right"/>
      <protection/>
    </xf>
    <xf numFmtId="9" fontId="16" fillId="0" borderId="0" xfId="83" applyFont="1" applyFill="1" applyBorder="1" applyAlignment="1" applyProtection="1">
      <alignment horizontal="right"/>
      <protection/>
    </xf>
    <xf numFmtId="10" fontId="16" fillId="0" borderId="0" xfId="83" applyNumberFormat="1" applyFont="1" applyFill="1" applyBorder="1" applyAlignment="1" applyProtection="1">
      <alignment horizontal="right"/>
      <protection/>
    </xf>
    <xf numFmtId="3" fontId="16" fillId="0" borderId="0" xfId="71" applyNumberFormat="1" applyFont="1" applyFill="1" applyBorder="1" applyAlignment="1" applyProtection="1">
      <alignment horizontal="right"/>
      <protection/>
    </xf>
    <xf numFmtId="3" fontId="16" fillId="0" borderId="0" xfId="71" applyNumberFormat="1" applyFont="1" applyFill="1" applyBorder="1" applyAlignment="1" applyProtection="1">
      <alignment horizontal="left"/>
      <protection/>
    </xf>
    <xf numFmtId="0" fontId="16" fillId="0" borderId="0" xfId="71" applyFont="1" applyFill="1" applyBorder="1" applyAlignment="1" applyProtection="1">
      <alignment horizontal="right"/>
      <protection/>
    </xf>
    <xf numFmtId="0" fontId="16" fillId="0" borderId="0" xfId="71" applyFont="1" applyFill="1" applyBorder="1" applyAlignment="1" applyProtection="1">
      <alignment horizontal="left"/>
      <protection/>
    </xf>
    <xf numFmtId="0" fontId="2" fillId="0" borderId="0" xfId="71" applyFont="1" applyFill="1" applyBorder="1" applyAlignment="1" applyProtection="1">
      <alignment horizontal="right"/>
      <protection/>
    </xf>
    <xf numFmtId="0" fontId="6" fillId="0" borderId="0" xfId="71" applyFont="1" applyFill="1" applyBorder="1" applyAlignment="1">
      <alignment horizontal="right"/>
      <protection/>
    </xf>
    <xf numFmtId="3" fontId="16" fillId="0" borderId="0" xfId="71" applyNumberFormat="1" applyFont="1" applyFill="1" applyBorder="1" applyAlignment="1" applyProtection="1">
      <alignment horizontal="center"/>
      <protection/>
    </xf>
    <xf numFmtId="0" fontId="6" fillId="0" borderId="0" xfId="71" applyFont="1" applyFill="1" applyBorder="1" applyAlignment="1">
      <alignment horizontal="left"/>
      <protection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Continuous"/>
    </xf>
    <xf numFmtId="0" fontId="2" fillId="0" borderId="0" xfId="71" applyFont="1" applyBorder="1" applyAlignment="1">
      <alignment horizontal="center"/>
      <protection/>
    </xf>
    <xf numFmtId="38" fontId="0" fillId="0" borderId="0" xfId="0" applyNumberFormat="1" applyFont="1" applyFill="1" applyBorder="1" applyAlignment="1">
      <alignment/>
    </xf>
    <xf numFmtId="38" fontId="12" fillId="0" borderId="0" xfId="71" applyNumberFormat="1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1" fillId="0" borderId="0" xfId="71" applyFont="1" applyBorder="1" applyProtection="1">
      <alignment/>
      <protection locked="0"/>
    </xf>
    <xf numFmtId="0" fontId="11" fillId="0" borderId="0" xfId="71" applyFont="1" applyFill="1" applyBorder="1" applyAlignment="1" applyProtection="1">
      <alignment horizontal="left"/>
      <protection/>
    </xf>
    <xf numFmtId="0" fontId="11" fillId="0" borderId="0" xfId="71" applyFont="1" applyFill="1" applyBorder="1" applyAlignment="1" applyProtection="1">
      <alignment horizontal="center"/>
      <protection locked="0"/>
    </xf>
    <xf numFmtId="0" fontId="11" fillId="0" borderId="0" xfId="71" applyFont="1" applyFill="1" applyBorder="1" applyAlignment="1" applyProtection="1">
      <alignment horizontal="left"/>
      <protection locked="0"/>
    </xf>
    <xf numFmtId="0" fontId="11" fillId="0" borderId="0" xfId="71" applyFont="1" applyFill="1" applyBorder="1" applyAlignment="1" applyProtection="1">
      <alignment horizontal="center"/>
      <protection/>
    </xf>
    <xf numFmtId="0" fontId="11" fillId="0" borderId="0" xfId="71" applyFont="1" applyBorder="1" applyAlignment="1" applyProtection="1">
      <alignment horizontal="left"/>
      <protection locked="0"/>
    </xf>
    <xf numFmtId="0" fontId="0" fillId="0" borderId="0" xfId="71" applyFont="1" applyBorder="1" applyAlignment="1" applyProtection="1">
      <alignment horizontal="center"/>
      <protection/>
    </xf>
    <xf numFmtId="0" fontId="0" fillId="0" borderId="0" xfId="71" applyFont="1" applyFill="1" applyBorder="1" applyAlignment="1" applyProtection="1">
      <alignment horizontal="center"/>
      <protection/>
    </xf>
    <xf numFmtId="38" fontId="20" fillId="0" borderId="0" xfId="71" applyNumberFormat="1" applyFont="1" applyBorder="1" applyAlignment="1" applyProtection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11" fillId="0" borderId="0" xfId="71" applyFont="1" applyFill="1" applyBorder="1" applyProtection="1">
      <alignment/>
      <protection locked="0"/>
    </xf>
    <xf numFmtId="0" fontId="11" fillId="0" borderId="0" xfId="0" applyFont="1" applyFill="1" applyBorder="1" applyAlignment="1">
      <alignment/>
    </xf>
    <xf numFmtId="0" fontId="11" fillId="0" borderId="0" xfId="71" applyFont="1" applyBorder="1" applyAlignment="1" applyProtection="1">
      <alignment horizontal="left"/>
      <protection/>
    </xf>
    <xf numFmtId="0" fontId="13" fillId="0" borderId="0" xfId="71" applyFont="1" applyFill="1" applyBorder="1" applyAlignment="1" applyProtection="1">
      <alignment horizontal="center"/>
      <protection/>
    </xf>
    <xf numFmtId="38" fontId="20" fillId="0" borderId="0" xfId="71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8" fillId="0" borderId="0" xfId="79" applyFont="1" applyFill="1" applyBorder="1">
      <alignment/>
      <protection/>
    </xf>
    <xf numFmtId="0" fontId="12" fillId="0" borderId="0" xfId="71" applyFont="1" applyFill="1" applyBorder="1" applyProtection="1">
      <alignment/>
      <protection locked="0"/>
    </xf>
    <xf numFmtId="0" fontId="12" fillId="0" borderId="0" xfId="71" applyFont="1" applyFill="1" applyBorder="1" applyAlignment="1" applyProtection="1">
      <alignment horizontal="left"/>
      <protection/>
    </xf>
    <xf numFmtId="0" fontId="21" fillId="0" borderId="0" xfId="71" applyFont="1" applyFill="1" applyBorder="1" applyAlignment="1" applyProtection="1">
      <alignment horizontal="left"/>
      <protection locked="0"/>
    </xf>
    <xf numFmtId="0" fontId="18" fillId="0" borderId="0" xfId="71" applyFont="1" applyFill="1" applyBorder="1" applyProtection="1">
      <alignment/>
      <protection locked="0"/>
    </xf>
    <xf numFmtId="0" fontId="12" fillId="0" borderId="0" xfId="0" applyFont="1" applyFill="1" applyBorder="1" applyAlignment="1">
      <alignment/>
    </xf>
    <xf numFmtId="0" fontId="13" fillId="0" borderId="0" xfId="79" applyFont="1" applyFill="1" applyBorder="1">
      <alignment/>
      <protection/>
    </xf>
    <xf numFmtId="0" fontId="13" fillId="0" borderId="0" xfId="71" applyFont="1" applyFill="1" applyBorder="1" applyProtection="1">
      <alignment/>
      <protection/>
    </xf>
    <xf numFmtId="0" fontId="23" fillId="0" borderId="0" xfId="69" applyFont="1">
      <alignment/>
      <protection/>
    </xf>
    <xf numFmtId="177" fontId="23" fillId="0" borderId="0" xfId="45" applyNumberFormat="1" applyFont="1" applyAlignment="1">
      <alignment/>
    </xf>
    <xf numFmtId="38" fontId="11" fillId="0" borderId="0" xfId="71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Continuous"/>
    </xf>
    <xf numFmtId="38" fontId="26" fillId="0" borderId="0" xfId="71" applyNumberFormat="1" applyFont="1" applyFill="1" applyBorder="1" applyAlignment="1" applyProtection="1">
      <alignment horizontal="centerContinuous"/>
      <protection/>
    </xf>
    <xf numFmtId="0" fontId="27" fillId="0" borderId="0" xfId="69" applyFont="1">
      <alignment/>
      <protection/>
    </xf>
    <xf numFmtId="43" fontId="6" fillId="0" borderId="0" xfId="42" applyFont="1" applyAlignment="1">
      <alignment/>
    </xf>
    <xf numFmtId="38" fontId="11" fillId="0" borderId="0" xfId="71" applyNumberFormat="1" applyFont="1" applyBorder="1" applyAlignment="1" applyProtection="1">
      <alignment horizontal="center"/>
      <protection/>
    </xf>
    <xf numFmtId="0" fontId="30" fillId="0" borderId="0" xfId="71" applyFont="1" applyBorder="1" applyAlignment="1" applyProtection="1">
      <alignment horizontal="center"/>
      <protection/>
    </xf>
    <xf numFmtId="0" fontId="30" fillId="0" borderId="0" xfId="71" applyFont="1" applyBorder="1" applyAlignment="1" applyProtection="1">
      <alignment horizontal="center"/>
      <protection locked="0"/>
    </xf>
    <xf numFmtId="0" fontId="30" fillId="0" borderId="0" xfId="7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21" fillId="0" borderId="0" xfId="71" applyFont="1" applyFill="1" applyBorder="1" applyProtection="1">
      <alignment/>
      <protection locked="0"/>
    </xf>
    <xf numFmtId="0" fontId="18" fillId="0" borderId="0" xfId="71" applyFont="1" applyFill="1" applyBorder="1" applyAlignment="1" applyProtection="1">
      <alignment horizontal="left"/>
      <protection/>
    </xf>
    <xf numFmtId="0" fontId="21" fillId="0" borderId="0" xfId="71" applyFont="1" applyFill="1" applyBorder="1" applyAlignment="1" applyProtection="1">
      <alignment horizontal="left"/>
      <protection/>
    </xf>
    <xf numFmtId="0" fontId="21" fillId="0" borderId="0" xfId="71" applyFont="1" applyFill="1" applyBorder="1" applyAlignment="1" applyProtection="1">
      <alignment horizontal="center"/>
      <protection/>
    </xf>
    <xf numFmtId="0" fontId="11" fillId="0" borderId="0" xfId="71" applyFont="1" applyFill="1" applyBorder="1">
      <alignment/>
      <protection/>
    </xf>
    <xf numFmtId="0" fontId="11" fillId="0" borderId="0" xfId="71" applyFont="1" applyFill="1" applyBorder="1" applyAlignment="1">
      <alignment horizontal="center"/>
      <protection/>
    </xf>
    <xf numFmtId="164" fontId="12" fillId="0" borderId="0" xfId="71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3" fontId="11" fillId="0" borderId="0" xfId="71" applyNumberFormat="1" applyFont="1" applyFill="1" applyBorder="1" applyAlignment="1" applyProtection="1">
      <alignment horizontal="center"/>
      <protection locked="0"/>
    </xf>
    <xf numFmtId="0" fontId="30" fillId="0" borderId="0" xfId="71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3" fontId="12" fillId="0" borderId="0" xfId="71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8" fillId="0" borderId="0" xfId="71" applyFont="1" applyBorder="1" applyAlignment="1" applyProtection="1">
      <alignment horizontal="centerContinuous"/>
      <protection/>
    </xf>
    <xf numFmtId="0" fontId="34" fillId="0" borderId="0" xfId="71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12" fillId="0" borderId="0" xfId="71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1" fillId="0" borderId="10" xfId="7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Continuous"/>
    </xf>
    <xf numFmtId="9" fontId="8" fillId="0" borderId="0" xfId="79" applyNumberFormat="1" applyFont="1" applyBorder="1" applyAlignment="1">
      <alignment horizontal="center"/>
      <protection/>
    </xf>
    <xf numFmtId="0" fontId="11" fillId="0" borderId="0" xfId="7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13" fillId="0" borderId="0" xfId="0" applyFont="1" applyAlignment="1">
      <alignment/>
    </xf>
    <xf numFmtId="38" fontId="8" fillId="0" borderId="0" xfId="71" applyNumberFormat="1" applyFont="1" applyFill="1" applyBorder="1" applyAlignment="1" applyProtection="1">
      <alignment horizontal="center"/>
      <protection/>
    </xf>
    <xf numFmtId="38" fontId="8" fillId="0" borderId="0" xfId="71" applyNumberFormat="1" applyFont="1" applyBorder="1" applyAlignment="1" applyProtection="1">
      <alignment horizontal="center"/>
      <protection/>
    </xf>
    <xf numFmtId="0" fontId="39" fillId="0" borderId="0" xfId="71" applyFont="1" applyBorder="1" applyAlignment="1">
      <alignment horizontal="center"/>
      <protection/>
    </xf>
    <xf numFmtId="0" fontId="39" fillId="0" borderId="0" xfId="7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Continuous"/>
    </xf>
    <xf numFmtId="0" fontId="11" fillId="0" borderId="0" xfId="0" applyFont="1" applyBorder="1" applyAlignment="1">
      <alignment/>
    </xf>
    <xf numFmtId="0" fontId="8" fillId="0" borderId="0" xfId="78" applyFont="1" applyBorder="1">
      <alignment/>
      <protection/>
    </xf>
    <xf numFmtId="0" fontId="13" fillId="0" borderId="0" xfId="78" applyFont="1" applyBorder="1">
      <alignment/>
      <protection/>
    </xf>
    <xf numFmtId="43" fontId="6" fillId="0" borderId="0" xfId="42" applyFont="1" applyBorder="1" applyAlignment="1">
      <alignment horizontal="centerContinuous"/>
    </xf>
    <xf numFmtId="38" fontId="11" fillId="0" borderId="11" xfId="71" applyNumberFormat="1" applyFont="1" applyFill="1" applyBorder="1" applyAlignment="1" applyProtection="1">
      <alignment horizontal="right"/>
      <protection/>
    </xf>
    <xf numFmtId="43" fontId="11" fillId="0" borderId="11" xfId="42" applyFont="1" applyFill="1" applyBorder="1" applyAlignment="1">
      <alignment/>
    </xf>
    <xf numFmtId="0" fontId="35" fillId="0" borderId="12" xfId="0" applyFont="1" applyBorder="1" applyAlignment="1">
      <alignment horizontal="centerContinuous"/>
    </xf>
    <xf numFmtId="0" fontId="35" fillId="0" borderId="13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43" fontId="6" fillId="0" borderId="13" xfId="42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4" xfId="71" applyFont="1" applyBorder="1" applyAlignment="1" applyProtection="1">
      <alignment horizontal="centerContinuous"/>
      <protection/>
    </xf>
    <xf numFmtId="166" fontId="6" fillId="0" borderId="0" xfId="42" applyNumberFormat="1" applyFont="1" applyFill="1" applyBorder="1" applyAlignment="1">
      <alignment/>
    </xf>
    <xf numFmtId="0" fontId="8" fillId="0" borderId="14" xfId="69" applyFont="1" applyBorder="1">
      <alignment/>
      <protection/>
    </xf>
    <xf numFmtId="0" fontId="13" fillId="0" borderId="0" xfId="69" applyFont="1" applyBorder="1">
      <alignment/>
      <protection/>
    </xf>
    <xf numFmtId="166" fontId="13" fillId="0" borderId="0" xfId="42" applyNumberFormat="1" applyFont="1" applyFill="1" applyBorder="1" applyAlignment="1">
      <alignment/>
    </xf>
    <xf numFmtId="166" fontId="13" fillId="0" borderId="15" xfId="42" applyNumberFormat="1" applyFont="1" applyFill="1" applyBorder="1" applyAlignment="1">
      <alignment/>
    </xf>
    <xf numFmtId="177" fontId="13" fillId="0" borderId="0" xfId="45" applyNumberFormat="1" applyFont="1" applyBorder="1" applyAlignment="1">
      <alignment/>
    </xf>
    <xf numFmtId="177" fontId="13" fillId="0" borderId="15" xfId="45" applyNumberFormat="1" applyFont="1" applyBorder="1" applyAlignment="1">
      <alignment/>
    </xf>
    <xf numFmtId="0" fontId="13" fillId="0" borderId="0" xfId="69" applyFont="1" applyFill="1" applyBorder="1">
      <alignment/>
      <protection/>
    </xf>
    <xf numFmtId="0" fontId="8" fillId="0" borderId="0" xfId="69" applyFont="1" applyBorder="1">
      <alignment/>
      <protection/>
    </xf>
    <xf numFmtId="0" fontId="8" fillId="0" borderId="16" xfId="69" applyFont="1" applyBorder="1">
      <alignment/>
      <protection/>
    </xf>
    <xf numFmtId="0" fontId="13" fillId="0" borderId="17" xfId="69" applyFont="1" applyBorder="1">
      <alignment/>
      <protection/>
    </xf>
    <xf numFmtId="177" fontId="13" fillId="0" borderId="17" xfId="45" applyNumberFormat="1" applyFont="1" applyBorder="1" applyAlignment="1">
      <alignment/>
    </xf>
    <xf numFmtId="177" fontId="13" fillId="0" borderId="18" xfId="45" applyNumberFormat="1" applyFont="1" applyBorder="1" applyAlignment="1">
      <alignment/>
    </xf>
    <xf numFmtId="177" fontId="23" fillId="0" borderId="13" xfId="45" applyNumberFormat="1" applyFont="1" applyBorder="1" applyAlignment="1">
      <alignment horizontal="centerContinuous"/>
    </xf>
    <xf numFmtId="177" fontId="23" fillId="0" borderId="19" xfId="45" applyNumberFormat="1" applyFont="1" applyBorder="1" applyAlignment="1">
      <alignment horizontal="centerContinuous"/>
    </xf>
    <xf numFmtId="177" fontId="23" fillId="0" borderId="0" xfId="45" applyNumberFormat="1" applyFont="1" applyBorder="1" applyAlignment="1">
      <alignment horizontal="centerContinuous"/>
    </xf>
    <xf numFmtId="177" fontId="23" fillId="0" borderId="15" xfId="45" applyNumberFormat="1" applyFont="1" applyBorder="1" applyAlignment="1">
      <alignment horizontal="centerContinuous"/>
    </xf>
    <xf numFmtId="0" fontId="35" fillId="0" borderId="14" xfId="69" applyFont="1" applyBorder="1">
      <alignment/>
      <protection/>
    </xf>
    <xf numFmtId="0" fontId="8" fillId="0" borderId="0" xfId="69" applyFont="1" applyBorder="1" applyAlignment="1">
      <alignment horizontal="center"/>
      <protection/>
    </xf>
    <xf numFmtId="0" fontId="13" fillId="0" borderId="20" xfId="69" applyFont="1" applyBorder="1">
      <alignment/>
      <protection/>
    </xf>
    <xf numFmtId="177" fontId="13" fillId="22" borderId="20" xfId="45" applyNumberFormat="1" applyFont="1" applyFill="1" applyBorder="1" applyAlignment="1">
      <alignment/>
    </xf>
    <xf numFmtId="166" fontId="13" fillId="22" borderId="20" xfId="42" applyNumberFormat="1" applyFont="1" applyFill="1" applyBorder="1" applyAlignment="1">
      <alignment/>
    </xf>
    <xf numFmtId="166" fontId="13" fillId="22" borderId="21" xfId="42" applyNumberFormat="1" applyFont="1" applyFill="1" applyBorder="1" applyAlignment="1">
      <alignment/>
    </xf>
    <xf numFmtId="0" fontId="13" fillId="0" borderId="22" xfId="69" applyFont="1" applyBorder="1">
      <alignment/>
      <protection/>
    </xf>
    <xf numFmtId="0" fontId="8" fillId="0" borderId="22" xfId="69" applyFont="1" applyBorder="1">
      <alignment/>
      <protection/>
    </xf>
    <xf numFmtId="177" fontId="13" fillId="22" borderId="21" xfId="45" applyNumberFormat="1" applyFont="1" applyFill="1" applyBorder="1" applyAlignment="1">
      <alignment/>
    </xf>
    <xf numFmtId="9" fontId="8" fillId="0" borderId="0" xfId="83" applyFont="1" applyFill="1" applyBorder="1" applyAlignment="1">
      <alignment/>
    </xf>
    <xf numFmtId="9" fontId="8" fillId="0" borderId="15" xfId="83" applyFont="1" applyFill="1" applyBorder="1" applyAlignment="1">
      <alignment/>
    </xf>
    <xf numFmtId="0" fontId="28" fillId="0" borderId="23" xfId="0" applyFont="1" applyBorder="1" applyAlignment="1">
      <alignment horizontal="centerContinuous"/>
    </xf>
    <xf numFmtId="0" fontId="28" fillId="0" borderId="24" xfId="0" applyFont="1" applyBorder="1" applyAlignment="1">
      <alignment horizontal="centerContinuous"/>
    </xf>
    <xf numFmtId="0" fontId="6" fillId="0" borderId="24" xfId="0" applyFont="1" applyBorder="1" applyAlignment="1">
      <alignment horizontal="centerContinuous"/>
    </xf>
    <xf numFmtId="43" fontId="6" fillId="0" borderId="24" xfId="42" applyFont="1" applyBorder="1" applyAlignment="1">
      <alignment horizontal="centerContinuous"/>
    </xf>
    <xf numFmtId="177" fontId="23" fillId="0" borderId="24" xfId="45" applyNumberFormat="1" applyFont="1" applyBorder="1" applyAlignment="1">
      <alignment horizontal="centerContinuous"/>
    </xf>
    <xf numFmtId="177" fontId="23" fillId="0" borderId="25" xfId="45" applyNumberFormat="1" applyFont="1" applyBorder="1" applyAlignment="1">
      <alignment horizontal="centerContinuous"/>
    </xf>
    <xf numFmtId="177" fontId="13" fillId="0" borderId="26" xfId="45" applyNumberFormat="1" applyFont="1" applyBorder="1" applyAlignment="1">
      <alignment/>
    </xf>
    <xf numFmtId="177" fontId="13" fillId="0" borderId="27" xfId="45" applyNumberFormat="1" applyFont="1" applyBorder="1" applyAlignment="1">
      <alignment/>
    </xf>
    <xf numFmtId="38" fontId="37" fillId="0" borderId="0" xfId="71" applyNumberFormat="1" applyFont="1" applyFill="1" applyBorder="1" applyAlignment="1" applyProtection="1">
      <alignment horizontal="centerContinuous"/>
      <protection/>
    </xf>
    <xf numFmtId="38" fontId="8" fillId="0" borderId="0" xfId="71" applyNumberFormat="1" applyFont="1" applyBorder="1" applyAlignment="1">
      <alignment horizontal="centerContinuous"/>
      <protection/>
    </xf>
    <xf numFmtId="38" fontId="11" fillId="0" borderId="0" xfId="71" applyNumberFormat="1" applyFont="1" applyBorder="1">
      <alignment/>
      <protection/>
    </xf>
    <xf numFmtId="38" fontId="11" fillId="0" borderId="0" xfId="71" applyNumberFormat="1" applyFont="1" applyBorder="1" applyProtection="1">
      <alignment/>
      <protection/>
    </xf>
    <xf numFmtId="0" fontId="40" fillId="0" borderId="0" xfId="0" applyFont="1" applyFill="1" applyBorder="1" applyAlignment="1">
      <alignment/>
    </xf>
    <xf numFmtId="0" fontId="13" fillId="0" borderId="0" xfId="0" applyFont="1" applyBorder="1" applyAlignment="1">
      <alignment horizontal="centerContinuous"/>
    </xf>
    <xf numFmtId="0" fontId="12" fillId="0" borderId="0" xfId="7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37" fillId="0" borderId="0" xfId="71" applyFont="1" applyFill="1" applyBorder="1" applyAlignment="1" applyProtection="1">
      <alignment horizontal="centerContinuous"/>
      <protection/>
    </xf>
    <xf numFmtId="0" fontId="13" fillId="0" borderId="0" xfId="71" applyFont="1" applyFill="1" applyBorder="1" applyAlignment="1" applyProtection="1">
      <alignment horizontal="centerContinuous"/>
      <protection/>
    </xf>
    <xf numFmtId="0" fontId="12" fillId="0" borderId="0" xfId="71" applyFont="1" applyFill="1" applyBorder="1" applyAlignment="1" applyProtection="1">
      <alignment horizontal="centerContinuous"/>
      <protection/>
    </xf>
    <xf numFmtId="0" fontId="8" fillId="0" borderId="0" xfId="0" applyFont="1" applyBorder="1" applyAlignment="1">
      <alignment/>
    </xf>
    <xf numFmtId="0" fontId="37" fillId="0" borderId="0" xfId="71" applyFont="1" applyBorder="1" applyAlignment="1" applyProtection="1">
      <alignment horizontal="centerContinuous"/>
      <protection/>
    </xf>
    <xf numFmtId="0" fontId="13" fillId="0" borderId="0" xfId="71" applyFont="1" applyBorder="1" applyAlignment="1" applyProtection="1">
      <alignment horizontal="centerContinuous"/>
      <protection/>
    </xf>
    <xf numFmtId="0" fontId="11" fillId="0" borderId="0" xfId="79" applyFont="1" applyBorder="1" applyAlignment="1" quotePrefix="1">
      <alignment horizontal="center"/>
      <protection/>
    </xf>
    <xf numFmtId="0" fontId="13" fillId="0" borderId="0" xfId="79" applyFont="1" applyBorder="1" applyAlignment="1">
      <alignment horizontal="center"/>
      <protection/>
    </xf>
    <xf numFmtId="189" fontId="13" fillId="0" borderId="0" xfId="0" applyNumberFormat="1" applyFont="1" applyBorder="1" applyAlignment="1">
      <alignment/>
    </xf>
    <xf numFmtId="0" fontId="11" fillId="0" borderId="0" xfId="79" applyFont="1" applyBorder="1" applyAlignment="1">
      <alignment horizontal="center"/>
      <protection/>
    </xf>
    <xf numFmtId="169" fontId="13" fillId="0" borderId="0" xfId="83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1" fillId="0" borderId="0" xfId="79" applyFont="1" applyBorder="1" applyAlignment="1" quotePrefix="1">
      <alignment horizontal="center" wrapText="1"/>
      <protection/>
    </xf>
    <xf numFmtId="0" fontId="42" fillId="0" borderId="0" xfId="0" applyFont="1" applyBorder="1" applyAlignment="1">
      <alignment/>
    </xf>
    <xf numFmtId="0" fontId="8" fillId="0" borderId="0" xfId="71" applyFont="1" applyFill="1" applyBorder="1" applyAlignment="1" applyProtection="1">
      <alignment horizontal="left"/>
      <protection/>
    </xf>
    <xf numFmtId="0" fontId="13" fillId="0" borderId="0" xfId="71" applyFont="1" applyFill="1" applyBorder="1" applyAlignment="1">
      <alignment horizontal="center"/>
      <protection/>
    </xf>
    <xf numFmtId="0" fontId="35" fillId="0" borderId="28" xfId="0" applyFont="1" applyBorder="1" applyAlignment="1">
      <alignment horizontal="centerContinuous"/>
    </xf>
    <xf numFmtId="0" fontId="14" fillId="0" borderId="29" xfId="0" applyFont="1" applyBorder="1" applyAlignment="1">
      <alignment horizontal="centerContinuous"/>
    </xf>
    <xf numFmtId="0" fontId="25" fillId="0" borderId="29" xfId="0" applyFont="1" applyBorder="1" applyAlignment="1">
      <alignment horizontal="centerContinuous"/>
    </xf>
    <xf numFmtId="0" fontId="14" fillId="0" borderId="30" xfId="0" applyFont="1" applyBorder="1" applyAlignment="1">
      <alignment horizontal="centerContinuous"/>
    </xf>
    <xf numFmtId="0" fontId="8" fillId="0" borderId="31" xfId="0" applyFont="1" applyBorder="1" applyAlignment="1">
      <alignment horizontal="centerContinuous"/>
    </xf>
    <xf numFmtId="0" fontId="7" fillId="0" borderId="32" xfId="0" applyFont="1" applyBorder="1" applyAlignment="1">
      <alignment horizontal="centerContinuous"/>
    </xf>
    <xf numFmtId="0" fontId="8" fillId="0" borderId="31" xfId="71" applyFont="1" applyBorder="1" applyAlignment="1" applyProtection="1">
      <alignment horizontal="centerContinuous"/>
      <protection/>
    </xf>
    <xf numFmtId="38" fontId="8" fillId="0" borderId="32" xfId="71" applyNumberFormat="1" applyFont="1" applyFill="1" applyBorder="1" applyAlignment="1" applyProtection="1">
      <alignment horizontal="centerContinuous"/>
      <protection/>
    </xf>
    <xf numFmtId="0" fontId="8" fillId="0" borderId="31" xfId="71" applyFont="1" applyBorder="1" applyProtection="1">
      <alignment/>
      <protection/>
    </xf>
    <xf numFmtId="0" fontId="11" fillId="0" borderId="31" xfId="71" applyFont="1" applyBorder="1" applyAlignment="1" applyProtection="1">
      <alignment horizontal="center"/>
      <protection/>
    </xf>
    <xf numFmtId="0" fontId="12" fillId="0" borderId="31" xfId="71" applyFont="1" applyBorder="1" applyAlignment="1" applyProtection="1">
      <alignment horizontal="center"/>
      <protection/>
    </xf>
    <xf numFmtId="0" fontId="12" fillId="0" borderId="31" xfId="71" applyFont="1" applyFill="1" applyBorder="1" applyAlignment="1" applyProtection="1">
      <alignment horizontal="center"/>
      <protection/>
    </xf>
    <xf numFmtId="0" fontId="31" fillId="0" borderId="31" xfId="71" applyFont="1" applyFill="1" applyBorder="1">
      <alignment/>
      <protection/>
    </xf>
    <xf numFmtId="0" fontId="11" fillId="0" borderId="31" xfId="71" applyFont="1" applyFill="1" applyBorder="1">
      <alignment/>
      <protection/>
    </xf>
    <xf numFmtId="0" fontId="8" fillId="0" borderId="31" xfId="71" applyFont="1" applyFill="1" applyBorder="1">
      <alignment/>
      <protection/>
    </xf>
    <xf numFmtId="0" fontId="12" fillId="0" borderId="31" xfId="71" applyFont="1" applyFill="1" applyBorder="1">
      <alignment/>
      <protection/>
    </xf>
    <xf numFmtId="0" fontId="21" fillId="0" borderId="31" xfId="71" applyFont="1" applyFill="1" applyBorder="1">
      <alignment/>
      <protection/>
    </xf>
    <xf numFmtId="0" fontId="34" fillId="0" borderId="31" xfId="71" applyFont="1" applyFill="1" applyBorder="1" applyAlignment="1" applyProtection="1">
      <alignment horizontal="left" vertical="center"/>
      <protection/>
    </xf>
    <xf numFmtId="0" fontId="13" fillId="0" borderId="31" xfId="0" applyFont="1" applyFill="1" applyBorder="1" applyAlignment="1">
      <alignment horizontal="left" vertical="center" wrapText="1"/>
    </xf>
    <xf numFmtId="0" fontId="32" fillId="0" borderId="31" xfId="71" applyFont="1" applyFill="1" applyBorder="1">
      <alignment/>
      <protection/>
    </xf>
    <xf numFmtId="0" fontId="13" fillId="0" borderId="31" xfId="0" applyFont="1" applyFill="1" applyBorder="1" applyAlignment="1">
      <alignment/>
    </xf>
    <xf numFmtId="0" fontId="0" fillId="0" borderId="32" xfId="0" applyFont="1" applyBorder="1" applyAlignment="1">
      <alignment/>
    </xf>
    <xf numFmtId="0" fontId="31" fillId="0" borderId="31" xfId="71" applyFont="1" applyFill="1" applyBorder="1" applyProtection="1">
      <alignment/>
      <protection/>
    </xf>
    <xf numFmtId="0" fontId="34" fillId="0" borderId="33" xfId="71" applyFont="1" applyFill="1" applyBorder="1" applyProtection="1">
      <alignment/>
      <protection/>
    </xf>
    <xf numFmtId="0" fontId="12" fillId="0" borderId="3" xfId="71" applyFont="1" applyFill="1" applyBorder="1" applyProtection="1">
      <alignment/>
      <protection/>
    </xf>
    <xf numFmtId="0" fontId="12" fillId="0" borderId="3" xfId="71" applyFont="1" applyFill="1" applyBorder="1" applyAlignment="1" applyProtection="1">
      <alignment horizontal="center"/>
      <protection/>
    </xf>
    <xf numFmtId="38" fontId="24" fillId="0" borderId="3" xfId="71" applyNumberFormat="1" applyFont="1" applyFill="1" applyBorder="1" applyAlignment="1" applyProtection="1">
      <alignment horizontal="right"/>
      <protection/>
    </xf>
    <xf numFmtId="38" fontId="12" fillId="0" borderId="3" xfId="71" applyNumberFormat="1" applyFont="1" applyFill="1" applyBorder="1" applyAlignment="1" applyProtection="1">
      <alignment horizontal="right"/>
      <protection/>
    </xf>
    <xf numFmtId="38" fontId="12" fillId="0" borderId="34" xfId="71" applyNumberFormat="1" applyFont="1" applyFill="1" applyBorder="1" applyAlignment="1" applyProtection="1">
      <alignment horizontal="right"/>
      <protection/>
    </xf>
    <xf numFmtId="0" fontId="28" fillId="0" borderId="31" xfId="71" applyFont="1" applyBorder="1" applyAlignment="1" applyProtection="1">
      <alignment horizontal="centerContinuous"/>
      <protection/>
    </xf>
    <xf numFmtId="38" fontId="24" fillId="0" borderId="0" xfId="71" applyNumberFormat="1" applyFont="1" applyBorder="1" applyProtection="1">
      <alignment/>
      <protection/>
    </xf>
    <xf numFmtId="38" fontId="2" fillId="0" borderId="32" xfId="71" applyNumberFormat="1" applyFont="1" applyBorder="1" applyProtection="1">
      <alignment/>
      <protection/>
    </xf>
    <xf numFmtId="0" fontId="8" fillId="0" borderId="0" xfId="71" applyFont="1" applyFill="1" applyBorder="1" applyAlignment="1" applyProtection="1">
      <alignment horizontal="center"/>
      <protection/>
    </xf>
    <xf numFmtId="0" fontId="11" fillId="0" borderId="0" xfId="71" applyFont="1" applyBorder="1" applyAlignment="1" applyProtection="1">
      <alignment horizontal="center"/>
      <protection/>
    </xf>
    <xf numFmtId="0" fontId="11" fillId="0" borderId="0" xfId="71" applyFont="1" applyBorder="1" applyAlignment="1" applyProtection="1">
      <alignment horizontal="center"/>
      <protection locked="0"/>
    </xf>
    <xf numFmtId="0" fontId="11" fillId="0" borderId="35" xfId="71" applyFont="1" applyFill="1" applyBorder="1" applyAlignment="1" applyProtection="1">
      <alignment horizontal="center"/>
      <protection/>
    </xf>
    <xf numFmtId="0" fontId="11" fillId="0" borderId="35" xfId="71" applyFont="1" applyBorder="1" applyAlignment="1" applyProtection="1">
      <alignment horizontal="center"/>
      <protection/>
    </xf>
    <xf numFmtId="177" fontId="11" fillId="22" borderId="35" xfId="45" applyNumberFormat="1" applyFont="1" applyFill="1" applyBorder="1" applyAlignment="1">
      <alignment/>
    </xf>
    <xf numFmtId="177" fontId="11" fillId="22" borderId="36" xfId="45" applyNumberFormat="1" applyFont="1" applyFill="1" applyBorder="1" applyAlignment="1">
      <alignment/>
    </xf>
    <xf numFmtId="0" fontId="11" fillId="0" borderId="35" xfId="71" applyFont="1" applyBorder="1" applyAlignment="1" applyProtection="1">
      <alignment horizontal="center"/>
      <protection locked="0"/>
    </xf>
    <xf numFmtId="0" fontId="11" fillId="0" borderId="35" xfId="71" applyFont="1" applyFill="1" applyBorder="1" applyAlignment="1" applyProtection="1">
      <alignment horizontal="center"/>
      <protection locked="0"/>
    </xf>
    <xf numFmtId="38" fontId="12" fillId="0" borderId="32" xfId="71" applyNumberFormat="1" applyFont="1" applyFill="1" applyBorder="1" applyAlignment="1" applyProtection="1">
      <alignment horizontal="right"/>
      <protection/>
    </xf>
    <xf numFmtId="0" fontId="12" fillId="0" borderId="0" xfId="71" applyFont="1" applyFill="1" applyBorder="1" applyAlignment="1">
      <alignment horizontal="center"/>
      <protection/>
    </xf>
    <xf numFmtId="0" fontId="11" fillId="0" borderId="35" xfId="71" applyNumberFormat="1" applyFont="1" applyBorder="1" applyAlignment="1" applyProtection="1">
      <alignment horizontal="center"/>
      <protection/>
    </xf>
    <xf numFmtId="1" fontId="11" fillId="0" borderId="35" xfId="71" applyNumberFormat="1" applyFont="1" applyBorder="1" applyAlignment="1" applyProtection="1">
      <alignment horizontal="center"/>
      <protection/>
    </xf>
    <xf numFmtId="0" fontId="12" fillId="0" borderId="33" xfId="71" applyFont="1" applyFill="1" applyBorder="1">
      <alignment/>
      <protection/>
    </xf>
    <xf numFmtId="0" fontId="11" fillId="0" borderId="3" xfId="71" applyFont="1" applyFill="1" applyBorder="1" applyProtection="1">
      <alignment/>
      <protection locked="0"/>
    </xf>
    <xf numFmtId="0" fontId="11" fillId="0" borderId="3" xfId="71" applyFont="1" applyFill="1" applyBorder="1" applyAlignment="1">
      <alignment horizontal="center"/>
      <protection/>
    </xf>
    <xf numFmtId="0" fontId="11" fillId="0" borderId="3" xfId="71" applyFont="1" applyFill="1" applyBorder="1" applyAlignment="1" applyProtection="1">
      <alignment horizontal="center"/>
      <protection/>
    </xf>
    <xf numFmtId="0" fontId="11" fillId="0" borderId="3" xfId="71" applyFont="1" applyFill="1" applyBorder="1" applyProtection="1">
      <alignment/>
      <protection/>
    </xf>
    <xf numFmtId="0" fontId="13" fillId="0" borderId="33" xfId="0" applyFont="1" applyFill="1" applyBorder="1" applyAlignment="1">
      <alignment/>
    </xf>
    <xf numFmtId="0" fontId="12" fillId="0" borderId="3" xfId="71" applyFont="1" applyFill="1" applyBorder="1" applyProtection="1">
      <alignment/>
      <protection locked="0"/>
    </xf>
    <xf numFmtId="0" fontId="12" fillId="0" borderId="3" xfId="7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13" fillId="0" borderId="0" xfId="79" applyFont="1" applyBorder="1" applyAlignment="1" quotePrefix="1">
      <alignment horizontal="center"/>
      <protection/>
    </xf>
    <xf numFmtId="0" fontId="13" fillId="0" borderId="0" xfId="71" applyFont="1" applyFill="1" applyBorder="1" applyAlignment="1" applyProtection="1">
      <alignment horizontal="center"/>
      <protection locked="0"/>
    </xf>
    <xf numFmtId="38" fontId="13" fillId="0" borderId="0" xfId="79" applyNumberFormat="1" applyFont="1" applyBorder="1">
      <alignment/>
      <protection/>
    </xf>
    <xf numFmtId="38" fontId="13" fillId="0" borderId="0" xfId="0" applyNumberFormat="1" applyFont="1" applyBorder="1" applyAlignment="1" applyProtection="1">
      <alignment horizontal="right"/>
      <protection/>
    </xf>
    <xf numFmtId="0" fontId="13" fillId="0" borderId="0" xfId="79" applyFont="1" applyFill="1" applyBorder="1" applyAlignment="1">
      <alignment horizontal="center"/>
      <protection/>
    </xf>
    <xf numFmtId="0" fontId="13" fillId="0" borderId="0" xfId="79" applyFont="1" applyFill="1" applyBorder="1" applyAlignment="1" quotePrefix="1">
      <alignment horizontal="center"/>
      <protection/>
    </xf>
    <xf numFmtId="0" fontId="8" fillId="0" borderId="31" xfId="71" applyFont="1" applyBorder="1" applyAlignment="1">
      <alignment horizontal="left"/>
      <protection/>
    </xf>
    <xf numFmtId="38" fontId="13" fillId="0" borderId="32" xfId="0" applyNumberFormat="1" applyFont="1" applyBorder="1" applyAlignment="1" applyProtection="1">
      <alignment horizontal="right"/>
      <protection/>
    </xf>
    <xf numFmtId="0" fontId="8" fillId="0" borderId="31" xfId="79" applyFont="1" applyFill="1" applyBorder="1">
      <alignment/>
      <protection/>
    </xf>
    <xf numFmtId="0" fontId="8" fillId="0" borderId="31" xfId="0" applyFont="1" applyFill="1" applyBorder="1" applyAlignment="1">
      <alignment/>
    </xf>
    <xf numFmtId="0" fontId="13" fillId="0" borderId="33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34" xfId="0" applyFont="1" applyBorder="1" applyAlignment="1">
      <alignment/>
    </xf>
    <xf numFmtId="0" fontId="13" fillId="0" borderId="3" xfId="79" applyFont="1" applyFill="1" applyBorder="1">
      <alignment/>
      <protection/>
    </xf>
    <xf numFmtId="0" fontId="13" fillId="0" borderId="3" xfId="79" applyFont="1" applyBorder="1" applyAlignment="1">
      <alignment horizontal="center"/>
      <protection/>
    </xf>
    <xf numFmtId="0" fontId="11" fillId="0" borderId="31" xfId="0" applyFont="1" applyBorder="1" applyAlignment="1">
      <alignment/>
    </xf>
    <xf numFmtId="0" fontId="8" fillId="0" borderId="0" xfId="71" applyFont="1" applyBorder="1" applyAlignment="1" applyProtection="1">
      <alignment horizontal="center"/>
      <protection/>
    </xf>
    <xf numFmtId="38" fontId="8" fillId="0" borderId="32" xfId="71" applyNumberFormat="1" applyFont="1" applyBorder="1" applyAlignment="1" applyProtection="1">
      <alignment horizontal="center"/>
      <protection/>
    </xf>
    <xf numFmtId="0" fontId="35" fillId="0" borderId="29" xfId="0" applyFont="1" applyBorder="1" applyAlignment="1">
      <alignment horizontal="centerContinuous"/>
    </xf>
    <xf numFmtId="0" fontId="8" fillId="0" borderId="31" xfId="71" applyFont="1" applyBorder="1" applyAlignment="1" applyProtection="1">
      <alignment horizontal="left"/>
      <protection/>
    </xf>
    <xf numFmtId="0" fontId="31" fillId="0" borderId="31" xfId="71" applyFont="1" applyFill="1" applyBorder="1" applyAlignment="1" applyProtection="1">
      <alignment horizontal="left"/>
      <protection/>
    </xf>
    <xf numFmtId="0" fontId="11" fillId="0" borderId="31" xfId="71" applyFont="1" applyFill="1" applyBorder="1" applyAlignment="1" applyProtection="1">
      <alignment horizontal="left"/>
      <protection/>
    </xf>
    <xf numFmtId="0" fontId="8" fillId="0" borderId="31" xfId="71" applyFont="1" applyFill="1" applyBorder="1" applyAlignment="1" applyProtection="1">
      <alignment horizontal="left"/>
      <protection/>
    </xf>
    <xf numFmtId="0" fontId="21" fillId="0" borderId="31" xfId="71" applyFont="1" applyFill="1" applyBorder="1" applyAlignment="1" applyProtection="1">
      <alignment horizontal="left"/>
      <protection/>
    </xf>
    <xf numFmtId="0" fontId="11" fillId="0" borderId="31" xfId="71" applyFont="1" applyFill="1" applyBorder="1" applyProtection="1">
      <alignment/>
      <protection/>
    </xf>
    <xf numFmtId="0" fontId="8" fillId="0" borderId="31" xfId="71" applyFont="1" applyFill="1" applyBorder="1" applyProtection="1">
      <alignment/>
      <protection/>
    </xf>
    <xf numFmtId="0" fontId="18" fillId="0" borderId="31" xfId="71" applyFont="1" applyFill="1" applyBorder="1" applyAlignment="1" applyProtection="1">
      <alignment horizontal="left"/>
      <protection/>
    </xf>
    <xf numFmtId="0" fontId="33" fillId="0" borderId="31" xfId="71" applyFont="1" applyFill="1" applyBorder="1" applyProtection="1">
      <alignment/>
      <protection/>
    </xf>
    <xf numFmtId="0" fontId="34" fillId="0" borderId="31" xfId="71" applyFont="1" applyFill="1" applyBorder="1" applyProtection="1">
      <alignment/>
      <protection/>
    </xf>
    <xf numFmtId="0" fontId="0" fillId="0" borderId="31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34" xfId="0" applyFont="1" applyBorder="1" applyAlignment="1">
      <alignment/>
    </xf>
    <xf numFmtId="0" fontId="8" fillId="0" borderId="37" xfId="71" applyFont="1" applyBorder="1" applyAlignment="1" applyProtection="1">
      <alignment horizontal="center"/>
      <protection/>
    </xf>
    <xf numFmtId="0" fontId="13" fillId="0" borderId="32" xfId="0" applyFont="1" applyBorder="1" applyAlignment="1">
      <alignment/>
    </xf>
    <xf numFmtId="0" fontId="13" fillId="0" borderId="0" xfId="71" applyFont="1" applyFill="1" applyBorder="1" applyAlignment="1" applyProtection="1">
      <alignment horizontal="left"/>
      <protection/>
    </xf>
    <xf numFmtId="38" fontId="13" fillId="0" borderId="0" xfId="71" applyNumberFormat="1" applyFont="1" applyFill="1" applyBorder="1" applyAlignment="1" applyProtection="1">
      <alignment horizontal="right"/>
      <protection/>
    </xf>
    <xf numFmtId="38" fontId="13" fillId="0" borderId="32" xfId="71" applyNumberFormat="1" applyFont="1" applyFill="1" applyBorder="1" applyAlignment="1" applyProtection="1">
      <alignment horizontal="right"/>
      <protection/>
    </xf>
    <xf numFmtId="0" fontId="0" fillId="0" borderId="32" xfId="0" applyBorder="1" applyAlignment="1">
      <alignment horizontal="centerContinuous"/>
    </xf>
    <xf numFmtId="0" fontId="36" fillId="0" borderId="31" xfId="0" applyFont="1" applyBorder="1" applyAlignment="1">
      <alignment horizontal="centerContinuous"/>
    </xf>
    <xf numFmtId="0" fontId="37" fillId="0" borderId="31" xfId="71" applyFont="1" applyBorder="1" applyAlignment="1" applyProtection="1">
      <alignment horizontal="centerContinuous"/>
      <protection/>
    </xf>
    <xf numFmtId="0" fontId="13" fillId="0" borderId="31" xfId="0" applyFont="1" applyBorder="1" applyAlignment="1">
      <alignment/>
    </xf>
    <xf numFmtId="0" fontId="31" fillId="0" borderId="31" xfId="71" applyFont="1" applyBorder="1" applyProtection="1">
      <alignment/>
      <protection/>
    </xf>
    <xf numFmtId="0" fontId="34" fillId="0" borderId="31" xfId="71" applyFont="1" applyBorder="1" applyProtection="1">
      <alignment/>
      <protection/>
    </xf>
    <xf numFmtId="38" fontId="11" fillId="0" borderId="32" xfId="71" applyNumberFormat="1" applyFont="1" applyFill="1" applyBorder="1" applyAlignment="1" applyProtection="1">
      <alignment horizontal="right"/>
      <protection/>
    </xf>
    <xf numFmtId="0" fontId="38" fillId="0" borderId="31" xfId="71" applyFont="1" applyBorder="1" applyProtection="1">
      <alignment/>
      <protection/>
    </xf>
    <xf numFmtId="0" fontId="13" fillId="0" borderId="31" xfId="71" applyFont="1" applyBorder="1" applyProtection="1">
      <alignment/>
      <protection/>
    </xf>
    <xf numFmtId="38" fontId="20" fillId="0" borderId="32" xfId="71" applyNumberFormat="1" applyFont="1" applyBorder="1" applyAlignment="1" applyProtection="1">
      <alignment horizontal="center"/>
      <protection/>
    </xf>
    <xf numFmtId="38" fontId="0" fillId="0" borderId="32" xfId="0" applyNumberFormat="1" applyFont="1" applyBorder="1" applyAlignment="1">
      <alignment/>
    </xf>
    <xf numFmtId="0" fontId="13" fillId="0" borderId="32" xfId="71" applyFont="1" applyBorder="1" applyAlignment="1">
      <alignment horizontal="center"/>
      <protection/>
    </xf>
    <xf numFmtId="0" fontId="12" fillId="0" borderId="31" xfId="71" applyFont="1" applyBorder="1" applyProtection="1">
      <alignment/>
      <protection/>
    </xf>
    <xf numFmtId="38" fontId="13" fillId="22" borderId="38" xfId="71" applyNumberFormat="1" applyFont="1" applyFill="1" applyBorder="1" applyAlignment="1" applyProtection="1">
      <alignment horizontal="right"/>
      <protection/>
    </xf>
    <xf numFmtId="38" fontId="13" fillId="22" borderId="39" xfId="71" applyNumberFormat="1" applyFont="1" applyFill="1" applyBorder="1" applyAlignment="1" applyProtection="1">
      <alignment horizontal="right"/>
      <protection/>
    </xf>
    <xf numFmtId="38" fontId="13" fillId="22" borderId="40" xfId="71" applyNumberFormat="1" applyFont="1" applyFill="1" applyBorder="1" applyAlignment="1" applyProtection="1">
      <alignment horizontal="right"/>
      <protection/>
    </xf>
    <xf numFmtId="0" fontId="13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 horizontal="centerContinuous"/>
    </xf>
    <xf numFmtId="0" fontId="8" fillId="0" borderId="32" xfId="71" applyFont="1" applyFill="1" applyBorder="1" applyAlignment="1" applyProtection="1">
      <alignment horizontal="center"/>
      <protection/>
    </xf>
    <xf numFmtId="0" fontId="6" fillId="0" borderId="32" xfId="0" applyFont="1" applyBorder="1" applyAlignment="1">
      <alignment/>
    </xf>
    <xf numFmtId="0" fontId="6" fillId="0" borderId="3" xfId="0" applyFont="1" applyBorder="1" applyAlignment="1">
      <alignment/>
    </xf>
    <xf numFmtId="43" fontId="24" fillId="0" borderId="3" xfId="42" applyFont="1" applyFill="1" applyBorder="1" applyAlignment="1">
      <alignment/>
    </xf>
    <xf numFmtId="0" fontId="6" fillId="0" borderId="34" xfId="0" applyFont="1" applyBorder="1" applyAlignment="1">
      <alignment/>
    </xf>
    <xf numFmtId="0" fontId="8" fillId="0" borderId="43" xfId="71" applyFont="1" applyFill="1" applyBorder="1" applyAlignment="1" applyProtection="1">
      <alignment horizontal="centerContinuous"/>
      <protection/>
    </xf>
    <xf numFmtId="0" fontId="8" fillId="0" borderId="44" xfId="71" applyFont="1" applyBorder="1" applyAlignment="1" applyProtection="1">
      <alignment horizontal="center"/>
      <protection/>
    </xf>
    <xf numFmtId="0" fontId="11" fillId="0" borderId="32" xfId="0" applyFont="1" applyBorder="1" applyAlignment="1">
      <alignment/>
    </xf>
    <xf numFmtId="43" fontId="6" fillId="0" borderId="0" xfId="42" applyFont="1" applyFill="1" applyBorder="1" applyAlignment="1">
      <alignment/>
    </xf>
    <xf numFmtId="166" fontId="11" fillId="0" borderId="35" xfId="42" applyNumberFormat="1" applyFont="1" applyFill="1" applyBorder="1" applyAlignment="1">
      <alignment horizontal="center"/>
    </xf>
    <xf numFmtId="3" fontId="11" fillId="22" borderId="36" xfId="0" applyNumberFormat="1" applyFont="1" applyFill="1" applyBorder="1" applyAlignment="1">
      <alignment/>
    </xf>
    <xf numFmtId="0" fontId="11" fillId="0" borderId="45" xfId="71" applyFont="1" applyFill="1" applyBorder="1" applyAlignment="1" applyProtection="1">
      <alignment horizontal="center"/>
      <protection/>
    </xf>
    <xf numFmtId="166" fontId="11" fillId="22" borderId="35" xfId="42" applyNumberFormat="1" applyFont="1" applyFill="1" applyBorder="1" applyAlignment="1">
      <alignment/>
    </xf>
    <xf numFmtId="0" fontId="11" fillId="0" borderId="35" xfId="71" applyNumberFormat="1" applyFont="1" applyFill="1" applyBorder="1" applyAlignment="1" applyProtection="1">
      <alignment horizontal="center"/>
      <protection/>
    </xf>
    <xf numFmtId="0" fontId="11" fillId="0" borderId="10" xfId="71" applyFont="1" applyFill="1" applyBorder="1" applyAlignment="1" applyProtection="1">
      <alignment horizontal="center"/>
      <protection locked="0"/>
    </xf>
    <xf numFmtId="0" fontId="35" fillId="0" borderId="30" xfId="0" applyFont="1" applyBorder="1" applyAlignment="1">
      <alignment horizontal="centerContinuous"/>
    </xf>
    <xf numFmtId="0" fontId="8" fillId="0" borderId="32" xfId="0" applyFont="1" applyBorder="1" applyAlignment="1">
      <alignment horizontal="centerContinuous"/>
    </xf>
    <xf numFmtId="0" fontId="8" fillId="0" borderId="31" xfId="71" applyFont="1" applyBorder="1">
      <alignment/>
      <protection/>
    </xf>
    <xf numFmtId="38" fontId="12" fillId="0" borderId="32" xfId="71" applyNumberFormat="1" applyFont="1" applyBorder="1" applyProtection="1">
      <alignment/>
      <protection/>
    </xf>
    <xf numFmtId="0" fontId="11" fillId="0" borderId="31" xfId="71" applyFont="1" applyBorder="1">
      <alignment/>
      <protection/>
    </xf>
    <xf numFmtId="0" fontId="33" fillId="0" borderId="31" xfId="71" applyFont="1" applyBorder="1" applyProtection="1">
      <alignment/>
      <protection/>
    </xf>
    <xf numFmtId="38" fontId="11" fillId="0" borderId="32" xfId="71" applyNumberFormat="1" applyFont="1" applyBorder="1">
      <alignment/>
      <protection/>
    </xf>
    <xf numFmtId="38" fontId="11" fillId="0" borderId="32" xfId="71" applyNumberFormat="1" applyFont="1" applyBorder="1" applyProtection="1">
      <alignment/>
      <protection/>
    </xf>
    <xf numFmtId="0" fontId="8" fillId="0" borderId="29" xfId="0" applyFont="1" applyBorder="1" applyAlignment="1">
      <alignment horizontal="centerContinuous"/>
    </xf>
    <xf numFmtId="0" fontId="13" fillId="0" borderId="29" xfId="0" applyFont="1" applyBorder="1" applyAlignment="1">
      <alignment horizontal="centerContinuous"/>
    </xf>
    <xf numFmtId="0" fontId="13" fillId="0" borderId="30" xfId="0" applyFont="1" applyBorder="1" applyAlignment="1">
      <alignment horizontal="centerContinuous"/>
    </xf>
    <xf numFmtId="0" fontId="13" fillId="0" borderId="32" xfId="0" applyFont="1" applyBorder="1" applyAlignment="1">
      <alignment horizontal="centerContinuous"/>
    </xf>
    <xf numFmtId="38" fontId="41" fillId="0" borderId="32" xfId="71" applyNumberFormat="1" applyFont="1" applyFill="1" applyBorder="1" applyAlignment="1" applyProtection="1">
      <alignment/>
      <protection/>
    </xf>
    <xf numFmtId="38" fontId="41" fillId="0" borderId="32" xfId="71" applyNumberFormat="1" applyFont="1" applyFill="1" applyBorder="1" applyAlignment="1" applyProtection="1">
      <alignment horizontal="centerContinuous"/>
      <protection/>
    </xf>
    <xf numFmtId="0" fontId="8" fillId="0" borderId="31" xfId="0" applyFont="1" applyBorder="1" applyAlignment="1">
      <alignment/>
    </xf>
    <xf numFmtId="0" fontId="42" fillId="0" borderId="31" xfId="0" applyFont="1" applyBorder="1" applyAlignment="1">
      <alignment wrapText="1"/>
    </xf>
    <xf numFmtId="0" fontId="42" fillId="0" borderId="31" xfId="0" applyFont="1" applyFill="1" applyBorder="1" applyAlignment="1">
      <alignment/>
    </xf>
    <xf numFmtId="0" fontId="13" fillId="0" borderId="33" xfId="0" applyFont="1" applyBorder="1" applyAlignment="1">
      <alignment horizontal="left"/>
    </xf>
    <xf numFmtId="0" fontId="10" fillId="0" borderId="46" xfId="71" applyFont="1" applyBorder="1" applyAlignment="1" applyProtection="1">
      <alignment horizontal="centerContinuous"/>
      <protection/>
    </xf>
    <xf numFmtId="0" fontId="8" fillId="4" borderId="47" xfId="0" applyFont="1" applyFill="1" applyBorder="1" applyAlignment="1">
      <alignment horizontal="centerContinuous"/>
    </xf>
    <xf numFmtId="0" fontId="37" fillId="4" borderId="47" xfId="71" applyFont="1" applyFill="1" applyBorder="1" applyAlignment="1" applyProtection="1">
      <alignment horizontal="centerContinuous"/>
      <protection/>
    </xf>
    <xf numFmtId="0" fontId="13" fillId="4" borderId="47" xfId="71" applyFont="1" applyFill="1" applyBorder="1" applyAlignment="1" applyProtection="1">
      <alignment horizontal="centerContinuous"/>
      <protection/>
    </xf>
    <xf numFmtId="0" fontId="13" fillId="4" borderId="48" xfId="71" applyFont="1" applyFill="1" applyBorder="1" applyAlignment="1" applyProtection="1">
      <alignment horizontal="centerContinuous"/>
      <protection/>
    </xf>
    <xf numFmtId="0" fontId="8" fillId="0" borderId="49" xfId="0" applyFont="1" applyBorder="1" applyAlignment="1">
      <alignment horizontal="center"/>
    </xf>
    <xf numFmtId="38" fontId="8" fillId="0" borderId="50" xfId="71" applyNumberFormat="1" applyFont="1" applyFill="1" applyBorder="1" applyAlignment="1" applyProtection="1">
      <alignment horizontal="center"/>
      <protection/>
    </xf>
    <xf numFmtId="38" fontId="8" fillId="0" borderId="49" xfId="71" applyNumberFormat="1" applyFont="1" applyBorder="1" applyAlignment="1" applyProtection="1">
      <alignment horizontal="center"/>
      <protection/>
    </xf>
    <xf numFmtId="0" fontId="12" fillId="0" borderId="31" xfId="0" applyFont="1" applyFill="1" applyBorder="1" applyAlignment="1">
      <alignment horizontal="center"/>
    </xf>
    <xf numFmtId="166" fontId="11" fillId="22" borderId="36" xfId="42" applyNumberFormat="1" applyFont="1" applyFill="1" applyBorder="1" applyAlignment="1">
      <alignment/>
    </xf>
    <xf numFmtId="0" fontId="31" fillId="0" borderId="31" xfId="71" applyFont="1" applyFill="1" applyBorder="1" applyAlignment="1" applyProtection="1">
      <alignment/>
      <protection/>
    </xf>
    <xf numFmtId="0" fontId="32" fillId="0" borderId="31" xfId="71" applyFont="1" applyFill="1" applyBorder="1" applyAlignment="1" applyProtection="1">
      <alignment/>
      <protection/>
    </xf>
    <xf numFmtId="0" fontId="33" fillId="0" borderId="31" xfId="71" applyFont="1" applyFill="1" applyBorder="1" applyAlignment="1" applyProtection="1">
      <alignment horizontal="left"/>
      <protection/>
    </xf>
    <xf numFmtId="0" fontId="18" fillId="0" borderId="31" xfId="71" applyFont="1" applyFill="1" applyBorder="1" applyProtection="1">
      <alignment/>
      <protection/>
    </xf>
    <xf numFmtId="0" fontId="12" fillId="0" borderId="31" xfId="71" applyFont="1" applyFill="1" applyBorder="1" applyAlignment="1" applyProtection="1">
      <alignment horizontal="left"/>
      <protection/>
    </xf>
    <xf numFmtId="0" fontId="21" fillId="0" borderId="31" xfId="71" applyFont="1" applyFill="1" applyBorder="1" applyProtection="1">
      <alignment/>
      <protection/>
    </xf>
    <xf numFmtId="0" fontId="8" fillId="0" borderId="31" xfId="71" applyFont="1" applyFill="1" applyBorder="1" applyProtection="1">
      <alignment/>
      <protection locked="0"/>
    </xf>
    <xf numFmtId="0" fontId="8" fillId="0" borderId="31" xfId="0" applyFont="1" applyFill="1" applyBorder="1" applyAlignment="1">
      <alignment horizontal="left"/>
    </xf>
    <xf numFmtId="0" fontId="8" fillId="0" borderId="31" xfId="71" applyFont="1" applyFill="1" applyBorder="1" applyAlignment="1" applyProtection="1">
      <alignment horizontal="left"/>
      <protection locked="0"/>
    </xf>
    <xf numFmtId="0" fontId="13" fillId="0" borderId="31" xfId="71" applyFont="1" applyFill="1" applyBorder="1" applyProtection="1">
      <alignment/>
      <protection/>
    </xf>
    <xf numFmtId="38" fontId="0" fillId="0" borderId="32" xfId="0" applyNumberFormat="1" applyFont="1" applyFill="1" applyBorder="1" applyAlignment="1">
      <alignment horizontal="right"/>
    </xf>
    <xf numFmtId="0" fontId="34" fillId="0" borderId="33" xfId="71" applyFont="1" applyBorder="1" applyProtection="1">
      <alignment/>
      <protection/>
    </xf>
    <xf numFmtId="0" fontId="12" fillId="0" borderId="3" xfId="71" applyFont="1" applyBorder="1" applyProtection="1">
      <alignment/>
      <protection/>
    </xf>
    <xf numFmtId="0" fontId="12" fillId="0" borderId="3" xfId="71" applyFont="1" applyBorder="1" applyAlignment="1" applyProtection="1">
      <alignment horizontal="center"/>
      <protection/>
    </xf>
    <xf numFmtId="38" fontId="12" fillId="0" borderId="3" xfId="71" applyNumberFormat="1" applyFont="1" applyFill="1" applyBorder="1" applyProtection="1">
      <alignment/>
      <protection/>
    </xf>
    <xf numFmtId="38" fontId="2" fillId="0" borderId="3" xfId="71" applyNumberFormat="1" applyFont="1" applyFill="1" applyBorder="1" applyProtection="1">
      <alignment/>
      <protection/>
    </xf>
    <xf numFmtId="38" fontId="16" fillId="0" borderId="3" xfId="71" applyNumberFormat="1" applyFont="1" applyBorder="1" applyAlignment="1" applyProtection="1">
      <alignment horizontal="right"/>
      <protection/>
    </xf>
    <xf numFmtId="38" fontId="0" fillId="0" borderId="34" xfId="0" applyNumberFormat="1" applyFont="1" applyFill="1" applyBorder="1" applyAlignment="1">
      <alignment horizontal="right"/>
    </xf>
    <xf numFmtId="0" fontId="12" fillId="0" borderId="33" xfId="71" applyFont="1" applyFill="1" applyBorder="1" applyAlignment="1" applyProtection="1">
      <alignment horizontal="center"/>
      <protection/>
    </xf>
    <xf numFmtId="0" fontId="30" fillId="0" borderId="3" xfId="0" applyFont="1" applyFill="1" applyBorder="1" applyAlignment="1">
      <alignment horizontal="center"/>
    </xf>
    <xf numFmtId="0" fontId="30" fillId="0" borderId="3" xfId="71" applyFont="1" applyFill="1" applyBorder="1" applyAlignment="1" applyProtection="1">
      <alignment horizontal="center"/>
      <protection/>
    </xf>
    <xf numFmtId="164" fontId="12" fillId="0" borderId="3" xfId="71" applyNumberFormat="1" applyFont="1" applyFill="1" applyBorder="1" applyProtection="1">
      <alignment/>
      <protection/>
    </xf>
    <xf numFmtId="0" fontId="42" fillId="0" borderId="31" xfId="0" applyFont="1" applyBorder="1" applyAlignment="1">
      <alignment/>
    </xf>
    <xf numFmtId="0" fontId="13" fillId="0" borderId="3" xfId="0" applyFont="1" applyFill="1" applyBorder="1" applyAlignment="1">
      <alignment/>
    </xf>
    <xf numFmtId="0" fontId="11" fillId="0" borderId="3" xfId="79" applyFont="1" applyBorder="1" applyAlignment="1" quotePrefix="1">
      <alignment horizontal="center"/>
      <protection/>
    </xf>
    <xf numFmtId="189" fontId="13" fillId="0" borderId="3" xfId="0" applyNumberFormat="1" applyFont="1" applyBorder="1" applyAlignment="1">
      <alignment/>
    </xf>
    <xf numFmtId="0" fontId="8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8" fillId="0" borderId="53" xfId="0" applyFont="1" applyFill="1" applyBorder="1" applyAlignment="1">
      <alignment horizontal="center"/>
    </xf>
    <xf numFmtId="38" fontId="8" fillId="0" borderId="54" xfId="71" applyNumberFormat="1" applyFont="1" applyBorder="1" applyAlignment="1" applyProtection="1">
      <alignment horizontal="center"/>
      <protection/>
    </xf>
    <xf numFmtId="0" fontId="8" fillId="0" borderId="52" xfId="0" applyFont="1" applyFill="1" applyBorder="1" applyAlignment="1">
      <alignment/>
    </xf>
    <xf numFmtId="0" fontId="60" fillId="0" borderId="32" xfId="0" applyFont="1" applyBorder="1" applyAlignment="1">
      <alignment/>
    </xf>
    <xf numFmtId="10" fontId="60" fillId="0" borderId="0" xfId="0" applyNumberFormat="1" applyFont="1" applyBorder="1" applyAlignment="1">
      <alignment/>
    </xf>
    <xf numFmtId="0" fontId="8" fillId="0" borderId="49" xfId="71" applyFont="1" applyBorder="1" applyAlignment="1" applyProtection="1">
      <alignment horizontal="center"/>
      <protection/>
    </xf>
    <xf numFmtId="6" fontId="13" fillId="0" borderId="0" xfId="79" applyNumberFormat="1" applyFont="1" applyFill="1" applyBorder="1">
      <alignment/>
      <protection/>
    </xf>
    <xf numFmtId="6" fontId="13" fillId="0" borderId="32" xfId="79" applyNumberFormat="1" applyFont="1" applyFill="1" applyBorder="1">
      <alignment/>
      <protection/>
    </xf>
    <xf numFmtId="49" fontId="11" fillId="0" borderId="35" xfId="71" applyNumberFormat="1" applyFont="1" applyFill="1" applyBorder="1" applyAlignment="1" applyProtection="1">
      <alignment horizontal="center"/>
      <protection locked="0"/>
    </xf>
    <xf numFmtId="0" fontId="8" fillId="0" borderId="55" xfId="71" applyFont="1" applyBorder="1" applyAlignment="1" applyProtection="1">
      <alignment horizontal="center"/>
      <protection/>
    </xf>
    <xf numFmtId="0" fontId="13" fillId="0" borderId="56" xfId="0" applyFont="1" applyBorder="1" applyAlignment="1">
      <alignment/>
    </xf>
    <xf numFmtId="0" fontId="8" fillId="0" borderId="53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7" xfId="79" applyFont="1" applyBorder="1" applyAlignment="1">
      <alignment horizontal="center"/>
      <protection/>
    </xf>
    <xf numFmtId="0" fontId="8" fillId="0" borderId="58" xfId="79" applyFont="1" applyBorder="1" applyAlignment="1">
      <alignment horizontal="center"/>
      <protection/>
    </xf>
    <xf numFmtId="0" fontId="8" fillId="0" borderId="56" xfId="0" applyFont="1" applyFill="1" applyBorder="1" applyAlignment="1">
      <alignment/>
    </xf>
    <xf numFmtId="0" fontId="8" fillId="0" borderId="53" xfId="0" applyFont="1" applyBorder="1" applyAlignment="1">
      <alignment/>
    </xf>
    <xf numFmtId="0" fontId="8" fillId="0" borderId="59" xfId="79" applyFont="1" applyBorder="1" applyAlignment="1">
      <alignment horizontal="center"/>
      <protection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 horizontal="center"/>
    </xf>
    <xf numFmtId="0" fontId="8" fillId="0" borderId="61" xfId="79" applyFont="1" applyBorder="1" applyAlignment="1">
      <alignment horizontal="center"/>
      <protection/>
    </xf>
    <xf numFmtId="0" fontId="8" fillId="0" borderId="62" xfId="79" applyFont="1" applyBorder="1" applyAlignment="1">
      <alignment horizontal="center"/>
      <protection/>
    </xf>
    <xf numFmtId="0" fontId="8" fillId="0" borderId="61" xfId="0" applyFont="1" applyFill="1" applyBorder="1" applyAlignment="1">
      <alignment horizontal="center"/>
    </xf>
    <xf numFmtId="0" fontId="8" fillId="0" borderId="61" xfId="79" applyFont="1" applyFill="1" applyBorder="1" applyAlignment="1">
      <alignment horizontal="center"/>
      <protection/>
    </xf>
    <xf numFmtId="0" fontId="8" fillId="0" borderId="60" xfId="0" applyFont="1" applyFill="1" applyBorder="1" applyAlignment="1">
      <alignment horizontal="center"/>
    </xf>
    <xf numFmtId="0" fontId="60" fillId="0" borderId="35" xfId="71" applyFont="1" applyBorder="1" applyAlignment="1" applyProtection="1">
      <alignment horizontal="center"/>
      <protection/>
    </xf>
    <xf numFmtId="0" fontId="61" fillId="0" borderId="35" xfId="71" applyFont="1" applyFill="1" applyBorder="1" applyAlignment="1" applyProtection="1">
      <alignment horizontal="center"/>
      <protection locked="0"/>
    </xf>
    <xf numFmtId="0" fontId="60" fillId="0" borderId="0" xfId="79" applyFont="1" applyBorder="1" applyAlignment="1">
      <alignment horizontal="center"/>
      <protection/>
    </xf>
    <xf numFmtId="0" fontId="8" fillId="0" borderId="20" xfId="69" applyFont="1" applyBorder="1" applyAlignment="1">
      <alignment horizontal="center" vertical="center"/>
      <protection/>
    </xf>
    <xf numFmtId="177" fontId="8" fillId="0" borderId="20" xfId="45" applyNumberFormat="1" applyFont="1" applyBorder="1" applyAlignment="1">
      <alignment horizontal="center" vertical="center"/>
    </xf>
    <xf numFmtId="177" fontId="8" fillId="0" borderId="21" xfId="45" applyNumberFormat="1" applyFont="1" applyBorder="1" applyAlignment="1">
      <alignment horizontal="center" vertical="center"/>
    </xf>
    <xf numFmtId="38" fontId="8" fillId="0" borderId="63" xfId="71" applyNumberFormat="1" applyFont="1" applyFill="1" applyBorder="1" applyAlignment="1" applyProtection="1">
      <alignment horizontal="center" vertical="center"/>
      <protection/>
    </xf>
    <xf numFmtId="38" fontId="8" fillId="0" borderId="63" xfId="71" applyNumberFormat="1" applyFont="1" applyBorder="1" applyAlignment="1" applyProtection="1">
      <alignment horizontal="center" vertical="center"/>
      <protection/>
    </xf>
    <xf numFmtId="38" fontId="8" fillId="0" borderId="64" xfId="71" applyNumberFormat="1" applyFont="1" applyBorder="1" applyAlignment="1" applyProtection="1">
      <alignment horizontal="center" vertical="center"/>
      <protection/>
    </xf>
    <xf numFmtId="38" fontId="16" fillId="0" borderId="43" xfId="71" applyNumberFormat="1" applyFont="1" applyFill="1" applyBorder="1" applyAlignment="1" applyProtection="1">
      <alignment horizontal="center" vertical="center"/>
      <protection/>
    </xf>
    <xf numFmtId="38" fontId="16" fillId="0" borderId="43" xfId="71" applyNumberFormat="1" applyFont="1" applyBorder="1" applyAlignment="1" applyProtection="1">
      <alignment horizontal="center" vertical="center"/>
      <protection/>
    </xf>
    <xf numFmtId="38" fontId="16" fillId="0" borderId="65" xfId="71" applyNumberFormat="1" applyFont="1" applyBorder="1" applyAlignment="1" applyProtection="1">
      <alignment horizontal="center" vertical="center"/>
      <protection/>
    </xf>
    <xf numFmtId="0" fontId="8" fillId="0" borderId="37" xfId="71" applyFont="1" applyBorder="1" applyAlignment="1" applyProtection="1">
      <alignment horizontal="center" vertical="center"/>
      <protection/>
    </xf>
    <xf numFmtId="0" fontId="8" fillId="0" borderId="66" xfId="71" applyFont="1" applyFill="1" applyBorder="1" applyAlignment="1" applyProtection="1">
      <alignment horizontal="center" vertical="center"/>
      <protection/>
    </xf>
    <xf numFmtId="38" fontId="8" fillId="0" borderId="37" xfId="71" applyNumberFormat="1" applyFont="1" applyFill="1" applyBorder="1" applyAlignment="1" applyProtection="1">
      <alignment horizontal="center" vertical="center"/>
      <protection/>
    </xf>
    <xf numFmtId="38" fontId="8" fillId="0" borderId="37" xfId="71" applyNumberFormat="1" applyFont="1" applyBorder="1" applyAlignment="1" applyProtection="1">
      <alignment horizontal="center" vertical="center"/>
      <protection/>
    </xf>
    <xf numFmtId="38" fontId="8" fillId="0" borderId="67" xfId="71" applyNumberFormat="1" applyFont="1" applyBorder="1" applyAlignment="1" applyProtection="1">
      <alignment horizontal="center" vertical="center"/>
      <protection/>
    </xf>
    <xf numFmtId="0" fontId="8" fillId="0" borderId="68" xfId="71" applyFont="1" applyBorder="1" applyAlignment="1" applyProtection="1">
      <alignment horizontal="center" vertical="center"/>
      <protection/>
    </xf>
    <xf numFmtId="0" fontId="8" fillId="0" borderId="69" xfId="71" applyFont="1" applyFill="1" applyBorder="1" applyAlignment="1" applyProtection="1">
      <alignment horizontal="center" vertical="center"/>
      <protection/>
    </xf>
    <xf numFmtId="0" fontId="8" fillId="0" borderId="70" xfId="71" applyFont="1" applyFill="1" applyBorder="1" applyAlignment="1" applyProtection="1">
      <alignment horizontal="center" vertical="center"/>
      <protection/>
    </xf>
    <xf numFmtId="38" fontId="8" fillId="0" borderId="68" xfId="71" applyNumberFormat="1" applyFont="1" applyFill="1" applyBorder="1" applyAlignment="1" applyProtection="1">
      <alignment horizontal="center" vertical="center"/>
      <protection/>
    </xf>
    <xf numFmtId="38" fontId="8" fillId="0" borderId="68" xfId="71" applyNumberFormat="1" applyFont="1" applyBorder="1" applyAlignment="1" applyProtection="1">
      <alignment horizontal="center" vertical="center"/>
      <protection/>
    </xf>
    <xf numFmtId="38" fontId="8" fillId="0" borderId="71" xfId="71" applyNumberFormat="1" applyFont="1" applyBorder="1" applyAlignment="1" applyProtection="1">
      <alignment horizontal="center" vertical="center"/>
      <protection/>
    </xf>
    <xf numFmtId="0" fontId="8" fillId="0" borderId="72" xfId="71" applyFont="1" applyFill="1" applyBorder="1" applyAlignment="1" applyProtection="1">
      <alignment horizontal="centerContinuous" vertical="center"/>
      <protection/>
    </xf>
    <xf numFmtId="0" fontId="12" fillId="0" borderId="48" xfId="71" applyFont="1" applyFill="1" applyBorder="1" applyAlignment="1" applyProtection="1">
      <alignment horizontal="centerContinuous" vertical="center"/>
      <protection/>
    </xf>
    <xf numFmtId="0" fontId="8" fillId="0" borderId="73" xfId="71" applyFont="1" applyFill="1" applyBorder="1" applyAlignment="1" applyProtection="1">
      <alignment horizontal="centerContinuous" vertical="center"/>
      <protection/>
    </xf>
    <xf numFmtId="0" fontId="8" fillId="0" borderId="74" xfId="71" applyFont="1" applyFill="1" applyBorder="1" applyAlignment="1" applyProtection="1">
      <alignment horizontal="centerContinuous" vertical="center"/>
      <protection/>
    </xf>
    <xf numFmtId="0" fontId="8" fillId="0" borderId="75" xfId="71" applyFont="1" applyFill="1" applyBorder="1" applyAlignment="1" applyProtection="1">
      <alignment horizontal="centerContinuous" vertical="center"/>
      <protection/>
    </xf>
    <xf numFmtId="0" fontId="8" fillId="0" borderId="76" xfId="71" applyFont="1" applyFill="1" applyBorder="1" applyAlignment="1" applyProtection="1">
      <alignment horizontal="centerContinuous" vertical="center"/>
      <protection/>
    </xf>
    <xf numFmtId="0" fontId="8" fillId="0" borderId="44" xfId="71" applyFont="1" applyFill="1" applyBorder="1" applyAlignment="1" applyProtection="1">
      <alignment horizontal="centerContinuous" vertical="center"/>
      <protection/>
    </xf>
    <xf numFmtId="0" fontId="8" fillId="0" borderId="43" xfId="71" applyFont="1" applyBorder="1" applyAlignment="1" applyProtection="1">
      <alignment horizontal="center" vertical="center"/>
      <protection/>
    </xf>
    <xf numFmtId="0" fontId="8" fillId="0" borderId="43" xfId="71" applyFont="1" applyFill="1" applyBorder="1" applyAlignment="1" applyProtection="1">
      <alignment horizontal="center" vertical="center"/>
      <protection/>
    </xf>
    <xf numFmtId="0" fontId="8" fillId="0" borderId="37" xfId="71" applyFont="1" applyFill="1" applyBorder="1" applyAlignment="1" applyProtection="1">
      <alignment horizontal="center" vertical="center"/>
      <protection/>
    </xf>
    <xf numFmtId="0" fontId="8" fillId="0" borderId="44" xfId="71" applyFont="1" applyBorder="1" applyAlignment="1" applyProtection="1">
      <alignment horizontal="center" vertical="center"/>
      <protection/>
    </xf>
    <xf numFmtId="0" fontId="8" fillId="0" borderId="44" xfId="71" applyFont="1" applyFill="1" applyBorder="1" applyAlignment="1" applyProtection="1">
      <alignment horizontal="center" vertical="center"/>
      <protection/>
    </xf>
    <xf numFmtId="38" fontId="8" fillId="0" borderId="77" xfId="71" applyNumberFormat="1" applyFont="1" applyBorder="1" applyAlignment="1" applyProtection="1">
      <alignment horizontal="center" vertical="center"/>
      <protection/>
    </xf>
    <xf numFmtId="0" fontId="8" fillId="0" borderId="78" xfId="71" applyFont="1" applyFill="1" applyBorder="1" applyAlignment="1" applyProtection="1">
      <alignment horizontal="centerContinuous" vertical="center"/>
      <protection/>
    </xf>
    <xf numFmtId="38" fontId="8" fillId="0" borderId="79" xfId="71" applyNumberFormat="1" applyFont="1" applyBorder="1" applyAlignment="1" applyProtection="1">
      <alignment horizontal="center" vertical="center"/>
      <protection/>
    </xf>
    <xf numFmtId="0" fontId="8" fillId="0" borderId="68" xfId="71" applyFont="1" applyFill="1" applyBorder="1" applyAlignment="1" applyProtection="1">
      <alignment horizontal="center" vertical="center"/>
      <protection/>
    </xf>
    <xf numFmtId="38" fontId="8" fillId="0" borderId="65" xfId="71" applyNumberFormat="1" applyFont="1" applyBorder="1" applyAlignment="1" applyProtection="1">
      <alignment horizontal="center" vertical="center"/>
      <protection/>
    </xf>
    <xf numFmtId="0" fontId="8" fillId="0" borderId="63" xfId="71" applyFont="1" applyFill="1" applyBorder="1" applyAlignment="1" applyProtection="1">
      <alignment horizontal="centerContinuous" vertical="center"/>
      <protection/>
    </xf>
    <xf numFmtId="0" fontId="12" fillId="0" borderId="63" xfId="71" applyFont="1" applyFill="1" applyBorder="1" applyAlignment="1" applyProtection="1">
      <alignment horizontal="centerContinuous" vertical="center"/>
      <protection/>
    </xf>
    <xf numFmtId="38" fontId="37" fillId="0" borderId="32" xfId="71" applyNumberFormat="1" applyFont="1" applyFill="1" applyBorder="1" applyAlignment="1" applyProtection="1">
      <alignment horizontal="centerContinuous"/>
      <protection/>
    </xf>
    <xf numFmtId="0" fontId="60" fillId="0" borderId="0" xfId="79" applyFont="1" applyBorder="1" applyAlignment="1" quotePrefix="1">
      <alignment horizontal="center"/>
      <protection/>
    </xf>
    <xf numFmtId="0" fontId="8" fillId="4" borderId="80" xfId="0" applyFont="1" applyFill="1" applyBorder="1" applyAlignment="1">
      <alignment horizontal="centerContinuous" vertical="center"/>
    </xf>
    <xf numFmtId="0" fontId="10" fillId="0" borderId="31" xfId="71" applyFont="1" applyBorder="1" applyAlignment="1" applyProtection="1">
      <alignment horizontal="centerContinuous"/>
      <protection/>
    </xf>
    <xf numFmtId="38" fontId="11" fillId="22" borderId="35" xfId="42" applyNumberFormat="1" applyFont="1" applyFill="1" applyBorder="1" applyAlignment="1" applyProtection="1">
      <alignment/>
      <protection/>
    </xf>
    <xf numFmtId="38" fontId="21" fillId="0" borderId="0" xfId="71" applyNumberFormat="1" applyFont="1" applyFill="1" applyBorder="1" applyProtection="1">
      <alignment/>
      <protection/>
    </xf>
    <xf numFmtId="38" fontId="21" fillId="0" borderId="32" xfId="71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 horizontal="right"/>
      <protection locked="0"/>
    </xf>
    <xf numFmtId="38" fontId="11" fillId="0" borderId="32" xfId="42" applyNumberFormat="1" applyFont="1" applyFill="1" applyBorder="1" applyAlignment="1" applyProtection="1">
      <alignment horizontal="right"/>
      <protection locked="0"/>
    </xf>
    <xf numFmtId="38" fontId="21" fillId="0" borderId="3" xfId="71" applyNumberFormat="1" applyFont="1" applyFill="1" applyBorder="1" applyProtection="1">
      <alignment/>
      <protection/>
    </xf>
    <xf numFmtId="38" fontId="21" fillId="0" borderId="34" xfId="71" applyNumberFormat="1" applyFont="1" applyFill="1" applyBorder="1" applyProtection="1">
      <alignment/>
      <protection/>
    </xf>
    <xf numFmtId="38" fontId="11" fillId="0" borderId="0" xfId="42" applyNumberFormat="1" applyFont="1" applyBorder="1" applyAlignment="1">
      <alignment/>
    </xf>
    <xf numFmtId="38" fontId="11" fillId="0" borderId="0" xfId="0" applyNumberFormat="1" applyFont="1" applyBorder="1" applyAlignment="1" applyProtection="1">
      <alignment horizontal="right"/>
      <protection/>
    </xf>
    <xf numFmtId="38" fontId="11" fillId="0" borderId="32" xfId="0" applyNumberFormat="1" applyFont="1" applyBorder="1" applyAlignment="1" applyProtection="1">
      <alignment horizontal="right"/>
      <protection/>
    </xf>
    <xf numFmtId="38" fontId="11" fillId="0" borderId="0" xfId="71" applyNumberFormat="1" applyFont="1" applyFill="1" applyBorder="1">
      <alignment/>
      <protection/>
    </xf>
    <xf numFmtId="38" fontId="11" fillId="0" borderId="0" xfId="0" applyNumberFormat="1" applyFont="1" applyBorder="1" applyAlignment="1">
      <alignment/>
    </xf>
    <xf numFmtId="38" fontId="11" fillId="0" borderId="32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Border="1" applyAlignment="1">
      <alignment/>
    </xf>
    <xf numFmtId="0" fontId="0" fillId="0" borderId="81" xfId="0" applyBorder="1" applyAlignment="1">
      <alignment/>
    </xf>
    <xf numFmtId="0" fontId="0" fillId="0" borderId="46" xfId="0" applyBorder="1" applyAlignment="1">
      <alignment/>
    </xf>
    <xf numFmtId="0" fontId="8" fillId="0" borderId="75" xfId="71" applyFont="1" applyBorder="1" applyAlignment="1" applyProtection="1">
      <alignment horizontal="center" vertical="center"/>
      <protection/>
    </xf>
    <xf numFmtId="0" fontId="8" fillId="0" borderId="63" xfId="71" applyFont="1" applyFill="1" applyBorder="1" applyAlignment="1" applyProtection="1">
      <alignment horizontal="center" vertical="center"/>
      <protection/>
    </xf>
    <xf numFmtId="0" fontId="8" fillId="0" borderId="64" xfId="71" applyFont="1" applyFill="1" applyBorder="1" applyAlignment="1" applyProtection="1">
      <alignment horizontal="center" vertical="center"/>
      <protection/>
    </xf>
    <xf numFmtId="0" fontId="60" fillId="0" borderId="82" xfId="79" applyFont="1" applyBorder="1" applyAlignment="1">
      <alignment horizontal="centerContinuous"/>
      <protection/>
    </xf>
    <xf numFmtId="0" fontId="60" fillId="0" borderId="83" xfId="0" applyFont="1" applyBorder="1" applyAlignment="1">
      <alignment horizontal="centerContinuous"/>
    </xf>
    <xf numFmtId="0" fontId="60" fillId="0" borderId="41" xfId="0" applyFont="1" applyBorder="1" applyAlignment="1">
      <alignment horizontal="centerContinuous"/>
    </xf>
    <xf numFmtId="0" fontId="60" fillId="0" borderId="42" xfId="0" applyFont="1" applyBorder="1" applyAlignment="1">
      <alignment horizontal="centerContinuous"/>
    </xf>
    <xf numFmtId="0" fontId="60" fillId="0" borderId="43" xfId="79" applyFont="1" applyBorder="1" applyAlignment="1">
      <alignment horizontal="center"/>
      <protection/>
    </xf>
    <xf numFmtId="0" fontId="60" fillId="0" borderId="44" xfId="79" applyFont="1" applyBorder="1" applyAlignment="1">
      <alignment horizontal="center"/>
      <protection/>
    </xf>
    <xf numFmtId="169" fontId="13" fillId="0" borderId="0" xfId="0" applyNumberFormat="1" applyFont="1" applyBorder="1" applyAlignment="1">
      <alignment/>
    </xf>
    <xf numFmtId="0" fontId="10" fillId="0" borderId="0" xfId="71" applyFont="1" applyBorder="1" applyAlignment="1" applyProtection="1">
      <alignment/>
      <protection/>
    </xf>
    <xf numFmtId="0" fontId="10" fillId="0" borderId="32" xfId="7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44" fontId="0" fillId="0" borderId="0" xfId="45" applyBorder="1" applyAlignment="1">
      <alignment horizontal="right"/>
    </xf>
    <xf numFmtId="44" fontId="0" fillId="0" borderId="32" xfId="45" applyBorder="1" applyAlignment="1">
      <alignment horizontal="right"/>
    </xf>
    <xf numFmtId="169" fontId="11" fillId="0" borderId="0" xfId="83" applyNumberFormat="1" applyFont="1" applyBorder="1" applyAlignment="1" quotePrefix="1">
      <alignment horizontal="center"/>
    </xf>
    <xf numFmtId="0" fontId="64" fillId="0" borderId="84" xfId="0" applyFont="1" applyBorder="1" applyAlignment="1">
      <alignment/>
    </xf>
    <xf numFmtId="0" fontId="64" fillId="0" borderId="0" xfId="0" applyFont="1" applyBorder="1" applyAlignment="1">
      <alignment/>
    </xf>
    <xf numFmtId="0" fontId="65" fillId="0" borderId="0" xfId="71" applyFont="1" applyBorder="1" applyAlignment="1" applyProtection="1">
      <alignment/>
      <protection/>
    </xf>
    <xf numFmtId="0" fontId="65" fillId="0" borderId="31" xfId="71" applyFont="1" applyBorder="1" applyAlignment="1" applyProtection="1">
      <alignment horizontal="centerContinuous"/>
      <protection/>
    </xf>
    <xf numFmtId="0" fontId="63" fillId="0" borderId="31" xfId="71" applyFont="1" applyBorder="1" applyAlignment="1" applyProtection="1">
      <alignment horizontal="right"/>
      <protection/>
    </xf>
    <xf numFmtId="0" fontId="63" fillId="0" borderId="0" xfId="0" applyFont="1" applyBorder="1" applyAlignment="1">
      <alignment horizontal="right"/>
    </xf>
    <xf numFmtId="0" fontId="64" fillId="0" borderId="0" xfId="0" applyFont="1" applyBorder="1" applyAlignment="1">
      <alignment horizontal="centerContinuous"/>
    </xf>
    <xf numFmtId="0" fontId="66" fillId="0" borderId="0" xfId="71" applyFont="1" applyBorder="1" applyAlignment="1" applyProtection="1">
      <alignment horizontal="right"/>
      <protection/>
    </xf>
    <xf numFmtId="0" fontId="6" fillId="0" borderId="0" xfId="0" applyFont="1" applyBorder="1" applyAlignment="1">
      <alignment/>
    </xf>
    <xf numFmtId="0" fontId="68" fillId="24" borderId="0" xfId="0" applyFont="1" applyFill="1" applyBorder="1" applyAlignment="1" applyProtection="1">
      <alignment/>
      <protection hidden="1"/>
    </xf>
    <xf numFmtId="0" fontId="10" fillId="0" borderId="41" xfId="71" applyFont="1" applyBorder="1" applyAlignment="1" applyProtection="1">
      <alignment horizontal="center"/>
      <protection/>
    </xf>
    <xf numFmtId="0" fontId="8" fillId="0" borderId="31" xfId="71" applyFont="1" applyBorder="1" applyAlignment="1" applyProtection="1">
      <alignment horizontal="center"/>
      <protection/>
    </xf>
    <xf numFmtId="0" fontId="8" fillId="0" borderId="32" xfId="71" applyFont="1" applyBorder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1" xfId="71" applyFont="1" applyFill="1" applyBorder="1" applyAlignment="1" applyProtection="1">
      <alignment horizontal="center"/>
      <protection/>
    </xf>
    <xf numFmtId="0" fontId="60" fillId="0" borderId="32" xfId="0" applyFont="1" applyFill="1" applyBorder="1" applyAlignment="1">
      <alignment/>
    </xf>
    <xf numFmtId="0" fontId="8" fillId="0" borderId="85" xfId="71" applyFont="1" applyFill="1" applyBorder="1" applyAlignment="1" applyProtection="1">
      <alignment horizontal="centerContinuous" vertical="center"/>
      <protection/>
    </xf>
    <xf numFmtId="0" fontId="8" fillId="0" borderId="86" xfId="71" applyFont="1" applyFill="1" applyBorder="1" applyAlignment="1" applyProtection="1">
      <alignment horizontal="centerContinuous" vertical="center"/>
      <protection/>
    </xf>
    <xf numFmtId="0" fontId="23" fillId="0" borderId="0" xfId="69" applyFont="1" applyBorder="1">
      <alignment/>
      <protection/>
    </xf>
    <xf numFmtId="0" fontId="32" fillId="0" borderId="31" xfId="71" applyFont="1" applyFill="1" applyBorder="1" applyProtection="1">
      <alignment/>
      <protection/>
    </xf>
    <xf numFmtId="0" fontId="8" fillId="0" borderId="31" xfId="78" applyFont="1" applyBorder="1">
      <alignment/>
      <protection/>
    </xf>
    <xf numFmtId="0" fontId="11" fillId="0" borderId="31" xfId="78" applyFont="1" applyBorder="1">
      <alignment/>
      <protection/>
    </xf>
    <xf numFmtId="0" fontId="6" fillId="0" borderId="33" xfId="0" applyFont="1" applyBorder="1" applyAlignment="1">
      <alignment/>
    </xf>
    <xf numFmtId="0" fontId="10" fillId="0" borderId="87" xfId="71" applyFont="1" applyBorder="1" applyAlignment="1" applyProtection="1">
      <alignment horizontal="center"/>
      <protection/>
    </xf>
    <xf numFmtId="0" fontId="10" fillId="0" borderId="0" xfId="71" applyFont="1" applyBorder="1" applyAlignment="1" applyProtection="1">
      <alignment horizontal="center"/>
      <protection/>
    </xf>
    <xf numFmtId="0" fontId="10" fillId="0" borderId="88" xfId="71" applyFont="1" applyBorder="1" applyAlignment="1" applyProtection="1">
      <alignment horizontal="center"/>
      <protection/>
    </xf>
    <xf numFmtId="38" fontId="11" fillId="0" borderId="0" xfId="71" applyNumberFormat="1" applyFont="1" applyFill="1" applyBorder="1" applyProtection="1">
      <alignment/>
      <protection/>
    </xf>
    <xf numFmtId="38" fontId="11" fillId="0" borderId="32" xfId="71" applyNumberFormat="1" applyFont="1" applyFill="1" applyBorder="1" applyProtection="1">
      <alignment/>
      <protection/>
    </xf>
    <xf numFmtId="38" fontId="11" fillId="0" borderId="0" xfId="71" applyNumberFormat="1" applyFont="1" applyFill="1" applyBorder="1" applyProtection="1">
      <alignment/>
      <protection locked="0"/>
    </xf>
    <xf numFmtId="38" fontId="11" fillId="0" borderId="32" xfId="71" applyNumberFormat="1" applyFont="1" applyFill="1" applyBorder="1" applyProtection="1">
      <alignment/>
      <protection locked="0"/>
    </xf>
    <xf numFmtId="38" fontId="11" fillId="0" borderId="0" xfId="42" applyNumberFormat="1" applyFont="1" applyFill="1" applyBorder="1" applyAlignment="1" applyProtection="1">
      <alignment/>
      <protection locked="0"/>
    </xf>
    <xf numFmtId="38" fontId="11" fillId="0" borderId="32" xfId="42" applyNumberFormat="1" applyFont="1" applyFill="1" applyBorder="1" applyAlignment="1" applyProtection="1">
      <alignment/>
      <protection locked="0"/>
    </xf>
    <xf numFmtId="38" fontId="11" fillId="0" borderId="0" xfId="71" applyNumberFormat="1" applyFont="1" applyBorder="1" applyAlignment="1" applyProtection="1">
      <alignment horizontal="right"/>
      <protection/>
    </xf>
    <xf numFmtId="38" fontId="11" fillId="0" borderId="32" xfId="71" applyNumberFormat="1" applyFont="1" applyBorder="1" applyAlignment="1" applyProtection="1">
      <alignment horizontal="right"/>
      <protection/>
    </xf>
    <xf numFmtId="38" fontId="11" fillId="0" borderId="34" xfId="71" applyNumberFormat="1" applyFont="1" applyFill="1" applyBorder="1" applyAlignment="1" applyProtection="1">
      <alignment horizontal="right"/>
      <protection/>
    </xf>
    <xf numFmtId="38" fontId="11" fillId="0" borderId="0" xfId="42" applyNumberFormat="1" applyFont="1" applyBorder="1" applyAlignment="1" applyProtection="1">
      <alignment/>
      <protection locked="0"/>
    </xf>
    <xf numFmtId="38" fontId="11" fillId="0" borderId="0" xfId="0" applyNumberFormat="1" applyFont="1" applyFill="1" applyBorder="1" applyAlignment="1" applyProtection="1">
      <alignment horizontal="right"/>
      <protection/>
    </xf>
    <xf numFmtId="38" fontId="11" fillId="0" borderId="32" xfId="0" applyNumberFormat="1" applyFont="1" applyFill="1" applyBorder="1" applyAlignment="1" applyProtection="1">
      <alignment horizontal="right"/>
      <protection/>
    </xf>
    <xf numFmtId="38" fontId="11" fillId="0" borderId="0" xfId="71" applyNumberFormat="1" applyFont="1" applyBorder="1" applyProtection="1">
      <alignment/>
      <protection locked="0"/>
    </xf>
    <xf numFmtId="38" fontId="11" fillId="0" borderId="3" xfId="71" applyNumberFormat="1" applyFont="1" applyFill="1" applyBorder="1" applyProtection="1">
      <alignment/>
      <protection/>
    </xf>
    <xf numFmtId="38" fontId="11" fillId="0" borderId="0" xfId="42" applyNumberFormat="1" applyFont="1" applyFill="1" applyBorder="1" applyAlignment="1" applyProtection="1">
      <alignment/>
      <protection/>
    </xf>
    <xf numFmtId="38" fontId="11" fillId="0" borderId="0" xfId="42" applyNumberFormat="1" applyFont="1" applyFill="1" applyBorder="1" applyAlignment="1">
      <alignment/>
    </xf>
    <xf numFmtId="38" fontId="11" fillId="0" borderId="32" xfId="42" applyNumberFormat="1" applyFont="1" applyFill="1" applyBorder="1" applyAlignment="1">
      <alignment/>
    </xf>
    <xf numFmtId="0" fontId="8" fillId="0" borderId="87" xfId="71" applyFont="1" applyBorder="1" applyAlignment="1" applyProtection="1">
      <alignment horizontal="center"/>
      <protection/>
    </xf>
    <xf numFmtId="0" fontId="8" fillId="0" borderId="88" xfId="71" applyFont="1" applyBorder="1" applyAlignment="1" applyProtection="1">
      <alignment horizontal="center"/>
      <protection/>
    </xf>
    <xf numFmtId="38" fontId="11" fillId="0" borderId="3" xfId="42" applyNumberFormat="1" applyFont="1" applyFill="1" applyBorder="1" applyAlignment="1" applyProtection="1">
      <alignment horizontal="right"/>
      <protection/>
    </xf>
    <xf numFmtId="38" fontId="11" fillId="0" borderId="34" xfId="42" applyNumberFormat="1" applyFont="1" applyFill="1" applyBorder="1" applyAlignment="1" applyProtection="1">
      <alignment horizontal="right"/>
      <protection/>
    </xf>
    <xf numFmtId="177" fontId="11" fillId="0" borderId="0" xfId="42" applyNumberFormat="1" applyFont="1" applyFill="1" applyBorder="1" applyAlignment="1" applyProtection="1">
      <alignment horizontal="right"/>
      <protection locked="0"/>
    </xf>
    <xf numFmtId="177" fontId="11" fillId="0" borderId="0" xfId="0" applyNumberFormat="1" applyFont="1" applyBorder="1" applyAlignment="1" applyProtection="1">
      <alignment horizontal="right"/>
      <protection/>
    </xf>
    <xf numFmtId="177" fontId="11" fillId="0" borderId="32" xfId="0" applyNumberFormat="1" applyFont="1" applyBorder="1" applyAlignment="1" applyProtection="1">
      <alignment horizontal="right"/>
      <protection/>
    </xf>
    <xf numFmtId="166" fontId="11" fillId="22" borderId="89" xfId="42" applyNumberFormat="1" applyFont="1" applyFill="1" applyBorder="1" applyAlignment="1">
      <alignment/>
    </xf>
    <xf numFmtId="166" fontId="11" fillId="22" borderId="90" xfId="42" applyNumberFormat="1" applyFont="1" applyFill="1" applyBorder="1" applyAlignment="1">
      <alignment/>
    </xf>
    <xf numFmtId="166" fontId="11" fillId="0" borderId="0" xfId="42" applyNumberFormat="1" applyFont="1" applyFill="1" applyBorder="1" applyAlignment="1">
      <alignment/>
    </xf>
    <xf numFmtId="166" fontId="11" fillId="0" borderId="32" xfId="42" applyNumberFormat="1" applyFont="1" applyFill="1" applyBorder="1" applyAlignment="1">
      <alignment/>
    </xf>
    <xf numFmtId="0" fontId="11" fillId="0" borderId="0" xfId="71" applyFont="1" applyBorder="1" applyProtection="1">
      <alignment/>
      <protection/>
    </xf>
    <xf numFmtId="0" fontId="11" fillId="0" borderId="56" xfId="0" applyFont="1" applyBorder="1" applyAlignment="1">
      <alignment/>
    </xf>
    <xf numFmtId="176" fontId="11" fillId="22" borderId="35" xfId="45" applyNumberFormat="1" applyFont="1" applyFill="1" applyBorder="1" applyAlignment="1">
      <alignment horizontal="center"/>
    </xf>
    <xf numFmtId="167" fontId="11" fillId="22" borderId="91" xfId="83" applyNumberFormat="1" applyFont="1" applyFill="1" applyBorder="1" applyAlignment="1">
      <alignment horizontal="center"/>
    </xf>
    <xf numFmtId="10" fontId="11" fillId="22" borderId="91" xfId="83" applyNumberFormat="1" applyFont="1" applyFill="1" applyBorder="1" applyAlignment="1">
      <alignment horizontal="center"/>
    </xf>
    <xf numFmtId="169" fontId="11" fillId="22" borderId="92" xfId="83" applyNumberFormat="1" applyFont="1" applyFill="1" applyBorder="1" applyAlignment="1">
      <alignment horizontal="center"/>
    </xf>
    <xf numFmtId="169" fontId="11" fillId="0" borderId="0" xfId="0" applyNumberFormat="1" applyFont="1" applyBorder="1" applyAlignment="1">
      <alignment/>
    </xf>
    <xf numFmtId="0" fontId="11" fillId="0" borderId="52" xfId="0" applyFont="1" applyBorder="1" applyAlignment="1">
      <alignment/>
    </xf>
    <xf numFmtId="167" fontId="11" fillId="22" borderId="35" xfId="83" applyNumberFormat="1" applyFont="1" applyFill="1" applyBorder="1" applyAlignment="1">
      <alignment horizontal="center"/>
    </xf>
    <xf numFmtId="10" fontId="11" fillId="22" borderId="35" xfId="83" applyNumberFormat="1" applyFont="1" applyFill="1" applyBorder="1" applyAlignment="1">
      <alignment horizontal="center"/>
    </xf>
    <xf numFmtId="169" fontId="11" fillId="22" borderId="93" xfId="83" applyNumberFormat="1" applyFont="1" applyFill="1" applyBorder="1" applyAlignment="1">
      <alignment horizontal="center"/>
    </xf>
    <xf numFmtId="177" fontId="11" fillId="22" borderId="94" xfId="45" applyNumberFormat="1" applyFont="1" applyFill="1" applyBorder="1" applyAlignment="1">
      <alignment/>
    </xf>
    <xf numFmtId="177" fontId="11" fillId="22" borderId="95" xfId="45" applyNumberFormat="1" applyFont="1" applyFill="1" applyBorder="1" applyAlignment="1">
      <alignment/>
    </xf>
    <xf numFmtId="177" fontId="11" fillId="22" borderId="96" xfId="45" applyNumberFormat="1" applyFont="1" applyFill="1" applyBorder="1" applyAlignment="1">
      <alignment/>
    </xf>
    <xf numFmtId="169" fontId="11" fillId="22" borderId="97" xfId="0" applyNumberFormat="1" applyFont="1" applyFill="1" applyBorder="1" applyAlignment="1">
      <alignment/>
    </xf>
    <xf numFmtId="169" fontId="11" fillId="22" borderId="35" xfId="0" applyNumberFormat="1" applyFont="1" applyFill="1" applyBorder="1" applyAlignment="1">
      <alignment/>
    </xf>
    <xf numFmtId="169" fontId="11" fillId="22" borderId="36" xfId="0" applyNumberFormat="1" applyFont="1" applyFill="1" applyBorder="1" applyAlignment="1">
      <alignment/>
    </xf>
    <xf numFmtId="0" fontId="11" fillId="0" borderId="0" xfId="79" applyFont="1" applyFill="1" applyBorder="1">
      <alignment/>
      <protection/>
    </xf>
    <xf numFmtId="176" fontId="21" fillId="7" borderId="57" xfId="45" applyNumberFormat="1" applyFont="1" applyFill="1" applyBorder="1" applyAlignment="1">
      <alignment horizontal="center"/>
    </xf>
    <xf numFmtId="169" fontId="21" fillId="7" borderId="57" xfId="83" applyNumberFormat="1" applyFont="1" applyFill="1" applyBorder="1" applyAlignment="1">
      <alignment horizontal="center"/>
    </xf>
    <xf numFmtId="0" fontId="21" fillId="7" borderId="57" xfId="0" applyFont="1" applyFill="1" applyBorder="1" applyAlignment="1">
      <alignment horizontal="center"/>
    </xf>
    <xf numFmtId="169" fontId="21" fillId="7" borderId="59" xfId="83" applyNumberFormat="1" applyFont="1" applyFill="1" applyBorder="1" applyAlignment="1">
      <alignment horizontal="center"/>
    </xf>
    <xf numFmtId="169" fontId="62" fillId="7" borderId="98" xfId="83" applyNumberFormat="1" applyFont="1" applyFill="1" applyBorder="1" applyAlignment="1">
      <alignment horizontal="center"/>
    </xf>
    <xf numFmtId="189" fontId="21" fillId="7" borderId="99" xfId="0" applyNumberFormat="1" applyFont="1" applyFill="1" applyBorder="1" applyAlignment="1">
      <alignment/>
    </xf>
    <xf numFmtId="189" fontId="21" fillId="7" borderId="57" xfId="0" applyNumberFormat="1" applyFont="1" applyFill="1" applyBorder="1" applyAlignment="1">
      <alignment/>
    </xf>
    <xf numFmtId="189" fontId="21" fillId="7" borderId="100" xfId="0" applyNumberFormat="1" applyFont="1" applyFill="1" applyBorder="1" applyAlignment="1">
      <alignment/>
    </xf>
    <xf numFmtId="0" fontId="13" fillId="0" borderId="101" xfId="0" applyFont="1" applyBorder="1" applyAlignment="1">
      <alignment/>
    </xf>
    <xf numFmtId="0" fontId="13" fillId="0" borderId="102" xfId="0" applyFont="1" applyBorder="1" applyAlignment="1">
      <alignment/>
    </xf>
    <xf numFmtId="0" fontId="8" fillId="0" borderId="103" xfId="0" applyFont="1" applyFill="1" applyBorder="1" applyAlignment="1">
      <alignment horizontal="center"/>
    </xf>
    <xf numFmtId="167" fontId="11" fillId="22" borderId="49" xfId="83" applyNumberFormat="1" applyFont="1" applyFill="1" applyBorder="1" applyAlignment="1">
      <alignment horizontal="center"/>
    </xf>
    <xf numFmtId="10" fontId="11" fillId="22" borderId="49" xfId="83" applyNumberFormat="1" applyFont="1" applyFill="1" applyBorder="1" applyAlignment="1">
      <alignment horizontal="center"/>
    </xf>
    <xf numFmtId="169" fontId="11" fillId="22" borderId="104" xfId="83" applyNumberFormat="1" applyFont="1" applyFill="1" applyBorder="1" applyAlignment="1">
      <alignment horizontal="center"/>
    </xf>
    <xf numFmtId="169" fontId="13" fillId="0" borderId="32" xfId="83" applyNumberFormat="1" applyFont="1" applyFill="1" applyBorder="1" applyAlignment="1">
      <alignment horizontal="center"/>
    </xf>
    <xf numFmtId="10" fontId="13" fillId="0" borderId="32" xfId="83" applyNumberFormat="1" applyFont="1" applyFill="1" applyBorder="1" applyAlignment="1">
      <alignment horizontal="center"/>
    </xf>
    <xf numFmtId="0" fontId="13" fillId="0" borderId="105" xfId="0" applyFont="1" applyBorder="1" applyAlignment="1">
      <alignment/>
    </xf>
    <xf numFmtId="0" fontId="13" fillId="0" borderId="106" xfId="0" applyFont="1" applyBorder="1" applyAlignment="1">
      <alignment/>
    </xf>
    <xf numFmtId="0" fontId="13" fillId="0" borderId="107" xfId="0" applyFont="1" applyBorder="1" applyAlignment="1">
      <alignment/>
    </xf>
    <xf numFmtId="177" fontId="11" fillId="22" borderId="97" xfId="45" applyNumberFormat="1" applyFont="1" applyFill="1" applyBorder="1" applyAlignment="1">
      <alignment/>
    </xf>
    <xf numFmtId="6" fontId="21" fillId="7" borderId="57" xfId="0" applyNumberFormat="1" applyFont="1" applyFill="1" applyBorder="1" applyAlignment="1">
      <alignment/>
    </xf>
    <xf numFmtId="0" fontId="21" fillId="7" borderId="57" xfId="0" applyFont="1" applyFill="1" applyBorder="1" applyAlignment="1">
      <alignment/>
    </xf>
    <xf numFmtId="10" fontId="21" fillId="7" borderId="57" xfId="79" applyNumberFormat="1" applyFont="1" applyFill="1" applyBorder="1">
      <alignment/>
      <protection/>
    </xf>
    <xf numFmtId="6" fontId="21" fillId="7" borderId="59" xfId="79" applyNumberFormat="1" applyFont="1" applyFill="1" applyBorder="1" applyAlignment="1">
      <alignment horizontal="right"/>
      <protection/>
    </xf>
    <xf numFmtId="10" fontId="21" fillId="7" borderId="63" xfId="79" applyNumberFormat="1" applyFont="1" applyFill="1" applyBorder="1" applyAlignment="1" quotePrefix="1">
      <alignment horizontal="center"/>
      <protection/>
    </xf>
    <xf numFmtId="10" fontId="21" fillId="7" borderId="40" xfId="83" applyNumberFormat="1" applyFont="1" applyFill="1" applyBorder="1" applyAlignment="1">
      <alignment horizontal="center"/>
    </xf>
    <xf numFmtId="10" fontId="11" fillId="22" borderId="63" xfId="83" applyNumberFormat="1" applyFont="1" applyFill="1" applyBorder="1" applyAlignment="1">
      <alignment horizontal="center"/>
    </xf>
    <xf numFmtId="10" fontId="11" fillId="22" borderId="50" xfId="83" applyNumberFormat="1" applyFont="1" applyFill="1" applyBorder="1" applyAlignment="1">
      <alignment horizontal="center"/>
    </xf>
    <xf numFmtId="169" fontId="11" fillId="22" borderId="54" xfId="83" applyNumberFormat="1" applyFont="1" applyFill="1" applyBorder="1" applyAlignment="1">
      <alignment horizontal="center"/>
    </xf>
    <xf numFmtId="10" fontId="62" fillId="0" borderId="0" xfId="0" applyNumberFormat="1" applyFont="1" applyAlignment="1">
      <alignment/>
    </xf>
    <xf numFmtId="10" fontId="11" fillId="22" borderId="97" xfId="83" applyNumberFormat="1" applyFont="1" applyFill="1" applyBorder="1" applyAlignment="1">
      <alignment horizontal="center"/>
    </xf>
    <xf numFmtId="10" fontId="11" fillId="22" borderId="36" xfId="83" applyNumberFormat="1" applyFont="1" applyFill="1" applyBorder="1" applyAlignment="1">
      <alignment horizontal="center"/>
    </xf>
    <xf numFmtId="169" fontId="21" fillId="7" borderId="108" xfId="83" applyNumberFormat="1" applyFont="1" applyFill="1" applyBorder="1" applyAlignment="1">
      <alignment horizontal="center"/>
    </xf>
    <xf numFmtId="10" fontId="62" fillId="0" borderId="0" xfId="79" applyNumberFormat="1" applyFont="1" applyBorder="1" applyAlignment="1" quotePrefix="1">
      <alignment horizontal="center"/>
      <protection/>
    </xf>
    <xf numFmtId="10" fontId="11" fillId="7" borderId="99" xfId="83" applyNumberFormat="1" applyFont="1" applyFill="1" applyBorder="1" applyAlignment="1">
      <alignment horizontal="center"/>
    </xf>
    <xf numFmtId="10" fontId="11" fillId="7" borderId="100" xfId="83" applyNumberFormat="1" applyFont="1" applyFill="1" applyBorder="1" applyAlignment="1">
      <alignment horizontal="center"/>
    </xf>
    <xf numFmtId="6" fontId="11" fillId="22" borderId="91" xfId="0" applyNumberFormat="1" applyFont="1" applyFill="1" applyBorder="1" applyAlignment="1">
      <alignment/>
    </xf>
    <xf numFmtId="10" fontId="11" fillId="22" borderId="91" xfId="83" applyNumberFormat="1" applyFont="1" applyFill="1" applyBorder="1" applyAlignment="1">
      <alignment/>
    </xf>
    <xf numFmtId="6" fontId="11" fillId="22" borderId="92" xfId="79" applyNumberFormat="1" applyFont="1" applyFill="1" applyBorder="1" applyAlignment="1">
      <alignment horizontal="right"/>
      <protection/>
    </xf>
    <xf numFmtId="10" fontId="11" fillId="0" borderId="109" xfId="83" applyNumberFormat="1" applyFont="1" applyFill="1" applyBorder="1" applyAlignment="1">
      <alignment horizontal="center"/>
    </xf>
    <xf numFmtId="10" fontId="11" fillId="22" borderId="39" xfId="83" applyNumberFormat="1" applyFont="1" applyFill="1" applyBorder="1" applyAlignment="1">
      <alignment horizontal="center"/>
    </xf>
    <xf numFmtId="38" fontId="11" fillId="22" borderId="35" xfId="0" applyNumberFormat="1" applyFont="1" applyFill="1" applyBorder="1" applyAlignment="1">
      <alignment/>
    </xf>
    <xf numFmtId="38" fontId="11" fillId="22" borderId="93" xfId="79" applyNumberFormat="1" applyFont="1" applyFill="1" applyBorder="1" applyAlignment="1">
      <alignment horizontal="right"/>
      <protection/>
    </xf>
    <xf numFmtId="10" fontId="62" fillId="0" borderId="0" xfId="0" applyNumberFormat="1" applyFont="1" applyFill="1" applyAlignment="1">
      <alignment/>
    </xf>
    <xf numFmtId="10" fontId="11" fillId="22" borderId="38" xfId="83" applyNumberFormat="1" applyFont="1" applyFill="1" applyBorder="1" applyAlignment="1">
      <alignment horizontal="center"/>
    </xf>
    <xf numFmtId="10" fontId="29" fillId="22" borderId="91" xfId="83" applyNumberFormat="1" applyFont="1" applyFill="1" applyBorder="1" applyAlignment="1">
      <alignment horizontal="center"/>
    </xf>
    <xf numFmtId="169" fontId="29" fillId="22" borderId="92" xfId="83" applyNumberFormat="1" applyFont="1" applyFill="1" applyBorder="1" applyAlignment="1">
      <alignment horizontal="center"/>
    </xf>
    <xf numFmtId="10" fontId="29" fillId="22" borderId="63" xfId="83" applyNumberFormat="1" applyFont="1" applyFill="1" applyBorder="1" applyAlignment="1">
      <alignment horizontal="center"/>
    </xf>
    <xf numFmtId="10" fontId="29" fillId="22" borderId="50" xfId="83" applyNumberFormat="1" applyFont="1" applyFill="1" applyBorder="1" applyAlignment="1">
      <alignment horizontal="center"/>
    </xf>
    <xf numFmtId="169" fontId="29" fillId="22" borderId="54" xfId="83" applyNumberFormat="1" applyFont="1" applyFill="1" applyBorder="1" applyAlignment="1">
      <alignment horizontal="center"/>
    </xf>
    <xf numFmtId="10" fontId="29" fillId="22" borderId="35" xfId="83" applyNumberFormat="1" applyFont="1" applyFill="1" applyBorder="1" applyAlignment="1">
      <alignment horizontal="center"/>
    </xf>
    <xf numFmtId="169" fontId="29" fillId="22" borderId="93" xfId="83" applyNumberFormat="1" applyFont="1" applyFill="1" applyBorder="1" applyAlignment="1">
      <alignment horizontal="center"/>
    </xf>
    <xf numFmtId="10" fontId="69" fillId="0" borderId="0" xfId="0" applyNumberFormat="1" applyFont="1" applyAlignment="1">
      <alignment/>
    </xf>
    <xf numFmtId="10" fontId="29" fillId="22" borderId="97" xfId="83" applyNumberFormat="1" applyFont="1" applyFill="1" applyBorder="1" applyAlignment="1">
      <alignment horizontal="center"/>
    </xf>
    <xf numFmtId="169" fontId="29" fillId="22" borderId="36" xfId="83" applyNumberFormat="1" applyFont="1" applyFill="1" applyBorder="1" applyAlignment="1">
      <alignment horizontal="center"/>
    </xf>
    <xf numFmtId="0" fontId="30" fillId="7" borderId="57" xfId="0" applyFont="1" applyFill="1" applyBorder="1" applyAlignment="1">
      <alignment horizontal="center"/>
    </xf>
    <xf numFmtId="169" fontId="30" fillId="7" borderId="59" xfId="83" applyNumberFormat="1" applyFont="1" applyFill="1" applyBorder="1" applyAlignment="1">
      <alignment horizontal="center"/>
    </xf>
    <xf numFmtId="10" fontId="69" fillId="0" borderId="0" xfId="79" applyNumberFormat="1" applyFont="1" applyBorder="1" applyAlignment="1" quotePrefix="1">
      <alignment horizontal="center"/>
      <protection/>
    </xf>
    <xf numFmtId="10" fontId="29" fillId="7" borderId="99" xfId="83" applyNumberFormat="1" applyFont="1" applyFill="1" applyBorder="1" applyAlignment="1">
      <alignment horizontal="center"/>
    </xf>
    <xf numFmtId="10" fontId="29" fillId="7" borderId="100" xfId="83" applyNumberFormat="1" applyFont="1" applyFill="1" applyBorder="1" applyAlignment="1">
      <alignment horizontal="center"/>
    </xf>
    <xf numFmtId="177" fontId="11" fillId="22" borderId="91" xfId="45" applyNumberFormat="1" applyFont="1" applyFill="1" applyBorder="1" applyAlignment="1">
      <alignment horizontal="center"/>
    </xf>
    <xf numFmtId="1" fontId="11" fillId="22" borderId="91" xfId="83" applyNumberFormat="1" applyFont="1" applyFill="1" applyBorder="1" applyAlignment="1">
      <alignment horizontal="center"/>
    </xf>
    <xf numFmtId="177" fontId="11" fillId="22" borderId="110" xfId="45" applyNumberFormat="1" applyFont="1" applyFill="1" applyBorder="1" applyAlignment="1">
      <alignment horizontal="center"/>
    </xf>
    <xf numFmtId="177" fontId="11" fillId="22" borderId="35" xfId="45" applyNumberFormat="1" applyFont="1" applyFill="1" applyBorder="1" applyAlignment="1">
      <alignment horizontal="center"/>
    </xf>
    <xf numFmtId="177" fontId="11" fillId="22" borderId="111" xfId="45" applyNumberFormat="1" applyFont="1" applyFill="1" applyBorder="1" applyAlignment="1">
      <alignment/>
    </xf>
    <xf numFmtId="177" fontId="11" fillId="22" borderId="112" xfId="45" applyNumberFormat="1" applyFont="1" applyFill="1" applyBorder="1" applyAlignment="1">
      <alignment/>
    </xf>
    <xf numFmtId="9" fontId="11" fillId="22" borderId="97" xfId="83" applyFont="1" applyFill="1" applyBorder="1" applyAlignment="1">
      <alignment/>
    </xf>
    <xf numFmtId="9" fontId="11" fillId="22" borderId="35" xfId="83" applyFont="1" applyFill="1" applyBorder="1" applyAlignment="1">
      <alignment/>
    </xf>
    <xf numFmtId="9" fontId="11" fillId="22" borderId="36" xfId="83" applyFont="1" applyFill="1" applyBorder="1" applyAlignment="1">
      <alignment/>
    </xf>
    <xf numFmtId="169" fontId="70" fillId="0" borderId="0" xfId="71" applyNumberFormat="1" applyFont="1" applyBorder="1" applyAlignment="1" applyProtection="1">
      <alignment/>
      <protection/>
    </xf>
    <xf numFmtId="9" fontId="70" fillId="0" borderId="0" xfId="83" applyFont="1" applyBorder="1" applyAlignment="1">
      <alignment/>
    </xf>
    <xf numFmtId="169" fontId="72" fillId="0" borderId="0" xfId="0" applyNumberFormat="1" applyFont="1" applyBorder="1" applyAlignment="1">
      <alignment horizontal="right"/>
    </xf>
    <xf numFmtId="169" fontId="62" fillId="7" borderId="98" xfId="83" applyNumberFormat="1" applyFont="1" applyFill="1" applyBorder="1" applyAlignment="1">
      <alignment horizontal="center"/>
    </xf>
    <xf numFmtId="0" fontId="34" fillId="0" borderId="31" xfId="0" applyFont="1" applyFill="1" applyBorder="1" applyAlignment="1">
      <alignment/>
    </xf>
    <xf numFmtId="0" fontId="34" fillId="0" borderId="31" xfId="0" applyFont="1" applyBorder="1" applyAlignment="1">
      <alignment/>
    </xf>
    <xf numFmtId="0" fontId="34" fillId="0" borderId="31" xfId="0" applyFont="1" applyBorder="1" applyAlignment="1">
      <alignment horizontal="left"/>
    </xf>
    <xf numFmtId="38" fontId="11" fillId="22" borderId="35" xfId="42" applyNumberFormat="1" applyFont="1" applyFill="1" applyBorder="1" applyAlignment="1">
      <alignment/>
    </xf>
    <xf numFmtId="38" fontId="11" fillId="0" borderId="3" xfId="71" applyNumberFormat="1" applyFont="1" applyBorder="1">
      <alignment/>
      <protection/>
    </xf>
    <xf numFmtId="38" fontId="11" fillId="0" borderId="34" xfId="71" applyNumberFormat="1" applyFont="1" applyBorder="1">
      <alignment/>
      <protection/>
    </xf>
    <xf numFmtId="0" fontId="30" fillId="7" borderId="35" xfId="71" applyFont="1" applyFill="1" applyBorder="1" applyAlignment="1" applyProtection="1">
      <alignment horizontal="center"/>
      <protection/>
    </xf>
    <xf numFmtId="177" fontId="21" fillId="7" borderId="35" xfId="45" applyNumberFormat="1" applyFont="1" applyFill="1" applyBorder="1" applyAlignment="1">
      <alignment/>
    </xf>
    <xf numFmtId="177" fontId="21" fillId="7" borderId="36" xfId="45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 applyProtection="1">
      <alignment horizontal="right"/>
      <protection/>
    </xf>
    <xf numFmtId="3" fontId="11" fillId="0" borderId="32" xfId="0" applyNumberFormat="1" applyFont="1" applyBorder="1" applyAlignment="1" applyProtection="1">
      <alignment horizontal="right"/>
      <protection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11" fillId="0" borderId="32" xfId="0" applyNumberFormat="1" applyFont="1" applyFill="1" applyBorder="1" applyAlignment="1" applyProtection="1">
      <alignment horizontal="right"/>
      <protection/>
    </xf>
    <xf numFmtId="3" fontId="11" fillId="0" borderId="3" xfId="71" applyNumberFormat="1" applyFont="1" applyFill="1" applyBorder="1" applyAlignment="1" applyProtection="1">
      <alignment horizontal="right"/>
      <protection/>
    </xf>
    <xf numFmtId="3" fontId="11" fillId="0" borderId="34" xfId="71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Border="1" applyAlignment="1">
      <alignment vertical="center"/>
    </xf>
    <xf numFmtId="3" fontId="11" fillId="0" borderId="0" xfId="71" applyNumberFormat="1" applyFont="1" applyBorder="1">
      <alignment/>
      <protection/>
    </xf>
    <xf numFmtId="3" fontId="11" fillId="0" borderId="32" xfId="71" applyNumberFormat="1" applyFont="1" applyBorder="1">
      <alignment/>
      <protection/>
    </xf>
    <xf numFmtId="3" fontId="11" fillId="0" borderId="113" xfId="71" applyNumberFormat="1" applyFont="1" applyFill="1" applyBorder="1">
      <alignment/>
      <protection/>
    </xf>
    <xf numFmtId="44" fontId="21" fillId="7" borderId="35" xfId="45" applyFont="1" applyFill="1" applyBorder="1" applyAlignment="1">
      <alignment/>
    </xf>
    <xf numFmtId="0" fontId="30" fillId="7" borderId="91" xfId="71" applyFont="1" applyFill="1" applyBorder="1" applyAlignment="1" applyProtection="1">
      <alignment horizontal="center"/>
      <protection/>
    </xf>
    <xf numFmtId="0" fontId="30" fillId="7" borderId="114" xfId="71" applyFont="1" applyFill="1" applyBorder="1" applyAlignment="1" applyProtection="1">
      <alignment horizontal="center"/>
      <protection/>
    </xf>
    <xf numFmtId="0" fontId="30" fillId="7" borderId="106" xfId="71" applyFont="1" applyFill="1" applyBorder="1" applyAlignment="1" applyProtection="1">
      <alignment horizontal="center"/>
      <protection/>
    </xf>
    <xf numFmtId="0" fontId="30" fillId="7" borderId="115" xfId="71" applyFont="1" applyFill="1" applyBorder="1" applyAlignment="1" applyProtection="1">
      <alignment horizontal="center"/>
      <protection/>
    </xf>
    <xf numFmtId="44" fontId="21" fillId="7" borderId="36" xfId="45" applyFont="1" applyFill="1" applyBorder="1" applyAlignment="1">
      <alignment/>
    </xf>
    <xf numFmtId="177" fontId="21" fillId="7" borderId="91" xfId="45" applyNumberFormat="1" applyFont="1" applyFill="1" applyBorder="1" applyAlignment="1">
      <alignment/>
    </xf>
    <xf numFmtId="177" fontId="21" fillId="7" borderId="116" xfId="45" applyNumberFormat="1" applyFont="1" applyFill="1" applyBorder="1" applyAlignment="1">
      <alignment/>
    </xf>
    <xf numFmtId="177" fontId="30" fillId="7" borderId="35" xfId="45" applyNumberFormat="1" applyFont="1" applyFill="1" applyBorder="1" applyAlignment="1" applyProtection="1">
      <alignment horizontal="center"/>
      <protection/>
    </xf>
    <xf numFmtId="0" fontId="11" fillId="0" borderId="49" xfId="78" applyFont="1" applyBorder="1">
      <alignment/>
      <protection/>
    </xf>
    <xf numFmtId="166" fontId="11" fillId="0" borderId="49" xfId="44" applyNumberFormat="1" applyFont="1" applyFill="1" applyBorder="1" applyAlignment="1">
      <alignment/>
    </xf>
    <xf numFmtId="0" fontId="11" fillId="0" borderId="35" xfId="78" applyFont="1" applyBorder="1">
      <alignment/>
      <protection/>
    </xf>
    <xf numFmtId="166" fontId="11" fillId="0" borderId="35" xfId="44" applyNumberFormat="1" applyFont="1" applyFill="1" applyBorder="1" applyAlignment="1">
      <alignment/>
    </xf>
    <xf numFmtId="166" fontId="21" fillId="7" borderId="117" xfId="42" applyNumberFormat="1" applyFont="1" applyFill="1" applyBorder="1" applyAlignment="1">
      <alignment/>
    </xf>
    <xf numFmtId="0" fontId="30" fillId="7" borderId="118" xfId="71" applyFont="1" applyFill="1" applyBorder="1" applyAlignment="1" applyProtection="1">
      <alignment horizontal="center"/>
      <protection/>
    </xf>
    <xf numFmtId="177" fontId="21" fillId="7" borderId="35" xfId="45" applyNumberFormat="1" applyFont="1" applyFill="1" applyBorder="1" applyAlignment="1" applyProtection="1">
      <alignment/>
      <protection/>
    </xf>
    <xf numFmtId="177" fontId="21" fillId="7" borderId="36" xfId="45" applyNumberFormat="1" applyFont="1" applyFill="1" applyBorder="1" applyAlignment="1" applyProtection="1">
      <alignment/>
      <protection/>
    </xf>
    <xf numFmtId="0" fontId="30" fillId="7" borderId="119" xfId="71" applyFont="1" applyFill="1" applyBorder="1" applyAlignment="1" applyProtection="1">
      <alignment horizontal="center"/>
      <protection/>
    </xf>
    <xf numFmtId="0" fontId="30" fillId="7" borderId="120" xfId="71" applyFont="1" applyFill="1" applyBorder="1" applyAlignment="1" applyProtection="1">
      <alignment horizontal="center"/>
      <protection/>
    </xf>
    <xf numFmtId="0" fontId="30" fillId="7" borderId="121" xfId="71" applyFont="1" applyFill="1" applyBorder="1" applyAlignment="1" applyProtection="1">
      <alignment horizontal="center"/>
      <protection/>
    </xf>
    <xf numFmtId="177" fontId="21" fillId="7" borderId="122" xfId="71" applyNumberFormat="1" applyFont="1" applyFill="1" applyBorder="1" applyProtection="1">
      <alignment/>
      <protection/>
    </xf>
    <xf numFmtId="177" fontId="21" fillId="7" borderId="90" xfId="71" applyNumberFormat="1" applyFont="1" applyFill="1" applyBorder="1" applyProtection="1">
      <alignment/>
      <protection/>
    </xf>
    <xf numFmtId="177" fontId="21" fillId="7" borderId="57" xfId="45" applyNumberFormat="1" applyFont="1" applyFill="1" applyBorder="1" applyAlignment="1">
      <alignment horizontal="right"/>
    </xf>
    <xf numFmtId="177" fontId="11" fillId="22" borderId="49" xfId="45" applyNumberFormat="1" applyFont="1" applyFill="1" applyBorder="1" applyAlignment="1">
      <alignment horizontal="center"/>
    </xf>
    <xf numFmtId="177" fontId="11" fillId="22" borderId="91" xfId="45" applyNumberFormat="1" applyFont="1" applyFill="1" applyBorder="1" applyAlignment="1">
      <alignment horizontal="right"/>
    </xf>
    <xf numFmtId="177" fontId="11" fillId="22" borderId="35" xfId="45" applyNumberFormat="1" applyFont="1" applyFill="1" applyBorder="1" applyAlignment="1">
      <alignment horizontal="right"/>
    </xf>
    <xf numFmtId="10" fontId="21" fillId="7" borderId="57" xfId="0" applyNumberFormat="1" applyFont="1" applyFill="1" applyBorder="1" applyAlignment="1">
      <alignment horizontal="center"/>
    </xf>
    <xf numFmtId="0" fontId="73" fillId="0" borderId="0" xfId="71" applyFont="1" applyBorder="1" applyAlignment="1" applyProtection="1">
      <alignment horizontal="right"/>
      <protection/>
    </xf>
    <xf numFmtId="0" fontId="8" fillId="0" borderId="87" xfId="71" applyFont="1" applyBorder="1" applyAlignment="1" applyProtection="1">
      <alignment horizontal="centerContinuous"/>
      <protection/>
    </xf>
    <xf numFmtId="38" fontId="8" fillId="0" borderId="88" xfId="71" applyNumberFormat="1" applyFont="1" applyFill="1" applyBorder="1" applyAlignment="1" applyProtection="1">
      <alignment horizontal="centerContinuous"/>
      <protection/>
    </xf>
    <xf numFmtId="38" fontId="16" fillId="0" borderId="123" xfId="71" applyNumberFormat="1" applyFont="1" applyBorder="1" applyAlignment="1" applyProtection="1">
      <alignment horizontal="center" vertical="center"/>
      <protection/>
    </xf>
    <xf numFmtId="38" fontId="8" fillId="0" borderId="124" xfId="71" applyNumberFormat="1" applyFont="1" applyBorder="1" applyAlignment="1" applyProtection="1">
      <alignment horizontal="center" vertical="center"/>
      <protection/>
    </xf>
    <xf numFmtId="38" fontId="8" fillId="0" borderId="125" xfId="71" applyNumberFormat="1" applyFont="1" applyBorder="1" applyAlignment="1" applyProtection="1">
      <alignment horizontal="center" vertical="center"/>
      <protection/>
    </xf>
    <xf numFmtId="0" fontId="20" fillId="0" borderId="0" xfId="71" applyFont="1" applyFill="1" applyBorder="1" applyAlignment="1" applyProtection="1">
      <alignment horizontal="right"/>
      <protection/>
    </xf>
    <xf numFmtId="0" fontId="20" fillId="0" borderId="0" xfId="71" applyFont="1" applyFill="1" applyBorder="1" applyAlignment="1" applyProtection="1">
      <alignment horizontal="left"/>
      <protection/>
    </xf>
    <xf numFmtId="0" fontId="10" fillId="0" borderId="31" xfId="71" applyFont="1" applyFill="1" applyBorder="1" applyAlignment="1" applyProtection="1">
      <alignment horizontal="centerContinuous"/>
      <protection/>
    </xf>
    <xf numFmtId="0" fontId="73" fillId="0" borderId="0" xfId="7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13" fillId="0" borderId="28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9" xfId="79" applyFont="1" applyFill="1" applyBorder="1">
      <alignment/>
      <protection/>
    </xf>
    <xf numFmtId="0" fontId="13" fillId="0" borderId="29" xfId="79" applyFont="1" applyBorder="1" applyAlignment="1">
      <alignment horizontal="center"/>
      <protection/>
    </xf>
    <xf numFmtId="0" fontId="11" fillId="0" borderId="29" xfId="79" applyFont="1" applyBorder="1" applyAlignment="1" quotePrefix="1">
      <alignment horizontal="center"/>
      <protection/>
    </xf>
    <xf numFmtId="189" fontId="13" fillId="0" borderId="29" xfId="0" applyNumberFormat="1" applyFont="1" applyBorder="1" applyAlignment="1">
      <alignment/>
    </xf>
    <xf numFmtId="0" fontId="13" fillId="0" borderId="30" xfId="0" applyFont="1" applyBorder="1" applyAlignment="1">
      <alignment/>
    </xf>
    <xf numFmtId="0" fontId="34" fillId="0" borderId="33" xfId="0" applyFont="1" applyFill="1" applyBorder="1" applyAlignment="1">
      <alignment horizontal="left"/>
    </xf>
    <xf numFmtId="3" fontId="11" fillId="0" borderId="0" xfId="71" applyNumberFormat="1" applyFont="1" applyFill="1" applyBorder="1" applyAlignment="1">
      <alignment horizontal="left"/>
      <protection/>
    </xf>
    <xf numFmtId="3" fontId="11" fillId="0" borderId="32" xfId="71" applyNumberFormat="1" applyFont="1" applyFill="1" applyBorder="1" applyAlignment="1">
      <alignment horizontal="left"/>
      <protection/>
    </xf>
    <xf numFmtId="0" fontId="8" fillId="0" borderId="31" xfId="71" applyFont="1" applyFill="1" applyBorder="1" applyAlignment="1" applyProtection="1">
      <alignment horizontal="centerContinuous"/>
      <protection/>
    </xf>
    <xf numFmtId="38" fontId="7" fillId="0" borderId="0" xfId="71" applyNumberFormat="1" applyFont="1" applyFill="1" applyBorder="1" applyAlignment="1">
      <alignment horizontal="centerContinuous"/>
      <protection/>
    </xf>
    <xf numFmtId="0" fontId="10" fillId="0" borderId="31" xfId="71" applyFont="1" applyFill="1" applyBorder="1" applyAlignment="1" applyProtection="1">
      <alignment horizontal="center"/>
      <protection/>
    </xf>
    <xf numFmtId="0" fontId="10" fillId="0" borderId="0" xfId="71" applyFont="1" applyFill="1" applyBorder="1" applyAlignment="1" applyProtection="1">
      <alignment horizontal="center"/>
      <protection/>
    </xf>
    <xf numFmtId="0" fontId="10" fillId="0" borderId="32" xfId="71" applyFont="1" applyFill="1" applyBorder="1" applyAlignment="1" applyProtection="1">
      <alignment horizontal="center"/>
      <protection/>
    </xf>
    <xf numFmtId="38" fontId="12" fillId="0" borderId="65" xfId="71" applyNumberFormat="1" applyFont="1" applyBorder="1" applyAlignment="1" applyProtection="1">
      <alignment horizontal="center" vertical="center"/>
      <protection/>
    </xf>
    <xf numFmtId="0" fontId="11" fillId="0" borderId="35" xfId="79" applyFont="1" applyFill="1" applyBorder="1" applyAlignment="1">
      <alignment horizontal="center"/>
      <protection/>
    </xf>
    <xf numFmtId="0" fontId="11" fillId="0" borderId="35" xfId="79" applyFont="1" applyFill="1" applyBorder="1" applyAlignment="1" quotePrefix="1">
      <alignment horizontal="center"/>
      <protection/>
    </xf>
    <xf numFmtId="0" fontId="11" fillId="0" borderId="35" xfId="79" applyFont="1" applyBorder="1" applyAlignment="1">
      <alignment horizontal="center"/>
      <protection/>
    </xf>
    <xf numFmtId="0" fontId="11" fillId="0" borderId="35" xfId="79" applyFont="1" applyBorder="1" applyAlignment="1" quotePrefix="1">
      <alignment horizontal="center"/>
      <protection/>
    </xf>
    <xf numFmtId="38" fontId="11" fillId="0" borderId="0" xfId="79" applyNumberFormat="1" applyFont="1" applyFill="1" applyBorder="1">
      <alignment/>
      <protection/>
    </xf>
    <xf numFmtId="38" fontId="11" fillId="0" borderId="32" xfId="79" applyNumberFormat="1" applyFont="1" applyFill="1" applyBorder="1">
      <alignment/>
      <protection/>
    </xf>
    <xf numFmtId="38" fontId="11" fillId="0" borderId="0" xfId="79" applyNumberFormat="1" applyFont="1" applyBorder="1">
      <alignment/>
      <protection/>
    </xf>
    <xf numFmtId="38" fontId="11" fillId="0" borderId="32" xfId="79" applyNumberFormat="1" applyFont="1" applyBorder="1">
      <alignment/>
      <protection/>
    </xf>
    <xf numFmtId="6" fontId="11" fillId="0" borderId="0" xfId="79" applyNumberFormat="1" applyFont="1" applyFill="1" applyBorder="1">
      <alignment/>
      <protection/>
    </xf>
    <xf numFmtId="6" fontId="11" fillId="0" borderId="32" xfId="79" applyNumberFormat="1" applyFont="1" applyFill="1" applyBorder="1">
      <alignment/>
      <protection/>
    </xf>
    <xf numFmtId="177" fontId="0" fillId="0" borderId="0" xfId="45" applyNumberFormat="1" applyAlignment="1">
      <alignment/>
    </xf>
    <xf numFmtId="0" fontId="21" fillId="0" borderId="31" xfId="71" applyFont="1" applyBorder="1" applyAlignment="1" applyProtection="1">
      <alignment horizontal="left"/>
      <protection/>
    </xf>
    <xf numFmtId="0" fontId="11" fillId="0" borderId="35" xfId="71" applyFont="1" applyBorder="1" applyAlignment="1">
      <alignment horizontal="center"/>
      <protection/>
    </xf>
    <xf numFmtId="166" fontId="11" fillId="22" borderId="20" xfId="42" applyNumberFormat="1" applyFont="1" applyFill="1" applyBorder="1" applyAlignment="1">
      <alignment/>
    </xf>
    <xf numFmtId="166" fontId="11" fillId="22" borderId="21" xfId="42" applyNumberFormat="1" applyFont="1" applyFill="1" applyBorder="1" applyAlignment="1">
      <alignment/>
    </xf>
    <xf numFmtId="0" fontId="11" fillId="0" borderId="35" xfId="71" applyFont="1" applyFill="1" applyBorder="1" applyAlignment="1">
      <alignment horizontal="center"/>
      <protection/>
    </xf>
    <xf numFmtId="0" fontId="11" fillId="0" borderId="31" xfId="71" applyFont="1" applyFill="1" applyBorder="1" applyAlignment="1" applyProtection="1">
      <alignment horizontal="center"/>
      <protection/>
    </xf>
    <xf numFmtId="0" fontId="13" fillId="7" borderId="126" xfId="71" applyFont="1" applyFill="1" applyBorder="1" applyAlignment="1" applyProtection="1">
      <alignment horizontal="center"/>
      <protection/>
    </xf>
    <xf numFmtId="0" fontId="13" fillId="7" borderId="127" xfId="71" applyFont="1" applyFill="1" applyBorder="1" applyAlignment="1" applyProtection="1">
      <alignment horizontal="center"/>
      <protection/>
    </xf>
    <xf numFmtId="0" fontId="13" fillId="7" borderId="115" xfId="71" applyFont="1" applyFill="1" applyBorder="1" applyAlignment="1" applyProtection="1">
      <alignment horizontal="center"/>
      <protection/>
    </xf>
    <xf numFmtId="177" fontId="21" fillId="7" borderId="20" xfId="45" applyNumberFormat="1" applyFont="1" applyFill="1" applyBorder="1" applyAlignment="1">
      <alignment/>
    </xf>
    <xf numFmtId="177" fontId="21" fillId="7" borderId="21" xfId="45" applyNumberFormat="1" applyFont="1" applyFill="1" applyBorder="1" applyAlignment="1">
      <alignment/>
    </xf>
    <xf numFmtId="0" fontId="13" fillId="7" borderId="118" xfId="71" applyFont="1" applyFill="1" applyBorder="1" applyAlignment="1" applyProtection="1">
      <alignment horizontal="center"/>
      <protection/>
    </xf>
    <xf numFmtId="0" fontId="13" fillId="7" borderId="106" xfId="71" applyFont="1" applyFill="1" applyBorder="1" applyAlignment="1" applyProtection="1">
      <alignment horizontal="center"/>
      <protection/>
    </xf>
    <xf numFmtId="0" fontId="13" fillId="7" borderId="128" xfId="71" applyFont="1" applyFill="1" applyBorder="1" applyAlignment="1" applyProtection="1">
      <alignment horizontal="center"/>
      <protection/>
    </xf>
    <xf numFmtId="177" fontId="21" fillId="7" borderId="129" xfId="45" applyNumberFormat="1" applyFont="1" applyFill="1" applyBorder="1" applyAlignment="1">
      <alignment/>
    </xf>
    <xf numFmtId="0" fontId="40" fillId="0" borderId="0" xfId="71" applyFont="1" applyBorder="1" applyProtection="1">
      <alignment/>
      <protection locked="0"/>
    </xf>
    <xf numFmtId="0" fontId="40" fillId="0" borderId="0" xfId="71" applyFont="1" applyBorder="1" applyAlignment="1" applyProtection="1">
      <alignment horizontal="left"/>
      <protection locked="0"/>
    </xf>
    <xf numFmtId="177" fontId="13" fillId="22" borderId="39" xfId="45" applyNumberFormat="1" applyFont="1" applyFill="1" applyBorder="1" applyAlignment="1" applyProtection="1">
      <alignment horizontal="right"/>
      <protection/>
    </xf>
    <xf numFmtId="177" fontId="13" fillId="22" borderId="38" xfId="45" applyNumberFormat="1" applyFont="1" applyFill="1" applyBorder="1" applyAlignment="1" applyProtection="1">
      <alignment horizontal="right"/>
      <protection/>
    </xf>
    <xf numFmtId="177" fontId="13" fillId="22" borderId="40" xfId="45" applyNumberFormat="1" applyFont="1" applyFill="1" applyBorder="1" applyAlignment="1" applyProtection="1">
      <alignment horizontal="center"/>
      <protection/>
    </xf>
    <xf numFmtId="0" fontId="11" fillId="0" borderId="0" xfId="78" applyFont="1" applyBorder="1">
      <alignment/>
      <protection/>
    </xf>
    <xf numFmtId="38" fontId="11" fillId="7" borderId="118" xfId="71" applyNumberFormat="1" applyFont="1" applyFill="1" applyBorder="1" applyAlignment="1" applyProtection="1">
      <alignment horizontal="right"/>
      <protection/>
    </xf>
    <xf numFmtId="189" fontId="21" fillId="7" borderId="107" xfId="0" applyNumberFormat="1" applyFont="1" applyFill="1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164" fontId="16" fillId="0" borderId="0" xfId="71" applyNumberFormat="1" applyFont="1" applyBorder="1" applyAlignment="1" applyProtection="1">
      <alignment horizontal="center"/>
      <protection/>
    </xf>
    <xf numFmtId="0" fontId="28" fillId="0" borderId="0" xfId="0" applyFont="1" applyBorder="1" applyAlignment="1">
      <alignment horizontal="centerContinuous"/>
    </xf>
    <xf numFmtId="0" fontId="10" fillId="0" borderId="14" xfId="0" applyFont="1" applyBorder="1" applyAlignment="1">
      <alignment horizontal="centerContinuous"/>
    </xf>
    <xf numFmtId="0" fontId="0" fillId="0" borderId="31" xfId="0" applyFont="1" applyBorder="1" applyAlignment="1">
      <alignment/>
    </xf>
    <xf numFmtId="166" fontId="11" fillId="0" borderId="35" xfId="42" applyNumberFormat="1" applyFont="1" applyFill="1" applyBorder="1" applyAlignment="1">
      <alignment/>
    </xf>
    <xf numFmtId="166" fontId="11" fillId="0" borderId="36" xfId="42" applyNumberFormat="1" applyFont="1" applyFill="1" applyBorder="1" applyAlignment="1">
      <alignment/>
    </xf>
    <xf numFmtId="177" fontId="21" fillId="7" borderId="57" xfId="45" applyNumberFormat="1" applyFont="1" applyFill="1" applyBorder="1" applyAlignment="1">
      <alignment horizontal="center"/>
    </xf>
    <xf numFmtId="1" fontId="21" fillId="7" borderId="57" xfId="83" applyNumberFormat="1" applyFont="1" applyFill="1" applyBorder="1" applyAlignment="1">
      <alignment horizontal="center"/>
    </xf>
    <xf numFmtId="10" fontId="21" fillId="7" borderId="57" xfId="83" applyNumberFormat="1" applyFont="1" applyFill="1" applyBorder="1" applyAlignment="1">
      <alignment horizontal="center"/>
    </xf>
    <xf numFmtId="177" fontId="21" fillId="7" borderId="58" xfId="45" applyNumberFormat="1" applyFont="1" applyFill="1" applyBorder="1" applyAlignment="1">
      <alignment horizontal="center"/>
    </xf>
    <xf numFmtId="169" fontId="21" fillId="7" borderId="63" xfId="83" applyNumberFormat="1" applyFont="1" applyFill="1" applyBorder="1" applyAlignment="1">
      <alignment horizontal="center"/>
    </xf>
    <xf numFmtId="169" fontId="71" fillId="25" borderId="98" xfId="45" applyNumberFormat="1" applyFont="1" applyFill="1" applyBorder="1" applyAlignment="1">
      <alignment horizontal="right"/>
    </xf>
    <xf numFmtId="0" fontId="13" fillId="7" borderId="118" xfId="79" applyFont="1" applyFill="1" applyBorder="1" applyAlignment="1">
      <alignment horizontal="center"/>
      <protection/>
    </xf>
    <xf numFmtId="0" fontId="13" fillId="7" borderId="106" xfId="79" applyFont="1" applyFill="1" applyBorder="1" applyAlignment="1" quotePrefix="1">
      <alignment horizontal="center"/>
      <protection/>
    </xf>
    <xf numFmtId="0" fontId="13" fillId="7" borderId="115" xfId="71" applyFont="1" applyFill="1" applyBorder="1" applyAlignment="1" applyProtection="1">
      <alignment horizontal="center"/>
      <protection locked="0"/>
    </xf>
    <xf numFmtId="177" fontId="13" fillId="8" borderId="63" xfId="45" applyNumberFormat="1" applyFont="1" applyFill="1" applyBorder="1" applyAlignment="1" applyProtection="1">
      <alignment horizontal="right"/>
      <protection/>
    </xf>
    <xf numFmtId="177" fontId="13" fillId="8" borderId="64" xfId="45" applyNumberFormat="1" applyFont="1" applyFill="1" applyBorder="1" applyAlignment="1" applyProtection="1">
      <alignment horizontal="right"/>
      <protection/>
    </xf>
    <xf numFmtId="177" fontId="8" fillId="8" borderId="63" xfId="45" applyNumberFormat="1" applyFont="1" applyFill="1" applyBorder="1" applyAlignment="1" applyProtection="1">
      <alignment horizontal="right"/>
      <protection/>
    </xf>
    <xf numFmtId="177" fontId="8" fillId="8" borderId="64" xfId="45" applyNumberFormat="1" applyFont="1" applyFill="1" applyBorder="1" applyAlignment="1" applyProtection="1">
      <alignment horizontal="right"/>
      <protection/>
    </xf>
    <xf numFmtId="0" fontId="8" fillId="8" borderId="130" xfId="71" applyFont="1" applyFill="1" applyBorder="1" applyProtection="1">
      <alignment/>
      <protection/>
    </xf>
    <xf numFmtId="0" fontId="35" fillId="8" borderId="130" xfId="71" applyFont="1" applyFill="1" applyBorder="1" applyProtection="1">
      <alignment/>
      <protection/>
    </xf>
    <xf numFmtId="38" fontId="8" fillId="8" borderId="63" xfId="71" applyNumberFormat="1" applyFont="1" applyFill="1" applyBorder="1" applyAlignment="1" applyProtection="1">
      <alignment horizontal="right"/>
      <protection/>
    </xf>
    <xf numFmtId="2" fontId="35" fillId="8" borderId="63" xfId="45" applyNumberFormat="1" applyFont="1" applyFill="1" applyBorder="1" applyAlignment="1" applyProtection="1">
      <alignment horizontal="right"/>
      <protection/>
    </xf>
    <xf numFmtId="0" fontId="13" fillId="7" borderId="131" xfId="69" applyFont="1" applyFill="1" applyBorder="1">
      <alignment/>
      <protection/>
    </xf>
    <xf numFmtId="177" fontId="13" fillId="7" borderId="122" xfId="45" applyNumberFormat="1" applyFont="1" applyFill="1" applyBorder="1" applyAlignment="1">
      <alignment/>
    </xf>
    <xf numFmtId="177" fontId="13" fillId="7" borderId="132" xfId="45" applyNumberFormat="1" applyFont="1" applyFill="1" applyBorder="1" applyAlignment="1">
      <alignment/>
    </xf>
    <xf numFmtId="9" fontId="8" fillId="7" borderId="122" xfId="83" applyFont="1" applyFill="1" applyBorder="1" applyAlignment="1">
      <alignment/>
    </xf>
    <xf numFmtId="0" fontId="13" fillId="7" borderId="20" xfId="69" applyFont="1" applyFill="1" applyBorder="1">
      <alignment/>
      <protection/>
    </xf>
    <xf numFmtId="177" fontId="13" fillId="7" borderId="20" xfId="45" applyNumberFormat="1" applyFont="1" applyFill="1" applyBorder="1" applyAlignment="1">
      <alignment/>
    </xf>
    <xf numFmtId="177" fontId="13" fillId="7" borderId="21" xfId="45" applyNumberFormat="1" applyFont="1" applyFill="1" applyBorder="1" applyAlignment="1">
      <alignment/>
    </xf>
    <xf numFmtId="9" fontId="8" fillId="7" borderId="20" xfId="83" applyFont="1" applyFill="1" applyBorder="1" applyAlignment="1">
      <alignment/>
    </xf>
    <xf numFmtId="9" fontId="8" fillId="7" borderId="133" xfId="83" applyFont="1" applyFill="1" applyBorder="1" applyAlignment="1">
      <alignment/>
    </xf>
    <xf numFmtId="10" fontId="8" fillId="7" borderId="134" xfId="83" applyNumberFormat="1" applyFont="1" applyFill="1" applyBorder="1" applyAlignment="1">
      <alignment/>
    </xf>
    <xf numFmtId="10" fontId="8" fillId="7" borderId="135" xfId="83" applyNumberFormat="1" applyFont="1" applyFill="1" applyBorder="1" applyAlignment="1">
      <alignment/>
    </xf>
    <xf numFmtId="10" fontId="8" fillId="7" borderId="136" xfId="83" applyNumberFormat="1" applyFont="1" applyFill="1" applyBorder="1" applyAlignment="1">
      <alignment/>
    </xf>
    <xf numFmtId="10" fontId="8" fillId="7" borderId="137" xfId="83" applyNumberFormat="1" applyFont="1" applyFill="1" applyBorder="1" applyAlignment="1">
      <alignment/>
    </xf>
    <xf numFmtId="10" fontId="8" fillId="7" borderId="20" xfId="83" applyNumberFormat="1" applyFont="1" applyFill="1" applyBorder="1" applyAlignment="1">
      <alignment/>
    </xf>
    <xf numFmtId="10" fontId="8" fillId="7" borderId="21" xfId="83" applyNumberFormat="1" applyFont="1" applyFill="1" applyBorder="1" applyAlignment="1">
      <alignment/>
    </xf>
    <xf numFmtId="10" fontId="8" fillId="7" borderId="138" xfId="83" applyNumberFormat="1" applyFont="1" applyFill="1" applyBorder="1" applyAlignment="1">
      <alignment/>
    </xf>
    <xf numFmtId="10" fontId="8" fillId="7" borderId="139" xfId="83" applyNumberFormat="1" applyFont="1" applyFill="1" applyBorder="1" applyAlignment="1">
      <alignment/>
    </xf>
    <xf numFmtId="10" fontId="8" fillId="7" borderId="140" xfId="83" applyNumberFormat="1" applyFont="1" applyFill="1" applyBorder="1" applyAlignment="1">
      <alignment/>
    </xf>
    <xf numFmtId="177" fontId="13" fillId="0" borderId="0" xfId="45" applyNumberFormat="1" applyFont="1" applyFill="1" applyBorder="1" applyAlignment="1">
      <alignment/>
    </xf>
    <xf numFmtId="177" fontId="13" fillId="0" borderId="15" xfId="45" applyNumberFormat="1" applyFont="1" applyFill="1" applyBorder="1" applyAlignment="1">
      <alignment/>
    </xf>
    <xf numFmtId="0" fontId="7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38" fontId="75" fillId="0" borderId="0" xfId="0" applyNumberFormat="1" applyFont="1" applyBorder="1" applyAlignment="1">
      <alignment/>
    </xf>
    <xf numFmtId="1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71" applyFont="1" applyFill="1" applyBorder="1" applyAlignment="1" applyProtection="1">
      <alignment horizontal="center"/>
      <protection/>
    </xf>
    <xf numFmtId="38" fontId="22" fillId="0" borderId="0" xfId="0" applyNumberFormat="1" applyFont="1" applyBorder="1" applyAlignment="1">
      <alignment/>
    </xf>
    <xf numFmtId="0" fontId="79" fillId="0" borderId="0" xfId="71" applyFont="1" applyFill="1" applyBorder="1" applyAlignment="1" applyProtection="1">
      <alignment horizontal="center"/>
      <protection/>
    </xf>
    <xf numFmtId="38" fontId="79" fillId="0" borderId="0" xfId="71" applyNumberFormat="1" applyFont="1" applyFill="1" applyBorder="1" applyAlignment="1" applyProtection="1">
      <alignment horizontal="center"/>
      <protection/>
    </xf>
    <xf numFmtId="0" fontId="22" fillId="0" borderId="0" xfId="71" applyFont="1" applyBorder="1" applyAlignment="1" applyProtection="1">
      <alignment horizontal="center"/>
      <protection/>
    </xf>
    <xf numFmtId="38" fontId="22" fillId="0" borderId="0" xfId="71" applyNumberFormat="1" applyFont="1" applyBorder="1" applyAlignment="1" applyProtection="1">
      <alignment horizontal="center"/>
      <protection/>
    </xf>
    <xf numFmtId="0" fontId="79" fillId="0" borderId="0" xfId="71" applyFont="1" applyFill="1" applyBorder="1" applyAlignment="1" applyProtection="1">
      <alignment horizontal="left"/>
      <protection/>
    </xf>
    <xf numFmtId="38" fontId="22" fillId="0" borderId="0" xfId="71" applyNumberFormat="1" applyFont="1" applyFill="1" applyBorder="1" applyProtection="1">
      <alignment/>
      <protection/>
    </xf>
    <xf numFmtId="38" fontId="22" fillId="0" borderId="0" xfId="71" applyNumberFormat="1" applyFont="1" applyBorder="1" applyProtection="1">
      <alignment/>
      <protection/>
    </xf>
    <xf numFmtId="0" fontId="78" fillId="0" borderId="0" xfId="71" applyFont="1" applyFill="1" applyBorder="1" applyAlignment="1" applyProtection="1">
      <alignment horizontal="left"/>
      <protection/>
    </xf>
    <xf numFmtId="0" fontId="78" fillId="0" borderId="0" xfId="71" applyFont="1" applyFill="1" applyBorder="1" applyAlignment="1" applyProtection="1">
      <alignment horizontal="center"/>
      <protection/>
    </xf>
    <xf numFmtId="38" fontId="79" fillId="0" borderId="0" xfId="0" applyNumberFormat="1" applyFont="1" applyBorder="1" applyAlignment="1" applyProtection="1">
      <alignment horizontal="right"/>
      <protection/>
    </xf>
    <xf numFmtId="164" fontId="79" fillId="0" borderId="0" xfId="71" applyNumberFormat="1" applyFont="1" applyFill="1" applyBorder="1" applyAlignment="1" applyProtection="1">
      <alignment horizontal="right"/>
      <protection/>
    </xf>
    <xf numFmtId="0" fontId="5" fillId="0" borderId="0" xfId="71" applyFont="1" applyBorder="1">
      <alignment/>
      <protection/>
    </xf>
    <xf numFmtId="0" fontId="75" fillId="0" borderId="0" xfId="0" applyFont="1" applyFill="1" applyBorder="1" applyAlignment="1">
      <alignment/>
    </xf>
    <xf numFmtId="0" fontId="22" fillId="0" borderId="0" xfId="71" applyFont="1" applyFill="1" applyBorder="1" applyProtection="1">
      <alignment/>
      <protection/>
    </xf>
    <xf numFmtId="38" fontId="79" fillId="0" borderId="0" xfId="71" applyNumberFormat="1" applyFont="1" applyFill="1" applyBorder="1" applyProtection="1">
      <alignment/>
      <protection/>
    </xf>
    <xf numFmtId="38" fontId="79" fillId="0" borderId="0" xfId="71" applyNumberFormat="1" applyFont="1" applyFill="1" applyBorder="1" applyAlignment="1" applyProtection="1">
      <alignment horizontal="right"/>
      <protection/>
    </xf>
    <xf numFmtId="0" fontId="5" fillId="0" borderId="0" xfId="71" applyFont="1" applyFill="1" applyBorder="1">
      <alignment/>
      <protection/>
    </xf>
    <xf numFmtId="0" fontId="22" fillId="0" borderId="0" xfId="71" applyFont="1" applyFill="1" applyBorder="1" applyAlignment="1" applyProtection="1">
      <alignment horizontal="center"/>
      <protection locked="0"/>
    </xf>
    <xf numFmtId="38" fontId="78" fillId="0" borderId="0" xfId="71" applyNumberFormat="1" applyFont="1" applyBorder="1" applyProtection="1">
      <alignment/>
      <protection/>
    </xf>
    <xf numFmtId="0" fontId="22" fillId="0" borderId="0" xfId="71" applyFont="1" applyFill="1" applyBorder="1" applyAlignment="1" applyProtection="1">
      <alignment horizontal="left"/>
      <protection/>
    </xf>
    <xf numFmtId="0" fontId="5" fillId="0" borderId="0" xfId="71" applyFont="1" applyBorder="1" applyProtection="1">
      <alignment/>
      <protection/>
    </xf>
    <xf numFmtId="0" fontId="22" fillId="0" borderId="0" xfId="71" applyFont="1" applyFill="1" applyBorder="1">
      <alignment/>
      <protection/>
    </xf>
    <xf numFmtId="0" fontId="22" fillId="0" borderId="0" xfId="71" applyFont="1" applyFill="1" applyBorder="1" applyAlignment="1">
      <alignment horizontal="center"/>
      <protection/>
    </xf>
    <xf numFmtId="0" fontId="78" fillId="0" borderId="0" xfId="71" applyFont="1" applyBorder="1" applyAlignment="1" applyProtection="1">
      <alignment horizontal="center"/>
      <protection locked="0"/>
    </xf>
    <xf numFmtId="0" fontId="78" fillId="0" borderId="0" xfId="71" applyFont="1" applyBorder="1" applyProtection="1">
      <alignment/>
      <protection locked="0"/>
    </xf>
    <xf numFmtId="1" fontId="22" fillId="0" borderId="0" xfId="71" applyNumberFormat="1" applyFont="1" applyFill="1" applyBorder="1" applyAlignment="1" applyProtection="1">
      <alignment horizontal="center"/>
      <protection/>
    </xf>
    <xf numFmtId="38" fontId="79" fillId="0" borderId="0" xfId="71" applyNumberFormat="1" applyFont="1" applyBorder="1" applyProtection="1">
      <alignment/>
      <protection/>
    </xf>
    <xf numFmtId="0" fontId="78" fillId="0" borderId="0" xfId="71" applyFont="1" applyFill="1" applyBorder="1" applyAlignment="1" applyProtection="1">
      <alignment horizontal="center"/>
      <protection locked="0"/>
    </xf>
    <xf numFmtId="38" fontId="79" fillId="0" borderId="0" xfId="0" applyNumberFormat="1" applyFont="1" applyFill="1" applyBorder="1" applyAlignment="1" applyProtection="1">
      <alignment horizontal="right"/>
      <protection/>
    </xf>
    <xf numFmtId="0" fontId="83" fillId="0" borderId="0" xfId="0" applyFont="1" applyFill="1" applyBorder="1" applyAlignment="1">
      <alignment horizontal="center"/>
    </xf>
    <xf numFmtId="0" fontId="78" fillId="0" borderId="0" xfId="71" applyFont="1" applyFill="1" applyBorder="1" applyProtection="1">
      <alignment/>
      <protection locked="0"/>
    </xf>
    <xf numFmtId="0" fontId="78" fillId="0" borderId="0" xfId="0" applyFont="1" applyBorder="1" applyAlignment="1">
      <alignment/>
    </xf>
    <xf numFmtId="38" fontId="22" fillId="0" borderId="0" xfId="71" applyNumberFormat="1" applyFont="1" applyFill="1" applyBorder="1" applyAlignment="1" applyProtection="1">
      <alignment horizontal="right"/>
      <protection/>
    </xf>
    <xf numFmtId="0" fontId="22" fillId="3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right"/>
    </xf>
    <xf numFmtId="164" fontId="22" fillId="0" borderId="0" xfId="71" applyNumberFormat="1" applyFont="1" applyFill="1" applyBorder="1" applyAlignment="1" applyProtection="1">
      <alignment horizontal="right"/>
      <protection/>
    </xf>
    <xf numFmtId="38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78" fillId="22" borderId="0" xfId="71" applyFont="1" applyFill="1" applyBorder="1" applyAlignment="1" applyProtection="1">
      <alignment horizontal="center"/>
      <protection locked="0"/>
    </xf>
    <xf numFmtId="164" fontId="79" fillId="0" borderId="0" xfId="0" applyNumberFormat="1" applyFont="1" applyFill="1" applyBorder="1" applyAlignment="1" applyProtection="1">
      <alignment horizontal="right"/>
      <protection/>
    </xf>
    <xf numFmtId="0" fontId="80" fillId="0" borderId="0" xfId="71" applyFont="1" applyFill="1" applyBorder="1" applyAlignment="1" applyProtection="1">
      <alignment horizontal="left"/>
      <protection/>
    </xf>
    <xf numFmtId="0" fontId="5" fillId="0" borderId="0" xfId="79">
      <alignment/>
      <protection/>
    </xf>
    <xf numFmtId="0" fontId="22" fillId="0" borderId="0" xfId="79" applyFont="1" applyAlignment="1">
      <alignment horizontal="center"/>
      <protection/>
    </xf>
    <xf numFmtId="0" fontId="5" fillId="0" borderId="0" xfId="79" applyFont="1" applyAlignment="1" quotePrefix="1">
      <alignment horizontal="center"/>
      <protection/>
    </xf>
    <xf numFmtId="38" fontId="22" fillId="0" borderId="0" xfId="79" applyNumberFormat="1" applyFont="1">
      <alignment/>
      <protection/>
    </xf>
    <xf numFmtId="9" fontId="79" fillId="0" borderId="0" xfId="83" applyFont="1" applyFill="1" applyBorder="1" applyAlignment="1" applyProtection="1">
      <alignment horizontal="right"/>
      <protection/>
    </xf>
    <xf numFmtId="0" fontId="83" fillId="0" borderId="0" xfId="71" applyFont="1" applyBorder="1" applyAlignment="1">
      <alignment horizontal="center"/>
      <protection/>
    </xf>
    <xf numFmtId="38" fontId="78" fillId="0" borderId="0" xfId="79" applyNumberFormat="1" applyFont="1">
      <alignment/>
      <protection/>
    </xf>
    <xf numFmtId="10" fontId="79" fillId="0" borderId="0" xfId="83" applyNumberFormat="1" applyFont="1" applyFill="1" applyBorder="1" applyAlignment="1" applyProtection="1">
      <alignment horizontal="right"/>
      <protection/>
    </xf>
    <xf numFmtId="3" fontId="79" fillId="0" borderId="0" xfId="71" applyNumberFormat="1" applyFont="1" applyFill="1" applyBorder="1" applyAlignment="1" applyProtection="1">
      <alignment horizontal="right"/>
      <protection/>
    </xf>
    <xf numFmtId="0" fontId="79" fillId="0" borderId="0" xfId="71" applyFont="1" applyFill="1" applyBorder="1" applyAlignment="1" applyProtection="1">
      <alignment horizontal="right"/>
      <protection/>
    </xf>
    <xf numFmtId="0" fontId="78" fillId="0" borderId="0" xfId="0" applyFont="1" applyBorder="1" applyAlignment="1">
      <alignment horizontal="center"/>
    </xf>
    <xf numFmtId="0" fontId="22" fillId="0" borderId="0" xfId="71" applyFont="1" applyFill="1" applyBorder="1" applyAlignment="1" applyProtection="1">
      <alignment horizontal="right"/>
      <protection/>
    </xf>
    <xf numFmtId="0" fontId="5" fillId="0" borderId="0" xfId="71" applyFont="1" applyFill="1" applyBorder="1" applyAlignment="1">
      <alignment horizontal="right"/>
      <protection/>
    </xf>
    <xf numFmtId="0" fontId="75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38" fontId="82" fillId="26" borderId="141" xfId="71" applyNumberFormat="1" applyFont="1" applyFill="1" applyBorder="1" applyAlignment="1" applyProtection="1">
      <alignment horizontal="left"/>
      <protection/>
    </xf>
    <xf numFmtId="38" fontId="82" fillId="26" borderId="11" xfId="71" applyNumberFormat="1" applyFont="1" applyFill="1" applyBorder="1" applyAlignment="1" applyProtection="1">
      <alignment horizontal="left"/>
      <protection/>
    </xf>
    <xf numFmtId="38" fontId="82" fillId="26" borderId="126" xfId="71" applyNumberFormat="1" applyFont="1" applyFill="1" applyBorder="1" applyAlignment="1" applyProtection="1">
      <alignment horizontal="left"/>
      <protection/>
    </xf>
    <xf numFmtId="9" fontId="84" fillId="26" borderId="127" xfId="83" applyFont="1" applyFill="1" applyBorder="1" applyAlignment="1" applyProtection="1">
      <alignment/>
      <protection/>
    </xf>
    <xf numFmtId="9" fontId="84" fillId="26" borderId="142" xfId="83" applyFont="1" applyFill="1" applyBorder="1" applyAlignment="1" applyProtection="1">
      <alignment/>
      <protection/>
    </xf>
    <xf numFmtId="38" fontId="5" fillId="0" borderId="0" xfId="71" applyNumberFormat="1" applyFont="1" applyBorder="1" applyProtection="1">
      <alignment/>
      <protection/>
    </xf>
    <xf numFmtId="38" fontId="22" fillId="0" borderId="0" xfId="42" applyNumberFormat="1" applyFont="1" applyBorder="1" applyAlignment="1">
      <alignment/>
    </xf>
    <xf numFmtId="0" fontId="22" fillId="0" borderId="0" xfId="0" applyFont="1" applyAlignment="1">
      <alignment/>
    </xf>
    <xf numFmtId="0" fontId="22" fillId="4" borderId="0" xfId="0" applyFont="1" applyFill="1" applyAlignment="1">
      <alignment/>
    </xf>
    <xf numFmtId="6" fontId="22" fillId="0" borderId="0" xfId="0" applyNumberFormat="1" applyFont="1" applyAlignment="1">
      <alignment/>
    </xf>
    <xf numFmtId="0" fontId="81" fillId="0" borderId="0" xfId="71" applyFont="1" applyBorder="1">
      <alignment/>
      <protection/>
    </xf>
    <xf numFmtId="0" fontId="5" fillId="0" borderId="0" xfId="79" applyBorder="1">
      <alignment/>
      <protection/>
    </xf>
    <xf numFmtId="0" fontId="78" fillId="0" borderId="0" xfId="79" applyFont="1" applyBorder="1">
      <alignment/>
      <protection/>
    </xf>
    <xf numFmtId="0" fontId="78" fillId="22" borderId="0" xfId="79" applyFont="1" applyFill="1" applyBorder="1">
      <alignment/>
      <protection/>
    </xf>
    <xf numFmtId="0" fontId="22" fillId="22" borderId="0" xfId="79" applyFont="1" applyFill="1" applyAlignment="1">
      <alignment horizontal="center"/>
      <protection/>
    </xf>
    <xf numFmtId="0" fontId="5" fillId="22" borderId="0" xfId="79" applyFont="1" applyFill="1" applyAlignment="1" quotePrefix="1">
      <alignment horizontal="center"/>
      <protection/>
    </xf>
    <xf numFmtId="38" fontId="79" fillId="22" borderId="0" xfId="0" applyNumberFormat="1" applyFont="1" applyFill="1" applyBorder="1" applyAlignment="1" applyProtection="1">
      <alignment horizontal="right"/>
      <protection/>
    </xf>
    <xf numFmtId="0" fontId="22" fillId="0" borderId="0" xfId="0" applyFont="1" applyBorder="1" applyAlignment="1" quotePrefix="1">
      <alignment horizontal="center"/>
    </xf>
    <xf numFmtId="3" fontId="78" fillId="0" borderId="0" xfId="71" applyNumberFormat="1" applyFont="1" applyBorder="1" applyAlignment="1" applyProtection="1">
      <alignment horizontal="center"/>
      <protection locked="0"/>
    </xf>
    <xf numFmtId="166" fontId="78" fillId="0" borderId="0" xfId="42" applyNumberFormat="1" applyFont="1" applyFill="1" applyBorder="1" applyAlignment="1" applyProtection="1">
      <alignment horizontal="center"/>
      <protection locked="0"/>
    </xf>
    <xf numFmtId="164" fontId="78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>
      <alignment/>
    </xf>
    <xf numFmtId="0" fontId="22" fillId="8" borderId="0" xfId="0" applyFont="1" applyFill="1" applyBorder="1" applyAlignment="1">
      <alignment horizontal="center"/>
    </xf>
    <xf numFmtId="0" fontId="22" fillId="8" borderId="0" xfId="0" applyFont="1" applyFill="1" applyBorder="1" applyAlignment="1">
      <alignment/>
    </xf>
    <xf numFmtId="0" fontId="83" fillId="0" borderId="0" xfId="0" applyFont="1" applyFill="1" applyBorder="1" applyAlignment="1">
      <alignment/>
    </xf>
    <xf numFmtId="3" fontId="78" fillId="0" borderId="0" xfId="71" applyNumberFormat="1" applyFont="1" applyBorder="1" applyAlignment="1" applyProtection="1">
      <alignment/>
      <protection locked="0"/>
    </xf>
    <xf numFmtId="0" fontId="78" fillId="0" borderId="0" xfId="71" applyFont="1" applyFill="1" applyBorder="1" applyAlignment="1" applyProtection="1">
      <alignment/>
      <protection locked="0"/>
    </xf>
    <xf numFmtId="166" fontId="78" fillId="0" borderId="0" xfId="42" applyNumberFormat="1" applyFont="1" applyFill="1" applyBorder="1" applyAlignment="1" applyProtection="1">
      <alignment/>
      <protection locked="0"/>
    </xf>
    <xf numFmtId="164" fontId="78" fillId="0" borderId="0" xfId="0" applyNumberFormat="1" applyFont="1" applyBorder="1" applyAlignment="1" applyProtection="1">
      <alignment/>
      <protection/>
    </xf>
    <xf numFmtId="0" fontId="83" fillId="0" borderId="0" xfId="0" applyFont="1" applyFill="1" applyBorder="1" applyAlignment="1">
      <alignment/>
    </xf>
    <xf numFmtId="166" fontId="78" fillId="0" borderId="0" xfId="42" applyNumberFormat="1" applyFont="1" applyFill="1" applyBorder="1" applyAlignment="1" applyProtection="1">
      <alignment horizontal="right"/>
      <protection locked="0"/>
    </xf>
    <xf numFmtId="164" fontId="78" fillId="0" borderId="0" xfId="0" applyNumberFormat="1" applyFont="1" applyBorder="1" applyAlignment="1" applyProtection="1">
      <alignment horizontal="right"/>
      <protection/>
    </xf>
    <xf numFmtId="0" fontId="22" fillId="3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59" applyFont="1" applyFill="1">
      <alignment/>
      <protection/>
    </xf>
    <xf numFmtId="0" fontId="2" fillId="0" borderId="0" xfId="0" applyFont="1" applyFill="1" applyAlignment="1">
      <alignment/>
    </xf>
    <xf numFmtId="0" fontId="22" fillId="0" borderId="0" xfId="72" applyFont="1" applyFill="1">
      <alignment/>
      <protection/>
    </xf>
    <xf numFmtId="0" fontId="22" fillId="0" borderId="0" xfId="60" applyFont="1" applyFill="1">
      <alignment/>
      <protection/>
    </xf>
    <xf numFmtId="0" fontId="22" fillId="0" borderId="0" xfId="80" applyFont="1" applyFill="1">
      <alignment/>
      <protection/>
    </xf>
    <xf numFmtId="166" fontId="22" fillId="0" borderId="0" xfId="42" applyNumberFormat="1" applyFont="1" applyFill="1" applyAlignment="1">
      <alignment/>
    </xf>
    <xf numFmtId="0" fontId="22" fillId="0" borderId="0" xfId="61" applyFont="1" applyFill="1">
      <alignment/>
      <protection/>
    </xf>
    <xf numFmtId="166" fontId="2" fillId="0" borderId="0" xfId="42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164" fontId="22" fillId="0" borderId="0" xfId="71" applyNumberFormat="1" applyFont="1" applyFill="1" applyBorder="1" applyAlignment="1" applyProtection="1">
      <alignment horizontal="left"/>
      <protection/>
    </xf>
    <xf numFmtId="166" fontId="22" fillId="0" borderId="0" xfId="42" applyNumberFormat="1" applyFont="1" applyFill="1" applyBorder="1" applyAlignment="1">
      <alignment horizontal="left"/>
    </xf>
    <xf numFmtId="164" fontId="22" fillId="0" borderId="0" xfId="71" applyNumberFormat="1" applyFont="1" applyFill="1" applyBorder="1" applyAlignment="1" applyProtection="1">
      <alignment horizontal="left"/>
      <protection locked="0"/>
    </xf>
    <xf numFmtId="0" fontId="22" fillId="0" borderId="0" xfId="71" applyFont="1" applyFill="1" applyBorder="1" applyAlignment="1" applyProtection="1">
      <alignment horizontal="right"/>
      <protection locked="0"/>
    </xf>
    <xf numFmtId="0" fontId="22" fillId="0" borderId="0" xfId="0" applyFont="1" applyBorder="1" applyAlignment="1">
      <alignment horizontal="left"/>
    </xf>
    <xf numFmtId="3" fontId="22" fillId="0" borderId="0" xfId="0" applyNumberFormat="1" applyFont="1" applyFill="1" applyAlignment="1">
      <alignment/>
    </xf>
    <xf numFmtId="3" fontId="22" fillId="0" borderId="0" xfId="62" applyNumberFormat="1" applyFont="1" applyFill="1">
      <alignment/>
      <protection/>
    </xf>
    <xf numFmtId="3" fontId="2" fillId="0" borderId="0" xfId="0" applyNumberFormat="1" applyFont="1" applyFill="1" applyAlignment="1">
      <alignment/>
    </xf>
    <xf numFmtId="0" fontId="2" fillId="0" borderId="98" xfId="0" applyFont="1" applyFill="1" applyBorder="1" applyAlignment="1">
      <alignment/>
    </xf>
    <xf numFmtId="43" fontId="22" fillId="0" borderId="0" xfId="42" applyFont="1" applyFill="1" applyAlignment="1">
      <alignment/>
    </xf>
    <xf numFmtId="0" fontId="22" fillId="0" borderId="0" xfId="77" applyFont="1" applyFill="1" applyBorder="1">
      <alignment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0" xfId="63">
      <alignment/>
      <protection/>
    </xf>
    <xf numFmtId="0" fontId="22" fillId="0" borderId="0" xfId="64" applyFont="1">
      <alignment/>
      <protection/>
    </xf>
    <xf numFmtId="0" fontId="2" fillId="0" borderId="0" xfId="0" applyFont="1" applyAlignment="1">
      <alignment/>
    </xf>
    <xf numFmtId="3" fontId="22" fillId="0" borderId="0" xfId="64" applyNumberFormat="1" applyFont="1">
      <alignment/>
      <protection/>
    </xf>
    <xf numFmtId="0" fontId="22" fillId="0" borderId="0" xfId="73" applyFont="1" applyFill="1">
      <alignment/>
      <protection/>
    </xf>
    <xf numFmtId="0" fontId="22" fillId="0" borderId="0" xfId="65" applyFont="1" applyFill="1">
      <alignment/>
      <protection/>
    </xf>
    <xf numFmtId="0" fontId="22" fillId="0" borderId="0" xfId="74" applyFont="1" applyFill="1">
      <alignment/>
      <protection/>
    </xf>
    <xf numFmtId="0" fontId="22" fillId="0" borderId="0" xfId="66" applyFont="1" applyFill="1">
      <alignment/>
      <protection/>
    </xf>
    <xf numFmtId="0" fontId="22" fillId="0" borderId="0" xfId="67" applyFont="1" applyFill="1">
      <alignment/>
      <protection/>
    </xf>
    <xf numFmtId="0" fontId="22" fillId="0" borderId="0" xfId="75" applyFont="1" applyFill="1">
      <alignment/>
      <protection/>
    </xf>
    <xf numFmtId="0" fontId="22" fillId="0" borderId="0" xfId="76" applyFont="1" applyFill="1">
      <alignment/>
      <protection/>
    </xf>
    <xf numFmtId="0" fontId="22" fillId="0" borderId="0" xfId="68" applyFont="1" applyFill="1">
      <alignment/>
      <protection/>
    </xf>
    <xf numFmtId="0" fontId="2" fillId="25" borderId="143" xfId="0" applyFont="1" applyFill="1" applyBorder="1" applyAlignment="1">
      <alignment/>
    </xf>
    <xf numFmtId="0" fontId="2" fillId="25" borderId="144" xfId="0" applyFont="1" applyFill="1" applyBorder="1" applyAlignment="1">
      <alignment/>
    </xf>
    <xf numFmtId="0" fontId="2" fillId="25" borderId="98" xfId="0" applyFont="1" applyFill="1" applyBorder="1" applyAlignment="1">
      <alignment/>
    </xf>
    <xf numFmtId="0" fontId="22" fillId="0" borderId="0" xfId="78" applyFont="1" applyFill="1">
      <alignment/>
      <protection/>
    </xf>
    <xf numFmtId="0" fontId="86" fillId="0" borderId="0" xfId="71" applyFont="1" applyBorder="1" applyProtection="1">
      <alignment/>
      <protection/>
    </xf>
    <xf numFmtId="0" fontId="85" fillId="0" borderId="0" xfId="71" applyFont="1" applyBorder="1" applyAlignment="1" applyProtection="1">
      <alignment horizontal="center"/>
      <protection locked="0"/>
    </xf>
    <xf numFmtId="0" fontId="81" fillId="0" borderId="0" xfId="71" applyFont="1" applyFill="1" applyBorder="1" applyProtection="1">
      <alignment/>
      <protection/>
    </xf>
    <xf numFmtId="0" fontId="85" fillId="0" borderId="0" xfId="7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/>
    </xf>
    <xf numFmtId="164" fontId="22" fillId="0" borderId="0" xfId="71" applyNumberFormat="1" applyFont="1" applyFill="1" applyBorder="1">
      <alignment/>
      <protection/>
    </xf>
    <xf numFmtId="164" fontId="22" fillId="0" borderId="0" xfId="71" applyNumberFormat="1" applyFont="1" applyFill="1" applyBorder="1" applyAlignment="1" applyProtection="1">
      <alignment horizontal="center"/>
      <protection/>
    </xf>
    <xf numFmtId="38" fontId="22" fillId="0" borderId="0" xfId="71" applyNumberFormat="1" applyFont="1" applyFill="1" applyBorder="1">
      <alignment/>
      <protection/>
    </xf>
    <xf numFmtId="38" fontId="22" fillId="0" borderId="0" xfId="71" applyNumberFormat="1" applyFont="1" applyFill="1" applyBorder="1" applyAlignment="1" applyProtection="1">
      <alignment horizontal="left"/>
      <protection/>
    </xf>
    <xf numFmtId="0" fontId="79" fillId="0" borderId="0" xfId="71" applyFont="1" applyFill="1" applyBorder="1" applyProtection="1">
      <alignment/>
      <protection/>
    </xf>
    <xf numFmtId="167" fontId="22" fillId="0" borderId="0" xfId="71" applyNumberFormat="1" applyFont="1" applyFill="1" applyBorder="1" applyAlignment="1" applyProtection="1">
      <alignment horizontal="center"/>
      <protection locked="0"/>
    </xf>
    <xf numFmtId="167" fontId="78" fillId="0" borderId="0" xfId="71" applyNumberFormat="1" applyFont="1" applyFill="1" applyBorder="1" applyAlignment="1" applyProtection="1">
      <alignment horizontal="right"/>
      <protection locked="0"/>
    </xf>
    <xf numFmtId="0" fontId="84" fillId="0" borderId="0" xfId="71" applyFont="1" applyFill="1" applyBorder="1" applyProtection="1">
      <alignment/>
      <protection/>
    </xf>
    <xf numFmtId="0" fontId="82" fillId="0" borderId="0" xfId="71" applyFont="1" applyFill="1" applyBorder="1" applyAlignment="1" applyProtection="1">
      <alignment horizontal="center"/>
      <protection/>
    </xf>
    <xf numFmtId="164" fontId="79" fillId="0" borderId="0" xfId="71" applyNumberFormat="1" applyFont="1" applyFill="1" applyBorder="1" applyAlignment="1" applyProtection="1">
      <alignment horizontal="center"/>
      <protection/>
    </xf>
    <xf numFmtId="38" fontId="79" fillId="0" borderId="0" xfId="83" applyNumberFormat="1" applyFont="1" applyFill="1" applyBorder="1" applyAlignment="1" applyProtection="1">
      <alignment horizontal="right"/>
      <protection/>
    </xf>
    <xf numFmtId="38" fontId="79" fillId="0" borderId="0" xfId="83" applyNumberFormat="1" applyFont="1" applyFill="1" applyBorder="1" applyAlignment="1" applyProtection="1">
      <alignment/>
      <protection/>
    </xf>
    <xf numFmtId="38" fontId="5" fillId="0" borderId="0" xfId="71" applyNumberFormat="1" applyFont="1" applyFill="1" applyBorder="1">
      <alignment/>
      <protection/>
    </xf>
    <xf numFmtId="164" fontId="77" fillId="0" borderId="0" xfId="71" applyNumberFormat="1" applyFont="1" applyFill="1" applyBorder="1" applyProtection="1">
      <alignment/>
      <protection/>
    </xf>
    <xf numFmtId="10" fontId="79" fillId="0" borderId="0" xfId="71" applyNumberFormat="1" applyFont="1" applyFill="1" applyBorder="1" applyAlignment="1" applyProtection="1">
      <alignment horizontal="left"/>
      <protection/>
    </xf>
    <xf numFmtId="3" fontId="22" fillId="0" borderId="0" xfId="71" applyNumberFormat="1" applyFont="1" applyFill="1" applyBorder="1" applyAlignment="1" applyProtection="1">
      <alignment horizontal="center"/>
      <protection/>
    </xf>
    <xf numFmtId="38" fontId="22" fillId="0" borderId="0" xfId="0" applyNumberFormat="1" applyFont="1" applyFill="1" applyBorder="1" applyAlignment="1">
      <alignment horizontal="right"/>
    </xf>
    <xf numFmtId="164" fontId="5" fillId="0" borderId="0" xfId="71" applyNumberFormat="1" applyFont="1" applyFill="1" applyBorder="1" applyAlignment="1">
      <alignment horizontal="right"/>
      <protection/>
    </xf>
    <xf numFmtId="164" fontId="5" fillId="0" borderId="0" xfId="71" applyNumberFormat="1" applyFont="1" applyFill="1" applyBorder="1" applyAlignment="1">
      <alignment horizontal="left"/>
      <protection/>
    </xf>
    <xf numFmtId="38" fontId="22" fillId="0" borderId="0" xfId="71" applyNumberFormat="1" applyFont="1" applyFill="1" applyBorder="1" applyAlignment="1">
      <alignment horizontal="right"/>
      <protection/>
    </xf>
    <xf numFmtId="3" fontId="79" fillId="0" borderId="0" xfId="71" applyNumberFormat="1" applyFont="1" applyFill="1" applyBorder="1" applyProtection="1">
      <alignment/>
      <protection/>
    </xf>
    <xf numFmtId="0" fontId="5" fillId="0" borderId="0" xfId="0" applyFont="1" applyBorder="1" applyAlignment="1">
      <alignment/>
    </xf>
    <xf numFmtId="0" fontId="22" fillId="22" borderId="0" xfId="61" applyFont="1" applyFill="1">
      <alignment/>
      <protection/>
    </xf>
    <xf numFmtId="0" fontId="2" fillId="22" borderId="0" xfId="0" applyFont="1" applyFill="1" applyAlignment="1">
      <alignment/>
    </xf>
    <xf numFmtId="0" fontId="22" fillId="4" borderId="0" xfId="61" applyFont="1" applyFill="1">
      <alignment/>
      <protection/>
    </xf>
    <xf numFmtId="0" fontId="2" fillId="4" borderId="0" xfId="0" applyFont="1" applyFill="1" applyAlignment="1">
      <alignment/>
    </xf>
    <xf numFmtId="0" fontId="5" fillId="10" borderId="0" xfId="63" applyFill="1">
      <alignment/>
      <protection/>
    </xf>
    <xf numFmtId="0" fontId="5" fillId="0" borderId="0" xfId="63" applyFill="1">
      <alignment/>
      <protection/>
    </xf>
    <xf numFmtId="0" fontId="5" fillId="22" borderId="0" xfId="63" applyFill="1">
      <alignment/>
      <protection/>
    </xf>
    <xf numFmtId="0" fontId="0" fillId="22" borderId="0" xfId="0" applyFill="1" applyAlignment="1">
      <alignment/>
    </xf>
    <xf numFmtId="0" fontId="5" fillId="27" borderId="0" xfId="63" applyFill="1">
      <alignment/>
      <protection/>
    </xf>
    <xf numFmtId="0" fontId="5" fillId="3" borderId="0" xfId="63" applyFill="1">
      <alignment/>
      <protection/>
    </xf>
    <xf numFmtId="0" fontId="5" fillId="25" borderId="0" xfId="63" applyFill="1">
      <alignment/>
      <protection/>
    </xf>
    <xf numFmtId="0" fontId="5" fillId="11" borderId="0" xfId="63" applyFill="1">
      <alignment/>
      <protection/>
    </xf>
    <xf numFmtId="0" fontId="5" fillId="28" borderId="0" xfId="63" applyFill="1">
      <alignment/>
      <protection/>
    </xf>
    <xf numFmtId="0" fontId="5" fillId="0" borderId="0" xfId="79" applyFill="1">
      <alignment/>
      <protection/>
    </xf>
    <xf numFmtId="0" fontId="22" fillId="22" borderId="0" xfId="78" applyFont="1" applyFill="1">
      <alignment/>
      <protection/>
    </xf>
    <xf numFmtId="3" fontId="22" fillId="0" borderId="0" xfId="0" applyNumberFormat="1" applyFont="1" applyBorder="1" applyAlignment="1">
      <alignment/>
    </xf>
    <xf numFmtId="3" fontId="22" fillId="8" borderId="0" xfId="0" applyNumberFormat="1" applyFont="1" applyFill="1" applyBorder="1" applyAlignment="1">
      <alignment/>
    </xf>
    <xf numFmtId="3" fontId="11" fillId="22" borderId="0" xfId="0" applyNumberFormat="1" applyFont="1" applyFill="1" applyAlignment="1">
      <alignment/>
    </xf>
    <xf numFmtId="0" fontId="5" fillId="0" borderId="0" xfId="70">
      <alignment/>
      <protection/>
    </xf>
    <xf numFmtId="0" fontId="81" fillId="0" borderId="127" xfId="70" applyFont="1" applyBorder="1">
      <alignment/>
      <protection/>
    </xf>
    <xf numFmtId="43" fontId="5" fillId="0" borderId="0" xfId="70" applyNumberFormat="1">
      <alignment/>
      <protection/>
    </xf>
    <xf numFmtId="43" fontId="5" fillId="0" borderId="0" xfId="42" applyFont="1" applyFill="1" applyAlignment="1">
      <alignment/>
    </xf>
    <xf numFmtId="0" fontId="5" fillId="0" borderId="0" xfId="70" applyFill="1">
      <alignment/>
      <protection/>
    </xf>
    <xf numFmtId="43" fontId="5" fillId="0" borderId="0" xfId="42" applyFill="1" applyAlignment="1">
      <alignment/>
    </xf>
    <xf numFmtId="9" fontId="5" fillId="0" borderId="0" xfId="70" applyNumberFormat="1">
      <alignment/>
      <protection/>
    </xf>
    <xf numFmtId="43" fontId="5" fillId="0" borderId="145" xfId="70" applyNumberFormat="1" applyBorder="1">
      <alignment/>
      <protection/>
    </xf>
    <xf numFmtId="166" fontId="6" fillId="0" borderId="0" xfId="71" applyNumberFormat="1" applyFont="1" applyBorder="1">
      <alignment/>
      <protection/>
    </xf>
    <xf numFmtId="3" fontId="22" fillId="3" borderId="0" xfId="0" applyNumberFormat="1" applyFont="1" applyFill="1" applyBorder="1" applyAlignment="1">
      <alignment/>
    </xf>
    <xf numFmtId="0" fontId="5" fillId="0" borderId="0" xfId="70" applyFont="1">
      <alignment/>
      <protection/>
    </xf>
    <xf numFmtId="0" fontId="76" fillId="0" borderId="0" xfId="70" applyFont="1" applyAlignment="1">
      <alignment horizontal="centerContinuous"/>
      <protection/>
    </xf>
    <xf numFmtId="0" fontId="5" fillId="0" borderId="0" xfId="70" applyAlignment="1">
      <alignment horizontal="centerContinuous"/>
      <protection/>
    </xf>
    <xf numFmtId="0" fontId="5" fillId="0" borderId="0" xfId="70" applyAlignment="1">
      <alignment horizontal="left"/>
      <protection/>
    </xf>
    <xf numFmtId="6" fontId="5" fillId="0" borderId="0" xfId="70" applyNumberFormat="1">
      <alignment/>
      <protection/>
    </xf>
    <xf numFmtId="0" fontId="5" fillId="0" borderId="0" xfId="70" applyFont="1" applyAlignment="1">
      <alignment horizontal="right"/>
      <protection/>
    </xf>
    <xf numFmtId="6" fontId="5" fillId="0" borderId="127" xfId="70" applyNumberFormat="1" applyBorder="1">
      <alignment/>
      <protection/>
    </xf>
    <xf numFmtId="0" fontId="5" fillId="0" borderId="127" xfId="70" applyFont="1" applyBorder="1">
      <alignment/>
      <protection/>
    </xf>
    <xf numFmtId="0" fontId="5" fillId="0" borderId="127" xfId="70" applyBorder="1">
      <alignment/>
      <protection/>
    </xf>
    <xf numFmtId="37" fontId="5" fillId="0" borderId="0" xfId="70" applyNumberFormat="1" applyAlignment="1">
      <alignment horizontal="right"/>
      <protection/>
    </xf>
    <xf numFmtId="5" fontId="5" fillId="0" borderId="0" xfId="0" applyNumberFormat="1" applyFont="1" applyAlignment="1">
      <alignment/>
    </xf>
    <xf numFmtId="5" fontId="5" fillId="0" borderId="0" xfId="70" applyNumberFormat="1">
      <alignment/>
      <protection/>
    </xf>
    <xf numFmtId="5" fontId="5" fillId="0" borderId="127" xfId="70" applyNumberFormat="1" applyBorder="1">
      <alignment/>
      <protection/>
    </xf>
    <xf numFmtId="43" fontId="13" fillId="0" borderId="0" xfId="71" applyNumberFormat="1" applyFont="1" applyFill="1" applyBorder="1" applyAlignment="1" applyProtection="1">
      <alignment horizontal="center"/>
      <protection/>
    </xf>
    <xf numFmtId="43" fontId="0" fillId="0" borderId="0" xfId="0" applyNumberFormat="1" applyFont="1" applyBorder="1" applyAlignment="1">
      <alignment/>
    </xf>
    <xf numFmtId="0" fontId="0" fillId="0" borderId="32" xfId="0" applyFont="1" applyBorder="1" applyAlignment="1" quotePrefix="1">
      <alignment/>
    </xf>
    <xf numFmtId="207" fontId="0" fillId="0" borderId="0" xfId="0" applyNumberFormat="1" applyFont="1" applyBorder="1" applyAlignment="1">
      <alignment/>
    </xf>
    <xf numFmtId="208" fontId="0" fillId="0" borderId="32" xfId="0" applyNumberFormat="1" applyFont="1" applyBorder="1" applyAlignment="1">
      <alignment/>
    </xf>
    <xf numFmtId="177" fontId="13" fillId="0" borderId="0" xfId="45" applyNumberFormat="1" applyFont="1" applyFill="1" applyBorder="1" applyAlignment="1" applyProtection="1">
      <alignment horizontal="center"/>
      <protection/>
    </xf>
    <xf numFmtId="0" fontId="11" fillId="0" borderId="118" xfId="71" applyFont="1" applyFill="1" applyBorder="1" applyAlignment="1" applyProtection="1">
      <alignment horizontal="center"/>
      <protection locked="0"/>
    </xf>
    <xf numFmtId="38" fontId="11" fillId="22" borderId="122" xfId="42" applyNumberFormat="1" applyFont="1" applyFill="1" applyBorder="1" applyAlignment="1">
      <alignment/>
    </xf>
    <xf numFmtId="5" fontId="5" fillId="0" borderId="0" xfId="70" applyNumberFormat="1" applyFont="1">
      <alignment/>
      <protection/>
    </xf>
    <xf numFmtId="38" fontId="82" fillId="26" borderId="146" xfId="71" applyNumberFormat="1" applyFont="1" applyFill="1" applyBorder="1" applyAlignment="1" applyProtection="1">
      <alignment horizontal="left"/>
      <protection/>
    </xf>
    <xf numFmtId="3" fontId="0" fillId="0" borderId="0" xfId="71" applyNumberFormat="1" applyFont="1" applyBorder="1" applyAlignment="1" applyProtection="1">
      <alignment horizontal="center"/>
      <protection/>
    </xf>
    <xf numFmtId="10" fontId="0" fillId="0" borderId="32" xfId="0" applyNumberFormat="1" applyFont="1" applyBorder="1" applyAlignment="1">
      <alignment/>
    </xf>
    <xf numFmtId="0" fontId="8" fillId="0" borderId="15" xfId="71" applyFont="1" applyBorder="1" applyAlignment="1" applyProtection="1">
      <alignment horizontal="center"/>
      <protection/>
    </xf>
    <xf numFmtId="42" fontId="21" fillId="7" borderId="35" xfId="45" applyNumberFormat="1" applyFont="1" applyFill="1" applyBorder="1" applyAlignment="1">
      <alignment/>
    </xf>
    <xf numFmtId="42" fontId="21" fillId="7" borderId="36" xfId="45" applyNumberFormat="1" applyFont="1" applyFill="1" applyBorder="1" applyAlignment="1">
      <alignment/>
    </xf>
    <xf numFmtId="0" fontId="35" fillId="0" borderId="31" xfId="71" applyFont="1" applyFill="1" applyBorder="1" applyProtection="1">
      <alignment/>
      <protection/>
    </xf>
    <xf numFmtId="0" fontId="39" fillId="0" borderId="0" xfId="71" applyFont="1" applyFill="1" applyBorder="1" applyAlignment="1">
      <alignment horizontal="center"/>
      <protection/>
    </xf>
    <xf numFmtId="0" fontId="39" fillId="0" borderId="0" xfId="71" applyFont="1" applyFill="1" applyBorder="1" applyAlignment="1" applyProtection="1">
      <alignment horizontal="center"/>
      <protection/>
    </xf>
    <xf numFmtId="2" fontId="35" fillId="0" borderId="0" xfId="45" applyNumberFormat="1" applyFont="1" applyFill="1" applyBorder="1" applyAlignment="1" applyProtection="1">
      <alignment horizontal="right"/>
      <protection/>
    </xf>
    <xf numFmtId="3" fontId="35" fillId="0" borderId="0" xfId="45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60" fillId="0" borderId="0" xfId="0" applyNumberFormat="1" applyFont="1" applyFill="1" applyAlignment="1">
      <alignment/>
    </xf>
    <xf numFmtId="3" fontId="6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6" fontId="0" fillId="0" borderId="0" xfId="0" applyNumberFormat="1" applyAlignment="1">
      <alignment/>
    </xf>
    <xf numFmtId="0" fontId="0" fillId="0" borderId="0" xfId="71" applyFont="1" applyFill="1" applyBorder="1" applyAlignment="1">
      <alignment horizontal="center"/>
      <protection/>
    </xf>
    <xf numFmtId="3" fontId="8" fillId="0" borderId="0" xfId="45" applyNumberFormat="1" applyFont="1" applyFill="1" applyBorder="1" applyAlignment="1" applyProtection="1">
      <alignment horizontal="right"/>
      <protection/>
    </xf>
    <xf numFmtId="38" fontId="35" fillId="0" borderId="0" xfId="45" applyNumberFormat="1" applyFont="1" applyFill="1" applyBorder="1" applyAlignment="1" applyProtection="1">
      <alignment horizontal="right"/>
      <protection/>
    </xf>
    <xf numFmtId="0" fontId="8" fillId="0" borderId="33" xfId="71" applyFont="1" applyFill="1" applyBorder="1" applyProtection="1">
      <alignment/>
      <protection/>
    </xf>
    <xf numFmtId="0" fontId="39" fillId="0" borderId="3" xfId="71" applyFont="1" applyFill="1" applyBorder="1" applyAlignment="1">
      <alignment horizontal="center"/>
      <protection/>
    </xf>
    <xf numFmtId="0" fontId="39" fillId="0" borderId="3" xfId="71" applyFont="1" applyFill="1" applyBorder="1" applyAlignment="1" applyProtection="1">
      <alignment horizontal="center"/>
      <protection/>
    </xf>
    <xf numFmtId="3" fontId="35" fillId="0" borderId="3" xfId="45" applyNumberFormat="1" applyFont="1" applyFill="1" applyBorder="1" applyAlignment="1" applyProtection="1">
      <alignment horizontal="right"/>
      <protection/>
    </xf>
    <xf numFmtId="38" fontId="13" fillId="0" borderId="0" xfId="71" applyNumberFormat="1" applyFont="1" applyBorder="1" applyAlignment="1" applyProtection="1">
      <alignment horizontal="right"/>
      <protection locked="0"/>
    </xf>
    <xf numFmtId="38" fontId="13" fillId="0" borderId="0" xfId="71" applyNumberFormat="1" applyFont="1" applyBorder="1" applyAlignment="1" applyProtection="1">
      <alignment horizontal="center"/>
      <protection/>
    </xf>
    <xf numFmtId="8" fontId="35" fillId="0" borderId="0" xfId="71" applyNumberFormat="1" applyFont="1" applyBorder="1" applyAlignment="1" applyProtection="1">
      <alignment horizontal="right"/>
      <protection/>
    </xf>
    <xf numFmtId="0" fontId="0" fillId="0" borderId="29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Font="1" applyBorder="1" applyAlignment="1">
      <alignment horizontal="centerContinuous"/>
    </xf>
    <xf numFmtId="0" fontId="73" fillId="0" borderId="0" xfId="71" applyFont="1" applyFill="1" applyBorder="1" applyAlignment="1" applyProtection="1">
      <alignment horizontal="centerContinuous"/>
      <protection/>
    </xf>
    <xf numFmtId="0" fontId="10" fillId="0" borderId="31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0" fillId="0" borderId="32" xfId="0" applyBorder="1" applyAlignment="1">
      <alignment/>
    </xf>
    <xf numFmtId="10" fontId="8" fillId="0" borderId="0" xfId="0" applyNumberFormat="1" applyFont="1" applyBorder="1" applyAlignment="1">
      <alignment/>
    </xf>
    <xf numFmtId="0" fontId="0" fillId="0" borderId="3" xfId="0" applyBorder="1" applyAlignment="1">
      <alignment/>
    </xf>
    <xf numFmtId="0" fontId="0" fillId="0" borderId="34" xfId="0" applyBorder="1" applyAlignment="1">
      <alignment/>
    </xf>
    <xf numFmtId="0" fontId="10" fillId="0" borderId="46" xfId="0" applyFont="1" applyBorder="1" applyAlignment="1">
      <alignment horizontal="centerContinuous"/>
    </xf>
    <xf numFmtId="0" fontId="10" fillId="0" borderId="41" xfId="0" applyFont="1" applyBorder="1" applyAlignment="1">
      <alignment horizontal="centerContinuous"/>
    </xf>
    <xf numFmtId="0" fontId="8" fillId="0" borderId="147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48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0" xfId="71" applyFont="1" applyFill="1" applyBorder="1" applyProtection="1">
      <alignment/>
      <protection/>
    </xf>
    <xf numFmtId="0" fontId="35" fillId="0" borderId="0" xfId="71" applyFont="1" applyFill="1" applyBorder="1" applyProtection="1">
      <alignment/>
      <protection/>
    </xf>
    <xf numFmtId="9" fontId="20" fillId="0" borderId="3" xfId="71" applyNumberFormat="1" applyFont="1" applyBorder="1" applyAlignment="1" applyProtection="1">
      <alignment horizontal="center"/>
      <protection/>
    </xf>
    <xf numFmtId="180" fontId="11" fillId="0" borderId="35" xfId="71" applyNumberFormat="1" applyFont="1" applyBorder="1" applyAlignment="1" applyProtection="1">
      <alignment horizontal="center"/>
      <protection/>
    </xf>
    <xf numFmtId="177" fontId="11" fillId="22" borderId="50" xfId="45" applyNumberFormat="1" applyFont="1" applyFill="1" applyBorder="1" applyAlignment="1">
      <alignment/>
    </xf>
    <xf numFmtId="166" fontId="11" fillId="22" borderId="104" xfId="42" applyNumberFormat="1" applyFont="1" applyFill="1" applyBorder="1" applyAlignment="1">
      <alignment/>
    </xf>
    <xf numFmtId="166" fontId="11" fillId="22" borderId="54" xfId="42" applyNumberFormat="1" applyFont="1" applyFill="1" applyBorder="1" applyAlignment="1">
      <alignment/>
    </xf>
    <xf numFmtId="166" fontId="11" fillId="22" borderId="93" xfId="42" applyNumberFormat="1" applyFont="1" applyFill="1" applyBorder="1" applyAlignment="1">
      <alignment/>
    </xf>
    <xf numFmtId="0" fontId="13" fillId="0" borderId="109" xfId="0" applyFont="1" applyBorder="1" applyAlignment="1">
      <alignment/>
    </xf>
    <xf numFmtId="0" fontId="13" fillId="0" borderId="66" xfId="0" applyFont="1" applyBorder="1" applyAlignment="1">
      <alignment/>
    </xf>
    <xf numFmtId="177" fontId="21" fillId="7" borderId="149" xfId="45" applyNumberFormat="1" applyFont="1" applyFill="1" applyBorder="1" applyAlignment="1" applyProtection="1">
      <alignment horizontal="right"/>
      <protection/>
    </xf>
    <xf numFmtId="166" fontId="21" fillId="7" borderId="150" xfId="42" applyNumberFormat="1" applyFont="1" applyFill="1" applyBorder="1" applyAlignment="1">
      <alignment/>
    </xf>
    <xf numFmtId="38" fontId="11" fillId="22" borderId="35" xfId="45" applyNumberFormat="1" applyFont="1" applyFill="1" applyBorder="1" applyAlignment="1">
      <alignment/>
    </xf>
    <xf numFmtId="38" fontId="11" fillId="22" borderId="36" xfId="45" applyNumberFormat="1" applyFont="1" applyFill="1" applyBorder="1" applyAlignment="1">
      <alignment/>
    </xf>
    <xf numFmtId="38" fontId="21" fillId="7" borderId="36" xfId="42" applyNumberFormat="1" applyFont="1" applyFill="1" applyBorder="1" applyAlignment="1">
      <alignment/>
    </xf>
    <xf numFmtId="6" fontId="21" fillId="7" borderId="35" xfId="45" applyNumberFormat="1" applyFont="1" applyFill="1" applyBorder="1" applyAlignment="1" applyProtection="1">
      <alignment horizontal="right"/>
      <protection/>
    </xf>
    <xf numFmtId="6" fontId="11" fillId="22" borderId="49" xfId="45" applyNumberFormat="1" applyFont="1" applyFill="1" applyBorder="1" applyAlignment="1">
      <alignment/>
    </xf>
    <xf numFmtId="38" fontId="11" fillId="22" borderId="54" xfId="45" applyNumberFormat="1" applyFont="1" applyFill="1" applyBorder="1" applyAlignment="1">
      <alignment/>
    </xf>
    <xf numFmtId="6" fontId="21" fillId="7" borderId="151" xfId="45" applyNumberFormat="1" applyFont="1" applyFill="1" applyBorder="1" applyAlignment="1" applyProtection="1">
      <alignment horizontal="right"/>
      <protection/>
    </xf>
    <xf numFmtId="0" fontId="0" fillId="0" borderId="66" xfId="0" applyBorder="1" applyAlignment="1">
      <alignment/>
    </xf>
    <xf numFmtId="38" fontId="11" fillId="22" borderId="104" xfId="45" applyNumberFormat="1" applyFont="1" applyFill="1" applyBorder="1" applyAlignment="1">
      <alignment/>
    </xf>
    <xf numFmtId="38" fontId="11" fillId="22" borderId="93" xfId="45" applyNumberFormat="1" applyFont="1" applyFill="1" applyBorder="1" applyAlignment="1">
      <alignment/>
    </xf>
    <xf numFmtId="38" fontId="21" fillId="7" borderId="93" xfId="42" applyNumberFormat="1" applyFont="1" applyFill="1" applyBorder="1" applyAlignment="1">
      <alignment/>
    </xf>
    <xf numFmtId="38" fontId="21" fillId="7" borderId="150" xfId="42" applyNumberFormat="1" applyFont="1" applyFill="1" applyBorder="1" applyAlignment="1">
      <alignment/>
    </xf>
    <xf numFmtId="6" fontId="11" fillId="22" borderId="50" xfId="45" applyNumberFormat="1" applyFont="1" applyFill="1" applyBorder="1" applyAlignment="1">
      <alignment/>
    </xf>
    <xf numFmtId="38" fontId="11" fillId="22" borderId="97" xfId="45" applyNumberFormat="1" applyFont="1" applyFill="1" applyBorder="1" applyAlignment="1">
      <alignment/>
    </xf>
    <xf numFmtId="6" fontId="21" fillId="7" borderId="97" xfId="45" applyNumberFormat="1" applyFont="1" applyFill="1" applyBorder="1" applyAlignment="1" applyProtection="1">
      <alignment horizontal="right"/>
      <protection/>
    </xf>
    <xf numFmtId="40" fontId="8" fillId="0" borderId="0" xfId="71" applyNumberFormat="1" applyFont="1" applyBorder="1" applyAlignment="1" applyProtection="1">
      <alignment horizontal="right"/>
      <protection locked="0"/>
    </xf>
    <xf numFmtId="40" fontId="20" fillId="0" borderId="0" xfId="71" applyNumberFormat="1" applyFont="1" applyBorder="1" applyAlignment="1" applyProtection="1">
      <alignment horizontal="center"/>
      <protection/>
    </xf>
    <xf numFmtId="177" fontId="21" fillId="29" borderId="35" xfId="45" applyNumberFormat="1" applyFont="1" applyFill="1" applyBorder="1" applyAlignment="1">
      <alignment/>
    </xf>
    <xf numFmtId="0" fontId="31" fillId="0" borderId="33" xfId="71" applyFont="1" applyFill="1" applyBorder="1" applyProtection="1">
      <alignment/>
      <protection/>
    </xf>
    <xf numFmtId="0" fontId="30" fillId="7" borderId="152" xfId="71" applyFont="1" applyFill="1" applyBorder="1" applyAlignment="1" applyProtection="1">
      <alignment horizontal="center"/>
      <protection/>
    </xf>
    <xf numFmtId="0" fontId="30" fillId="7" borderId="153" xfId="71" applyFont="1" applyFill="1" applyBorder="1" applyAlignment="1" applyProtection="1">
      <alignment horizontal="center"/>
      <protection/>
    </xf>
    <xf numFmtId="0" fontId="30" fillId="7" borderId="154" xfId="71" applyFont="1" applyFill="1" applyBorder="1" applyAlignment="1" applyProtection="1">
      <alignment horizontal="center"/>
      <protection/>
    </xf>
    <xf numFmtId="177" fontId="21" fillId="7" borderId="151" xfId="45" applyNumberFormat="1" applyFont="1" applyFill="1" applyBorder="1" applyAlignment="1">
      <alignment/>
    </xf>
    <xf numFmtId="177" fontId="21" fillId="7" borderId="117" xfId="45" applyNumberFormat="1" applyFont="1" applyFill="1" applyBorder="1" applyAlignment="1">
      <alignment/>
    </xf>
    <xf numFmtId="0" fontId="13" fillId="0" borderId="147" xfId="0" applyFont="1" applyBorder="1" applyAlignment="1">
      <alignment/>
    </xf>
    <xf numFmtId="38" fontId="13" fillId="0" borderId="43" xfId="0" applyNumberFormat="1" applyFont="1" applyBorder="1" applyAlignment="1">
      <alignment/>
    </xf>
    <xf numFmtId="38" fontId="13" fillId="0" borderId="43" xfId="0" applyNumberFormat="1" applyFont="1" applyBorder="1" applyAlignment="1">
      <alignment/>
    </xf>
    <xf numFmtId="10" fontId="13" fillId="0" borderId="43" xfId="0" applyNumberFormat="1" applyFont="1" applyBorder="1" applyAlignment="1">
      <alignment/>
    </xf>
    <xf numFmtId="0" fontId="13" fillId="0" borderId="155" xfId="0" applyFont="1" applyBorder="1" applyAlignment="1">
      <alignment/>
    </xf>
    <xf numFmtId="38" fontId="13" fillId="0" borderId="37" xfId="0" applyNumberFormat="1" applyFont="1" applyBorder="1" applyAlignment="1">
      <alignment/>
    </xf>
    <xf numFmtId="38" fontId="13" fillId="0" borderId="37" xfId="0" applyNumberFormat="1" applyFont="1" applyBorder="1" applyAlignment="1">
      <alignment/>
    </xf>
    <xf numFmtId="10" fontId="13" fillId="0" borderId="37" xfId="0" applyNumberFormat="1" applyFont="1" applyBorder="1" applyAlignment="1">
      <alignment/>
    </xf>
    <xf numFmtId="38" fontId="13" fillId="0" borderId="37" xfId="45" applyNumberFormat="1" applyFont="1" applyFill="1" applyBorder="1" applyAlignment="1" applyProtection="1">
      <alignment horizontal="right"/>
      <protection/>
    </xf>
    <xf numFmtId="0" fontId="13" fillId="0" borderId="37" xfId="0" applyFont="1" applyBorder="1" applyAlignment="1">
      <alignment/>
    </xf>
    <xf numFmtId="0" fontId="0" fillId="0" borderId="37" xfId="0" applyBorder="1" applyAlignment="1">
      <alignment/>
    </xf>
    <xf numFmtId="3" fontId="8" fillId="0" borderId="44" xfId="0" applyNumberFormat="1" applyFont="1" applyBorder="1" applyAlignment="1">
      <alignment horizontal="right"/>
    </xf>
    <xf numFmtId="10" fontId="8" fillId="0" borderId="44" xfId="0" applyNumberFormat="1" applyFont="1" applyBorder="1" applyAlignment="1">
      <alignment/>
    </xf>
    <xf numFmtId="0" fontId="13" fillId="7" borderId="156" xfId="69" applyFont="1" applyFill="1" applyBorder="1">
      <alignment/>
      <protection/>
    </xf>
    <xf numFmtId="0" fontId="13" fillId="0" borderId="26" xfId="69" applyFont="1" applyBorder="1">
      <alignment/>
      <protection/>
    </xf>
    <xf numFmtId="10" fontId="8" fillId="7" borderId="122" xfId="83" applyNumberFormat="1" applyFont="1" applyFill="1" applyBorder="1" applyAlignment="1">
      <alignment/>
    </xf>
    <xf numFmtId="10" fontId="8" fillId="7" borderId="132" xfId="83" applyNumberFormat="1" applyFont="1" applyFill="1" applyBorder="1" applyAlignment="1">
      <alignment/>
    </xf>
    <xf numFmtId="10" fontId="8" fillId="7" borderId="133" xfId="83" applyNumberFormat="1" applyFont="1" applyFill="1" applyBorder="1" applyAlignment="1">
      <alignment/>
    </xf>
    <xf numFmtId="10" fontId="8" fillId="7" borderId="157" xfId="83" applyNumberFormat="1" applyFont="1" applyFill="1" applyBorder="1" applyAlignment="1">
      <alignment/>
    </xf>
    <xf numFmtId="166" fontId="2" fillId="10" borderId="0" xfId="42" applyNumberFormat="1" applyFont="1" applyFill="1" applyAlignment="1">
      <alignment/>
    </xf>
    <xf numFmtId="166" fontId="60" fillId="0" borderId="0" xfId="42" applyNumberFormat="1" applyFont="1" applyFill="1" applyAlignment="1">
      <alignment/>
    </xf>
    <xf numFmtId="166" fontId="0" fillId="10" borderId="0" xfId="42" applyNumberFormat="1" applyFill="1" applyAlignment="1">
      <alignment/>
    </xf>
    <xf numFmtId="166" fontId="60" fillId="0" borderId="0" xfId="42" applyNumberFormat="1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60" fillId="0" borderId="0" xfId="71" applyFont="1" applyBorder="1" applyAlignment="1" applyProtection="1">
      <alignment horizontal="left"/>
      <protection/>
    </xf>
    <xf numFmtId="14" fontId="8" fillId="0" borderId="0" xfId="71" applyNumberFormat="1" applyFont="1" applyFill="1" applyBorder="1" applyAlignment="1" applyProtection="1">
      <alignment horizontal="center"/>
      <protection/>
    </xf>
    <xf numFmtId="14" fontId="8" fillId="7" borderId="158" xfId="71" applyNumberFormat="1" applyFont="1" applyFill="1" applyBorder="1" applyAlignment="1" applyProtection="1">
      <alignment horizontal="center"/>
      <protection/>
    </xf>
    <xf numFmtId="0" fontId="8" fillId="7" borderId="159" xfId="71" applyFont="1" applyFill="1" applyBorder="1" applyAlignment="1" applyProtection="1">
      <alignment horizontal="center"/>
      <protection/>
    </xf>
    <xf numFmtId="0" fontId="8" fillId="7" borderId="160" xfId="71" applyFont="1" applyFill="1" applyBorder="1" applyAlignment="1" applyProtection="1">
      <alignment horizontal="center"/>
      <protection/>
    </xf>
    <xf numFmtId="0" fontId="11" fillId="0" borderId="118" xfId="71" applyFont="1" applyFill="1" applyBorder="1" applyAlignment="1" applyProtection="1">
      <alignment horizontal="center"/>
      <protection/>
    </xf>
    <xf numFmtId="0" fontId="8" fillId="0" borderId="88" xfId="0" applyFont="1" applyBorder="1" applyAlignment="1">
      <alignment horizontal="center"/>
    </xf>
    <xf numFmtId="0" fontId="8" fillId="7" borderId="161" xfId="71" applyFont="1" applyFill="1" applyBorder="1" applyAlignment="1" applyProtection="1">
      <alignment horizontal="center"/>
      <protection/>
    </xf>
    <xf numFmtId="0" fontId="8" fillId="7" borderId="162" xfId="71" applyFont="1" applyFill="1" applyBorder="1" applyAlignment="1" applyProtection="1">
      <alignment horizontal="center"/>
      <protection/>
    </xf>
    <xf numFmtId="0" fontId="8" fillId="7" borderId="163" xfId="71" applyFont="1" applyFill="1" applyBorder="1" applyAlignment="1" applyProtection="1">
      <alignment horizontal="center"/>
      <protection/>
    </xf>
    <xf numFmtId="0" fontId="8" fillId="7" borderId="164" xfId="71" applyFont="1" applyFill="1" applyBorder="1" applyAlignment="1" applyProtection="1">
      <alignment horizontal="center"/>
      <protection/>
    </xf>
    <xf numFmtId="0" fontId="8" fillId="7" borderId="120" xfId="71" applyFont="1" applyFill="1" applyBorder="1" applyAlignment="1" applyProtection="1">
      <alignment horizontal="center"/>
      <protection/>
    </xf>
    <xf numFmtId="0" fontId="8" fillId="7" borderId="165" xfId="71" applyFont="1" applyFill="1" applyBorder="1" applyAlignment="1" applyProtection="1">
      <alignment horizontal="center"/>
      <protection/>
    </xf>
    <xf numFmtId="38" fontId="8" fillId="0" borderId="43" xfId="71" applyNumberFormat="1" applyFont="1" applyFill="1" applyBorder="1" applyAlignment="1" applyProtection="1">
      <alignment horizontal="center" vertical="center"/>
      <protection/>
    </xf>
    <xf numFmtId="38" fontId="8" fillId="0" borderId="37" xfId="71" applyNumberFormat="1" applyFont="1" applyFill="1" applyBorder="1" applyAlignment="1" applyProtection="1">
      <alignment horizontal="center" vertical="center"/>
      <protection/>
    </xf>
    <xf numFmtId="38" fontId="8" fillId="0" borderId="44" xfId="71" applyNumberFormat="1" applyFont="1" applyFill="1" applyBorder="1" applyAlignment="1" applyProtection="1">
      <alignment horizontal="center" vertical="center"/>
      <protection/>
    </xf>
    <xf numFmtId="0" fontId="8" fillId="0" borderId="87" xfId="71" applyFont="1" applyBorder="1" applyAlignment="1" applyProtection="1">
      <alignment horizontal="center"/>
      <protection/>
    </xf>
    <xf numFmtId="0" fontId="8" fillId="0" borderId="0" xfId="71" applyFont="1" applyBorder="1" applyAlignment="1" applyProtection="1">
      <alignment horizontal="center"/>
      <protection/>
    </xf>
    <xf numFmtId="0" fontId="8" fillId="0" borderId="88" xfId="71" applyFont="1" applyBorder="1" applyAlignment="1" applyProtection="1">
      <alignment horizontal="center"/>
      <protection/>
    </xf>
    <xf numFmtId="0" fontId="8" fillId="0" borderId="8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5" fillId="0" borderId="166" xfId="0" applyFont="1" applyBorder="1" applyAlignment="1">
      <alignment horizontal="center"/>
    </xf>
    <xf numFmtId="0" fontId="35" fillId="0" borderId="167" xfId="0" applyFont="1" applyBorder="1" applyAlignment="1">
      <alignment horizontal="center"/>
    </xf>
    <xf numFmtId="0" fontId="35" fillId="0" borderId="168" xfId="0" applyFont="1" applyBorder="1" applyAlignment="1">
      <alignment horizontal="center"/>
    </xf>
    <xf numFmtId="0" fontId="8" fillId="0" borderId="169" xfId="71" applyFont="1" applyFill="1" applyBorder="1" applyAlignment="1" applyProtection="1">
      <alignment horizontal="center" vertical="center"/>
      <protection/>
    </xf>
    <xf numFmtId="0" fontId="8" fillId="0" borderId="74" xfId="71" applyFont="1" applyFill="1" applyBorder="1" applyAlignment="1" applyProtection="1">
      <alignment horizontal="center" vertical="center"/>
      <protection/>
    </xf>
    <xf numFmtId="0" fontId="8" fillId="0" borderId="87" xfId="71" applyFont="1" applyFill="1" applyBorder="1" applyAlignment="1" applyProtection="1">
      <alignment horizontal="center" vertical="center"/>
      <protection/>
    </xf>
    <xf numFmtId="0" fontId="8" fillId="0" borderId="66" xfId="71" applyFont="1" applyFill="1" applyBorder="1" applyAlignment="1" applyProtection="1">
      <alignment horizontal="center" vertical="center"/>
      <protection/>
    </xf>
    <xf numFmtId="0" fontId="8" fillId="0" borderId="170" xfId="71" applyFont="1" applyFill="1" applyBorder="1" applyAlignment="1" applyProtection="1">
      <alignment horizontal="center" vertical="center"/>
      <protection/>
    </xf>
    <xf numFmtId="0" fontId="8" fillId="0" borderId="76" xfId="71" applyFont="1" applyFill="1" applyBorder="1" applyAlignment="1" applyProtection="1">
      <alignment horizontal="center" vertical="center"/>
      <protection/>
    </xf>
    <xf numFmtId="38" fontId="8" fillId="0" borderId="43" xfId="71" applyNumberFormat="1" applyFont="1" applyBorder="1" applyAlignment="1" applyProtection="1">
      <alignment horizontal="center" vertical="center"/>
      <protection/>
    </xf>
    <xf numFmtId="38" fontId="8" fillId="0" borderId="37" xfId="71" applyNumberFormat="1" applyFont="1" applyBorder="1" applyAlignment="1" applyProtection="1">
      <alignment horizontal="center" vertical="center"/>
      <protection/>
    </xf>
    <xf numFmtId="38" fontId="8" fillId="0" borderId="44" xfId="71" applyNumberFormat="1" applyFont="1" applyBorder="1" applyAlignment="1" applyProtection="1">
      <alignment horizontal="center" vertical="center"/>
      <protection/>
    </xf>
    <xf numFmtId="0" fontId="11" fillId="0" borderId="106" xfId="71" applyFont="1" applyFill="1" applyBorder="1" applyAlignment="1" applyProtection="1">
      <alignment horizontal="center"/>
      <protection/>
    </xf>
    <xf numFmtId="0" fontId="11" fillId="0" borderId="115" xfId="71" applyFont="1" applyFill="1" applyBorder="1" applyAlignment="1" applyProtection="1">
      <alignment horizontal="center"/>
      <protection/>
    </xf>
    <xf numFmtId="0" fontId="10" fillId="0" borderId="87" xfId="71" applyFont="1" applyBorder="1" applyAlignment="1" applyProtection="1">
      <alignment horizontal="center"/>
      <protection/>
    </xf>
    <xf numFmtId="0" fontId="10" fillId="0" borderId="0" xfId="71" applyFont="1" applyBorder="1" applyAlignment="1" applyProtection="1">
      <alignment horizontal="center"/>
      <protection/>
    </xf>
    <xf numFmtId="0" fontId="10" fillId="0" borderId="88" xfId="71" applyFont="1" applyBorder="1" applyAlignment="1" applyProtection="1">
      <alignment horizontal="center"/>
      <protection/>
    </xf>
    <xf numFmtId="0" fontId="74" fillId="0" borderId="46" xfId="71" applyFont="1" applyBorder="1" applyAlignment="1" applyProtection="1">
      <alignment horizontal="center"/>
      <protection/>
    </xf>
    <xf numFmtId="0" fontId="74" fillId="0" borderId="41" xfId="71" applyFont="1" applyBorder="1" applyAlignment="1" applyProtection="1">
      <alignment horizontal="center"/>
      <protection/>
    </xf>
    <xf numFmtId="0" fontId="74" fillId="0" borderId="42" xfId="71" applyFont="1" applyBorder="1" applyAlignment="1" applyProtection="1">
      <alignment horizontal="center"/>
      <protection/>
    </xf>
    <xf numFmtId="0" fontId="8" fillId="0" borderId="81" xfId="71" applyFont="1" applyFill="1" applyBorder="1" applyAlignment="1" applyProtection="1">
      <alignment horizontal="center" vertical="center"/>
      <protection/>
    </xf>
    <xf numFmtId="0" fontId="8" fillId="0" borderId="46" xfId="71" applyFont="1" applyFill="1" applyBorder="1" applyAlignment="1" applyProtection="1">
      <alignment horizontal="center" vertical="center"/>
      <protection/>
    </xf>
    <xf numFmtId="0" fontId="34" fillId="0" borderId="31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8" fillId="0" borderId="49" xfId="71" applyFont="1" applyBorder="1" applyAlignment="1" applyProtection="1">
      <alignment horizontal="center"/>
      <protection/>
    </xf>
    <xf numFmtId="0" fontId="8" fillId="0" borderId="104" xfId="71" applyFont="1" applyBorder="1" applyAlignment="1" applyProtection="1">
      <alignment horizontal="center"/>
      <protection/>
    </xf>
    <xf numFmtId="0" fontId="8" fillId="0" borderId="49" xfId="0" applyFont="1" applyBorder="1" applyAlignment="1">
      <alignment horizontal="center"/>
    </xf>
    <xf numFmtId="0" fontId="8" fillId="0" borderId="28" xfId="71" applyFont="1" applyFill="1" applyBorder="1" applyAlignment="1" applyProtection="1">
      <alignment horizontal="center" vertical="center"/>
      <protection/>
    </xf>
    <xf numFmtId="0" fontId="8" fillId="0" borderId="86" xfId="71" applyFont="1" applyFill="1" applyBorder="1" applyAlignment="1" applyProtection="1">
      <alignment horizontal="center" vertical="center"/>
      <protection/>
    </xf>
    <xf numFmtId="0" fontId="8" fillId="0" borderId="31" xfId="71" applyFont="1" applyFill="1" applyBorder="1" applyAlignment="1" applyProtection="1">
      <alignment horizontal="center" vertical="center"/>
      <protection/>
    </xf>
    <xf numFmtId="0" fontId="8" fillId="0" borderId="33" xfId="71" applyFont="1" applyFill="1" applyBorder="1" applyAlignment="1" applyProtection="1">
      <alignment horizontal="center" vertical="center"/>
      <protection/>
    </xf>
    <xf numFmtId="0" fontId="8" fillId="0" borderId="69" xfId="71" applyFont="1" applyFill="1" applyBorder="1" applyAlignment="1" applyProtection="1">
      <alignment horizontal="center" vertical="center"/>
      <protection/>
    </xf>
    <xf numFmtId="38" fontId="21" fillId="0" borderId="171" xfId="71" applyNumberFormat="1" applyFont="1" applyFill="1" applyBorder="1" applyAlignment="1" applyProtection="1">
      <alignment horizontal="center" vertical="center"/>
      <protection/>
    </xf>
    <xf numFmtId="38" fontId="21" fillId="0" borderId="37" xfId="71" applyNumberFormat="1" applyFont="1" applyFill="1" applyBorder="1" applyAlignment="1" applyProtection="1">
      <alignment horizontal="center" vertical="center"/>
      <protection/>
    </xf>
    <xf numFmtId="38" fontId="21" fillId="0" borderId="68" xfId="71" applyNumberFormat="1" applyFont="1" applyFill="1" applyBorder="1" applyAlignment="1" applyProtection="1">
      <alignment horizontal="center" vertical="center"/>
      <protection/>
    </xf>
    <xf numFmtId="38" fontId="8" fillId="0" borderId="171" xfId="71" applyNumberFormat="1" applyFont="1" applyBorder="1" applyAlignment="1" applyProtection="1">
      <alignment horizontal="center" vertical="center"/>
      <protection/>
    </xf>
    <xf numFmtId="38" fontId="8" fillId="0" borderId="68" xfId="71" applyNumberFormat="1" applyFont="1" applyBorder="1" applyAlignment="1" applyProtection="1">
      <alignment horizontal="center" vertical="center"/>
      <protection/>
    </xf>
    <xf numFmtId="0" fontId="11" fillId="0" borderId="172" xfId="78" applyFont="1" applyBorder="1" applyAlignment="1">
      <alignment horizontal="center"/>
      <protection/>
    </xf>
    <xf numFmtId="0" fontId="11" fillId="0" borderId="154" xfId="78" applyFont="1" applyBorder="1" applyAlignment="1">
      <alignment horizontal="center"/>
      <protection/>
    </xf>
    <xf numFmtId="0" fontId="8" fillId="30" borderId="73" xfId="0" applyFont="1" applyFill="1" applyBorder="1" applyAlignment="1">
      <alignment horizontal="center" vertical="center"/>
    </xf>
    <xf numFmtId="0" fontId="8" fillId="30" borderId="74" xfId="0" applyFont="1" applyFill="1" applyBorder="1" applyAlignment="1">
      <alignment horizontal="center" vertical="center"/>
    </xf>
    <xf numFmtId="0" fontId="8" fillId="30" borderId="75" xfId="0" applyFont="1" applyFill="1" applyBorder="1" applyAlignment="1">
      <alignment horizontal="center" vertical="center"/>
    </xf>
    <xf numFmtId="0" fontId="8" fillId="30" borderId="76" xfId="0" applyFont="1" applyFill="1" applyBorder="1" applyAlignment="1">
      <alignment horizontal="center" vertical="center"/>
    </xf>
    <xf numFmtId="0" fontId="11" fillId="0" borderId="118" xfId="78" applyFont="1" applyBorder="1" applyAlignment="1">
      <alignment horizontal="center"/>
      <protection/>
    </xf>
    <xf numFmtId="0" fontId="11" fillId="0" borderId="115" xfId="78" applyFont="1" applyBorder="1" applyAlignment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0" fillId="0" borderId="74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8" fillId="30" borderId="73" xfId="0" applyFont="1" applyFill="1" applyBorder="1" applyAlignment="1">
      <alignment horizontal="center" vertical="center" wrapText="1"/>
    </xf>
    <xf numFmtId="0" fontId="8" fillId="30" borderId="74" xfId="0" applyFont="1" applyFill="1" applyBorder="1" applyAlignment="1">
      <alignment horizontal="center" vertical="center" wrapText="1"/>
    </xf>
    <xf numFmtId="0" fontId="8" fillId="30" borderId="75" xfId="0" applyFont="1" applyFill="1" applyBorder="1" applyAlignment="1">
      <alignment horizontal="center" vertical="center" wrapText="1"/>
    </xf>
    <xf numFmtId="0" fontId="8" fillId="30" borderId="76" xfId="0" applyFont="1" applyFill="1" applyBorder="1" applyAlignment="1">
      <alignment horizontal="center" vertical="center" wrapText="1"/>
    </xf>
    <xf numFmtId="0" fontId="8" fillId="30" borderId="83" xfId="0" applyFont="1" applyFill="1" applyBorder="1" applyAlignment="1">
      <alignment horizontal="center" vertical="center" wrapText="1"/>
    </xf>
    <xf numFmtId="0" fontId="8" fillId="30" borderId="42" xfId="0" applyFont="1" applyFill="1" applyBorder="1" applyAlignment="1">
      <alignment horizontal="center" vertical="center" wrapText="1"/>
    </xf>
    <xf numFmtId="0" fontId="8" fillId="0" borderId="43" xfId="71" applyFont="1" applyFill="1" applyBorder="1" applyAlignment="1" applyProtection="1">
      <alignment horizontal="center" vertical="center" wrapText="1"/>
      <protection/>
    </xf>
    <xf numFmtId="0" fontId="8" fillId="0" borderId="37" xfId="71" applyFont="1" applyFill="1" applyBorder="1" applyAlignment="1" applyProtection="1">
      <alignment horizontal="center" vertical="center" wrapText="1"/>
      <protection/>
    </xf>
    <xf numFmtId="0" fontId="8" fillId="0" borderId="44" xfId="71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35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1" xfId="71" applyFont="1" applyBorder="1" applyAlignment="1" applyProtection="1">
      <alignment horizontal="center"/>
      <protection/>
    </xf>
    <xf numFmtId="0" fontId="8" fillId="0" borderId="32" xfId="71" applyFont="1" applyBorder="1" applyAlignment="1" applyProtection="1">
      <alignment horizontal="center"/>
      <protection/>
    </xf>
    <xf numFmtId="0" fontId="10" fillId="0" borderId="31" xfId="71" applyFont="1" applyFill="1" applyBorder="1" applyAlignment="1" applyProtection="1">
      <alignment horizontal="center"/>
      <protection/>
    </xf>
    <xf numFmtId="0" fontId="10" fillId="0" borderId="0" xfId="71" applyFont="1" applyFill="1" applyBorder="1" applyAlignment="1" applyProtection="1">
      <alignment horizontal="center"/>
      <protection/>
    </xf>
    <xf numFmtId="0" fontId="10" fillId="0" borderId="32" xfId="71" applyFont="1" applyFill="1" applyBorder="1" applyAlignment="1" applyProtection="1">
      <alignment horizontal="center"/>
      <protection/>
    </xf>
    <xf numFmtId="0" fontId="0" fillId="0" borderId="162" xfId="0" applyBorder="1" applyAlignment="1">
      <alignment horizontal="center"/>
    </xf>
    <xf numFmtId="0" fontId="0" fillId="0" borderId="163" xfId="0" applyBorder="1" applyAlignment="1">
      <alignment horizontal="center"/>
    </xf>
    <xf numFmtId="0" fontId="0" fillId="0" borderId="120" xfId="0" applyBorder="1" applyAlignment="1">
      <alignment horizontal="center"/>
    </xf>
    <xf numFmtId="0" fontId="0" fillId="0" borderId="165" xfId="0" applyBorder="1" applyAlignment="1">
      <alignment horizontal="center"/>
    </xf>
    <xf numFmtId="0" fontId="0" fillId="0" borderId="159" xfId="0" applyBorder="1" applyAlignment="1">
      <alignment horizontal="center"/>
    </xf>
    <xf numFmtId="0" fontId="0" fillId="0" borderId="160" xfId="0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8" fillId="0" borderId="65" xfId="71" applyFont="1" applyFill="1" applyBorder="1" applyAlignment="1" applyProtection="1">
      <alignment horizontal="center" vertical="center"/>
      <protection/>
    </xf>
    <xf numFmtId="0" fontId="8" fillId="0" borderId="67" xfId="71" applyFont="1" applyFill="1" applyBorder="1" applyAlignment="1" applyProtection="1">
      <alignment horizontal="center" vertical="center"/>
      <protection/>
    </xf>
    <xf numFmtId="0" fontId="8" fillId="0" borderId="77" xfId="71" applyFont="1" applyFill="1" applyBorder="1" applyAlignment="1" applyProtection="1">
      <alignment horizontal="center" vertical="center"/>
      <protection/>
    </xf>
    <xf numFmtId="0" fontId="8" fillId="0" borderId="81" xfId="0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90" fillId="0" borderId="14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110-111 Bal Sht Assets &amp; Debits" xfId="59"/>
    <cellStyle name="Normal_112-113 Bal Sht Liablts &amp; Crdts" xfId="60"/>
    <cellStyle name="Normal_200 Utly Plnt Dep, Amort, Depl" xfId="61"/>
    <cellStyle name="Normal_219 Accum Prov for Depr of E Pl" xfId="62"/>
    <cellStyle name="Normal_262 Taxes" xfId="63"/>
    <cellStyle name="Normal_269 Other Deferred Credits" xfId="64"/>
    <cellStyle name="Normal_278 Other Reg Liabilities" xfId="65"/>
    <cellStyle name="Normal_300-301 Elect Oper Revenues" xfId="66"/>
    <cellStyle name="Normal_310-311 Sales for Resale" xfId="67"/>
    <cellStyle name="Normal_320-323 Electric O&amp;M" xfId="68"/>
    <cellStyle name="Normal_Book1" xfId="69"/>
    <cellStyle name="Normal_Copy of Unbundled 2006 Software for BPA May 2008" xfId="70"/>
    <cellStyle name="Normal_Last Approved" xfId="71"/>
    <cellStyle name="Normal_page 113 114" xfId="72"/>
    <cellStyle name="Normal_page 278" xfId="73"/>
    <cellStyle name="Normal_page 300b" xfId="74"/>
    <cellStyle name="Normal_page 310" xfId="75"/>
    <cellStyle name="Normal_page 320" xfId="76"/>
    <cellStyle name="Normal_Sheet1" xfId="77"/>
    <cellStyle name="Normal_Sheet2" xfId="78"/>
    <cellStyle name="Normal_Sheet7" xfId="79"/>
    <cellStyle name="Normal_Sheet8" xfId="80"/>
    <cellStyle name="Note" xfId="81"/>
    <cellStyle name="Output" xfId="82"/>
    <cellStyle name="Percent" xfId="83"/>
    <cellStyle name="Percent 2" xfId="84"/>
    <cellStyle name="Title" xfId="85"/>
    <cellStyle name="Total" xfId="86"/>
    <cellStyle name="Warning Tex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REN\BPA\Copy%20of%20Avista%20ASC%202006_Karen%20Mar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 COOKBOOK"/>
      <sheetName val="Other Reg Asst &amp; Misc Def Debit"/>
      <sheetName val="Other Def Credits &amp; Reg Liab"/>
      <sheetName val="Taxes Functionalized"/>
      <sheetName val="110-111 Bal Sht Assets &amp; Debits"/>
      <sheetName val="112-113 Bal Sht Liablts &amp; Crdts"/>
      <sheetName val="114-117 Statement of Income"/>
      <sheetName val="200 Utly Plnt Dep, Amort, Depl"/>
      <sheetName val="204-207 Elect Plnt-In-Service"/>
      <sheetName val="219 Accum Prov for Depr of E Pl"/>
      <sheetName val="232 Other Reg Assets"/>
      <sheetName val="233 Misc Deferred Debit"/>
      <sheetName val="257 Long-Term Debt"/>
      <sheetName val="262 Taxes"/>
      <sheetName val="269 Other Deferred Credits"/>
      <sheetName val="278 Other Reg Liabilities"/>
      <sheetName val="300-301 Elect Oper Revenues"/>
      <sheetName val="310-311 Sales for Resale"/>
      <sheetName val="320-323 Electric O&amp;M"/>
      <sheetName val="330 Trans Elec to others"/>
      <sheetName val="336 Elec Plnt Depr &amp; Amort"/>
      <sheetName val="354 Labor"/>
      <sheetName val="In-Lieu sheet"/>
    </sheetNames>
    <sheetDataSet>
      <sheetData sheetId="0">
        <row r="424">
          <cell r="G424" t="str">
            <v>Dir-C</v>
          </cell>
          <cell r="H424">
            <v>0.7</v>
          </cell>
          <cell r="I424">
            <v>0</v>
          </cell>
          <cell r="J424">
            <v>0.30000000000000004</v>
          </cell>
        </row>
        <row r="425">
          <cell r="G425" t="str">
            <v>DIR-D</v>
          </cell>
          <cell r="H425">
            <v>0</v>
          </cell>
          <cell r="I425">
            <v>0</v>
          </cell>
          <cell r="J425">
            <v>1</v>
          </cell>
        </row>
        <row r="426">
          <cell r="G426" t="str">
            <v>DIR-P</v>
          </cell>
          <cell r="H426">
            <v>1</v>
          </cell>
          <cell r="I426">
            <v>0</v>
          </cell>
          <cell r="J426">
            <v>0</v>
          </cell>
        </row>
        <row r="427">
          <cell r="G427" t="str">
            <v>DIR-T</v>
          </cell>
          <cell r="H427">
            <v>0</v>
          </cell>
          <cell r="I427">
            <v>1</v>
          </cell>
          <cell r="J427">
            <v>0</v>
          </cell>
        </row>
        <row r="428">
          <cell r="G428" t="str">
            <v>DIRECT</v>
          </cell>
          <cell r="H428">
            <v>0</v>
          </cell>
          <cell r="I428">
            <v>0</v>
          </cell>
          <cell r="J428">
            <v>0</v>
          </cell>
        </row>
        <row r="429">
          <cell r="G429" t="str">
            <v>GP</v>
          </cell>
          <cell r="H429">
            <v>0.2551495066038966</v>
          </cell>
          <cell r="I429">
            <v>0.23495688396927286</v>
          </cell>
          <cell r="J429">
            <v>0.5098936094268306</v>
          </cell>
        </row>
        <row r="430">
          <cell r="G430" t="str">
            <v>GPM</v>
          </cell>
          <cell r="H430">
            <v>0.44895805620064283</v>
          </cell>
          <cell r="I430">
            <v>0.17359089759896215</v>
          </cell>
          <cell r="J430">
            <v>0.3774510462003951</v>
          </cell>
        </row>
        <row r="431">
          <cell r="G431" t="str">
            <v>LABOR</v>
          </cell>
          <cell r="H431">
            <v>0.3861032215266575</v>
          </cell>
          <cell r="I431">
            <v>0.11466314114901874</v>
          </cell>
          <cell r="J431">
            <v>0.4992336373243238</v>
          </cell>
        </row>
        <row r="432">
          <cell r="G432" t="str">
            <v>PTD</v>
          </cell>
          <cell r="H432">
            <v>0.44924070204888406</v>
          </cell>
          <cell r="I432">
            <v>0.1738558841476205</v>
          </cell>
          <cell r="J432">
            <v>0.37690341380349546</v>
          </cell>
        </row>
        <row r="433">
          <cell r="G433" t="str">
            <v>PTDG</v>
          </cell>
          <cell r="H433">
            <v>0.44375892181194976</v>
          </cell>
          <cell r="I433">
            <v>0.17558157939366886</v>
          </cell>
          <cell r="J433">
            <v>0.38065949879438143</v>
          </cell>
        </row>
        <row r="434">
          <cell r="G434" t="str">
            <v>TD</v>
          </cell>
          <cell r="H434">
            <v>0</v>
          </cell>
          <cell r="I434">
            <v>0.31566581770726915</v>
          </cell>
          <cell r="J434">
            <v>0.6843341822927309</v>
          </cell>
        </row>
        <row r="435">
          <cell r="G435" t="str">
            <v>TDG</v>
          </cell>
          <cell r="H435">
            <v>0</v>
          </cell>
          <cell r="I435">
            <v>0.3156573404568107</v>
          </cell>
          <cell r="J435">
            <v>0.6843426595431893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565"/>
  <sheetViews>
    <sheetView zoomScaleSheetLayoutView="85" workbookViewId="0" topLeftCell="A1">
      <selection activeCell="H6" sqref="H6:H7"/>
    </sheetView>
  </sheetViews>
  <sheetFormatPr defaultColWidth="9.00390625" defaultRowHeight="15" customHeight="1"/>
  <cols>
    <col min="1" max="1" width="5.375" style="57" customWidth="1"/>
    <col min="2" max="2" width="48.375" style="57" customWidth="1"/>
    <col min="3" max="3" width="9.25390625" style="55" customWidth="1"/>
    <col min="4" max="4" width="8.625" style="55" customWidth="1"/>
    <col min="5" max="5" width="10.00390625" style="1" customWidth="1"/>
    <col min="6" max="6" width="8.50390625" style="1" customWidth="1"/>
    <col min="7" max="7" width="14.50390625" style="44" customWidth="1"/>
    <col min="8" max="9" width="14.50390625" style="58" customWidth="1"/>
    <col min="10" max="10" width="16.625" style="58" customWidth="1"/>
    <col min="11" max="11" width="2.25390625" style="74" customWidth="1"/>
    <col min="12" max="18" width="17.625" style="1" customWidth="1"/>
    <col min="19" max="16384" width="9.00390625" style="1" customWidth="1"/>
  </cols>
  <sheetData>
    <row r="1" spans="1:18" ht="19.5" customHeight="1" thickTop="1">
      <c r="A1" s="1158" t="s">
        <v>173</v>
      </c>
      <c r="B1" s="1159"/>
      <c r="C1" s="1159"/>
      <c r="D1" s="1159"/>
      <c r="E1" s="1159"/>
      <c r="F1" s="1159"/>
      <c r="G1" s="1159"/>
      <c r="H1" s="1159"/>
      <c r="I1" s="1159"/>
      <c r="J1" s="1160"/>
      <c r="K1" s="16"/>
      <c r="L1" s="17"/>
      <c r="P1" s="524" t="s">
        <v>62</v>
      </c>
      <c r="Q1" s="524" t="s">
        <v>62</v>
      </c>
      <c r="R1" s="524" t="s">
        <v>62</v>
      </c>
    </row>
    <row r="2" spans="1:18" ht="19.5" customHeight="1">
      <c r="A2" s="1156" t="s">
        <v>564</v>
      </c>
      <c r="B2" s="1157"/>
      <c r="C2" s="1157"/>
      <c r="D2" s="1157"/>
      <c r="E2" s="1157"/>
      <c r="F2" s="1157"/>
      <c r="G2" s="1157"/>
      <c r="H2" s="1157"/>
      <c r="I2" s="1157"/>
      <c r="J2" s="1143"/>
      <c r="K2" s="716"/>
      <c r="L2" s="717"/>
      <c r="P2" s="524"/>
      <c r="Q2" s="524"/>
      <c r="R2" s="524"/>
    </row>
    <row r="3" spans="1:18" ht="17.25" customHeight="1">
      <c r="A3" s="1153" t="s">
        <v>555</v>
      </c>
      <c r="B3" s="1154"/>
      <c r="C3" s="1154"/>
      <c r="D3" s="1154"/>
      <c r="E3" s="1154"/>
      <c r="F3" s="1154"/>
      <c r="G3" s="1154"/>
      <c r="H3" s="1154"/>
      <c r="I3" s="1154"/>
      <c r="J3" s="1155"/>
      <c r="K3" s="716"/>
      <c r="L3" s="717"/>
      <c r="P3" s="524" t="s">
        <v>71</v>
      </c>
      <c r="Q3" s="524" t="s">
        <v>478</v>
      </c>
      <c r="R3" s="524" t="s">
        <v>480</v>
      </c>
    </row>
    <row r="4" spans="1:18" ht="9" customHeight="1" thickBot="1">
      <c r="A4" s="560"/>
      <c r="B4" s="293"/>
      <c r="C4" s="293"/>
      <c r="D4" s="293"/>
      <c r="E4" s="293"/>
      <c r="F4" s="293"/>
      <c r="G4" s="293"/>
      <c r="H4" s="293"/>
      <c r="I4" s="293"/>
      <c r="J4" s="561"/>
      <c r="K4" s="16"/>
      <c r="L4" s="17"/>
      <c r="P4" s="524"/>
      <c r="Q4" s="524"/>
      <c r="R4" s="524"/>
    </row>
    <row r="5" spans="1:18" ht="15.75" customHeight="1">
      <c r="A5" s="560"/>
      <c r="B5" s="293"/>
      <c r="C5" s="293"/>
      <c r="D5" s="710" t="s">
        <v>556</v>
      </c>
      <c r="E5" s="1144" t="s">
        <v>1934</v>
      </c>
      <c r="F5" s="1145"/>
      <c r="G5" s="1146"/>
      <c r="H5" s="293"/>
      <c r="I5" s="293"/>
      <c r="J5" s="561"/>
      <c r="K5" s="16"/>
      <c r="L5" s="17"/>
      <c r="P5" s="524"/>
      <c r="Q5" s="524"/>
      <c r="R5" s="524"/>
    </row>
    <row r="6" spans="1:18" ht="15.75" customHeight="1">
      <c r="A6" s="560"/>
      <c r="B6" s="293"/>
      <c r="C6" s="293"/>
      <c r="D6" s="710" t="s">
        <v>558</v>
      </c>
      <c r="E6" s="1147">
        <v>2006</v>
      </c>
      <c r="F6" s="1148"/>
      <c r="G6" s="1149"/>
      <c r="H6" s="1137" t="s">
        <v>860</v>
      </c>
      <c r="I6" s="293"/>
      <c r="J6" s="561"/>
      <c r="K6" s="16"/>
      <c r="L6" s="17"/>
      <c r="P6" s="524"/>
      <c r="Q6" s="524"/>
      <c r="R6" s="524"/>
    </row>
    <row r="7" spans="1:18" ht="15.75" customHeight="1" thickBot="1">
      <c r="A7" s="560"/>
      <c r="B7" s="293"/>
      <c r="C7" s="293"/>
      <c r="D7" s="710" t="s">
        <v>559</v>
      </c>
      <c r="E7" s="1139">
        <v>38844</v>
      </c>
      <c r="F7" s="1140"/>
      <c r="G7" s="1141"/>
      <c r="H7" s="1137" t="s">
        <v>861</v>
      </c>
      <c r="I7" s="293"/>
      <c r="J7" s="561"/>
      <c r="K7" s="16"/>
      <c r="L7" s="17"/>
      <c r="P7" s="524"/>
      <c r="Q7" s="524"/>
      <c r="R7" s="524"/>
    </row>
    <row r="8" spans="1:12" ht="9.75" customHeight="1">
      <c r="A8" s="711"/>
      <c r="B8" s="134"/>
      <c r="C8" s="3"/>
      <c r="D8" s="3"/>
      <c r="E8" s="4"/>
      <c r="F8" s="4"/>
      <c r="G8" s="5"/>
      <c r="H8" s="6"/>
      <c r="I8" s="19"/>
      <c r="J8" s="712"/>
      <c r="K8" s="16"/>
      <c r="L8" s="17"/>
    </row>
    <row r="9" spans="1:12" ht="1.5" customHeight="1">
      <c r="A9" s="711"/>
      <c r="B9" s="134"/>
      <c r="C9" s="3"/>
      <c r="D9" s="3"/>
      <c r="E9" s="4"/>
      <c r="F9" s="4"/>
      <c r="G9" s="5"/>
      <c r="H9" s="6"/>
      <c r="I9" s="19"/>
      <c r="J9" s="712"/>
      <c r="K9" s="16"/>
      <c r="L9" s="17"/>
    </row>
    <row r="10" spans="1:12" ht="15.75" customHeight="1">
      <c r="A10" s="1172" t="s">
        <v>252</v>
      </c>
      <c r="B10" s="1173"/>
      <c r="C10" s="1173"/>
      <c r="D10" s="1173"/>
      <c r="E10" s="1173"/>
      <c r="F10" s="1173"/>
      <c r="G10" s="1173"/>
      <c r="H10" s="1173"/>
      <c r="I10" s="1173"/>
      <c r="J10" s="1174"/>
      <c r="K10" s="16"/>
      <c r="L10" s="17"/>
    </row>
    <row r="11" spans="1:12" ht="7.5" customHeight="1" thickBot="1">
      <c r="A11" s="540"/>
      <c r="B11" s="541"/>
      <c r="C11" s="525"/>
      <c r="D11" s="525"/>
      <c r="E11" s="541"/>
      <c r="F11" s="541"/>
      <c r="G11" s="541"/>
      <c r="H11" s="541"/>
      <c r="I11" s="541"/>
      <c r="J11" s="542"/>
      <c r="K11" s="16"/>
      <c r="L11" s="17"/>
    </row>
    <row r="12" spans="1:14" ht="15" customHeight="1" thickBot="1">
      <c r="A12" s="1161" t="s">
        <v>72</v>
      </c>
      <c r="B12" s="1162"/>
      <c r="C12" s="473" t="s">
        <v>401</v>
      </c>
      <c r="D12" s="474"/>
      <c r="E12" s="458" t="s">
        <v>437</v>
      </c>
      <c r="F12" s="459"/>
      <c r="G12" s="1150" t="s">
        <v>100</v>
      </c>
      <c r="H12" s="1167" t="s">
        <v>101</v>
      </c>
      <c r="I12" s="1167" t="s">
        <v>102</v>
      </c>
      <c r="J12" s="713"/>
      <c r="K12" s="27"/>
      <c r="L12" s="1167" t="s">
        <v>101</v>
      </c>
      <c r="M12" s="1167" t="s">
        <v>102</v>
      </c>
      <c r="N12" s="444"/>
    </row>
    <row r="13" spans="1:14" ht="15" customHeight="1" thickBot="1">
      <c r="A13" s="1163"/>
      <c r="B13" s="1164"/>
      <c r="C13" s="445" t="s">
        <v>397</v>
      </c>
      <c r="D13" s="465" t="s">
        <v>68</v>
      </c>
      <c r="E13" s="460" t="s">
        <v>88</v>
      </c>
      <c r="F13" s="461"/>
      <c r="G13" s="1151"/>
      <c r="H13" s="1168"/>
      <c r="I13" s="1168"/>
      <c r="J13" s="714" t="s">
        <v>70</v>
      </c>
      <c r="K13" s="28"/>
      <c r="L13" s="1168"/>
      <c r="M13" s="1168"/>
      <c r="N13" s="449" t="s">
        <v>70</v>
      </c>
    </row>
    <row r="14" spans="1:14" ht="15" customHeight="1" thickBot="1">
      <c r="A14" s="1165"/>
      <c r="B14" s="1166"/>
      <c r="C14" s="466" t="s">
        <v>398</v>
      </c>
      <c r="D14" s="467" t="s">
        <v>321</v>
      </c>
      <c r="E14" s="467" t="s">
        <v>435</v>
      </c>
      <c r="F14" s="467" t="s">
        <v>436</v>
      </c>
      <c r="G14" s="1152"/>
      <c r="H14" s="1169"/>
      <c r="I14" s="1169"/>
      <c r="J14" s="715" t="s">
        <v>103</v>
      </c>
      <c r="K14" s="29"/>
      <c r="L14" s="1169"/>
      <c r="M14" s="1169"/>
      <c r="N14" s="468" t="s">
        <v>103</v>
      </c>
    </row>
    <row r="15" spans="1:12" ht="15" customHeight="1">
      <c r="A15" s="299" t="s">
        <v>137</v>
      </c>
      <c r="B15" s="120"/>
      <c r="C15" s="43"/>
      <c r="D15" s="10"/>
      <c r="E15" s="10"/>
      <c r="F15" s="10"/>
      <c r="G15" s="31"/>
      <c r="H15" s="32"/>
      <c r="I15" s="32"/>
      <c r="J15" s="254"/>
      <c r="K15" s="27"/>
      <c r="L15" s="30"/>
    </row>
    <row r="16" spans="1:20" ht="15" customHeight="1">
      <c r="A16" s="378"/>
      <c r="B16" s="82" t="s">
        <v>260</v>
      </c>
      <c r="C16" s="348" t="s">
        <v>189</v>
      </c>
      <c r="D16" s="258">
        <v>301</v>
      </c>
      <c r="E16" s="263" t="s">
        <v>478</v>
      </c>
      <c r="F16" s="263" t="s">
        <v>69</v>
      </c>
      <c r="G16" s="349">
        <f>'204-207 Elect Plnt-In-Service'!K3</f>
        <v>0</v>
      </c>
      <c r="H16" s="349">
        <f>VLOOKUP($E16,Ratio,2,FALSE)*$G16</f>
        <v>0</v>
      </c>
      <c r="I16" s="349">
        <f>VLOOKUP($E16,Ratio,3,FALSE)*$G16</f>
        <v>0</v>
      </c>
      <c r="J16" s="379">
        <f>VLOOKUP($E16,Ratio,4,FALSE)*$G16</f>
        <v>0</v>
      </c>
      <c r="K16" s="33"/>
      <c r="O16" s="14"/>
      <c r="P16" s="35"/>
      <c r="Q16" s="35"/>
      <c r="R16" s="35"/>
      <c r="S16" s="35"/>
      <c r="T16" s="35"/>
    </row>
    <row r="17" spans="1:20" ht="15" customHeight="1">
      <c r="A17" s="378"/>
      <c r="B17" s="82" t="s">
        <v>261</v>
      </c>
      <c r="C17" s="348" t="s">
        <v>189</v>
      </c>
      <c r="D17" s="258">
        <v>302</v>
      </c>
      <c r="E17" s="263" t="s">
        <v>62</v>
      </c>
      <c r="F17" s="263" t="s">
        <v>71</v>
      </c>
      <c r="G17" s="349">
        <f>'204-207 Elect Plnt-In-Service'!K4</f>
        <v>48460534</v>
      </c>
      <c r="H17" s="349">
        <f>IF($E17="DIRECT",$L17,VLOOKUP($E17,Ratio,2,FALSE)*$G17)</f>
        <v>48460534</v>
      </c>
      <c r="I17" s="349">
        <f>IF($E17="DIRECT",$M17,VLOOKUP($E17,Ratio,3,FALSE)*$G17)</f>
        <v>0</v>
      </c>
      <c r="J17" s="379">
        <f>IF($E17="DIRECT",$N17,VLOOKUP($E17,Ratio,4,FALSE)*$G17)</f>
        <v>0</v>
      </c>
      <c r="K17" s="33"/>
      <c r="L17" s="349">
        <f>'Account 302_303'!D8</f>
        <v>48460534</v>
      </c>
      <c r="M17" s="349"/>
      <c r="N17" s="379"/>
      <c r="O17" s="14"/>
      <c r="P17" s="35"/>
      <c r="Q17" s="35"/>
      <c r="R17" s="35"/>
      <c r="S17" s="35"/>
      <c r="T17" s="35"/>
    </row>
    <row r="18" spans="1:20" ht="15" customHeight="1">
      <c r="A18" s="378"/>
      <c r="B18" s="82" t="s">
        <v>262</v>
      </c>
      <c r="C18" s="348" t="s">
        <v>189</v>
      </c>
      <c r="D18" s="258">
        <v>303</v>
      </c>
      <c r="E18" s="263" t="s">
        <v>62</v>
      </c>
      <c r="F18" s="263" t="s">
        <v>478</v>
      </c>
      <c r="G18" s="349">
        <f>'204-207 Elect Plnt-In-Service'!K5</f>
        <v>123314826</v>
      </c>
      <c r="H18" s="349">
        <f>IF($E18="DIRECT",$L18,VLOOKUP($E18,Ratio,2,FALSE)*$G18)</f>
        <v>2904530.28519678</v>
      </c>
      <c r="I18" s="349">
        <f>IF($E18="DIRECT",$M18,VLOOKUP($E18,Ratio,3,FALSE)*$G18)</f>
        <v>7417800.692561086</v>
      </c>
      <c r="J18" s="379">
        <f>IF($E18="DIRECT",$N18,VLOOKUP($E18,Ratio,4,FALSE)*$G18)</f>
        <v>112992495.02224113</v>
      </c>
      <c r="K18" s="33"/>
      <c r="L18" s="349">
        <f>'Account 302_303'!B32</f>
        <v>2904530.28519678</v>
      </c>
      <c r="M18" s="349">
        <f>'Account 302_303'!D32</f>
        <v>7417800.692561086</v>
      </c>
      <c r="N18" s="379">
        <f>'Account 302_303'!C32+'Account 302_303'!E32+'Account 302_303'!F32+'Account 302_303'!G32</f>
        <v>112992495.02224113</v>
      </c>
      <c r="O18" s="1008"/>
      <c r="P18" s="35"/>
      <c r="Q18" s="35"/>
      <c r="R18" s="35"/>
      <c r="S18" s="35"/>
      <c r="T18" s="35"/>
    </row>
    <row r="19" spans="1:20" ht="15" customHeight="1">
      <c r="A19" s="380" t="s">
        <v>239</v>
      </c>
      <c r="B19" s="51"/>
      <c r="C19" s="685"/>
      <c r="D19" s="686"/>
      <c r="E19" s="686"/>
      <c r="F19" s="687"/>
      <c r="G19" s="1036">
        <f>SUM(G16:G18)</f>
        <v>171775360</v>
      </c>
      <c r="H19" s="1036">
        <f>SUM(H16:H18)</f>
        <v>51365064.28519678</v>
      </c>
      <c r="I19" s="1036">
        <f>SUM(I16:I18)</f>
        <v>7417800.692561086</v>
      </c>
      <c r="J19" s="1037">
        <f>SUM(J16:J18)</f>
        <v>112992495.02224113</v>
      </c>
      <c r="K19" s="36"/>
      <c r="L19" s="37"/>
      <c r="M19" s="14"/>
      <c r="N19" s="14"/>
      <c r="O19" s="14"/>
      <c r="P19" s="35"/>
      <c r="Q19" s="35"/>
      <c r="R19" s="35"/>
      <c r="S19" s="35"/>
      <c r="T19" s="35"/>
    </row>
    <row r="20" spans="1:20" s="12" customFormat="1" ht="7.5" customHeight="1">
      <c r="A20" s="381"/>
      <c r="B20" s="51"/>
      <c r="C20" s="85"/>
      <c r="D20" s="85"/>
      <c r="E20" s="85"/>
      <c r="F20" s="85"/>
      <c r="G20" s="543"/>
      <c r="H20" s="107"/>
      <c r="I20" s="543"/>
      <c r="J20" s="544"/>
      <c r="K20" s="33"/>
      <c r="L20" s="34"/>
      <c r="M20" s="38"/>
      <c r="N20" s="38"/>
      <c r="O20" s="38"/>
      <c r="P20" s="35"/>
      <c r="Q20" s="35"/>
      <c r="R20" s="35"/>
      <c r="S20" s="35"/>
      <c r="T20" s="35"/>
    </row>
    <row r="21" spans="1:12" ht="15" customHeight="1">
      <c r="A21" s="299" t="s">
        <v>106</v>
      </c>
      <c r="B21" s="121"/>
      <c r="C21" s="85"/>
      <c r="D21" s="85"/>
      <c r="E21" s="85"/>
      <c r="F21" s="85"/>
      <c r="G21" s="543"/>
      <c r="H21" s="202"/>
      <c r="I21" s="202"/>
      <c r="J21" s="359"/>
      <c r="K21" s="27"/>
      <c r="L21" s="30"/>
    </row>
    <row r="22" spans="1:15" ht="15" customHeight="1">
      <c r="A22" s="234"/>
      <c r="B22" s="84" t="s">
        <v>107</v>
      </c>
      <c r="C22" s="348" t="s">
        <v>189</v>
      </c>
      <c r="D22" s="258" t="s">
        <v>108</v>
      </c>
      <c r="E22" s="263" t="s">
        <v>480</v>
      </c>
      <c r="F22" s="263"/>
      <c r="G22" s="479">
        <f>SUM('204-207 Elect Plnt-In-Service'!K9:K16)</f>
        <v>819407522</v>
      </c>
      <c r="H22" s="349">
        <f>VLOOKUP($E22,Ratio,2,FALSE)*$G22</f>
        <v>819407522</v>
      </c>
      <c r="I22" s="349">
        <f>VLOOKUP($E22,Ratio,3,FALSE)*$G22</f>
        <v>0</v>
      </c>
      <c r="J22" s="379">
        <f>VLOOKUP($E22,Ratio,4,FALSE)*$G22</f>
        <v>0</v>
      </c>
      <c r="K22" s="36"/>
      <c r="L22" s="37"/>
      <c r="M22" s="39"/>
      <c r="N22" s="39"/>
      <c r="O22" s="39"/>
    </row>
    <row r="23" spans="1:20" ht="15" customHeight="1">
      <c r="A23" s="234"/>
      <c r="B23" s="84" t="s">
        <v>109</v>
      </c>
      <c r="C23" s="348" t="s">
        <v>189</v>
      </c>
      <c r="D23" s="258" t="s">
        <v>110</v>
      </c>
      <c r="E23" s="263" t="s">
        <v>480</v>
      </c>
      <c r="F23" s="263"/>
      <c r="G23" s="479">
        <f>SUM('204-207 Elect Plnt-In-Service'!K19:K25)</f>
        <v>0</v>
      </c>
      <c r="H23" s="349">
        <f>VLOOKUP($E23,Ratio,2,FALSE)*$G23</f>
        <v>0</v>
      </c>
      <c r="I23" s="349">
        <f>VLOOKUP($E23,Ratio,3,FALSE)*$G23</f>
        <v>0</v>
      </c>
      <c r="J23" s="379">
        <f>VLOOKUP($E23,Ratio,4,FALSE)*$G23</f>
        <v>0</v>
      </c>
      <c r="K23" s="36"/>
      <c r="L23" s="37"/>
      <c r="M23" s="40"/>
      <c r="N23" s="41"/>
      <c r="O23" s="39"/>
      <c r="P23" s="35"/>
      <c r="Q23" s="35"/>
      <c r="R23" s="35"/>
      <c r="S23" s="35"/>
      <c r="T23" s="35"/>
    </row>
    <row r="24" spans="1:20" ht="15" customHeight="1">
      <c r="A24" s="234"/>
      <c r="B24" s="84" t="s">
        <v>111</v>
      </c>
      <c r="C24" s="348" t="s">
        <v>189</v>
      </c>
      <c r="D24" s="258" t="s">
        <v>112</v>
      </c>
      <c r="E24" s="263" t="s">
        <v>480</v>
      </c>
      <c r="F24" s="263"/>
      <c r="G24" s="479">
        <f>SUM('204-207 Elect Plnt-In-Service'!K28:K35)</f>
        <v>237821189</v>
      </c>
      <c r="H24" s="349">
        <f>VLOOKUP($E24,Ratio,2,FALSE)*$G24</f>
        <v>237821189</v>
      </c>
      <c r="I24" s="349">
        <f>VLOOKUP($E24,Ratio,3,FALSE)*$G24</f>
        <v>0</v>
      </c>
      <c r="J24" s="379">
        <f>VLOOKUP($E24,Ratio,4,FALSE)*$G24</f>
        <v>0</v>
      </c>
      <c r="K24" s="36"/>
      <c r="L24" s="37"/>
      <c r="M24" s="14"/>
      <c r="N24" s="14"/>
      <c r="O24" s="14"/>
      <c r="P24" s="35"/>
      <c r="Q24" s="35"/>
      <c r="R24" s="35"/>
      <c r="S24" s="35"/>
      <c r="T24" s="35"/>
    </row>
    <row r="25" spans="1:20" ht="15" customHeight="1">
      <c r="A25" s="234"/>
      <c r="B25" s="84" t="s">
        <v>113</v>
      </c>
      <c r="C25" s="348" t="s">
        <v>189</v>
      </c>
      <c r="D25" s="258" t="s">
        <v>114</v>
      </c>
      <c r="E25" s="263" t="s">
        <v>480</v>
      </c>
      <c r="F25" s="263"/>
      <c r="G25" s="479">
        <f>SUM('204-207 Elect Plnt-In-Service'!K38:K45)</f>
        <v>356882306</v>
      </c>
      <c r="H25" s="349">
        <f>VLOOKUP($E25,Ratio,2,FALSE)*$G25</f>
        <v>356882306</v>
      </c>
      <c r="I25" s="349">
        <f>VLOOKUP($E25,Ratio,3,FALSE)*$G25</f>
        <v>0</v>
      </c>
      <c r="J25" s="379">
        <f>VLOOKUP($E25,Ratio,4,FALSE)*$G25</f>
        <v>0</v>
      </c>
      <c r="K25" s="36"/>
      <c r="L25" s="37"/>
      <c r="M25" s="14"/>
      <c r="N25" s="14"/>
      <c r="O25" s="14"/>
      <c r="P25" s="35"/>
      <c r="Q25" s="35"/>
      <c r="R25" s="35"/>
      <c r="S25" s="35"/>
      <c r="T25" s="35"/>
    </row>
    <row r="26" spans="1:20" ht="15" customHeight="1">
      <c r="A26" s="380" t="s">
        <v>115</v>
      </c>
      <c r="B26" s="51"/>
      <c r="C26" s="685"/>
      <c r="D26" s="686"/>
      <c r="E26" s="686"/>
      <c r="F26" s="687"/>
      <c r="G26" s="669">
        <f>SUM(G22:G25)</f>
        <v>1414111017</v>
      </c>
      <c r="H26" s="669">
        <f>SUM(H22:H25)</f>
        <v>1414111017</v>
      </c>
      <c r="I26" s="683">
        <f>SUM(I22:I25)</f>
        <v>0</v>
      </c>
      <c r="J26" s="688">
        <f>SUM(J22:J25)</f>
        <v>0</v>
      </c>
      <c r="K26" s="36"/>
      <c r="L26" s="37"/>
      <c r="M26" s="14"/>
      <c r="N26" s="14"/>
      <c r="O26" s="14"/>
      <c r="P26" s="35"/>
      <c r="Q26" s="35"/>
      <c r="R26" s="35"/>
      <c r="S26" s="35"/>
      <c r="T26" s="35"/>
    </row>
    <row r="27" spans="1:15" ht="7.5" customHeight="1">
      <c r="A27" s="381"/>
      <c r="B27" s="51"/>
      <c r="C27" s="85"/>
      <c r="D27" s="85"/>
      <c r="E27" s="85"/>
      <c r="F27" s="85"/>
      <c r="G27" s="490"/>
      <c r="H27" s="202"/>
      <c r="I27" s="202"/>
      <c r="J27" s="359"/>
      <c r="K27" s="36"/>
      <c r="L27" s="37"/>
      <c r="M27" s="14"/>
      <c r="N27" s="14"/>
      <c r="O27" s="14"/>
    </row>
    <row r="28" spans="1:15" ht="15" customHeight="1">
      <c r="A28" s="299" t="s">
        <v>345</v>
      </c>
      <c r="B28" s="82"/>
      <c r="C28" s="85"/>
      <c r="D28" s="85"/>
      <c r="E28" s="122"/>
      <c r="F28" s="122"/>
      <c r="G28" s="543"/>
      <c r="H28" s="202"/>
      <c r="I28" s="202"/>
      <c r="J28" s="359"/>
      <c r="K28" s="36"/>
      <c r="L28" s="37"/>
      <c r="M28" s="14"/>
      <c r="N28" s="14"/>
      <c r="O28" s="14"/>
    </row>
    <row r="29" spans="1:20" ht="15" customHeight="1">
      <c r="A29" s="234"/>
      <c r="B29" s="84" t="s">
        <v>342</v>
      </c>
      <c r="C29" s="348" t="s">
        <v>189</v>
      </c>
      <c r="D29" s="258" t="s">
        <v>116</v>
      </c>
      <c r="E29" s="263" t="s">
        <v>479</v>
      </c>
      <c r="F29" s="263"/>
      <c r="G29" s="479">
        <f>SUM('204-207 Elect Plnt-In-Service'!K49:K58)</f>
        <v>283206605</v>
      </c>
      <c r="H29" s="349">
        <f>VLOOKUP($E29,Ratio,2,FALSE)*$G29</f>
        <v>0</v>
      </c>
      <c r="I29" s="349">
        <f>VLOOKUP($E29,Ratio,3,FALSE)*$G29</f>
        <v>283206605</v>
      </c>
      <c r="J29" s="379">
        <f>VLOOKUP($E29,Ratio,4,FALSE)*$G29</f>
        <v>0</v>
      </c>
      <c r="K29" s="36"/>
      <c r="L29" s="37"/>
      <c r="M29" s="14"/>
      <c r="N29" s="14"/>
      <c r="O29" s="14"/>
      <c r="P29" s="35"/>
      <c r="Q29" s="35"/>
      <c r="R29" s="35"/>
      <c r="S29" s="35"/>
      <c r="T29" s="35"/>
    </row>
    <row r="30" spans="1:20" ht="15" customHeight="1">
      <c r="A30" s="380" t="s">
        <v>117</v>
      </c>
      <c r="B30" s="123"/>
      <c r="C30" s="685"/>
      <c r="D30" s="686"/>
      <c r="E30" s="686"/>
      <c r="F30" s="687"/>
      <c r="G30" s="669">
        <f>SUM(G29)</f>
        <v>283206605</v>
      </c>
      <c r="H30" s="683">
        <f>SUM(H29)</f>
        <v>0</v>
      </c>
      <c r="I30" s="1036">
        <f>SUM(I29)</f>
        <v>283206605</v>
      </c>
      <c r="J30" s="688">
        <f>SUM(J29)</f>
        <v>0</v>
      </c>
      <c r="K30" s="36"/>
      <c r="L30" s="37"/>
      <c r="M30" s="14"/>
      <c r="N30" s="14"/>
      <c r="O30" s="14"/>
      <c r="P30" s="35"/>
      <c r="Q30" s="35"/>
      <c r="R30" s="35"/>
      <c r="S30" s="35"/>
      <c r="T30" s="35"/>
    </row>
    <row r="31" spans="1:20" s="12" customFormat="1" ht="7.5" customHeight="1">
      <c r="A31" s="381"/>
      <c r="B31" s="123"/>
      <c r="C31" s="124"/>
      <c r="D31" s="85"/>
      <c r="E31" s="85"/>
      <c r="F31" s="85"/>
      <c r="G31" s="545"/>
      <c r="H31" s="545"/>
      <c r="I31" s="545"/>
      <c r="J31" s="546"/>
      <c r="K31" s="33"/>
      <c r="L31" s="34"/>
      <c r="M31" s="38"/>
      <c r="N31" s="38"/>
      <c r="O31" s="38"/>
      <c r="P31" s="35"/>
      <c r="Q31" s="35"/>
      <c r="R31" s="35"/>
      <c r="S31" s="35"/>
      <c r="T31" s="35"/>
    </row>
    <row r="32" spans="1:15" ht="15" customHeight="1">
      <c r="A32" s="299" t="s">
        <v>136</v>
      </c>
      <c r="B32" s="82"/>
      <c r="C32" s="85"/>
      <c r="D32" s="85"/>
      <c r="E32" s="51"/>
      <c r="F32" s="51"/>
      <c r="G32" s="543"/>
      <c r="H32" s="202"/>
      <c r="I32" s="202"/>
      <c r="J32" s="359"/>
      <c r="K32" s="36"/>
      <c r="L32" s="37"/>
      <c r="M32" s="14"/>
      <c r="N32" s="14"/>
      <c r="O32" s="14"/>
    </row>
    <row r="33" spans="1:20" ht="15" customHeight="1">
      <c r="A33" s="234"/>
      <c r="B33" s="84" t="s">
        <v>343</v>
      </c>
      <c r="C33" s="348" t="s">
        <v>189</v>
      </c>
      <c r="D33" s="258" t="s">
        <v>119</v>
      </c>
      <c r="E33" s="263" t="s">
        <v>478</v>
      </c>
      <c r="F33" s="263"/>
      <c r="G33" s="479">
        <f>SUM('204-207 Elect Plnt-In-Service'!K61:K75)</f>
        <v>2058570452</v>
      </c>
      <c r="H33" s="349">
        <f>VLOOKUP($E33,Ratio,2,FALSE)*$G33</f>
        <v>0</v>
      </c>
      <c r="I33" s="349">
        <f>VLOOKUP($E33,Ratio,3,FALSE)*$G33</f>
        <v>0</v>
      </c>
      <c r="J33" s="379">
        <f>VLOOKUP($E33,Ratio,4,FALSE)*$G33</f>
        <v>2058570452</v>
      </c>
      <c r="K33" s="36"/>
      <c r="L33" s="37"/>
      <c r="M33" s="14"/>
      <c r="N33" s="14"/>
      <c r="O33" s="14"/>
      <c r="P33" s="35"/>
      <c r="Q33" s="35"/>
      <c r="R33" s="35"/>
      <c r="S33" s="35"/>
      <c r="T33" s="35"/>
    </row>
    <row r="34" spans="1:20" ht="15" customHeight="1">
      <c r="A34" s="297" t="s">
        <v>118</v>
      </c>
      <c r="B34" s="82"/>
      <c r="C34" s="685"/>
      <c r="D34" s="686"/>
      <c r="E34" s="686"/>
      <c r="F34" s="687"/>
      <c r="G34" s="669">
        <f>SUM(G33)</f>
        <v>2058570452</v>
      </c>
      <c r="H34" s="1036">
        <f>SUM(H33)</f>
        <v>0</v>
      </c>
      <c r="I34" s="1036">
        <f>SUM(I33)</f>
        <v>0</v>
      </c>
      <c r="J34" s="1037">
        <f>SUM(J33)</f>
        <v>2058570452</v>
      </c>
      <c r="K34" s="36"/>
      <c r="L34" s="37"/>
      <c r="M34" s="14"/>
      <c r="N34" s="14"/>
      <c r="O34" s="14"/>
      <c r="P34" s="35"/>
      <c r="Q34" s="35"/>
      <c r="R34" s="35"/>
      <c r="S34" s="35"/>
      <c r="T34" s="35"/>
    </row>
    <row r="35" spans="1:20" s="12" customFormat="1" ht="7.5" customHeight="1">
      <c r="A35" s="382"/>
      <c r="B35" s="82"/>
      <c r="C35" s="85"/>
      <c r="D35" s="85"/>
      <c r="E35" s="85"/>
      <c r="F35" s="85"/>
      <c r="G35" s="547"/>
      <c r="H35" s="547"/>
      <c r="I35" s="547"/>
      <c r="J35" s="548"/>
      <c r="K35" s="33"/>
      <c r="L35" s="34"/>
      <c r="M35" s="38"/>
      <c r="N35" s="38"/>
      <c r="O35" s="38"/>
      <c r="P35" s="35"/>
      <c r="Q35" s="35"/>
      <c r="R35" s="35"/>
      <c r="S35" s="35"/>
      <c r="T35" s="35"/>
    </row>
    <row r="36" spans="1:15" ht="15" customHeight="1">
      <c r="A36" s="299" t="s">
        <v>120</v>
      </c>
      <c r="B36" s="123"/>
      <c r="C36" s="85"/>
      <c r="D36" s="83"/>
      <c r="E36" s="83"/>
      <c r="F36" s="83"/>
      <c r="G36" s="549"/>
      <c r="H36" s="549"/>
      <c r="I36" s="549"/>
      <c r="J36" s="550"/>
      <c r="K36" s="36"/>
      <c r="L36" s="37"/>
      <c r="M36" s="14"/>
      <c r="N36" s="14"/>
      <c r="O36" s="14"/>
    </row>
    <row r="37" spans="1:15" ht="15" customHeight="1">
      <c r="A37" s="234"/>
      <c r="B37" s="91" t="s">
        <v>121</v>
      </c>
      <c r="C37" s="348" t="s">
        <v>189</v>
      </c>
      <c r="D37" s="258">
        <v>389</v>
      </c>
      <c r="E37" s="263" t="s">
        <v>71</v>
      </c>
      <c r="F37" s="263"/>
      <c r="G37" s="479">
        <f>'204-207 Elect Plnt-In-Service'!K87</f>
        <v>4635830</v>
      </c>
      <c r="H37" s="349">
        <f aca="true" t="shared" si="0" ref="H37:H46">VLOOKUP($E37,Ratio,2,FALSE)*$G37</f>
        <v>1745413.6403371189</v>
      </c>
      <c r="I37" s="349">
        <f aca="true" t="shared" si="1" ref="I37:I46">VLOOKUP($E37,Ratio,3,FALSE)*$G37</f>
        <v>349557.188550329</v>
      </c>
      <c r="J37" s="379">
        <f aca="true" t="shared" si="2" ref="J37:J46">VLOOKUP($E37,Ratio,4,FALSE)*$G37</f>
        <v>2540859.1711125523</v>
      </c>
      <c r="K37" s="36"/>
      <c r="L37" s="37"/>
      <c r="M37" s="14"/>
      <c r="N37" s="14"/>
      <c r="O37" s="14"/>
    </row>
    <row r="38" spans="1:15" ht="15" customHeight="1">
      <c r="A38" s="234"/>
      <c r="B38" s="91" t="s">
        <v>122</v>
      </c>
      <c r="C38" s="348" t="s">
        <v>189</v>
      </c>
      <c r="D38" s="258">
        <v>390</v>
      </c>
      <c r="E38" s="263" t="s">
        <v>71</v>
      </c>
      <c r="F38" s="263"/>
      <c r="G38" s="479">
        <f>'204-207 Elect Plnt-In-Service'!K88</f>
        <v>56435602</v>
      </c>
      <c r="H38" s="349">
        <f t="shared" si="0"/>
        <v>21248292.006272186</v>
      </c>
      <c r="I38" s="349">
        <f t="shared" si="1"/>
        <v>4255434.381602717</v>
      </c>
      <c r="J38" s="379">
        <f t="shared" si="2"/>
        <v>30931875.6121251</v>
      </c>
      <c r="K38" s="36"/>
      <c r="L38" s="37"/>
      <c r="M38" s="14"/>
      <c r="N38" s="14"/>
      <c r="O38" s="14"/>
    </row>
    <row r="39" spans="1:15" ht="15" customHeight="1">
      <c r="A39" s="234"/>
      <c r="B39" s="91" t="s">
        <v>123</v>
      </c>
      <c r="C39" s="348" t="s">
        <v>189</v>
      </c>
      <c r="D39" s="258">
        <v>391</v>
      </c>
      <c r="E39" s="263" t="s">
        <v>67</v>
      </c>
      <c r="F39" s="263"/>
      <c r="G39" s="479">
        <f>'204-207 Elect Plnt-In-Service'!K89</f>
        <v>36822574</v>
      </c>
      <c r="H39" s="349">
        <f t="shared" si="0"/>
        <v>11448061.148798617</v>
      </c>
      <c r="I39" s="349">
        <f t="shared" si="1"/>
        <v>1928781.8158113745</v>
      </c>
      <c r="J39" s="379">
        <f t="shared" si="2"/>
        <v>23445731.035390012</v>
      </c>
      <c r="K39" s="36"/>
      <c r="L39" s="37"/>
      <c r="M39" s="14"/>
      <c r="N39" s="14"/>
      <c r="O39" s="14"/>
    </row>
    <row r="40" spans="1:15" ht="15" customHeight="1">
      <c r="A40" s="234"/>
      <c r="B40" s="91" t="s">
        <v>124</v>
      </c>
      <c r="C40" s="348" t="s">
        <v>189</v>
      </c>
      <c r="D40" s="258">
        <v>392</v>
      </c>
      <c r="E40" s="263" t="s">
        <v>105</v>
      </c>
      <c r="F40" s="263"/>
      <c r="G40" s="479">
        <f>'204-207 Elect Plnt-In-Service'!K90</f>
        <v>34739628</v>
      </c>
      <c r="H40" s="349">
        <f t="shared" si="0"/>
        <v>0</v>
      </c>
      <c r="I40" s="349">
        <f t="shared" si="1"/>
        <v>4201293.233885731</v>
      </c>
      <c r="J40" s="379">
        <f t="shared" si="2"/>
        <v>30538334.766114272</v>
      </c>
      <c r="K40" s="36"/>
      <c r="L40" s="37"/>
      <c r="M40" s="14"/>
      <c r="N40" s="14"/>
      <c r="O40" s="14"/>
    </row>
    <row r="41" spans="1:15" ht="15" customHeight="1">
      <c r="A41" s="234"/>
      <c r="B41" s="91" t="s">
        <v>125</v>
      </c>
      <c r="C41" s="348" t="s">
        <v>189</v>
      </c>
      <c r="D41" s="258">
        <v>393</v>
      </c>
      <c r="E41" s="263" t="s">
        <v>71</v>
      </c>
      <c r="F41" s="263"/>
      <c r="G41" s="479">
        <f>'204-207 Elect Plnt-In-Service'!K91</f>
        <v>756653</v>
      </c>
      <c r="H41" s="349">
        <f t="shared" si="0"/>
        <v>284883.71385534026</v>
      </c>
      <c r="I41" s="349">
        <f t="shared" si="1"/>
        <v>57054.18347699809</v>
      </c>
      <c r="J41" s="379">
        <f t="shared" si="2"/>
        <v>414715.1026676617</v>
      </c>
      <c r="K41" s="36"/>
      <c r="L41" s="37"/>
      <c r="M41" s="14"/>
      <c r="N41" s="14"/>
      <c r="O41" s="14"/>
    </row>
    <row r="42" spans="1:15" ht="15" customHeight="1">
      <c r="A42" s="234"/>
      <c r="B42" s="91" t="s">
        <v>126</v>
      </c>
      <c r="C42" s="348" t="s">
        <v>189</v>
      </c>
      <c r="D42" s="258">
        <v>394</v>
      </c>
      <c r="E42" s="263" t="s">
        <v>71</v>
      </c>
      <c r="F42" s="263"/>
      <c r="G42" s="479">
        <f>'204-207 Elect Plnt-In-Service'!K92</f>
        <v>10208409</v>
      </c>
      <c r="H42" s="349">
        <f t="shared" si="0"/>
        <v>3843518.0571203446</v>
      </c>
      <c r="I42" s="349">
        <f t="shared" si="1"/>
        <v>769748.4052719525</v>
      </c>
      <c r="J42" s="379">
        <f t="shared" si="2"/>
        <v>5595142.537607703</v>
      </c>
      <c r="K42" s="36"/>
      <c r="L42" s="37"/>
      <c r="M42" s="14"/>
      <c r="N42" s="14"/>
      <c r="O42" s="14"/>
    </row>
    <row r="43" spans="1:15" ht="15" customHeight="1">
      <c r="A43" s="234"/>
      <c r="B43" s="91" t="s">
        <v>127</v>
      </c>
      <c r="C43" s="348" t="s">
        <v>189</v>
      </c>
      <c r="D43" s="258">
        <v>395</v>
      </c>
      <c r="E43" s="263" t="s">
        <v>71</v>
      </c>
      <c r="F43" s="263"/>
      <c r="G43" s="479">
        <f>'204-207 Elect Plnt-In-Service'!K93</f>
        <v>10320839</v>
      </c>
      <c r="H43" s="349">
        <f t="shared" si="0"/>
        <v>3885848.5255765007</v>
      </c>
      <c r="I43" s="349">
        <f t="shared" si="1"/>
        <v>778226.005768242</v>
      </c>
      <c r="J43" s="379">
        <f t="shared" si="2"/>
        <v>5656764.4686552575</v>
      </c>
      <c r="K43" s="36"/>
      <c r="L43" s="37"/>
      <c r="M43" s="14"/>
      <c r="N43" s="14"/>
      <c r="O43" s="14"/>
    </row>
    <row r="44" spans="1:15" ht="15" customHeight="1">
      <c r="A44" s="234"/>
      <c r="B44" s="91" t="s">
        <v>128</v>
      </c>
      <c r="C44" s="348" t="s">
        <v>189</v>
      </c>
      <c r="D44" s="258">
        <v>396</v>
      </c>
      <c r="E44" s="263" t="s">
        <v>105</v>
      </c>
      <c r="F44" s="263"/>
      <c r="G44" s="479">
        <f>'204-207 Elect Plnt-In-Service'!K94</f>
        <v>34686429</v>
      </c>
      <c r="H44" s="349">
        <f t="shared" si="0"/>
        <v>0</v>
      </c>
      <c r="I44" s="349">
        <f t="shared" si="1"/>
        <v>4194859.526571724</v>
      </c>
      <c r="J44" s="379">
        <f t="shared" si="2"/>
        <v>30491569.47342828</v>
      </c>
      <c r="K44" s="36"/>
      <c r="L44" s="37"/>
      <c r="M44" s="14"/>
      <c r="N44" s="14"/>
      <c r="O44" s="14"/>
    </row>
    <row r="45" spans="1:15" ht="15" customHeight="1">
      <c r="A45" s="234"/>
      <c r="B45" s="91" t="s">
        <v>129</v>
      </c>
      <c r="C45" s="348" t="s">
        <v>189</v>
      </c>
      <c r="D45" s="258">
        <v>397</v>
      </c>
      <c r="E45" s="263" t="s">
        <v>71</v>
      </c>
      <c r="F45" s="263"/>
      <c r="G45" s="479">
        <f>'204-207 Elect Plnt-In-Service'!K95</f>
        <v>53261072</v>
      </c>
      <c r="H45" s="349">
        <f t="shared" si="0"/>
        <v>20053065.269385934</v>
      </c>
      <c r="I45" s="349">
        <f t="shared" si="1"/>
        <v>4016064.132527864</v>
      </c>
      <c r="J45" s="379">
        <f t="shared" si="2"/>
        <v>29191942.598086204</v>
      </c>
      <c r="K45" s="36"/>
      <c r="L45" s="37"/>
      <c r="M45" s="14"/>
      <c r="N45" s="14"/>
      <c r="O45" s="14"/>
    </row>
    <row r="46" spans="1:15" ht="15" customHeight="1">
      <c r="A46" s="234"/>
      <c r="B46" s="91" t="s">
        <v>130</v>
      </c>
      <c r="C46" s="348" t="s">
        <v>189</v>
      </c>
      <c r="D46" s="258">
        <v>398</v>
      </c>
      <c r="E46" s="263" t="s">
        <v>71</v>
      </c>
      <c r="F46" s="263"/>
      <c r="G46" s="479">
        <f>'204-207 Elect Plnt-In-Service'!K96</f>
        <v>267571</v>
      </c>
      <c r="H46" s="349">
        <f t="shared" si="0"/>
        <v>100741.84626240462</v>
      </c>
      <c r="I46" s="349">
        <f t="shared" si="1"/>
        <v>20175.7541794242</v>
      </c>
      <c r="J46" s="379">
        <f t="shared" si="2"/>
        <v>146653.3995581712</v>
      </c>
      <c r="K46" s="36"/>
      <c r="L46" s="37"/>
      <c r="M46" s="14"/>
      <c r="N46" s="14"/>
      <c r="O46" s="14"/>
    </row>
    <row r="47" spans="1:15" ht="15" customHeight="1">
      <c r="A47" s="234"/>
      <c r="B47" s="91" t="s">
        <v>325</v>
      </c>
      <c r="C47" s="348" t="s">
        <v>189</v>
      </c>
      <c r="D47" s="258">
        <v>399</v>
      </c>
      <c r="E47" s="263" t="s">
        <v>71</v>
      </c>
      <c r="F47" s="263" t="s">
        <v>71</v>
      </c>
      <c r="G47" s="479">
        <f>'204-207 Elect Plnt-In-Service'!K98</f>
        <v>0</v>
      </c>
      <c r="H47" s="349">
        <f>IF($E47="DIRECT",$L47,VLOOKUP($E47,Ratio,2,FALSE)*$G47)</f>
        <v>0</v>
      </c>
      <c r="I47" s="349">
        <f>IF($E47="DIRECT",$M47,VLOOKUP($E47,Ratio,3,FALSE)*$G47)</f>
        <v>0</v>
      </c>
      <c r="J47" s="379">
        <f>IF($E47="DIRECT",$N47,VLOOKUP($E47,Ratio,4,FALSE)*$G47)</f>
        <v>0</v>
      </c>
      <c r="K47" s="36"/>
      <c r="L47" s="349"/>
      <c r="M47" s="349"/>
      <c r="N47" s="379"/>
      <c r="O47" s="14"/>
    </row>
    <row r="48" spans="1:15" ht="15" customHeight="1">
      <c r="A48" s="234"/>
      <c r="B48" s="91" t="s">
        <v>242</v>
      </c>
      <c r="C48" s="348" t="s">
        <v>243</v>
      </c>
      <c r="D48" s="258">
        <v>399.1</v>
      </c>
      <c r="E48" s="263" t="s">
        <v>71</v>
      </c>
      <c r="F48" s="263"/>
      <c r="G48" s="479">
        <f>'204-207 Elect Plnt-In-Service'!K99</f>
        <v>55510</v>
      </c>
      <c r="H48" s="349">
        <f>VLOOKUP($E48,Ratio,2,FALSE)*$G48</f>
        <v>20899.79813218204</v>
      </c>
      <c r="I48" s="349">
        <f>VLOOKUP($E48,Ratio,3,FALSE)*$G48</f>
        <v>4185.640874757867</v>
      </c>
      <c r="J48" s="379">
        <f>VLOOKUP($E48,Ratio,4,FALSE)*$G48</f>
        <v>30424.560993060095</v>
      </c>
      <c r="K48" s="36"/>
      <c r="L48"/>
      <c r="M48"/>
      <c r="N48"/>
      <c r="O48" s="14"/>
    </row>
    <row r="49" spans="1:15" ht="7.5" customHeight="1">
      <c r="A49" s="383"/>
      <c r="B49" s="98"/>
      <c r="C49" s="10"/>
      <c r="D49" s="52"/>
      <c r="E49" s="52"/>
      <c r="F49" s="52"/>
      <c r="G49" s="486"/>
      <c r="H49" s="487"/>
      <c r="I49" s="487"/>
      <c r="J49" s="488"/>
      <c r="K49" s="36"/>
      <c r="L49" s="37"/>
      <c r="M49" s="14"/>
      <c r="N49" s="14"/>
      <c r="O49" s="14"/>
    </row>
    <row r="50" spans="1:15" ht="15" customHeight="1" thickBot="1">
      <c r="A50" s="1104" t="s">
        <v>131</v>
      </c>
      <c r="B50" s="247"/>
      <c r="C50" s="1105"/>
      <c r="D50" s="1106"/>
      <c r="E50" s="1106"/>
      <c r="F50" s="1107"/>
      <c r="G50" s="1108">
        <f>SUM(G37:G49)</f>
        <v>242190117</v>
      </c>
      <c r="H50" s="1108">
        <f>SUM(H37:H49)</f>
        <v>62630724.00574063</v>
      </c>
      <c r="I50" s="1108">
        <f>SUM(I37:I49)</f>
        <v>20575380.268521115</v>
      </c>
      <c r="J50" s="1109">
        <f>SUM(J37:J49)</f>
        <v>158984012.72573823</v>
      </c>
      <c r="K50" s="36"/>
      <c r="L50" s="37"/>
      <c r="M50" s="14"/>
      <c r="N50" s="14"/>
      <c r="O50" s="14"/>
    </row>
    <row r="51" spans="1:15" ht="7.5" customHeight="1" thickTop="1">
      <c r="A51" s="536"/>
      <c r="B51" s="50"/>
      <c r="C51" s="10"/>
      <c r="D51" s="10"/>
      <c r="E51" s="10"/>
      <c r="F51" s="10"/>
      <c r="G51" s="107"/>
      <c r="H51" s="107"/>
      <c r="I51" s="107"/>
      <c r="J51" s="322"/>
      <c r="K51" s="36"/>
      <c r="L51" s="37"/>
      <c r="M51" s="14"/>
      <c r="N51" s="14"/>
      <c r="O51" s="14"/>
    </row>
    <row r="52" spans="1:15" ht="15" customHeight="1">
      <c r="A52" s="297" t="s">
        <v>132</v>
      </c>
      <c r="B52" s="50"/>
      <c r="C52" s="697"/>
      <c r="D52" s="686"/>
      <c r="E52" s="686"/>
      <c r="F52" s="687"/>
      <c r="G52" s="669">
        <f>G19+G26+G30+G34+G50</f>
        <v>4169853551</v>
      </c>
      <c r="H52" s="669">
        <f>H19+H26+H30+H34+H50</f>
        <v>1528106805.2909374</v>
      </c>
      <c r="I52" s="669">
        <f>I19+I26+I30+I34+I50</f>
        <v>311199785.9610822</v>
      </c>
      <c r="J52" s="670">
        <f>J19+J26+J30+J34+J50</f>
        <v>2330546959.747979</v>
      </c>
      <c r="K52" s="36"/>
      <c r="L52" s="774"/>
      <c r="M52" s="14"/>
      <c r="N52" s="14"/>
      <c r="O52" s="14"/>
    </row>
    <row r="53" spans="1:15" s="12" customFormat="1" ht="15" customHeight="1">
      <c r="A53" s="305" t="s">
        <v>240</v>
      </c>
      <c r="B53" s="50"/>
      <c r="C53" s="10"/>
      <c r="D53" s="10"/>
      <c r="E53" s="51"/>
      <c r="F53" s="51"/>
      <c r="G53" s="107"/>
      <c r="H53" s="107"/>
      <c r="I53" s="107"/>
      <c r="J53" s="322"/>
      <c r="K53" s="33"/>
      <c r="L53" s="34"/>
      <c r="M53" s="38"/>
      <c r="N53" s="38"/>
      <c r="O53" s="38"/>
    </row>
    <row r="54" spans="1:15" ht="15" customHeight="1">
      <c r="A54" s="303"/>
      <c r="B54" s="99"/>
      <c r="C54" s="10"/>
      <c r="D54" s="10"/>
      <c r="E54" s="10"/>
      <c r="F54" s="10"/>
      <c r="G54" s="549"/>
      <c r="H54" s="549"/>
      <c r="I54" s="549"/>
      <c r="J54" s="550"/>
      <c r="K54" s="36"/>
      <c r="L54" s="37"/>
      <c r="M54" s="14"/>
      <c r="N54" s="14"/>
      <c r="O54" s="14"/>
    </row>
    <row r="55" spans="1:15" ht="15" customHeight="1">
      <c r="A55" s="299" t="s">
        <v>138</v>
      </c>
      <c r="B55" s="99"/>
      <c r="C55" s="10"/>
      <c r="D55" s="10"/>
      <c r="E55" s="10"/>
      <c r="F55" s="10"/>
      <c r="G55" s="202"/>
      <c r="H55" s="202"/>
      <c r="I55" s="202"/>
      <c r="J55" s="359"/>
      <c r="K55" s="36"/>
      <c r="L55" s="37"/>
      <c r="M55" s="14"/>
      <c r="N55" s="14"/>
      <c r="O55" s="14"/>
    </row>
    <row r="56" spans="1:15" ht="15" customHeight="1">
      <c r="A56" s="299" t="s">
        <v>529</v>
      </c>
      <c r="B56" s="99"/>
      <c r="C56" s="10"/>
      <c r="D56" s="10"/>
      <c r="E56" s="10"/>
      <c r="F56" s="10"/>
      <c r="G56" s="202"/>
      <c r="H56" s="202"/>
      <c r="I56" s="202"/>
      <c r="J56" s="359"/>
      <c r="K56" s="36"/>
      <c r="L56" s="37"/>
      <c r="M56" s="14"/>
      <c r="N56" s="14"/>
      <c r="O56" s="14"/>
    </row>
    <row r="57" spans="1:15" ht="15" customHeight="1">
      <c r="A57" s="234"/>
      <c r="B57" s="84" t="s">
        <v>60</v>
      </c>
      <c r="C57" s="258">
        <v>219</v>
      </c>
      <c r="D57" s="350">
        <v>108</v>
      </c>
      <c r="E57" s="263" t="str">
        <f>E22</f>
        <v>PROD</v>
      </c>
      <c r="F57" s="263"/>
      <c r="G57" s="479">
        <f>'219 Accum Prov for Depr of E Pl'!G21</f>
        <v>550562907</v>
      </c>
      <c r="H57" s="349">
        <f aca="true" t="shared" si="3" ref="H57:H64">VLOOKUP($E57,Ratio,2,FALSE)*$G57</f>
        <v>550562907</v>
      </c>
      <c r="I57" s="349">
        <f aca="true" t="shared" si="4" ref="I57:I64">VLOOKUP($E57,Ratio,3,FALSE)*$G57</f>
        <v>0</v>
      </c>
      <c r="J57" s="379">
        <f aca="true" t="shared" si="5" ref="J57:J64">VLOOKUP($E57,Ratio,4,FALSE)*$G57</f>
        <v>0</v>
      </c>
      <c r="K57" s="36"/>
      <c r="L57" s="37"/>
      <c r="M57" s="14"/>
      <c r="N57" s="14"/>
      <c r="O57" s="14"/>
    </row>
    <row r="58" spans="1:15" ht="15" customHeight="1">
      <c r="A58" s="234"/>
      <c r="B58" s="84" t="s">
        <v>61</v>
      </c>
      <c r="C58" s="258">
        <v>219</v>
      </c>
      <c r="D58" s="350">
        <v>108</v>
      </c>
      <c r="E58" s="263" t="str">
        <f>E23</f>
        <v>PROD</v>
      </c>
      <c r="F58" s="263"/>
      <c r="G58" s="479">
        <f>'219 Accum Prov for Depr of E Pl'!G22</f>
        <v>0</v>
      </c>
      <c r="H58" s="349">
        <f t="shared" si="3"/>
        <v>0</v>
      </c>
      <c r="I58" s="349">
        <f t="shared" si="4"/>
        <v>0</v>
      </c>
      <c r="J58" s="379">
        <f t="shared" si="5"/>
        <v>0</v>
      </c>
      <c r="K58" s="36"/>
      <c r="L58" s="37"/>
      <c r="M58" s="14"/>
      <c r="N58" s="14"/>
      <c r="O58" s="14"/>
    </row>
    <row r="59" spans="1:15" ht="15" customHeight="1">
      <c r="A59" s="234"/>
      <c r="B59" s="84" t="s">
        <v>253</v>
      </c>
      <c r="C59" s="258">
        <v>219</v>
      </c>
      <c r="D59" s="258">
        <v>108</v>
      </c>
      <c r="E59" s="263" t="str">
        <f>E24</f>
        <v>PROD</v>
      </c>
      <c r="F59" s="263"/>
      <c r="G59" s="479">
        <f>'219 Accum Prov for Depr of E Pl'!H23+'219 Accum Prov for Depr of E Pl'!G24</f>
        <v>132555670</v>
      </c>
      <c r="H59" s="349">
        <f t="shared" si="3"/>
        <v>132555670</v>
      </c>
      <c r="I59" s="349">
        <f t="shared" si="4"/>
        <v>0</v>
      </c>
      <c r="J59" s="379">
        <f t="shared" si="5"/>
        <v>0</v>
      </c>
      <c r="K59" s="36"/>
      <c r="L59" s="37"/>
      <c r="M59" s="14"/>
      <c r="N59" s="14"/>
      <c r="O59" s="14"/>
    </row>
    <row r="60" spans="1:15" ht="15" customHeight="1">
      <c r="A60" s="234"/>
      <c r="B60" s="84" t="s">
        <v>133</v>
      </c>
      <c r="C60" s="258">
        <v>219</v>
      </c>
      <c r="D60" s="350">
        <v>108</v>
      </c>
      <c r="E60" s="263" t="str">
        <f>E25</f>
        <v>PROD</v>
      </c>
      <c r="F60" s="263"/>
      <c r="G60" s="479">
        <f>'219 Accum Prov for Depr of E Pl'!G25</f>
        <v>194759215</v>
      </c>
      <c r="H60" s="349">
        <f t="shared" si="3"/>
        <v>194759215</v>
      </c>
      <c r="I60" s="349">
        <f t="shared" si="4"/>
        <v>0</v>
      </c>
      <c r="J60" s="379">
        <f t="shared" si="5"/>
        <v>0</v>
      </c>
      <c r="K60" s="36"/>
      <c r="L60" s="37"/>
      <c r="M60" s="14"/>
      <c r="N60" s="14"/>
      <c r="O60" s="14"/>
    </row>
    <row r="61" spans="1:15" ht="15" customHeight="1">
      <c r="A61" s="234"/>
      <c r="B61" s="84" t="s">
        <v>346</v>
      </c>
      <c r="C61" s="258">
        <v>219</v>
      </c>
      <c r="D61" s="350">
        <v>108</v>
      </c>
      <c r="E61" s="263" t="str">
        <f>E29</f>
        <v>TRANS</v>
      </c>
      <c r="F61" s="263"/>
      <c r="G61" s="479">
        <f>'219 Accum Prov for Depr of E Pl'!G26</f>
        <v>138611020</v>
      </c>
      <c r="H61" s="349">
        <f t="shared" si="3"/>
        <v>0</v>
      </c>
      <c r="I61" s="349">
        <f t="shared" si="4"/>
        <v>138611020</v>
      </c>
      <c r="J61" s="379">
        <f t="shared" si="5"/>
        <v>0</v>
      </c>
      <c r="K61" s="36"/>
      <c r="L61" s="37"/>
      <c r="M61" s="14"/>
      <c r="N61" s="14"/>
      <c r="O61" s="14"/>
    </row>
    <row r="62" spans="1:15" ht="15" customHeight="1">
      <c r="A62" s="234"/>
      <c r="B62" s="84" t="s">
        <v>134</v>
      </c>
      <c r="C62" s="258">
        <v>219</v>
      </c>
      <c r="D62" s="350">
        <v>108</v>
      </c>
      <c r="E62" s="263" t="str">
        <f>E33</f>
        <v>DIST</v>
      </c>
      <c r="F62" s="263"/>
      <c r="G62" s="479">
        <f>'219 Accum Prov for Depr of E Pl'!G27</f>
        <v>1071604888</v>
      </c>
      <c r="H62" s="349">
        <f t="shared" si="3"/>
        <v>0</v>
      </c>
      <c r="I62" s="349">
        <f t="shared" si="4"/>
        <v>0</v>
      </c>
      <c r="J62" s="379">
        <f t="shared" si="5"/>
        <v>1071604888</v>
      </c>
      <c r="K62" s="36"/>
      <c r="L62" s="37"/>
      <c r="M62" s="14"/>
      <c r="N62" s="14"/>
      <c r="O62" s="14"/>
    </row>
    <row r="63" spans="1:15" ht="15" customHeight="1">
      <c r="A63" s="234"/>
      <c r="B63" s="84" t="s">
        <v>64</v>
      </c>
      <c r="C63" s="258">
        <v>219</v>
      </c>
      <c r="D63" s="350">
        <v>108</v>
      </c>
      <c r="E63" s="263" t="s">
        <v>63</v>
      </c>
      <c r="F63" s="263"/>
      <c r="G63" s="479">
        <f>'219 Accum Prov for Depr of E Pl'!G29</f>
        <v>105121755</v>
      </c>
      <c r="H63" s="349">
        <f t="shared" si="3"/>
        <v>27184641.991002817</v>
      </c>
      <c r="I63" s="349">
        <f t="shared" si="4"/>
        <v>8930670.294937389</v>
      </c>
      <c r="J63" s="379">
        <f t="shared" si="5"/>
        <v>69006442.71405979</v>
      </c>
      <c r="K63" s="36"/>
      <c r="L63" s="37"/>
      <c r="M63" s="14"/>
      <c r="N63" s="14"/>
      <c r="O63" s="14"/>
    </row>
    <row r="64" spans="1:15" ht="15" customHeight="1">
      <c r="A64" s="234"/>
      <c r="B64" s="84" t="s">
        <v>456</v>
      </c>
      <c r="C64" s="258">
        <v>219</v>
      </c>
      <c r="D64" s="350">
        <v>111</v>
      </c>
      <c r="E64" s="263" t="str">
        <f>E16</f>
        <v>DIST</v>
      </c>
      <c r="F64" s="416" t="str">
        <f>F16</f>
        <v> </v>
      </c>
      <c r="G64" s="479"/>
      <c r="H64" s="349">
        <f t="shared" si="3"/>
        <v>0</v>
      </c>
      <c r="I64" s="349">
        <f t="shared" si="4"/>
        <v>0</v>
      </c>
      <c r="J64" s="379">
        <f t="shared" si="5"/>
        <v>0</v>
      </c>
      <c r="K64" s="36"/>
      <c r="L64" s="37"/>
      <c r="M64" s="14"/>
      <c r="N64" s="14"/>
      <c r="O64" s="14"/>
    </row>
    <row r="65" spans="1:15" ht="15" customHeight="1">
      <c r="A65" s="234"/>
      <c r="B65" s="84" t="s">
        <v>457</v>
      </c>
      <c r="C65" s="258">
        <v>219</v>
      </c>
      <c r="D65" s="350">
        <v>111</v>
      </c>
      <c r="E65" s="263" t="s">
        <v>62</v>
      </c>
      <c r="F65" s="416" t="s">
        <v>71</v>
      </c>
      <c r="G65" s="349">
        <f>'Account 302_303'!D18</f>
        <v>1897268</v>
      </c>
      <c r="H65" s="349">
        <f>IF($E65="DIRECT",$L65,VLOOKUP($E65,Ratio,2,FALSE)*$G65)</f>
        <v>1897268</v>
      </c>
      <c r="I65" s="349">
        <f>IF($E65="DIRECT",$M65,VLOOKUP($E65,Ratio,3,FALSE)*$G65)</f>
        <v>0</v>
      </c>
      <c r="J65" s="379">
        <f>IF($E65="DIRECT",$N65,VLOOKUP($E65,Ratio,4,FALSE)*$G65)</f>
        <v>0</v>
      </c>
      <c r="K65" s="36"/>
      <c r="L65" s="349">
        <f>'Account 302_303'!D18</f>
        <v>1897268</v>
      </c>
      <c r="M65" s="349"/>
      <c r="N65" s="379"/>
      <c r="O65" s="14"/>
    </row>
    <row r="66" spans="1:15" ht="15" customHeight="1">
      <c r="A66" s="234"/>
      <c r="B66" s="84" t="s">
        <v>487</v>
      </c>
      <c r="C66" s="258">
        <v>219</v>
      </c>
      <c r="D66" s="350">
        <v>111</v>
      </c>
      <c r="E66" s="263" t="s">
        <v>62</v>
      </c>
      <c r="F66" s="416" t="s">
        <v>478</v>
      </c>
      <c r="G66" s="349">
        <f>'Account 302_303'!D19</f>
        <v>79891017</v>
      </c>
      <c r="H66" s="349">
        <f>IF($E66="DIRECT",$L66,VLOOKUP($E66,Ratio,2,FALSE)*$G66)</f>
        <v>1881735.440243598</v>
      </c>
      <c r="I66" s="349">
        <f>IF($E66="DIRECT",$M66,VLOOKUP($E66,Ratio,3,FALSE)*$G66)</f>
        <v>4805712.8283343185</v>
      </c>
      <c r="J66" s="379">
        <f>IF($E66="DIRECT",$N66,VLOOKUP($E66,Ratio,4,FALSE)*$G66)</f>
        <v>73203568.73142208</v>
      </c>
      <c r="K66" s="36"/>
      <c r="L66" s="349">
        <f>'Account 302_303'!E19</f>
        <v>1881735.440243598</v>
      </c>
      <c r="M66" s="349">
        <f>'Account 302_303'!F19</f>
        <v>4805712.8283343185</v>
      </c>
      <c r="N66" s="379">
        <f>'Account 302_303'!G19</f>
        <v>73203568.73142208</v>
      </c>
      <c r="O66" s="14"/>
    </row>
    <row r="67" spans="1:15" ht="15" customHeight="1">
      <c r="A67" s="234"/>
      <c r="B67" s="84" t="s">
        <v>322</v>
      </c>
      <c r="C67" s="258">
        <v>219</v>
      </c>
      <c r="D67" s="350">
        <v>108</v>
      </c>
      <c r="E67" s="263" t="s">
        <v>480</v>
      </c>
      <c r="F67" s="263"/>
      <c r="G67" s="479"/>
      <c r="H67" s="349">
        <f>VLOOKUP($E67,Ratio,2,FALSE)*$G67</f>
        <v>0</v>
      </c>
      <c r="I67" s="349">
        <f>VLOOKUP($E67,Ratio,3,FALSE)*$G67</f>
        <v>0</v>
      </c>
      <c r="J67" s="379">
        <f>VLOOKUP($E67,Ratio,4,FALSE)*$G67</f>
        <v>0</v>
      </c>
      <c r="K67" s="36"/>
      <c r="L67" s="37"/>
      <c r="M67" s="14"/>
      <c r="N67" s="14"/>
      <c r="O67" s="14"/>
    </row>
    <row r="68" spans="1:15" ht="15" customHeight="1">
      <c r="A68" s="234"/>
      <c r="B68" s="84" t="s">
        <v>307</v>
      </c>
      <c r="C68" s="258">
        <v>219</v>
      </c>
      <c r="D68" s="350">
        <v>111</v>
      </c>
      <c r="E68" s="263" t="s">
        <v>478</v>
      </c>
      <c r="F68" s="263"/>
      <c r="G68" s="479"/>
      <c r="H68" s="349">
        <f>VLOOKUP($E68,Ratio,2,FALSE)*$G68</f>
        <v>0</v>
      </c>
      <c r="I68" s="349">
        <f>VLOOKUP($E68,Ratio,3,FALSE)*$G68</f>
        <v>0</v>
      </c>
      <c r="J68" s="379">
        <f>VLOOKUP($E68,Ratio,4,FALSE)*$G68</f>
        <v>0</v>
      </c>
      <c r="K68" s="36"/>
      <c r="L68" s="37"/>
      <c r="M68" s="14"/>
      <c r="N68" s="14"/>
      <c r="O68" s="14"/>
    </row>
    <row r="69" spans="1:15" ht="15" customHeight="1">
      <c r="A69" s="234"/>
      <c r="B69" s="84" t="s">
        <v>308</v>
      </c>
      <c r="C69" s="258">
        <v>219</v>
      </c>
      <c r="D69" s="350">
        <v>108</v>
      </c>
      <c r="E69" s="263" t="s">
        <v>71</v>
      </c>
      <c r="F69" s="263" t="s">
        <v>71</v>
      </c>
      <c r="G69" s="479"/>
      <c r="H69" s="349">
        <f>IF($E69="DIRECT",$L69,VLOOKUP($E69,Ratio,2,FALSE)*$G69)</f>
        <v>0</v>
      </c>
      <c r="I69" s="349">
        <f>IF($E69="DIRECT",$M69,VLOOKUP($E69,Ratio,3,FALSE)*$G69)</f>
        <v>0</v>
      </c>
      <c r="J69" s="379">
        <f>IF($E69="DIRECT",$N69,VLOOKUP($E69,Ratio,4,FALSE)*$G69)</f>
        <v>0</v>
      </c>
      <c r="K69" s="36"/>
      <c r="L69" s="349"/>
      <c r="M69" s="349"/>
      <c r="N69" s="379"/>
      <c r="O69" s="14"/>
    </row>
    <row r="70" spans="1:15" ht="15" customHeight="1">
      <c r="A70" s="234"/>
      <c r="B70" s="84" t="s">
        <v>277</v>
      </c>
      <c r="C70" s="258" t="s">
        <v>188</v>
      </c>
      <c r="D70" s="350">
        <v>108</v>
      </c>
      <c r="E70" s="263" t="s">
        <v>478</v>
      </c>
      <c r="F70" s="263" t="s">
        <v>478</v>
      </c>
      <c r="G70" s="479"/>
      <c r="H70" s="349">
        <f>IF($E70="DIRECT",$L70,VLOOKUP($E70,Ratio,2,FALSE)*$G70)</f>
        <v>0</v>
      </c>
      <c r="I70" s="349">
        <f>IF($E70="DIRECT",$M70,VLOOKUP($E70,Ratio,3,FALSE)*$G70)</f>
        <v>0</v>
      </c>
      <c r="J70" s="379">
        <f>IF($E70="DIRECT",$N70,VLOOKUP($E70,Ratio,4,FALSE)*$G70)</f>
        <v>0</v>
      </c>
      <c r="K70" s="36"/>
      <c r="L70" s="349"/>
      <c r="M70" s="349"/>
      <c r="N70" s="379"/>
      <c r="O70" s="14"/>
    </row>
    <row r="71" spans="1:15" s="12" customFormat="1" ht="15" customHeight="1">
      <c r="A71" s="234"/>
      <c r="B71" s="84" t="s">
        <v>488</v>
      </c>
      <c r="C71" s="258" t="s">
        <v>188</v>
      </c>
      <c r="D71" s="258">
        <v>108</v>
      </c>
      <c r="E71" s="263" t="s">
        <v>71</v>
      </c>
      <c r="F71" s="263" t="s">
        <v>71</v>
      </c>
      <c r="G71" s="479"/>
      <c r="H71" s="349">
        <f>IF($E71="DIRECT",$L71,VLOOKUP($E71,Ratio,2,FALSE)*$G71)</f>
        <v>0</v>
      </c>
      <c r="I71" s="349">
        <f>IF($E71="DIRECT",$M71,VLOOKUP($E71,Ratio,3,FALSE)*$G71)</f>
        <v>0</v>
      </c>
      <c r="J71" s="379">
        <f>IF($E71="DIRECT",$N71,VLOOKUP($E71,Ratio,4,FALSE)*$G71)</f>
        <v>0</v>
      </c>
      <c r="K71" s="33"/>
      <c r="L71" s="349"/>
      <c r="M71" s="349"/>
      <c r="N71" s="379"/>
      <c r="O71" s="38"/>
    </row>
    <row r="72" spans="1:15" s="12" customFormat="1" ht="15" customHeight="1">
      <c r="A72" s="234"/>
      <c r="B72" s="84" t="s">
        <v>489</v>
      </c>
      <c r="C72" s="258" t="s">
        <v>188</v>
      </c>
      <c r="D72" s="258">
        <v>108</v>
      </c>
      <c r="E72" s="263" t="s">
        <v>478</v>
      </c>
      <c r="F72" s="263" t="s">
        <v>478</v>
      </c>
      <c r="G72" s="479"/>
      <c r="H72" s="349">
        <f>IF($E72="DIRECT",$L72,VLOOKUP($E72,Ratio,2,FALSE)*$G72)</f>
        <v>0</v>
      </c>
      <c r="I72" s="349">
        <f>IF($E72="DIRECT",$M72,VLOOKUP($E72,Ratio,3,FALSE)*$G72)</f>
        <v>0</v>
      </c>
      <c r="J72" s="379">
        <f>IF($E72="DIRECT",$N72,VLOOKUP($E72,Ratio,4,FALSE)*$G72)</f>
        <v>0</v>
      </c>
      <c r="K72" s="33"/>
      <c r="L72" s="349"/>
      <c r="M72" s="349"/>
      <c r="N72" s="379"/>
      <c r="O72" s="38"/>
    </row>
    <row r="73" spans="1:15" s="12" customFormat="1" ht="15" customHeight="1">
      <c r="A73" s="234"/>
      <c r="B73" s="84" t="s">
        <v>514</v>
      </c>
      <c r="C73" s="258" t="s">
        <v>188</v>
      </c>
      <c r="D73" s="258">
        <v>115</v>
      </c>
      <c r="E73" s="263" t="s">
        <v>478</v>
      </c>
      <c r="F73" s="263" t="s">
        <v>478</v>
      </c>
      <c r="G73" s="479"/>
      <c r="H73" s="349">
        <f>IF($E73="DIRECT",$L73,VLOOKUP($E73,Ratio,2,FALSE)*$G73)</f>
        <v>0</v>
      </c>
      <c r="I73" s="349">
        <f>IF($E73="DIRECT",$M73,VLOOKUP($E73,Ratio,3,FALSE)*$G73)</f>
        <v>0</v>
      </c>
      <c r="J73" s="379">
        <f>IF($E73="DIRECT",$N73,VLOOKUP($E73,Ratio,4,FALSE)*$G73)</f>
        <v>0</v>
      </c>
      <c r="K73" s="33"/>
      <c r="L73" s="349"/>
      <c r="M73" s="349"/>
      <c r="N73" s="379"/>
      <c r="O73" s="38"/>
    </row>
    <row r="74" spans="1:15" s="12" customFormat="1" ht="15" customHeight="1">
      <c r="A74" s="234"/>
      <c r="B74" s="84"/>
      <c r="C74" s="85"/>
      <c r="D74" s="83"/>
      <c r="E74" s="83"/>
      <c r="F74" s="83"/>
      <c r="G74" s="552"/>
      <c r="H74" s="553"/>
      <c r="I74" s="553"/>
      <c r="J74" s="554"/>
      <c r="K74" s="33"/>
      <c r="L74" s="34"/>
      <c r="M74" s="38"/>
      <c r="N74" s="38"/>
      <c r="O74" s="38"/>
    </row>
    <row r="75" spans="1:15" ht="15" customHeight="1">
      <c r="A75" s="299" t="s">
        <v>530</v>
      </c>
      <c r="B75" s="84"/>
      <c r="C75" s="258"/>
      <c r="D75" s="258"/>
      <c r="E75" s="263" t="s">
        <v>62</v>
      </c>
      <c r="F75" s="263" t="s">
        <v>62</v>
      </c>
      <c r="G75" s="479"/>
      <c r="H75" s="349"/>
      <c r="I75" s="349"/>
      <c r="J75" s="379"/>
      <c r="K75" s="36"/>
      <c r="L75" s="37"/>
      <c r="M75" s="14"/>
      <c r="N75" s="14"/>
      <c r="O75" s="14"/>
    </row>
    <row r="76" spans="1:15" ht="15" customHeight="1">
      <c r="A76" s="384"/>
      <c r="B76" s="84"/>
      <c r="C76" s="85"/>
      <c r="D76" s="83"/>
      <c r="E76" s="83"/>
      <c r="F76" s="83"/>
      <c r="G76" s="555"/>
      <c r="H76" s="487"/>
      <c r="I76" s="487"/>
      <c r="J76" s="488"/>
      <c r="K76" s="36"/>
      <c r="L76" s="37"/>
      <c r="M76" s="14"/>
      <c r="N76" s="14"/>
      <c r="O76" s="14"/>
    </row>
    <row r="77" spans="1:15" ht="15" customHeight="1">
      <c r="A77" s="297" t="s">
        <v>542</v>
      </c>
      <c r="B77" s="51"/>
      <c r="C77" s="697"/>
      <c r="D77" s="686"/>
      <c r="E77" s="686"/>
      <c r="F77" s="687"/>
      <c r="G77" s="669">
        <f>SUM(G57:G75)</f>
        <v>2275003740</v>
      </c>
      <c r="H77" s="669">
        <f>SUM(H57:H75)</f>
        <v>908841437.4312464</v>
      </c>
      <c r="I77" s="669">
        <f>SUM(I57:I75)</f>
        <v>152347403.12327173</v>
      </c>
      <c r="J77" s="670">
        <f>SUM(J57:J75)</f>
        <v>1213814899.445482</v>
      </c>
      <c r="K77" s="36"/>
      <c r="L77" s="37"/>
      <c r="M77" s="14"/>
      <c r="N77" s="14"/>
      <c r="O77" s="14"/>
    </row>
    <row r="78" spans="1:15" ht="15" customHeight="1">
      <c r="A78" s="384"/>
      <c r="B78" s="100"/>
      <c r="C78" s="85"/>
      <c r="D78" s="83"/>
      <c r="E78" s="83"/>
      <c r="F78" s="83"/>
      <c r="G78" s="545"/>
      <c r="H78" s="545"/>
      <c r="I78" s="545"/>
      <c r="J78" s="546"/>
      <c r="K78" s="36"/>
      <c r="L78" s="37"/>
      <c r="M78" s="14"/>
      <c r="N78" s="14"/>
      <c r="O78" s="14"/>
    </row>
    <row r="79" spans="1:15" ht="15" customHeight="1">
      <c r="A79" s="297" t="s">
        <v>139</v>
      </c>
      <c r="B79" s="50"/>
      <c r="C79" s="697"/>
      <c r="D79" s="686"/>
      <c r="E79" s="686"/>
      <c r="F79" s="687"/>
      <c r="G79" s="669">
        <f>G52-G77</f>
        <v>1894849811</v>
      </c>
      <c r="H79" s="669">
        <f>H52-H77</f>
        <v>619265367.859691</v>
      </c>
      <c r="I79" s="669">
        <f>I52-I77</f>
        <v>158852382.8378105</v>
      </c>
      <c r="J79" s="670">
        <f>J52-J77</f>
        <v>1116732060.3024971</v>
      </c>
      <c r="K79" s="36"/>
      <c r="L79" s="37"/>
      <c r="M79" s="14"/>
      <c r="N79" s="14"/>
      <c r="O79" s="14"/>
    </row>
    <row r="80" spans="1:15" s="12" customFormat="1" ht="15" customHeight="1">
      <c r="A80" s="305" t="s">
        <v>206</v>
      </c>
      <c r="B80" s="50"/>
      <c r="C80" s="10"/>
      <c r="D80" s="10"/>
      <c r="E80" s="125"/>
      <c r="F80" s="125"/>
      <c r="G80" s="543"/>
      <c r="H80" s="543"/>
      <c r="I80" s="543"/>
      <c r="J80" s="322"/>
      <c r="K80" s="33"/>
      <c r="L80" s="34"/>
      <c r="M80" s="38"/>
      <c r="N80" s="38"/>
      <c r="O80" s="38"/>
    </row>
    <row r="81" spans="1:15" s="12" customFormat="1" ht="15" customHeight="1" thickBot="1">
      <c r="A81" s="246"/>
      <c r="B81" s="247"/>
      <c r="C81" s="248"/>
      <c r="D81" s="248"/>
      <c r="E81" s="401"/>
      <c r="F81" s="401"/>
      <c r="G81" s="556"/>
      <c r="H81" s="556"/>
      <c r="I81" s="556"/>
      <c r="J81" s="551"/>
      <c r="K81" s="33"/>
      <c r="L81" s="34"/>
      <c r="M81" s="38"/>
      <c r="N81" s="38"/>
      <c r="O81" s="38"/>
    </row>
    <row r="82" spans="1:15" ht="15" customHeight="1" thickTop="1">
      <c r="A82" s="302" t="s">
        <v>198</v>
      </c>
      <c r="B82" s="50"/>
      <c r="C82" s="10"/>
      <c r="D82" s="10"/>
      <c r="E82" s="125"/>
      <c r="F82" s="125"/>
      <c r="G82" s="202"/>
      <c r="H82" s="202"/>
      <c r="I82" s="202"/>
      <c r="J82" s="550"/>
      <c r="K82" s="36"/>
      <c r="L82" s="37"/>
      <c r="M82" s="14"/>
      <c r="N82" s="14"/>
      <c r="O82" s="14"/>
    </row>
    <row r="83" spans="1:15" ht="9.75" customHeight="1">
      <c r="A83" s="385"/>
      <c r="B83" s="50"/>
      <c r="C83" s="10"/>
      <c r="D83" s="10"/>
      <c r="E83" s="125"/>
      <c r="F83" s="125"/>
      <c r="G83" s="202"/>
      <c r="H83" s="202"/>
      <c r="I83" s="202"/>
      <c r="J83" s="550"/>
      <c r="K83" s="36"/>
      <c r="L83" s="37"/>
      <c r="M83" s="14"/>
      <c r="N83" s="14"/>
      <c r="O83" s="14"/>
    </row>
    <row r="84" spans="1:15" ht="15" customHeight="1">
      <c r="A84" s="386" t="s">
        <v>347</v>
      </c>
      <c r="B84" s="119"/>
      <c r="C84" s="1142" t="s">
        <v>565</v>
      </c>
      <c r="D84" s="1170"/>
      <c r="E84" s="1170"/>
      <c r="F84" s="1171"/>
      <c r="G84" s="479">
        <f>'Sch 1A - Cash Working Capital'!C24</f>
        <v>46175221</v>
      </c>
      <c r="H84" s="349">
        <f>'Sch 1A - Cash Working Capital'!D24</f>
        <v>11395264.921608478</v>
      </c>
      <c r="I84" s="567">
        <f>'Sch 1A - Cash Working Capital'!E24</f>
        <v>10200606.580607554</v>
      </c>
      <c r="J84" s="568">
        <f>'Sch 1A - Cash Working Capital'!F24</f>
        <v>24579349.49778398</v>
      </c>
      <c r="K84" s="36"/>
      <c r="L84" s="37"/>
      <c r="M84" s="14"/>
      <c r="N84" s="14"/>
      <c r="O84" s="14"/>
    </row>
    <row r="85" spans="1:15" ht="9.75" customHeight="1">
      <c r="A85" s="234"/>
      <c r="B85" s="91"/>
      <c r="C85" s="85"/>
      <c r="D85" s="85"/>
      <c r="E85" s="83"/>
      <c r="F85" s="83"/>
      <c r="G85" s="557"/>
      <c r="H85" s="569"/>
      <c r="I85" s="569"/>
      <c r="J85" s="570"/>
      <c r="K85" s="36"/>
      <c r="L85" s="37"/>
      <c r="M85" s="14"/>
      <c r="N85" s="14"/>
      <c r="O85" s="14"/>
    </row>
    <row r="86" spans="1:15" ht="15" customHeight="1">
      <c r="A86" s="387" t="s">
        <v>399</v>
      </c>
      <c r="B86" s="126"/>
      <c r="C86" s="127"/>
      <c r="D86" s="83"/>
      <c r="E86" s="83"/>
      <c r="F86" s="83"/>
      <c r="G86" s="486"/>
      <c r="H86" s="487"/>
      <c r="I86" s="487"/>
      <c r="J86" s="488"/>
      <c r="K86" s="37"/>
      <c r="L86" s="37"/>
      <c r="M86" s="14"/>
      <c r="N86" s="14"/>
      <c r="O86" s="14"/>
    </row>
    <row r="87" spans="1:15" ht="15" customHeight="1">
      <c r="A87" s="234"/>
      <c r="B87" s="91" t="s">
        <v>233</v>
      </c>
      <c r="C87" s="258" t="s">
        <v>188</v>
      </c>
      <c r="D87" s="258">
        <v>105</v>
      </c>
      <c r="E87" s="263" t="s">
        <v>478</v>
      </c>
      <c r="F87" s="263"/>
      <c r="G87" s="479">
        <f>'200 Utly Plnt Dep, Amort, Depl'!F11</f>
        <v>187790</v>
      </c>
      <c r="H87" s="349">
        <f>VLOOKUP($E87,Ratio,2,FALSE)*$G87</f>
        <v>0</v>
      </c>
      <c r="I87" s="349">
        <f>VLOOKUP($E87,Ratio,3,FALSE)*$G87</f>
        <v>0</v>
      </c>
      <c r="J87" s="379">
        <f>VLOOKUP($E87,Ratio,4,FALSE)*$G87</f>
        <v>187790</v>
      </c>
      <c r="K87" s="37"/>
      <c r="L87" s="37"/>
      <c r="M87" s="14"/>
      <c r="N87" s="14"/>
      <c r="O87" s="14"/>
    </row>
    <row r="88" spans="1:15" ht="15" customHeight="1">
      <c r="A88" s="234"/>
      <c r="B88" s="91" t="s">
        <v>199</v>
      </c>
      <c r="C88" s="258" t="s">
        <v>188</v>
      </c>
      <c r="D88" s="350">
        <v>106</v>
      </c>
      <c r="E88" s="434" t="s">
        <v>71</v>
      </c>
      <c r="F88" s="263"/>
      <c r="G88" s="479">
        <f>'200 Utly Plnt Dep, Amort, Depl'!F7</f>
        <v>0</v>
      </c>
      <c r="H88" s="349">
        <f>VLOOKUP($E88,Ratio,2,FALSE)*$G88</f>
        <v>0</v>
      </c>
      <c r="I88" s="349">
        <f>VLOOKUP($E88,Ratio,3,FALSE)*$G88</f>
        <v>0</v>
      </c>
      <c r="J88" s="379">
        <f>VLOOKUP($E88,Ratio,4,FALSE)*$G88</f>
        <v>0</v>
      </c>
      <c r="K88" s="37"/>
      <c r="L88" s="37"/>
      <c r="M88" s="14"/>
      <c r="N88" s="14"/>
      <c r="O88" s="14"/>
    </row>
    <row r="89" spans="1:15" ht="15" customHeight="1">
      <c r="A89" s="234"/>
      <c r="B89" s="51" t="s">
        <v>140</v>
      </c>
      <c r="C89" s="258"/>
      <c r="D89" s="258" t="s">
        <v>326</v>
      </c>
      <c r="E89" s="263" t="s">
        <v>480</v>
      </c>
      <c r="F89" s="263"/>
      <c r="G89" s="479"/>
      <c r="H89" s="349">
        <f>VLOOKUP($E89,Ratio,2,FALSE)*$G89</f>
        <v>0</v>
      </c>
      <c r="I89" s="349">
        <f>VLOOKUP($E89,Ratio,3,FALSE)*$G89</f>
        <v>0</v>
      </c>
      <c r="J89" s="379">
        <f>VLOOKUP($E89,Ratio,4,FALSE)*$G89</f>
        <v>0</v>
      </c>
      <c r="K89" s="36"/>
      <c r="L89" s="37"/>
      <c r="M89" s="14"/>
      <c r="N89" s="14"/>
      <c r="O89" s="14"/>
    </row>
    <row r="90" spans="1:15" ht="15" customHeight="1">
      <c r="A90" s="234"/>
      <c r="B90" s="91" t="s">
        <v>202</v>
      </c>
      <c r="C90" s="258" t="s">
        <v>188</v>
      </c>
      <c r="D90" s="258" t="s">
        <v>327</v>
      </c>
      <c r="E90" s="263" t="s">
        <v>478</v>
      </c>
      <c r="F90" s="263"/>
      <c r="G90" s="479">
        <f>'200 Utly Plnt Dep, Amort, Depl'!F12</f>
        <v>412182006</v>
      </c>
      <c r="H90" s="349">
        <f>VLOOKUP($E90,Ratio,2,FALSE)*$G90</f>
        <v>0</v>
      </c>
      <c r="I90" s="349">
        <f>VLOOKUP($E90,Ratio,3,FALSE)*$G90</f>
        <v>0</v>
      </c>
      <c r="J90" s="379">
        <f>VLOOKUP($E90,Ratio,4,FALSE)*$G90</f>
        <v>412182006</v>
      </c>
      <c r="K90" s="37"/>
      <c r="L90" s="37"/>
      <c r="M90" s="14"/>
      <c r="N90" s="14"/>
      <c r="O90" s="14"/>
    </row>
    <row r="91" spans="1:15" ht="15" customHeight="1">
      <c r="A91" s="234"/>
      <c r="B91" s="91" t="s">
        <v>543</v>
      </c>
      <c r="C91" s="258" t="s">
        <v>544</v>
      </c>
      <c r="D91" s="258"/>
      <c r="E91" s="263" t="s">
        <v>62</v>
      </c>
      <c r="F91" s="263" t="s">
        <v>62</v>
      </c>
      <c r="G91" s="479"/>
      <c r="H91" s="349"/>
      <c r="I91" s="349"/>
      <c r="J91" s="379"/>
      <c r="K91" s="37"/>
      <c r="L91" s="37"/>
      <c r="M91" s="14"/>
      <c r="N91" s="14"/>
      <c r="O91" s="14"/>
    </row>
    <row r="92" spans="1:15" s="12" customFormat="1" ht="15" customHeight="1">
      <c r="A92" s="234"/>
      <c r="B92" s="91" t="s">
        <v>190</v>
      </c>
      <c r="C92" s="258" t="s">
        <v>188</v>
      </c>
      <c r="D92" s="258">
        <v>114</v>
      </c>
      <c r="E92" s="263" t="s">
        <v>62</v>
      </c>
      <c r="F92" s="263" t="s">
        <v>478</v>
      </c>
      <c r="G92" s="479"/>
      <c r="H92" s="349">
        <f>IF($E92="DIRECT",$L92,VLOOKUP($E92,Ratio,2,FALSE)*$G92)</f>
        <v>0</v>
      </c>
      <c r="I92" s="349">
        <f>IF($E92="DIRECT",$M92,VLOOKUP($E92,Ratio,3,FALSE)*$G92)</f>
        <v>0</v>
      </c>
      <c r="J92" s="379">
        <f>IF($E92="DIRECT",$N92,VLOOKUP($E92,Ratio,4,FALSE)*$G92)</f>
        <v>0</v>
      </c>
      <c r="K92" s="34"/>
      <c r="L92" s="349"/>
      <c r="M92" s="349"/>
      <c r="N92" s="379"/>
      <c r="O92" s="38"/>
    </row>
    <row r="93" spans="1:15" ht="15" customHeight="1">
      <c r="A93" s="234"/>
      <c r="B93" s="118" t="s">
        <v>100</v>
      </c>
      <c r="C93" s="697"/>
      <c r="D93" s="686"/>
      <c r="E93" s="686"/>
      <c r="F93" s="687"/>
      <c r="G93" s="698">
        <f>SUM(G87:G92)</f>
        <v>412369796</v>
      </c>
      <c r="H93" s="698">
        <f>SUM(H87:H92)</f>
        <v>0</v>
      </c>
      <c r="I93" s="698">
        <f>SUM(I87:I92)</f>
        <v>0</v>
      </c>
      <c r="J93" s="699">
        <f>SUM(J87:J92)</f>
        <v>412369796</v>
      </c>
      <c r="K93" s="37"/>
      <c r="L93" s="37"/>
      <c r="M93" s="14"/>
      <c r="N93" s="14"/>
      <c r="O93" s="14"/>
    </row>
    <row r="94" spans="1:15" ht="9.75" customHeight="1">
      <c r="A94" s="234"/>
      <c r="B94" s="118"/>
      <c r="C94" s="128"/>
      <c r="D94" s="128"/>
      <c r="E94" s="128"/>
      <c r="F94" s="128"/>
      <c r="G94" s="480"/>
      <c r="H94" s="480"/>
      <c r="I94" s="480"/>
      <c r="J94" s="481"/>
      <c r="K94" s="37"/>
      <c r="L94" s="37"/>
      <c r="M94" s="14"/>
      <c r="N94" s="14"/>
      <c r="O94" s="14"/>
    </row>
    <row r="95" spans="1:15" ht="15" customHeight="1">
      <c r="A95" s="388" t="s">
        <v>400</v>
      </c>
      <c r="B95" s="126"/>
      <c r="C95" s="127"/>
      <c r="D95" s="83"/>
      <c r="E95" s="83"/>
      <c r="F95" s="83"/>
      <c r="G95" s="482"/>
      <c r="H95" s="482"/>
      <c r="I95" s="482"/>
      <c r="J95" s="483"/>
      <c r="K95" s="37"/>
      <c r="L95" s="37"/>
      <c r="M95" s="14"/>
      <c r="N95" s="14"/>
      <c r="O95" s="14"/>
    </row>
    <row r="96" spans="1:15" ht="15" customHeight="1">
      <c r="A96" s="234"/>
      <c r="B96" s="84" t="s">
        <v>244</v>
      </c>
      <c r="C96" s="258" t="s">
        <v>200</v>
      </c>
      <c r="D96" s="258">
        <v>123</v>
      </c>
      <c r="E96" s="263" t="s">
        <v>478</v>
      </c>
      <c r="F96" s="263" t="s">
        <v>478</v>
      </c>
      <c r="G96" s="479">
        <f>SUM('110-111 Bal Sht Assets &amp; Debits'!I21:I22)</f>
        <v>53882</v>
      </c>
      <c r="H96" s="349">
        <f>IF($E96="DIRECT",$L96,VLOOKUP($E96,Ratio,2,FALSE)*$G96)</f>
        <v>0</v>
      </c>
      <c r="I96" s="349">
        <f>IF($E96="DIRECT",$M96,VLOOKUP($E96,Ratio,3,FALSE)*$G96)</f>
        <v>0</v>
      </c>
      <c r="J96" s="379">
        <f>IF($E96="DIRECT",$N96,VLOOKUP($E96,Ratio,4,FALSE)*$G96)</f>
        <v>53882</v>
      </c>
      <c r="K96" s="37"/>
      <c r="L96" s="349"/>
      <c r="M96" s="349"/>
      <c r="N96" s="379"/>
      <c r="O96" s="14"/>
    </row>
    <row r="97" spans="1:15" ht="15" customHeight="1">
      <c r="A97" s="234"/>
      <c r="B97" s="91" t="s">
        <v>141</v>
      </c>
      <c r="C97" s="258" t="s">
        <v>200</v>
      </c>
      <c r="D97" s="258">
        <v>124</v>
      </c>
      <c r="E97" s="263" t="s">
        <v>478</v>
      </c>
      <c r="F97" s="263"/>
      <c r="G97" s="479">
        <f>'110-111 Bal Sht Assets &amp; Debits'!I25</f>
        <v>203017</v>
      </c>
      <c r="H97" s="349">
        <f>VLOOKUP($E97,Ratio,2,FALSE)*$G97</f>
        <v>0</v>
      </c>
      <c r="I97" s="349">
        <f>VLOOKUP($E97,Ratio,3,FALSE)*$G97</f>
        <v>0</v>
      </c>
      <c r="J97" s="379">
        <f>VLOOKUP($E97,Ratio,4,FALSE)*$G97</f>
        <v>203017</v>
      </c>
      <c r="K97" s="37"/>
      <c r="L97" s="37"/>
      <c r="M97" s="14"/>
      <c r="N97" s="14"/>
      <c r="O97" s="14"/>
    </row>
    <row r="98" spans="1:15" ht="15" customHeight="1">
      <c r="A98" s="234"/>
      <c r="B98" s="92" t="s">
        <v>285</v>
      </c>
      <c r="C98" s="258" t="s">
        <v>200</v>
      </c>
      <c r="D98" s="258">
        <v>175</v>
      </c>
      <c r="E98" s="263" t="s">
        <v>478</v>
      </c>
      <c r="F98" s="263"/>
      <c r="G98" s="479">
        <f>'110-111 Bal Sht Assets &amp; Debits'!I31</f>
        <v>0</v>
      </c>
      <c r="H98" s="349">
        <f>VLOOKUP($E98,Ratio,2,FALSE)*$G98</f>
        <v>0</v>
      </c>
      <c r="I98" s="349">
        <f>VLOOKUP($E98,Ratio,3,FALSE)*$G98</f>
        <v>0</v>
      </c>
      <c r="J98" s="379">
        <f>VLOOKUP($E98,Ratio,4,FALSE)*$G98</f>
        <v>0</v>
      </c>
      <c r="K98" s="37"/>
      <c r="L98" s="37"/>
      <c r="M98" s="14"/>
      <c r="N98" s="14"/>
      <c r="O98" s="14"/>
    </row>
    <row r="99" spans="1:15" ht="15" customHeight="1">
      <c r="A99" s="234"/>
      <c r="B99" s="92" t="s">
        <v>458</v>
      </c>
      <c r="C99" s="258" t="s">
        <v>200</v>
      </c>
      <c r="D99" s="258">
        <v>176</v>
      </c>
      <c r="E99" s="263" t="s">
        <v>478</v>
      </c>
      <c r="F99" s="263"/>
      <c r="G99" s="479">
        <f>'110-111 Bal Sht Assets &amp; Debits'!I32</f>
        <v>0</v>
      </c>
      <c r="H99" s="349">
        <f>VLOOKUP($E99,Ratio,2,FALSE)*$G99</f>
        <v>0</v>
      </c>
      <c r="I99" s="349">
        <f>VLOOKUP($E99,Ratio,3,FALSE)*$G99</f>
        <v>0</v>
      </c>
      <c r="J99" s="379">
        <f>VLOOKUP($E99,Ratio,4,FALSE)*$G99</f>
        <v>0</v>
      </c>
      <c r="K99" s="37"/>
      <c r="L99" s="37"/>
      <c r="M99" s="14"/>
      <c r="N99" s="14"/>
      <c r="O99" s="14"/>
    </row>
    <row r="100" spans="1:15" ht="15" customHeight="1">
      <c r="A100" s="234"/>
      <c r="B100" s="118" t="s">
        <v>100</v>
      </c>
      <c r="C100" s="697"/>
      <c r="D100" s="686"/>
      <c r="E100" s="686"/>
      <c r="F100" s="687"/>
      <c r="G100" s="698">
        <f>SUM(G96:G99)</f>
        <v>256899</v>
      </c>
      <c r="H100" s="698">
        <f>SUM(H96:H99)</f>
        <v>0</v>
      </c>
      <c r="I100" s="698">
        <f>SUM(I96:I99)</f>
        <v>0</v>
      </c>
      <c r="J100" s="699">
        <f>SUM(J96:J99)</f>
        <v>256899</v>
      </c>
      <c r="K100" s="37"/>
      <c r="L100" s="37"/>
      <c r="M100" s="14"/>
      <c r="N100" s="14"/>
      <c r="O100" s="14"/>
    </row>
    <row r="101" spans="1:15" ht="9.75" customHeight="1">
      <c r="A101" s="234"/>
      <c r="B101" s="118"/>
      <c r="C101" s="128"/>
      <c r="D101" s="128"/>
      <c r="E101" s="128"/>
      <c r="F101" s="128"/>
      <c r="G101" s="480"/>
      <c r="H101" s="480"/>
      <c r="I101" s="480"/>
      <c r="J101" s="481"/>
      <c r="K101" s="37"/>
      <c r="L101" s="37"/>
      <c r="M101" s="14"/>
      <c r="N101" s="14"/>
      <c r="O101" s="14"/>
    </row>
    <row r="102" spans="1:15" s="12" customFormat="1" ht="15" customHeight="1">
      <c r="A102" s="387" t="s">
        <v>490</v>
      </c>
      <c r="B102" s="129"/>
      <c r="C102" s="127"/>
      <c r="D102" s="83"/>
      <c r="E102" s="83"/>
      <c r="F102" s="83"/>
      <c r="G102" s="558"/>
      <c r="H102" s="558"/>
      <c r="I102" s="558"/>
      <c r="J102" s="559"/>
      <c r="K102" s="34"/>
      <c r="L102" s="34"/>
      <c r="M102" s="38"/>
      <c r="N102" s="38"/>
      <c r="O102" s="38"/>
    </row>
    <row r="103" spans="1:15" ht="15" customHeight="1">
      <c r="A103" s="234"/>
      <c r="B103" s="91" t="s">
        <v>236</v>
      </c>
      <c r="C103" s="258" t="s">
        <v>200</v>
      </c>
      <c r="D103" s="258">
        <v>151</v>
      </c>
      <c r="E103" s="263" t="s">
        <v>480</v>
      </c>
      <c r="F103" s="263"/>
      <c r="G103" s="479">
        <f>'110-111 Bal Sht Assets &amp; Debits'!I46</f>
        <v>32581087</v>
      </c>
      <c r="H103" s="349">
        <f aca="true" t="shared" si="6" ref="H103:H115">VLOOKUP($E103,Ratio,2,FALSE)*$G103</f>
        <v>32581087</v>
      </c>
      <c r="I103" s="349">
        <f aca="true" t="shared" si="7" ref="I103:I115">VLOOKUP($E103,Ratio,3,FALSE)*$G103</f>
        <v>0</v>
      </c>
      <c r="J103" s="379">
        <f aca="true" t="shared" si="8" ref="J103:J115">VLOOKUP($E103,Ratio,4,FALSE)*$G103</f>
        <v>0</v>
      </c>
      <c r="K103" s="37"/>
      <c r="L103" s="37"/>
      <c r="M103" s="14"/>
      <c r="N103" s="14"/>
      <c r="O103" s="14"/>
    </row>
    <row r="104" spans="1:15" ht="15" customHeight="1">
      <c r="A104" s="234"/>
      <c r="B104" s="92" t="s">
        <v>286</v>
      </c>
      <c r="C104" s="258" t="s">
        <v>200</v>
      </c>
      <c r="D104" s="258">
        <v>152</v>
      </c>
      <c r="E104" s="263" t="s">
        <v>480</v>
      </c>
      <c r="F104" s="263"/>
      <c r="G104" s="479">
        <f>'110-111 Bal Sht Assets &amp; Debits'!I47</f>
        <v>0</v>
      </c>
      <c r="H104" s="349">
        <f t="shared" si="6"/>
        <v>0</v>
      </c>
      <c r="I104" s="349">
        <f t="shared" si="7"/>
        <v>0</v>
      </c>
      <c r="J104" s="379">
        <f t="shared" si="8"/>
        <v>0</v>
      </c>
      <c r="K104" s="37"/>
      <c r="L104" s="37"/>
      <c r="M104" s="14"/>
      <c r="N104" s="14"/>
      <c r="O104" s="14"/>
    </row>
    <row r="105" spans="1:15" ht="15" customHeight="1">
      <c r="A105" s="234"/>
      <c r="B105" s="91" t="s">
        <v>201</v>
      </c>
      <c r="C105" s="258" t="s">
        <v>200</v>
      </c>
      <c r="D105" s="258">
        <v>154</v>
      </c>
      <c r="E105" s="263" t="s">
        <v>71</v>
      </c>
      <c r="F105" s="263"/>
      <c r="G105" s="479">
        <f>'110-111 Bal Sht Assets &amp; Debits'!I49</f>
        <v>27957550</v>
      </c>
      <c r="H105" s="349">
        <f t="shared" si="6"/>
        <v>10526160.1742098</v>
      </c>
      <c r="I105" s="349">
        <f t="shared" si="7"/>
        <v>2108093.3892647596</v>
      </c>
      <c r="J105" s="379">
        <f t="shared" si="8"/>
        <v>15323296.436525442</v>
      </c>
      <c r="K105" s="37"/>
      <c r="L105" s="37"/>
      <c r="M105" s="14"/>
      <c r="N105" s="14"/>
      <c r="O105" s="14"/>
    </row>
    <row r="106" spans="1:15" ht="15" customHeight="1">
      <c r="A106" s="234"/>
      <c r="B106" s="91" t="s">
        <v>438</v>
      </c>
      <c r="C106" s="258" t="s">
        <v>324</v>
      </c>
      <c r="D106" s="258">
        <v>155</v>
      </c>
      <c r="E106" s="263" t="s">
        <v>478</v>
      </c>
      <c r="F106" s="263"/>
      <c r="G106" s="479">
        <f>'110-111 Bal Sht Assets &amp; Debits'!I50</f>
        <v>0</v>
      </c>
      <c r="H106" s="349">
        <f t="shared" si="6"/>
        <v>0</v>
      </c>
      <c r="I106" s="349">
        <f t="shared" si="7"/>
        <v>0</v>
      </c>
      <c r="J106" s="379">
        <f t="shared" si="8"/>
        <v>0</v>
      </c>
      <c r="K106" s="37"/>
      <c r="L106" s="37"/>
      <c r="M106" s="14"/>
      <c r="N106" s="14"/>
      <c r="O106" s="14"/>
    </row>
    <row r="107" spans="1:15" ht="15" customHeight="1">
      <c r="A107" s="234"/>
      <c r="B107" s="91" t="s">
        <v>439</v>
      </c>
      <c r="C107" s="258" t="s">
        <v>200</v>
      </c>
      <c r="D107" s="258">
        <v>156</v>
      </c>
      <c r="E107" s="263" t="s">
        <v>478</v>
      </c>
      <c r="F107" s="263"/>
      <c r="G107" s="479">
        <f>'110-111 Bal Sht Assets &amp; Debits'!I51</f>
        <v>45111</v>
      </c>
      <c r="H107" s="349">
        <f t="shared" si="6"/>
        <v>0</v>
      </c>
      <c r="I107" s="349">
        <f t="shared" si="7"/>
        <v>0</v>
      </c>
      <c r="J107" s="379">
        <f t="shared" si="8"/>
        <v>45111</v>
      </c>
      <c r="K107" s="37"/>
      <c r="L107" s="37"/>
      <c r="M107" s="14"/>
      <c r="N107" s="14"/>
      <c r="O107" s="14"/>
    </row>
    <row r="108" spans="1:15" ht="15" customHeight="1">
      <c r="A108" s="234"/>
      <c r="B108" s="91" t="s">
        <v>440</v>
      </c>
      <c r="C108" s="258" t="s">
        <v>324</v>
      </c>
      <c r="D108" s="258">
        <v>158.1</v>
      </c>
      <c r="E108" s="263" t="s">
        <v>480</v>
      </c>
      <c r="F108" s="263"/>
      <c r="G108" s="479">
        <f>'110-111 Bal Sht Assets &amp; Debits'!I53</f>
        <v>360000</v>
      </c>
      <c r="H108" s="349">
        <f t="shared" si="6"/>
        <v>360000</v>
      </c>
      <c r="I108" s="349">
        <f t="shared" si="7"/>
        <v>0</v>
      </c>
      <c r="J108" s="379">
        <f t="shared" si="8"/>
        <v>0</v>
      </c>
      <c r="K108" s="37"/>
      <c r="L108" s="37"/>
      <c r="M108" s="14"/>
      <c r="N108" s="14"/>
      <c r="O108" s="14"/>
    </row>
    <row r="109" spans="1:15" ht="15" customHeight="1">
      <c r="A109" s="234"/>
      <c r="B109" s="91" t="s">
        <v>491</v>
      </c>
      <c r="C109" s="258" t="s">
        <v>324</v>
      </c>
      <c r="D109" s="258">
        <v>158.2</v>
      </c>
      <c r="E109" s="263" t="s">
        <v>480</v>
      </c>
      <c r="F109" s="263"/>
      <c r="G109" s="479"/>
      <c r="H109" s="349">
        <f t="shared" si="6"/>
        <v>0</v>
      </c>
      <c r="I109" s="349">
        <f t="shared" si="7"/>
        <v>0</v>
      </c>
      <c r="J109" s="379">
        <f t="shared" si="8"/>
        <v>0</v>
      </c>
      <c r="K109" s="37"/>
      <c r="L109" s="37"/>
      <c r="M109" s="14"/>
      <c r="N109" s="14"/>
      <c r="O109" s="14"/>
    </row>
    <row r="110" spans="1:15" ht="14.25" customHeight="1">
      <c r="A110" s="234"/>
      <c r="B110" s="91" t="s">
        <v>174</v>
      </c>
      <c r="C110" s="258" t="s">
        <v>200</v>
      </c>
      <c r="D110" s="258">
        <v>163</v>
      </c>
      <c r="E110" s="263" t="s">
        <v>71</v>
      </c>
      <c r="F110" s="263"/>
      <c r="G110" s="479">
        <f>'110-111 Bal Sht Assets &amp; Debits'!I55</f>
        <v>3127811</v>
      </c>
      <c r="H110" s="349">
        <f t="shared" si="6"/>
        <v>1177636.7950931082</v>
      </c>
      <c r="I110" s="349">
        <f t="shared" si="7"/>
        <v>235847.47919505095</v>
      </c>
      <c r="J110" s="379">
        <f t="shared" si="8"/>
        <v>1714326.725711841</v>
      </c>
      <c r="K110" s="37"/>
      <c r="L110" s="37"/>
      <c r="M110" s="14"/>
      <c r="N110" s="14"/>
      <c r="O110" s="14"/>
    </row>
    <row r="111" spans="1:15" ht="15" customHeight="1">
      <c r="A111" s="234"/>
      <c r="B111" s="91" t="s">
        <v>287</v>
      </c>
      <c r="C111" s="258" t="s">
        <v>200</v>
      </c>
      <c r="D111" s="258">
        <v>165</v>
      </c>
      <c r="E111" s="263" t="s">
        <v>71</v>
      </c>
      <c r="F111" s="263"/>
      <c r="G111" s="479">
        <f>'110-111 Bal Sht Assets &amp; Debits'!I58</f>
        <v>24581506</v>
      </c>
      <c r="H111" s="349">
        <f t="shared" si="6"/>
        <v>9255062.38848895</v>
      </c>
      <c r="I111" s="349">
        <f t="shared" si="7"/>
        <v>1853528.3061917808</v>
      </c>
      <c r="J111" s="379">
        <f t="shared" si="8"/>
        <v>13472915.30531927</v>
      </c>
      <c r="K111" s="34"/>
      <c r="L111" s="34"/>
      <c r="M111" s="14"/>
      <c r="N111" s="14"/>
      <c r="O111" s="14"/>
    </row>
    <row r="112" spans="1:15" ht="15" customHeight="1">
      <c r="A112" s="234"/>
      <c r="B112" s="92" t="s">
        <v>288</v>
      </c>
      <c r="C112" s="258" t="s">
        <v>200</v>
      </c>
      <c r="D112" s="258">
        <v>175</v>
      </c>
      <c r="E112" s="263" t="s">
        <v>478</v>
      </c>
      <c r="F112" s="263"/>
      <c r="G112" s="479">
        <f>'110-111 Bal Sht Assets &amp; Debits'!I64</f>
        <v>72874522</v>
      </c>
      <c r="H112" s="349">
        <f t="shared" si="6"/>
        <v>0</v>
      </c>
      <c r="I112" s="349">
        <f t="shared" si="7"/>
        <v>0</v>
      </c>
      <c r="J112" s="379">
        <f t="shared" si="8"/>
        <v>72874522</v>
      </c>
      <c r="K112" s="34"/>
      <c r="L112" s="34"/>
      <c r="M112" s="14"/>
      <c r="N112" s="14"/>
      <c r="O112" s="14"/>
    </row>
    <row r="113" spans="1:15" ht="15" customHeight="1">
      <c r="A113" s="234"/>
      <c r="B113" s="203" t="s">
        <v>497</v>
      </c>
      <c r="C113" s="258" t="s">
        <v>324</v>
      </c>
      <c r="D113" s="258">
        <v>175</v>
      </c>
      <c r="E113" s="263" t="s">
        <v>478</v>
      </c>
      <c r="F113" s="263"/>
      <c r="G113" s="479">
        <f>'110-111 Bal Sht Assets &amp; Debits'!I65</f>
        <v>0</v>
      </c>
      <c r="H113" s="349">
        <f t="shared" si="6"/>
        <v>0</v>
      </c>
      <c r="I113" s="349">
        <f t="shared" si="7"/>
        <v>0</v>
      </c>
      <c r="J113" s="379">
        <f t="shared" si="8"/>
        <v>0</v>
      </c>
      <c r="K113" s="34"/>
      <c r="L113" s="34"/>
      <c r="M113" s="14"/>
      <c r="N113" s="14"/>
      <c r="O113" s="14"/>
    </row>
    <row r="114" spans="1:15" ht="15" customHeight="1">
      <c r="A114" s="234"/>
      <c r="B114" s="92" t="s">
        <v>417</v>
      </c>
      <c r="C114" s="140" t="s">
        <v>200</v>
      </c>
      <c r="D114" s="140">
        <v>176</v>
      </c>
      <c r="E114" s="351" t="s">
        <v>478</v>
      </c>
      <c r="F114" s="263"/>
      <c r="G114" s="479">
        <f>'110-111 Bal Sht Assets &amp; Debits'!I66</f>
        <v>19703359</v>
      </c>
      <c r="H114" s="349">
        <f t="shared" si="6"/>
        <v>0</v>
      </c>
      <c r="I114" s="349">
        <f t="shared" si="7"/>
        <v>0</v>
      </c>
      <c r="J114" s="379">
        <f t="shared" si="8"/>
        <v>19703359</v>
      </c>
      <c r="K114" s="37"/>
      <c r="L114" s="37"/>
      <c r="M114" s="14"/>
      <c r="N114" s="14"/>
      <c r="O114" s="14"/>
    </row>
    <row r="115" spans="1:15" ht="15" customHeight="1">
      <c r="A115" s="234"/>
      <c r="B115" s="203" t="s">
        <v>557</v>
      </c>
      <c r="C115" s="140" t="s">
        <v>324</v>
      </c>
      <c r="D115" s="140">
        <v>176</v>
      </c>
      <c r="E115" s="351" t="s">
        <v>478</v>
      </c>
      <c r="F115" s="263"/>
      <c r="G115" s="479">
        <f>'110-111 Bal Sht Assets &amp; Debits'!I67</f>
        <v>0</v>
      </c>
      <c r="H115" s="349">
        <f t="shared" si="6"/>
        <v>0</v>
      </c>
      <c r="I115" s="349">
        <f t="shared" si="7"/>
        <v>0</v>
      </c>
      <c r="J115" s="379">
        <f t="shared" si="8"/>
        <v>0</v>
      </c>
      <c r="K115" s="37"/>
      <c r="L115" s="37"/>
      <c r="M115" s="14"/>
      <c r="N115" s="14"/>
      <c r="O115" s="14"/>
    </row>
    <row r="116" spans="1:15" ht="15" customHeight="1">
      <c r="A116" s="234"/>
      <c r="B116" s="118" t="s">
        <v>100</v>
      </c>
      <c r="C116" s="697"/>
      <c r="D116" s="686"/>
      <c r="E116" s="686"/>
      <c r="F116" s="687"/>
      <c r="G116" s="698">
        <f>SUM(G103:G112,G114)-G113-G115</f>
        <v>181230946</v>
      </c>
      <c r="H116" s="698">
        <f>SUM(H103:H112,H114)-H113-H115</f>
        <v>53899946.35779186</v>
      </c>
      <c r="I116" s="698">
        <f>SUM(I103:I112,I114)-I113-I115</f>
        <v>4197469.174651591</v>
      </c>
      <c r="J116" s="699">
        <f>SUM(J103:J112,J114)-J113-J115</f>
        <v>123133530.46755655</v>
      </c>
      <c r="K116" s="37"/>
      <c r="L116" s="37"/>
      <c r="M116" s="14"/>
      <c r="N116" s="14"/>
      <c r="O116" s="14"/>
    </row>
    <row r="117" spans="1:15" ht="9.75" customHeight="1" thickBot="1">
      <c r="A117" s="398"/>
      <c r="B117" s="399"/>
      <c r="C117" s="400"/>
      <c r="D117" s="400"/>
      <c r="E117" s="400"/>
      <c r="F117" s="400"/>
      <c r="G117" s="484"/>
      <c r="H117" s="484"/>
      <c r="I117" s="484"/>
      <c r="J117" s="485"/>
      <c r="K117" s="37"/>
      <c r="L117" s="37"/>
      <c r="M117" s="14"/>
      <c r="N117" s="14"/>
      <c r="O117" s="14"/>
    </row>
    <row r="118" spans="1:15" ht="15" customHeight="1" thickTop="1">
      <c r="A118" s="387" t="s">
        <v>492</v>
      </c>
      <c r="B118" s="130"/>
      <c r="C118" s="127"/>
      <c r="D118" s="83"/>
      <c r="E118" s="83"/>
      <c r="F118" s="83"/>
      <c r="G118" s="486"/>
      <c r="H118" s="487"/>
      <c r="I118" s="487"/>
      <c r="J118" s="488"/>
      <c r="K118" s="37"/>
      <c r="L118" s="37"/>
      <c r="M118" s="14"/>
      <c r="N118" s="14"/>
      <c r="O118" s="14"/>
    </row>
    <row r="119" spans="1:15" ht="15" customHeight="1">
      <c r="A119" s="234"/>
      <c r="B119" s="92" t="s">
        <v>289</v>
      </c>
      <c r="C119" s="258" t="s">
        <v>200</v>
      </c>
      <c r="D119" s="258">
        <v>181</v>
      </c>
      <c r="E119" s="263" t="s">
        <v>104</v>
      </c>
      <c r="F119" s="263"/>
      <c r="G119" s="479">
        <f>'110-111 Bal Sht Assets &amp; Debits'!I70</f>
        <v>15252228</v>
      </c>
      <c r="H119" s="349">
        <f>VLOOKUP($E119,Ratio,2,FALSE)*$G119</f>
        <v>5589412.9416270675</v>
      </c>
      <c r="I119" s="349">
        <f>VLOOKUP($E119,Ratio,3,FALSE)*$G119</f>
        <v>1138287.000005393</v>
      </c>
      <c r="J119" s="379">
        <f>VLOOKUP($E119,Ratio,4,FALSE)*$G119</f>
        <v>8524528.058367535</v>
      </c>
      <c r="K119" s="37"/>
      <c r="L119" s="37"/>
      <c r="M119" s="14"/>
      <c r="N119" s="14"/>
      <c r="O119" s="14"/>
    </row>
    <row r="120" spans="1:15" ht="15" customHeight="1">
      <c r="A120" s="234"/>
      <c r="B120" s="92" t="s">
        <v>290</v>
      </c>
      <c r="C120" s="258" t="s">
        <v>200</v>
      </c>
      <c r="D120" s="258">
        <v>182.1</v>
      </c>
      <c r="E120" s="263" t="s">
        <v>478</v>
      </c>
      <c r="F120" s="263" t="s">
        <v>478</v>
      </c>
      <c r="G120" s="479">
        <f>'110-111 Bal Sht Assets &amp; Debits'!I71</f>
        <v>0</v>
      </c>
      <c r="H120" s="349">
        <f>IF($E120="DIRECT",$L120,VLOOKUP($E120,Ratio,2,FALSE)*$G120)</f>
        <v>0</v>
      </c>
      <c r="I120" s="349">
        <f>IF($E120="DIRECT",$M120,VLOOKUP($E120,Ratio,3,FALSE)*$G120)</f>
        <v>0</v>
      </c>
      <c r="J120" s="379">
        <f>IF($E120="DIRECT",$N120,VLOOKUP($E120,Ratio,4,FALSE)*$G120)</f>
        <v>0</v>
      </c>
      <c r="K120" s="37"/>
      <c r="L120" s="349"/>
      <c r="M120" s="349"/>
      <c r="N120" s="379"/>
      <c r="O120" s="14"/>
    </row>
    <row r="121" spans="1:15" ht="15" customHeight="1">
      <c r="A121" s="234"/>
      <c r="B121" s="92" t="s">
        <v>291</v>
      </c>
      <c r="C121" s="258" t="s">
        <v>200</v>
      </c>
      <c r="D121" s="258">
        <v>182.2</v>
      </c>
      <c r="E121" s="263" t="s">
        <v>478</v>
      </c>
      <c r="F121" s="263" t="s">
        <v>478</v>
      </c>
      <c r="G121" s="479">
        <f>'110-111 Bal Sht Assets &amp; Debits'!I72</f>
        <v>65666225</v>
      </c>
      <c r="H121" s="349">
        <f>IF($E121="DIRECT",$L121,VLOOKUP($E121,Ratio,2,FALSE)*$G121)</f>
        <v>0</v>
      </c>
      <c r="I121" s="349">
        <f>IF($E121="DIRECT",$M121,VLOOKUP($E121,Ratio,3,FALSE)*$G121)</f>
        <v>0</v>
      </c>
      <c r="J121" s="379">
        <f>IF($E121="DIRECT",$N121,VLOOKUP($E121,Ratio,4,FALSE)*$G121)</f>
        <v>65666225</v>
      </c>
      <c r="K121" s="37"/>
      <c r="L121" s="349"/>
      <c r="M121" s="349"/>
      <c r="N121" s="379"/>
      <c r="O121" s="14"/>
    </row>
    <row r="122" spans="1:15" s="12" customFormat="1" ht="15" customHeight="1">
      <c r="A122" s="234"/>
      <c r="B122" s="92" t="s">
        <v>292</v>
      </c>
      <c r="C122" s="258" t="s">
        <v>200</v>
      </c>
      <c r="D122" s="258">
        <v>182.3</v>
      </c>
      <c r="E122" s="263" t="s">
        <v>62</v>
      </c>
      <c r="F122" s="263" t="s">
        <v>478</v>
      </c>
      <c r="G122" s="479">
        <f>'110-111 Bal Sht Assets &amp; Debits'!I73</f>
        <v>280324211</v>
      </c>
      <c r="H122" s="349">
        <f>IF($E122="DIRECT",$L122,VLOOKUP($E122,Ratio,2,FALSE)*$G122)</f>
        <v>43988681.25270597</v>
      </c>
      <c r="I122" s="349">
        <f>IF($E122="DIRECT",$M122,VLOOKUP($E122,Ratio,3,FALSE)*$G122)</f>
        <v>5924585.7495325925</v>
      </c>
      <c r="J122" s="379">
        <f>IF($E122="DIRECT",$N122,VLOOKUP($E122,Ratio,4,FALSE)*$G122)</f>
        <v>230410943.99776146</v>
      </c>
      <c r="K122" s="34"/>
      <c r="L122" s="349">
        <f>'Other Reg Asst &amp; Misc Def Debit'!G77</f>
        <v>43988681.25270597</v>
      </c>
      <c r="M122" s="349">
        <f>'Other Reg Asst &amp; Misc Def Debit'!H77</f>
        <v>5924585.7495325925</v>
      </c>
      <c r="N122" s="379">
        <f>'Other Reg Asst &amp; Misc Def Debit'!I77</f>
        <v>230410943.99776146</v>
      </c>
      <c r="O122" s="38"/>
    </row>
    <row r="123" spans="1:15" ht="15" customHeight="1">
      <c r="A123" s="234"/>
      <c r="B123" s="92" t="s">
        <v>496</v>
      </c>
      <c r="C123" s="258" t="s">
        <v>200</v>
      </c>
      <c r="D123" s="258">
        <v>183</v>
      </c>
      <c r="E123" s="263" t="s">
        <v>478</v>
      </c>
      <c r="F123" s="263"/>
      <c r="G123" s="479">
        <f>'110-111 Bal Sht Assets &amp; Debits'!I74</f>
        <v>17989</v>
      </c>
      <c r="H123" s="349">
        <f aca="true" t="shared" si="9" ref="H123:H132">VLOOKUP($E123,Ratio,2,FALSE)*$G123</f>
        <v>0</v>
      </c>
      <c r="I123" s="349">
        <f aca="true" t="shared" si="10" ref="I123:I132">VLOOKUP($E123,Ratio,3,FALSE)*$G123</f>
        <v>0</v>
      </c>
      <c r="J123" s="379">
        <f aca="true" t="shared" si="11" ref="J123:J132">VLOOKUP($E123,Ratio,4,FALSE)*$G123</f>
        <v>17989</v>
      </c>
      <c r="K123" s="37"/>
      <c r="O123" s="14"/>
    </row>
    <row r="124" spans="1:15" ht="15" customHeight="1">
      <c r="A124" s="234"/>
      <c r="B124" s="92" t="s">
        <v>293</v>
      </c>
      <c r="C124" s="258" t="s">
        <v>200</v>
      </c>
      <c r="D124" s="258">
        <v>183.1</v>
      </c>
      <c r="E124" s="263" t="s">
        <v>478</v>
      </c>
      <c r="F124" s="263"/>
      <c r="G124" s="479">
        <f>'110-111 Bal Sht Assets &amp; Debits'!I75</f>
        <v>0</v>
      </c>
      <c r="H124" s="349">
        <f t="shared" si="9"/>
        <v>0</v>
      </c>
      <c r="I124" s="349">
        <f t="shared" si="10"/>
        <v>0</v>
      </c>
      <c r="J124" s="379">
        <f t="shared" si="11"/>
        <v>0</v>
      </c>
      <c r="K124" s="37"/>
      <c r="L124" s="37"/>
      <c r="M124" s="14"/>
      <c r="N124" s="14"/>
      <c r="O124" s="14"/>
    </row>
    <row r="125" spans="1:15" ht="15" customHeight="1">
      <c r="A125" s="234"/>
      <c r="B125" s="92" t="s">
        <v>245</v>
      </c>
      <c r="C125" s="258" t="s">
        <v>200</v>
      </c>
      <c r="D125" s="258">
        <v>183.2</v>
      </c>
      <c r="E125" s="263" t="s">
        <v>478</v>
      </c>
      <c r="F125" s="263"/>
      <c r="G125" s="479">
        <f>'110-111 Bal Sht Assets &amp; Debits'!I76</f>
        <v>0</v>
      </c>
      <c r="H125" s="349">
        <f t="shared" si="9"/>
        <v>0</v>
      </c>
      <c r="I125" s="349">
        <f t="shared" si="10"/>
        <v>0</v>
      </c>
      <c r="J125" s="379">
        <f t="shared" si="11"/>
        <v>0</v>
      </c>
      <c r="K125" s="37"/>
      <c r="L125" s="37"/>
      <c r="M125" s="14"/>
      <c r="N125" s="14"/>
      <c r="O125" s="14"/>
    </row>
    <row r="126" spans="1:15" ht="15" customHeight="1">
      <c r="A126" s="234"/>
      <c r="B126" s="92" t="s">
        <v>294</v>
      </c>
      <c r="C126" s="258" t="s">
        <v>200</v>
      </c>
      <c r="D126" s="258">
        <v>184</v>
      </c>
      <c r="E126" s="263" t="s">
        <v>478</v>
      </c>
      <c r="F126" s="263"/>
      <c r="G126" s="479">
        <f>'110-111 Bal Sht Assets &amp; Debits'!I77</f>
        <v>-126</v>
      </c>
      <c r="H126" s="349">
        <f t="shared" si="9"/>
        <v>0</v>
      </c>
      <c r="I126" s="349">
        <f t="shared" si="10"/>
        <v>0</v>
      </c>
      <c r="J126" s="379">
        <f t="shared" si="11"/>
        <v>-126</v>
      </c>
      <c r="K126" s="37"/>
      <c r="L126" s="37"/>
      <c r="M126" s="14"/>
      <c r="N126" s="14"/>
      <c r="O126" s="14"/>
    </row>
    <row r="127" spans="1:15" ht="15" customHeight="1">
      <c r="A127" s="234"/>
      <c r="B127" s="92" t="s">
        <v>295</v>
      </c>
      <c r="C127" s="258" t="s">
        <v>200</v>
      </c>
      <c r="D127" s="258">
        <v>185</v>
      </c>
      <c r="E127" s="263" t="s">
        <v>104</v>
      </c>
      <c r="F127" s="263"/>
      <c r="G127" s="479">
        <f>'110-111 Bal Sht Assets &amp; Debits'!I78</f>
        <v>0</v>
      </c>
      <c r="H127" s="349">
        <f t="shared" si="9"/>
        <v>0</v>
      </c>
      <c r="I127" s="349">
        <f t="shared" si="10"/>
        <v>0</v>
      </c>
      <c r="J127" s="379">
        <f t="shared" si="11"/>
        <v>0</v>
      </c>
      <c r="K127" s="37"/>
      <c r="L127" s="37"/>
      <c r="M127" s="14"/>
      <c r="N127" s="14"/>
      <c r="O127" s="14"/>
    </row>
    <row r="128" spans="1:15" s="12" customFormat="1" ht="15" customHeight="1">
      <c r="A128" s="234"/>
      <c r="B128" s="92" t="s">
        <v>296</v>
      </c>
      <c r="C128" s="258" t="s">
        <v>200</v>
      </c>
      <c r="D128" s="258">
        <v>186</v>
      </c>
      <c r="E128" s="263" t="s">
        <v>62</v>
      </c>
      <c r="F128" s="263" t="s">
        <v>478</v>
      </c>
      <c r="G128" s="479">
        <f>'110-111 Bal Sht Assets &amp; Debits'!I79</f>
        <v>18117621</v>
      </c>
      <c r="H128" s="349">
        <f>IF($E128="DIRECT",$L128,VLOOKUP($E128,Ratio,2,FALSE)*$G128)</f>
        <v>8160873.799590022</v>
      </c>
      <c r="I128" s="349">
        <f>IF($E128="DIRECT",$M128,VLOOKUP($E128,Ratio,3,FALSE)*$G128)</f>
        <v>1787168.4348028952</v>
      </c>
      <c r="J128" s="379">
        <f>IF($E128="DIRECT",$N128,VLOOKUP($E128,Ratio,4,FALSE)*$G128)</f>
        <v>8169578.765607083</v>
      </c>
      <c r="K128" s="34"/>
      <c r="L128" s="349">
        <f>'Other Reg Asst &amp; Misc Def Debit'!G132</f>
        <v>8160873.799590022</v>
      </c>
      <c r="M128" s="349">
        <f>'Other Reg Asst &amp; Misc Def Debit'!H132</f>
        <v>1787168.4348028952</v>
      </c>
      <c r="N128" s="379">
        <f>'Other Reg Asst &amp; Misc Def Debit'!I132</f>
        <v>8169578.765607083</v>
      </c>
      <c r="O128" s="38"/>
    </row>
    <row r="129" spans="1:15" ht="15" customHeight="1">
      <c r="A129" s="234"/>
      <c r="B129" s="92" t="s">
        <v>297</v>
      </c>
      <c r="C129" s="258" t="s">
        <v>200</v>
      </c>
      <c r="D129" s="258">
        <v>187</v>
      </c>
      <c r="E129" s="263" t="s">
        <v>62</v>
      </c>
      <c r="F129" s="263" t="s">
        <v>62</v>
      </c>
      <c r="G129" s="479">
        <f>'110-111 Bal Sht Assets &amp; Debits'!I80</f>
        <v>0</v>
      </c>
      <c r="H129" s="349"/>
      <c r="I129" s="349"/>
      <c r="J129" s="379"/>
      <c r="K129" s="37"/>
      <c r="L129" s="37"/>
      <c r="M129" s="14"/>
      <c r="N129" s="14"/>
      <c r="O129" s="14"/>
    </row>
    <row r="130" spans="1:15" ht="15" customHeight="1">
      <c r="A130" s="234"/>
      <c r="B130" s="92" t="s">
        <v>298</v>
      </c>
      <c r="C130" s="258" t="s">
        <v>200</v>
      </c>
      <c r="D130" s="258">
        <v>188</v>
      </c>
      <c r="E130" s="263" t="s">
        <v>478</v>
      </c>
      <c r="F130" s="263"/>
      <c r="G130" s="479">
        <f>'110-111 Bal Sht Assets &amp; Debits'!I81</f>
        <v>0</v>
      </c>
      <c r="H130" s="349">
        <f t="shared" si="9"/>
        <v>0</v>
      </c>
      <c r="I130" s="349">
        <f t="shared" si="10"/>
        <v>0</v>
      </c>
      <c r="J130" s="379">
        <f t="shared" si="11"/>
        <v>0</v>
      </c>
      <c r="K130" s="37"/>
      <c r="L130" s="37"/>
      <c r="M130" s="14"/>
      <c r="N130" s="14"/>
      <c r="O130" s="14"/>
    </row>
    <row r="131" spans="1:15" ht="15" customHeight="1">
      <c r="A131" s="234"/>
      <c r="B131" s="92" t="s">
        <v>299</v>
      </c>
      <c r="C131" s="258" t="s">
        <v>200</v>
      </c>
      <c r="D131" s="258">
        <v>189</v>
      </c>
      <c r="E131" s="263" t="s">
        <v>104</v>
      </c>
      <c r="F131" s="263"/>
      <c r="G131" s="479">
        <f>'110-111 Bal Sht Assets &amp; Debits'!I82</f>
        <v>30475465</v>
      </c>
      <c r="H131" s="349">
        <f t="shared" si="9"/>
        <v>11168201.686540665</v>
      </c>
      <c r="I131" s="349">
        <f t="shared" si="10"/>
        <v>2274410.3765442893</v>
      </c>
      <c r="J131" s="379">
        <f t="shared" si="11"/>
        <v>17032852.93691504</v>
      </c>
      <c r="K131" s="37"/>
      <c r="L131" s="37"/>
      <c r="M131" s="14"/>
      <c r="N131" s="14"/>
      <c r="O131" s="14"/>
    </row>
    <row r="132" spans="1:15" ht="15" customHeight="1">
      <c r="A132" s="234"/>
      <c r="B132" s="92" t="s">
        <v>300</v>
      </c>
      <c r="C132" s="258" t="s">
        <v>200</v>
      </c>
      <c r="D132" s="258">
        <v>190</v>
      </c>
      <c r="E132" s="263" t="s">
        <v>478</v>
      </c>
      <c r="F132" s="263"/>
      <c r="G132" s="479">
        <f>'110-111 Bal Sht Assets &amp; Debits'!I83</f>
        <v>254935884</v>
      </c>
      <c r="H132" s="349">
        <f t="shared" si="9"/>
        <v>0</v>
      </c>
      <c r="I132" s="349">
        <f t="shared" si="10"/>
        <v>0</v>
      </c>
      <c r="J132" s="379">
        <f t="shared" si="11"/>
        <v>254935884</v>
      </c>
      <c r="K132" s="34"/>
      <c r="L132" s="34"/>
      <c r="M132" s="14"/>
      <c r="N132" s="14"/>
      <c r="O132" s="14"/>
    </row>
    <row r="133" spans="1:15" ht="15" customHeight="1">
      <c r="A133" s="383"/>
      <c r="B133" s="118" t="s">
        <v>100</v>
      </c>
      <c r="C133" s="697"/>
      <c r="D133" s="686"/>
      <c r="E133" s="686"/>
      <c r="F133" s="687"/>
      <c r="G133" s="698">
        <f>SUM(G119:G132)</f>
        <v>664789497</v>
      </c>
      <c r="H133" s="698">
        <f>SUM(H119:H132)</f>
        <v>68907169.68046373</v>
      </c>
      <c r="I133" s="698">
        <f>SUM(I119:I132)</f>
        <v>11124451.56088517</v>
      </c>
      <c r="J133" s="699">
        <f>SUM(J119:J132)</f>
        <v>584757875.758651</v>
      </c>
      <c r="K133" s="34"/>
      <c r="L133" s="34"/>
      <c r="M133" s="14"/>
      <c r="N133" s="14"/>
      <c r="O133" s="14"/>
    </row>
    <row r="134" spans="1:15" s="12" customFormat="1" ht="15" customHeight="1">
      <c r="A134" s="383"/>
      <c r="B134" s="101"/>
      <c r="C134" s="131"/>
      <c r="D134" s="52"/>
      <c r="E134" s="52"/>
      <c r="F134" s="52"/>
      <c r="G134" s="489"/>
      <c r="H134" s="553"/>
      <c r="I134" s="553"/>
      <c r="J134" s="554"/>
      <c r="K134" s="34"/>
      <c r="L134" s="34"/>
      <c r="M134" s="38"/>
      <c r="N134" s="38"/>
      <c r="O134" s="38"/>
    </row>
    <row r="135" spans="1:15" ht="15" customHeight="1">
      <c r="A135" s="297" t="s">
        <v>193</v>
      </c>
      <c r="B135" s="50"/>
      <c r="C135" s="697"/>
      <c r="D135" s="686"/>
      <c r="E135" s="686"/>
      <c r="F135" s="687"/>
      <c r="G135" s="698">
        <f>G84+G93+G100+G116+G133</f>
        <v>1304822359</v>
      </c>
      <c r="H135" s="698">
        <f>H84+H93+H100+H116+H133</f>
        <v>134202380.95986408</v>
      </c>
      <c r="I135" s="698">
        <f>I84+I93+I100+I116+I133</f>
        <v>25522527.316144317</v>
      </c>
      <c r="J135" s="699">
        <f>J84+J93+J100+J116+J133</f>
        <v>1145097450.7239914</v>
      </c>
      <c r="K135" s="33"/>
      <c r="L135" s="34"/>
      <c r="M135" s="14"/>
      <c r="N135" s="14"/>
      <c r="O135" s="14"/>
    </row>
    <row r="136" spans="1:15" s="12" customFormat="1" ht="15" customHeight="1" thickBot="1">
      <c r="A136" s="246"/>
      <c r="B136" s="247"/>
      <c r="C136" s="248"/>
      <c r="D136" s="248"/>
      <c r="E136" s="272"/>
      <c r="F136" s="272"/>
      <c r="G136" s="562"/>
      <c r="H136" s="562"/>
      <c r="I136" s="562"/>
      <c r="J136" s="563"/>
      <c r="K136" s="33"/>
      <c r="L136" s="34"/>
      <c r="M136" s="38"/>
      <c r="N136" s="38"/>
      <c r="O136" s="38"/>
    </row>
    <row r="137" spans="1:15" ht="15" customHeight="1" thickTop="1">
      <c r="A137" s="302" t="s">
        <v>197</v>
      </c>
      <c r="B137" s="50"/>
      <c r="C137" s="10"/>
      <c r="D137" s="52"/>
      <c r="E137" s="52"/>
      <c r="F137" s="52"/>
      <c r="G137" s="201"/>
      <c r="H137" s="201"/>
      <c r="I137" s="201"/>
      <c r="J137" s="358"/>
      <c r="K137" s="33"/>
      <c r="L137" s="34"/>
      <c r="M137" s="14"/>
      <c r="N137" s="14"/>
      <c r="O137" s="14"/>
    </row>
    <row r="138" spans="1:15" ht="15" customHeight="1">
      <c r="A138" s="234"/>
      <c r="B138" s="90" t="s">
        <v>234</v>
      </c>
      <c r="C138" s="83"/>
      <c r="D138" s="117"/>
      <c r="E138" s="83"/>
      <c r="F138" s="83"/>
      <c r="G138" s="487"/>
      <c r="H138" s="487"/>
      <c r="I138" s="487"/>
      <c r="J138" s="488"/>
      <c r="K138" s="33"/>
      <c r="L138" s="34"/>
      <c r="M138" s="14"/>
      <c r="N138" s="14"/>
      <c r="O138" s="14"/>
    </row>
    <row r="139" spans="1:15" ht="15" customHeight="1">
      <c r="A139" s="234"/>
      <c r="B139" s="92" t="s">
        <v>415</v>
      </c>
      <c r="C139" s="258" t="s">
        <v>203</v>
      </c>
      <c r="D139" s="258">
        <v>244</v>
      </c>
      <c r="E139" s="263" t="s">
        <v>478</v>
      </c>
      <c r="F139" s="263"/>
      <c r="G139" s="479">
        <f>'112-113 Bal Sht Liablts &amp; Crdts'!H51</f>
        <v>139838646</v>
      </c>
      <c r="H139" s="349">
        <f>VLOOKUP($E139,Ratio,2,FALSE)*$G139</f>
        <v>0</v>
      </c>
      <c r="I139" s="349">
        <f>VLOOKUP($E139,Ratio,3,FALSE)*$G139</f>
        <v>0</v>
      </c>
      <c r="J139" s="379">
        <f>VLOOKUP($E139,Ratio,4,FALSE)*$G139</f>
        <v>139838646</v>
      </c>
      <c r="K139" s="33"/>
      <c r="L139" s="34"/>
      <c r="M139" s="14"/>
      <c r="N139" s="14"/>
      <c r="O139" s="14"/>
    </row>
    <row r="140" spans="1:15" ht="15" customHeight="1">
      <c r="A140" s="234"/>
      <c r="B140" s="203" t="s">
        <v>433</v>
      </c>
      <c r="C140" s="258" t="s">
        <v>431</v>
      </c>
      <c r="D140" s="258">
        <v>244</v>
      </c>
      <c r="E140" s="263" t="s">
        <v>478</v>
      </c>
      <c r="F140" s="263"/>
      <c r="G140" s="479">
        <f>'112-113 Bal Sht Liablts &amp; Crdts'!H52</f>
        <v>0</v>
      </c>
      <c r="H140" s="349">
        <f>VLOOKUP($E140,Ratio,2,FALSE)*$G140</f>
        <v>0</v>
      </c>
      <c r="I140" s="349">
        <f>VLOOKUP($E140,Ratio,3,FALSE)*$G140</f>
        <v>0</v>
      </c>
      <c r="J140" s="379">
        <f>VLOOKUP($E140,Ratio,4,FALSE)*$G140</f>
        <v>0</v>
      </c>
      <c r="K140" s="33"/>
      <c r="L140" s="34"/>
      <c r="M140" s="14"/>
      <c r="N140" s="14"/>
      <c r="O140" s="14"/>
    </row>
    <row r="141" spans="1:15" ht="15" customHeight="1">
      <c r="A141" s="234"/>
      <c r="B141" s="92" t="s">
        <v>416</v>
      </c>
      <c r="C141" s="258" t="s">
        <v>459</v>
      </c>
      <c r="D141" s="258">
        <v>245</v>
      </c>
      <c r="E141" s="263" t="s">
        <v>478</v>
      </c>
      <c r="F141" s="263"/>
      <c r="G141" s="479">
        <f>'112-113 Bal Sht Liablts &amp; Crdts'!H53</f>
        <v>15067825</v>
      </c>
      <c r="H141" s="349">
        <f>VLOOKUP($E141,Ratio,2,FALSE)*$G141</f>
        <v>0</v>
      </c>
      <c r="I141" s="349">
        <f>VLOOKUP($E141,Ratio,3,FALSE)*$G141</f>
        <v>0</v>
      </c>
      <c r="J141" s="379">
        <f>VLOOKUP($E141,Ratio,4,FALSE)*$G141</f>
        <v>15067825</v>
      </c>
      <c r="K141" s="33"/>
      <c r="L141" s="34"/>
      <c r="M141" s="14"/>
      <c r="N141" s="14"/>
      <c r="O141" s="14"/>
    </row>
    <row r="142" spans="1:15" ht="15" customHeight="1">
      <c r="A142" s="234"/>
      <c r="B142" s="203" t="s">
        <v>432</v>
      </c>
      <c r="C142" s="258" t="s">
        <v>431</v>
      </c>
      <c r="D142" s="258">
        <v>245</v>
      </c>
      <c r="E142" s="263" t="s">
        <v>478</v>
      </c>
      <c r="F142" s="263"/>
      <c r="G142" s="479">
        <f>'112-113 Bal Sht Liablts &amp; Crdts'!H54</f>
        <v>0</v>
      </c>
      <c r="H142" s="349">
        <f>VLOOKUP($E142,Ratio,2,FALSE)*$G142</f>
        <v>0</v>
      </c>
      <c r="I142" s="349">
        <f>VLOOKUP($E142,Ratio,3,FALSE)*$G142</f>
        <v>0</v>
      </c>
      <c r="J142" s="379">
        <f>VLOOKUP($E142,Ratio,4,FALSE)*$G142</f>
        <v>0</v>
      </c>
      <c r="K142" s="33"/>
      <c r="L142" s="34"/>
      <c r="M142" s="14"/>
      <c r="N142" s="14"/>
      <c r="O142" s="14"/>
    </row>
    <row r="143" spans="1:15" ht="15" customHeight="1">
      <c r="A143" s="234"/>
      <c r="B143" s="118" t="s">
        <v>100</v>
      </c>
      <c r="C143" s="697"/>
      <c r="D143" s="686"/>
      <c r="E143" s="686"/>
      <c r="F143" s="687"/>
      <c r="G143" s="698">
        <f>G139-G140+G141-G142</f>
        <v>154906471</v>
      </c>
      <c r="H143" s="698">
        <f>H139-H140+H141-H142</f>
        <v>0</v>
      </c>
      <c r="I143" s="698">
        <f>I139-I140+I141-I142</f>
        <v>0</v>
      </c>
      <c r="J143" s="699">
        <f>J139-J140+J141-J142</f>
        <v>154906471</v>
      </c>
      <c r="K143" s="33"/>
      <c r="L143" s="34"/>
      <c r="M143" s="14"/>
      <c r="N143" s="14"/>
      <c r="O143" s="14"/>
    </row>
    <row r="144" spans="1:15" ht="15" customHeight="1">
      <c r="A144" s="234"/>
      <c r="B144" s="90" t="s">
        <v>235</v>
      </c>
      <c r="C144" s="83"/>
      <c r="D144" s="117"/>
      <c r="E144" s="83"/>
      <c r="F144" s="83"/>
      <c r="G144" s="201"/>
      <c r="H144" s="487"/>
      <c r="I144" s="487"/>
      <c r="J144" s="488"/>
      <c r="K144" s="33"/>
      <c r="L144" s="34"/>
      <c r="M144" s="14"/>
      <c r="N144" s="14"/>
      <c r="O144" s="14"/>
    </row>
    <row r="145" spans="1:15" ht="15" customHeight="1" hidden="1">
      <c r="A145" s="234"/>
      <c r="B145" s="92" t="s">
        <v>460</v>
      </c>
      <c r="C145" s="258" t="s">
        <v>203</v>
      </c>
      <c r="D145" s="258">
        <v>244</v>
      </c>
      <c r="E145" s="263" t="s">
        <v>478</v>
      </c>
      <c r="F145" s="263"/>
      <c r="G145" s="479">
        <f>'112-113 Bal Sht Liablts &amp; Crdts'!H33</f>
        <v>0</v>
      </c>
      <c r="H145" s="349">
        <f>VLOOKUP($E145,Ratio,2,FALSE)*$G145</f>
        <v>0</v>
      </c>
      <c r="I145" s="349">
        <f>VLOOKUP($E145,Ratio,3,FALSE)*$G145</f>
        <v>0</v>
      </c>
      <c r="J145" s="379">
        <f>VLOOKUP($E145,Ratio,4,FALSE)*$G145</f>
        <v>0</v>
      </c>
      <c r="K145" s="33"/>
      <c r="L145" s="34"/>
      <c r="M145" s="14"/>
      <c r="N145" s="14"/>
      <c r="O145" s="14"/>
    </row>
    <row r="146" spans="1:15" ht="15" customHeight="1" hidden="1">
      <c r="A146" s="234"/>
      <c r="B146" s="92" t="s">
        <v>461</v>
      </c>
      <c r="C146" s="258" t="s">
        <v>431</v>
      </c>
      <c r="D146" s="258">
        <v>245</v>
      </c>
      <c r="E146" s="263" t="s">
        <v>478</v>
      </c>
      <c r="F146" s="263"/>
      <c r="G146" s="479">
        <f>'112-113 Bal Sht Liablts &amp; Crdts'!H34</f>
        <v>0</v>
      </c>
      <c r="H146" s="349">
        <f>VLOOKUP($E146,Ratio,2,FALSE)*$G146</f>
        <v>0</v>
      </c>
      <c r="I146" s="349">
        <f>VLOOKUP($E146,Ratio,3,FALSE)*$G146</f>
        <v>0</v>
      </c>
      <c r="J146" s="379">
        <f>VLOOKUP($E146,Ratio,4,FALSE)*$G146</f>
        <v>0</v>
      </c>
      <c r="K146" s="33"/>
      <c r="L146" s="34"/>
      <c r="M146" s="14"/>
      <c r="N146" s="14"/>
      <c r="O146" s="14"/>
    </row>
    <row r="147" spans="1:15" ht="15" customHeight="1">
      <c r="A147" s="234"/>
      <c r="B147" s="92" t="s">
        <v>301</v>
      </c>
      <c r="C147" s="258" t="s">
        <v>203</v>
      </c>
      <c r="D147" s="258">
        <v>252</v>
      </c>
      <c r="E147" s="263" t="s">
        <v>478</v>
      </c>
      <c r="F147" s="263"/>
      <c r="G147" s="479">
        <f>'112-113 Bal Sht Liablts &amp; Crdts'!H57</f>
        <v>77123</v>
      </c>
      <c r="H147" s="349">
        <f aca="true" t="shared" si="12" ref="H147:H155">VLOOKUP($E147,Ratio,2,FALSE)*$G147</f>
        <v>0</v>
      </c>
      <c r="I147" s="349">
        <f aca="true" t="shared" si="13" ref="I147:I155">VLOOKUP($E147,Ratio,3,FALSE)*$G147</f>
        <v>0</v>
      </c>
      <c r="J147" s="379">
        <f aca="true" t="shared" si="14" ref="J147:J155">VLOOKUP($E147,Ratio,4,FALSE)*$G147</f>
        <v>77123</v>
      </c>
      <c r="K147" s="33"/>
      <c r="L147" s="34"/>
      <c r="M147" s="14"/>
      <c r="N147" s="14"/>
      <c r="O147" s="14"/>
    </row>
    <row r="148" spans="1:15" ht="15" customHeight="1">
      <c r="A148" s="234"/>
      <c r="B148" s="92" t="s">
        <v>304</v>
      </c>
      <c r="C148" s="258" t="s">
        <v>203</v>
      </c>
      <c r="D148" s="258">
        <v>253</v>
      </c>
      <c r="E148" s="263" t="s">
        <v>62</v>
      </c>
      <c r="F148" s="263" t="s">
        <v>478</v>
      </c>
      <c r="G148" s="479">
        <f>'112-113 Bal Sht Liablts &amp; Crdts'!H60</f>
        <v>32739457</v>
      </c>
      <c r="H148" s="349">
        <f>IF($E148="DIRECT",$L148,VLOOKUP($E148,Ratio,2,FALSE)*$G148)</f>
        <v>9952177.357796725</v>
      </c>
      <c r="I148" s="349">
        <f>IF($E148="DIRECT",$M148,VLOOKUP($E148,Ratio,3,FALSE)*$G148)</f>
        <v>1681347.8019442025</v>
      </c>
      <c r="J148" s="379">
        <f>IF($E148="DIRECT",$N148,VLOOKUP($E148,Ratio,4,FALSE)*$G148)</f>
        <v>21105931.840259075</v>
      </c>
      <c r="K148" s="33"/>
      <c r="L148" s="349">
        <f>'Other Def Credits &amp; Reg Liab'!G42</f>
        <v>9952177.357796725</v>
      </c>
      <c r="M148" s="349">
        <f>'Other Def Credits &amp; Reg Liab'!H42</f>
        <v>1681347.8019442025</v>
      </c>
      <c r="N148" s="379">
        <f>'Other Def Credits &amp; Reg Liab'!I42</f>
        <v>21105931.840259075</v>
      </c>
      <c r="O148" s="14"/>
    </row>
    <row r="149" spans="1:15" ht="15" customHeight="1">
      <c r="A149" s="234"/>
      <c r="B149" s="92" t="s">
        <v>305</v>
      </c>
      <c r="C149" s="258" t="s">
        <v>203</v>
      </c>
      <c r="D149" s="258">
        <v>254</v>
      </c>
      <c r="E149" s="263" t="s">
        <v>62</v>
      </c>
      <c r="F149" s="263" t="s">
        <v>478</v>
      </c>
      <c r="G149" s="479">
        <f>'112-113 Bal Sht Liablts &amp; Crdts'!H61</f>
        <v>87826316</v>
      </c>
      <c r="H149" s="349">
        <f>IF($E149="DIRECT",$L149,VLOOKUP($E149,Ratio,2,FALSE)*$G149)</f>
        <v>18403173.217499506</v>
      </c>
      <c r="I149" s="349">
        <f>IF($E149="DIRECT",$M149,VLOOKUP($E149,Ratio,3,FALSE)*$G149)</f>
        <v>2019715.4408872316</v>
      </c>
      <c r="J149" s="379">
        <f>IF($E149="DIRECT",$N149,VLOOKUP($E149,Ratio,4,FALSE)*$G149)</f>
        <v>67403427.34161326</v>
      </c>
      <c r="K149" s="33"/>
      <c r="L149" s="349">
        <f>'Other Def Credits &amp; Reg Liab'!G102</f>
        <v>18403173.217499506</v>
      </c>
      <c r="M149" s="349">
        <f>'Other Def Credits &amp; Reg Liab'!H102</f>
        <v>2019715.4408872316</v>
      </c>
      <c r="N149" s="379">
        <f>'Other Def Credits &amp; Reg Liab'!I102</f>
        <v>67403427.34161326</v>
      </c>
      <c r="O149" s="14"/>
    </row>
    <row r="150" spans="1:15" ht="15" customHeight="1">
      <c r="A150" s="234"/>
      <c r="B150" s="92" t="s">
        <v>302</v>
      </c>
      <c r="C150" s="258" t="s">
        <v>203</v>
      </c>
      <c r="D150" s="258">
        <v>255</v>
      </c>
      <c r="E150" s="263" t="s">
        <v>478</v>
      </c>
      <c r="F150" s="263"/>
      <c r="G150" s="479">
        <f>'112-113 Bal Sht Liablts &amp; Crdts'!H58</f>
        <v>6872117</v>
      </c>
      <c r="H150" s="349">
        <f t="shared" si="12"/>
        <v>0</v>
      </c>
      <c r="I150" s="349">
        <f t="shared" si="13"/>
        <v>0</v>
      </c>
      <c r="J150" s="379">
        <f t="shared" si="14"/>
        <v>6872117</v>
      </c>
      <c r="K150" s="33"/>
      <c r="L150" s="34"/>
      <c r="M150" s="14"/>
      <c r="N150" s="14"/>
      <c r="O150" s="14"/>
    </row>
    <row r="151" spans="1:15" ht="15" customHeight="1">
      <c r="A151" s="234"/>
      <c r="B151" s="92" t="s">
        <v>303</v>
      </c>
      <c r="C151" s="258" t="s">
        <v>203</v>
      </c>
      <c r="D151" s="258">
        <v>256</v>
      </c>
      <c r="E151" s="263" t="s">
        <v>62</v>
      </c>
      <c r="F151" s="263" t="s">
        <v>62</v>
      </c>
      <c r="G151" s="479">
        <f>'112-113 Bal Sht Liablts &amp; Crdts'!H59</f>
        <v>0</v>
      </c>
      <c r="H151" s="349"/>
      <c r="I151" s="349"/>
      <c r="J151" s="379"/>
      <c r="K151" s="33"/>
      <c r="L151" s="34"/>
      <c r="M151" s="14"/>
      <c r="N151" s="14"/>
      <c r="O151" s="14"/>
    </row>
    <row r="152" spans="1:15" ht="15.75" customHeight="1">
      <c r="A152" s="234"/>
      <c r="B152" s="92" t="s">
        <v>306</v>
      </c>
      <c r="C152" s="258" t="s">
        <v>203</v>
      </c>
      <c r="D152" s="258">
        <v>257</v>
      </c>
      <c r="E152" s="263" t="s">
        <v>104</v>
      </c>
      <c r="F152" s="263"/>
      <c r="G152" s="479">
        <f>'112-113 Bal Sht Liablts &amp; Crdts'!H62</f>
        <v>244184</v>
      </c>
      <c r="H152" s="349">
        <f t="shared" si="12"/>
        <v>89484.97293236529</v>
      </c>
      <c r="I152" s="349">
        <f t="shared" si="13"/>
        <v>18223.66363847412</v>
      </c>
      <c r="J152" s="379">
        <f t="shared" si="14"/>
        <v>136475.36342916053</v>
      </c>
      <c r="K152" s="33"/>
      <c r="L152" s="34"/>
      <c r="M152" s="14"/>
      <c r="N152" s="14"/>
      <c r="O152" s="14"/>
    </row>
    <row r="153" spans="1:15" ht="15" customHeight="1">
      <c r="A153" s="234"/>
      <c r="B153" s="92" t="s">
        <v>310</v>
      </c>
      <c r="C153" s="258" t="s">
        <v>203</v>
      </c>
      <c r="D153" s="258">
        <v>281</v>
      </c>
      <c r="E153" s="263" t="s">
        <v>478</v>
      </c>
      <c r="F153" s="263"/>
      <c r="G153" s="479">
        <f>'112-113 Bal Sht Liablts &amp; Crdts'!H63</f>
        <v>0</v>
      </c>
      <c r="H153" s="349">
        <f t="shared" si="12"/>
        <v>0</v>
      </c>
      <c r="I153" s="349">
        <f t="shared" si="13"/>
        <v>0</v>
      </c>
      <c r="J153" s="379">
        <f t="shared" si="14"/>
        <v>0</v>
      </c>
      <c r="K153" s="33"/>
      <c r="L153" s="34"/>
      <c r="M153" s="14"/>
      <c r="N153" s="14"/>
      <c r="O153" s="14"/>
    </row>
    <row r="154" spans="1:15" ht="15" customHeight="1">
      <c r="A154" s="234"/>
      <c r="B154" s="92" t="s">
        <v>311</v>
      </c>
      <c r="C154" s="258" t="s">
        <v>203</v>
      </c>
      <c r="D154" s="258">
        <v>282</v>
      </c>
      <c r="E154" s="263" t="s">
        <v>478</v>
      </c>
      <c r="F154" s="263"/>
      <c r="G154" s="479">
        <f>'112-113 Bal Sht Liablts &amp; Crdts'!H64</f>
        <v>273176670</v>
      </c>
      <c r="H154" s="349">
        <f t="shared" si="12"/>
        <v>0</v>
      </c>
      <c r="I154" s="349">
        <f t="shared" si="13"/>
        <v>0</v>
      </c>
      <c r="J154" s="379">
        <f t="shared" si="14"/>
        <v>273176670</v>
      </c>
      <c r="K154" s="33"/>
      <c r="L154" s="34"/>
      <c r="M154" s="14"/>
      <c r="N154" s="14"/>
      <c r="O154" s="14"/>
    </row>
    <row r="155" spans="1:15" ht="15" customHeight="1">
      <c r="A155" s="234"/>
      <c r="B155" s="92" t="s">
        <v>312</v>
      </c>
      <c r="C155" s="258" t="s">
        <v>203</v>
      </c>
      <c r="D155" s="258">
        <v>283</v>
      </c>
      <c r="E155" s="263" t="s">
        <v>478</v>
      </c>
      <c r="F155" s="263"/>
      <c r="G155" s="479">
        <f>'112-113 Bal Sht Liablts &amp; Crdts'!H65</f>
        <v>210311503</v>
      </c>
      <c r="H155" s="349">
        <f t="shared" si="12"/>
        <v>0</v>
      </c>
      <c r="I155" s="349">
        <f t="shared" si="13"/>
        <v>0</v>
      </c>
      <c r="J155" s="379">
        <f t="shared" si="14"/>
        <v>210311503</v>
      </c>
      <c r="K155" s="33"/>
      <c r="L155" s="34"/>
      <c r="M155" s="14"/>
      <c r="N155" s="14"/>
      <c r="O155" s="14"/>
    </row>
    <row r="156" spans="1:15" ht="15" customHeight="1">
      <c r="A156" s="234"/>
      <c r="B156" s="118" t="s">
        <v>100</v>
      </c>
      <c r="C156" s="697"/>
      <c r="D156" s="686"/>
      <c r="E156" s="686"/>
      <c r="F156" s="687"/>
      <c r="G156" s="698">
        <f>SUM(G145:G155)</f>
        <v>611247370</v>
      </c>
      <c r="H156" s="698">
        <f>SUM(H145:H155)</f>
        <v>28444835.548228595</v>
      </c>
      <c r="I156" s="698">
        <f>SUM(I145:I155)</f>
        <v>3719286.906469908</v>
      </c>
      <c r="J156" s="699">
        <f>SUM(J145:J155)</f>
        <v>579083247.5453014</v>
      </c>
      <c r="K156" s="33"/>
      <c r="L156" s="34"/>
      <c r="M156" s="14"/>
      <c r="N156" s="14"/>
      <c r="O156" s="14"/>
    </row>
    <row r="157" spans="1:15" ht="15" customHeight="1">
      <c r="A157" s="234"/>
      <c r="B157" s="102"/>
      <c r="C157" s="52"/>
      <c r="D157" s="132"/>
      <c r="E157" s="52"/>
      <c r="F157" s="52"/>
      <c r="G157" s="564"/>
      <c r="H157" s="565"/>
      <c r="I157" s="565"/>
      <c r="J157" s="566"/>
      <c r="K157" s="33"/>
      <c r="L157" s="34"/>
      <c r="M157" s="14"/>
      <c r="N157" s="14"/>
      <c r="O157" s="14"/>
    </row>
    <row r="158" spans="1:15" ht="15" customHeight="1">
      <c r="A158" s="297" t="s">
        <v>192</v>
      </c>
      <c r="B158" s="50"/>
      <c r="C158" s="697"/>
      <c r="D158" s="686"/>
      <c r="E158" s="686"/>
      <c r="F158" s="687"/>
      <c r="G158" s="698">
        <f>+G156+G143</f>
        <v>766153841</v>
      </c>
      <c r="H158" s="698">
        <f>+H156+H143</f>
        <v>28444835.548228595</v>
      </c>
      <c r="I158" s="698">
        <f>+I156+I143</f>
        <v>3719286.906469908</v>
      </c>
      <c r="J158" s="699">
        <f>+J156+J143</f>
        <v>733989718.5453014</v>
      </c>
      <c r="K158" s="56"/>
      <c r="L158" s="33"/>
      <c r="M158" s="14"/>
      <c r="N158" s="14"/>
      <c r="O158" s="14"/>
    </row>
    <row r="159" spans="1:15" ht="15" customHeight="1">
      <c r="A159" s="389"/>
      <c r="B159" s="50"/>
      <c r="C159" s="10"/>
      <c r="D159" s="10"/>
      <c r="E159" s="10"/>
      <c r="F159" s="10"/>
      <c r="G159" s="202"/>
      <c r="H159" s="202"/>
      <c r="I159" s="202"/>
      <c r="J159" s="359"/>
      <c r="K159" s="56"/>
      <c r="L159" s="33"/>
      <c r="M159" s="14"/>
      <c r="N159" s="14"/>
      <c r="O159" s="14"/>
    </row>
    <row r="160" spans="1:12" ht="15" customHeight="1">
      <c r="A160" s="243"/>
      <c r="B160" s="102"/>
      <c r="C160" s="132"/>
      <c r="D160" s="132"/>
      <c r="E160" s="129"/>
      <c r="F160" s="129"/>
      <c r="G160" s="490"/>
      <c r="H160" s="490"/>
      <c r="I160" s="490"/>
      <c r="J160" s="491"/>
      <c r="K160" s="56"/>
      <c r="L160" s="12"/>
    </row>
    <row r="161" spans="1:15" ht="15" customHeight="1">
      <c r="A161" s="245" t="s">
        <v>142</v>
      </c>
      <c r="B161" s="50"/>
      <c r="C161" s="700"/>
      <c r="D161" s="701"/>
      <c r="E161" s="701"/>
      <c r="F161" s="702"/>
      <c r="G161" s="703">
        <f>G79+G135-G158</f>
        <v>2433518329</v>
      </c>
      <c r="H161" s="703">
        <f>H79+H135-H158</f>
        <v>725022913.2713264</v>
      </c>
      <c r="I161" s="703">
        <f>I79+I135-I158</f>
        <v>180655623.2474849</v>
      </c>
      <c r="J161" s="704">
        <f>J79+J135-J158</f>
        <v>1527839792.4811869</v>
      </c>
      <c r="K161" s="56"/>
      <c r="L161" s="59"/>
      <c r="M161" s="14"/>
      <c r="N161" s="14"/>
      <c r="O161" s="14"/>
    </row>
    <row r="162" spans="1:13" ht="15" customHeight="1">
      <c r="A162" s="321" t="s">
        <v>205</v>
      </c>
      <c r="B162" s="49"/>
      <c r="C162" s="43"/>
      <c r="D162" s="43"/>
      <c r="E162" s="43"/>
      <c r="F162" s="43"/>
      <c r="G162" s="60"/>
      <c r="H162" s="31"/>
      <c r="I162" s="47"/>
      <c r="J162" s="390"/>
      <c r="K162" s="14"/>
      <c r="L162" s="14"/>
      <c r="M162" s="14"/>
    </row>
    <row r="163" spans="1:13" ht="15" customHeight="1" thickBot="1">
      <c r="A163" s="391"/>
      <c r="B163" s="392"/>
      <c r="C163" s="393"/>
      <c r="D163" s="393"/>
      <c r="E163" s="393"/>
      <c r="F163" s="393"/>
      <c r="G163" s="394"/>
      <c r="H163" s="395"/>
      <c r="I163" s="396"/>
      <c r="J163" s="397"/>
      <c r="K163" s="14"/>
      <c r="L163" s="14"/>
      <c r="M163" s="14"/>
    </row>
    <row r="164" spans="1:13" ht="15" customHeight="1" thickTop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14"/>
      <c r="L164" s="14"/>
      <c r="M164" s="14"/>
    </row>
    <row r="165" spans="1:15" ht="1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56"/>
      <c r="L165" s="33"/>
      <c r="M165" s="14"/>
      <c r="N165" s="14"/>
      <c r="O165" s="14"/>
    </row>
    <row r="166" spans="1:15" ht="1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56"/>
      <c r="L166" s="33"/>
      <c r="M166" s="14"/>
      <c r="N166" s="14"/>
      <c r="O166" s="14"/>
    </row>
    <row r="167" spans="1:15" ht="1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56"/>
      <c r="L167" s="33"/>
      <c r="M167" s="14"/>
      <c r="N167" s="14"/>
      <c r="O167" s="14"/>
    </row>
    <row r="168" spans="1:15" ht="1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56"/>
      <c r="L168" s="33"/>
      <c r="M168" s="14"/>
      <c r="N168" s="14"/>
      <c r="O168" s="14"/>
    </row>
    <row r="169" spans="1:15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56"/>
      <c r="L169" s="33"/>
      <c r="M169" s="14"/>
      <c r="N169" s="14"/>
      <c r="O169" s="14"/>
    </row>
    <row r="170" spans="1:15" ht="1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56"/>
      <c r="L170" s="33"/>
      <c r="M170" s="14"/>
      <c r="N170" s="14"/>
      <c r="O170" s="14"/>
    </row>
    <row r="171" spans="1:15" s="12" customFormat="1" ht="1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56"/>
      <c r="L171" s="33"/>
      <c r="M171" s="38"/>
      <c r="N171" s="38"/>
      <c r="O171" s="38"/>
    </row>
    <row r="172" spans="1:15" s="12" customFormat="1" ht="1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56"/>
      <c r="L172" s="33"/>
      <c r="M172" s="38"/>
      <c r="N172" s="38"/>
      <c r="O172" s="38"/>
    </row>
    <row r="173" spans="1:15" ht="1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56"/>
      <c r="L173" s="33"/>
      <c r="M173" s="14"/>
      <c r="N173" s="14"/>
      <c r="O173" s="14"/>
    </row>
    <row r="174" spans="1:15" ht="1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56"/>
      <c r="L174" s="33"/>
      <c r="M174" s="14"/>
      <c r="N174" s="14"/>
      <c r="O174" s="14"/>
    </row>
    <row r="175" spans="1:15" ht="1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56"/>
      <c r="L175" s="33"/>
      <c r="M175" s="14"/>
      <c r="N175" s="14"/>
      <c r="O175" s="14"/>
    </row>
    <row r="176" spans="1:15" ht="1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56"/>
      <c r="L176" s="33"/>
      <c r="M176" s="14"/>
      <c r="N176" s="14"/>
      <c r="O176" s="14"/>
    </row>
    <row r="177" spans="1:15" ht="1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56"/>
      <c r="L177" s="33"/>
      <c r="M177" s="14"/>
      <c r="N177" s="14"/>
      <c r="O177" s="14"/>
    </row>
    <row r="178" spans="1:15" ht="1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56"/>
      <c r="L178" s="33"/>
      <c r="M178" s="14"/>
      <c r="N178" s="14"/>
      <c r="O178" s="14"/>
    </row>
    <row r="179" spans="1:15" ht="1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56"/>
      <c r="L179" s="33"/>
      <c r="M179" s="14"/>
      <c r="N179" s="14"/>
      <c r="O179" s="14"/>
    </row>
    <row r="180" spans="1:15" ht="1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56"/>
      <c r="L180" s="33"/>
      <c r="M180" s="14"/>
      <c r="N180" s="14"/>
      <c r="O180" s="14"/>
    </row>
    <row r="181" spans="1:15" ht="1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56"/>
      <c r="L181" s="33"/>
      <c r="M181" s="14"/>
      <c r="N181" s="14"/>
      <c r="O181" s="14"/>
    </row>
    <row r="182" spans="1:15" s="12" customFormat="1" ht="1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56"/>
      <c r="L182" s="33"/>
      <c r="M182" s="38"/>
      <c r="N182" s="38"/>
      <c r="O182" s="38"/>
    </row>
    <row r="183" spans="1:15" s="12" customFormat="1" ht="1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56"/>
      <c r="L183" s="33"/>
      <c r="M183" s="38"/>
      <c r="N183" s="38"/>
      <c r="O183" s="38"/>
    </row>
    <row r="184" spans="1:15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56"/>
      <c r="L184" s="33"/>
      <c r="M184" s="14"/>
      <c r="N184" s="14"/>
      <c r="O184" s="14"/>
    </row>
    <row r="185" spans="1:15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56"/>
      <c r="L185" s="33"/>
      <c r="M185" s="14"/>
      <c r="N185" s="14"/>
      <c r="O185" s="14"/>
    </row>
    <row r="186" spans="1:15" ht="1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56"/>
      <c r="L186" s="61"/>
      <c r="M186" s="14"/>
      <c r="N186" s="14"/>
      <c r="O186" s="14"/>
    </row>
    <row r="187" spans="1:15" ht="1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56"/>
      <c r="L187" s="33"/>
      <c r="M187" s="14"/>
      <c r="N187" s="14"/>
      <c r="O187" s="14"/>
    </row>
    <row r="188" spans="1:15" ht="1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56"/>
      <c r="L188" s="33"/>
      <c r="M188" s="14"/>
      <c r="N188" s="14"/>
      <c r="O188" s="14"/>
    </row>
    <row r="189" spans="1:15" ht="1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56"/>
      <c r="L189" s="33"/>
      <c r="M189" s="14"/>
      <c r="N189" s="14"/>
      <c r="O189" s="14"/>
    </row>
    <row r="190" spans="1:15" ht="1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56"/>
      <c r="L190" s="33"/>
      <c r="M190" s="14"/>
      <c r="N190" s="14"/>
      <c r="O190" s="14"/>
    </row>
    <row r="191" spans="1:15" ht="1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56"/>
      <c r="L191" s="33"/>
      <c r="M191" s="14"/>
      <c r="N191" s="14"/>
      <c r="O191" s="14"/>
    </row>
    <row r="192" spans="1:15" ht="1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56"/>
      <c r="L192" s="33"/>
      <c r="M192" s="14"/>
      <c r="N192" s="14"/>
      <c r="O192" s="14"/>
    </row>
    <row r="193" spans="1:15" ht="1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56"/>
      <c r="L193" s="33"/>
      <c r="M193" s="14"/>
      <c r="N193" s="14"/>
      <c r="O193" s="14"/>
    </row>
    <row r="194" spans="1:15" ht="1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56"/>
      <c r="L194" s="33"/>
      <c r="M194" s="14"/>
      <c r="N194" s="14"/>
      <c r="O194" s="14"/>
    </row>
    <row r="195" spans="1:15" ht="1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56"/>
      <c r="L195" s="33"/>
      <c r="M195" s="14"/>
      <c r="N195" s="14"/>
      <c r="O195" s="14"/>
    </row>
    <row r="196" spans="1:15" ht="1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56"/>
      <c r="L196" s="33"/>
      <c r="M196" s="14"/>
      <c r="N196" s="14"/>
      <c r="O196" s="14"/>
    </row>
    <row r="197" spans="1:15" ht="1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56"/>
      <c r="L197" s="61"/>
      <c r="M197" s="14"/>
      <c r="N197" s="14"/>
      <c r="O197" s="14"/>
    </row>
    <row r="198" spans="1:15" ht="1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56"/>
      <c r="L198" s="33"/>
      <c r="M198" s="14"/>
      <c r="N198" s="14"/>
      <c r="O198" s="14"/>
    </row>
    <row r="199" spans="1:15" ht="1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56"/>
      <c r="L199" s="33"/>
      <c r="M199" s="14"/>
      <c r="N199" s="14"/>
      <c r="O199" s="14"/>
    </row>
    <row r="200" spans="1:15" ht="1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56"/>
      <c r="L200" s="33"/>
      <c r="M200" s="14"/>
      <c r="N200" s="14"/>
      <c r="O200" s="14"/>
    </row>
    <row r="201" spans="1:15" s="12" customFormat="1" ht="1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56"/>
      <c r="L201" s="33"/>
      <c r="M201" s="38"/>
      <c r="N201" s="38"/>
      <c r="O201" s="38"/>
    </row>
    <row r="202" spans="1:15" ht="1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56"/>
      <c r="L202" s="33"/>
      <c r="M202" s="14"/>
      <c r="N202" s="14"/>
      <c r="O202" s="14"/>
    </row>
    <row r="203" spans="1:15" ht="1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56"/>
      <c r="L203" s="33"/>
      <c r="M203" s="14"/>
      <c r="N203" s="14"/>
      <c r="O203" s="14"/>
    </row>
    <row r="204" spans="1:15" s="12" customFormat="1" ht="1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56"/>
      <c r="L204" s="62"/>
      <c r="M204" s="38"/>
      <c r="N204" s="38"/>
      <c r="O204" s="38"/>
    </row>
    <row r="205" spans="1:15" s="12" customFormat="1" ht="1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56"/>
      <c r="L205" s="33"/>
      <c r="M205" s="38"/>
      <c r="N205" s="38"/>
      <c r="O205" s="38"/>
    </row>
    <row r="206" spans="1:15" ht="1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56"/>
      <c r="L206" s="33"/>
      <c r="M206" s="14"/>
      <c r="N206" s="14"/>
      <c r="O206" s="14"/>
    </row>
    <row r="207" spans="1:15" ht="1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56"/>
      <c r="L207" s="33"/>
      <c r="M207" s="14"/>
      <c r="N207" s="14"/>
      <c r="O207" s="14"/>
    </row>
    <row r="208" spans="1:15" ht="1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56"/>
      <c r="L208" s="33"/>
      <c r="M208" s="14"/>
      <c r="N208" s="14"/>
      <c r="O208" s="14"/>
    </row>
    <row r="209" spans="1:15" ht="1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56"/>
      <c r="L209" s="33"/>
      <c r="M209" s="14"/>
      <c r="N209" s="14"/>
      <c r="O209" s="14"/>
    </row>
    <row r="210" spans="1:15" ht="1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56"/>
      <c r="L210" s="33"/>
      <c r="M210" s="14"/>
      <c r="N210" s="14"/>
      <c r="O210" s="14"/>
    </row>
    <row r="211" spans="1:15" ht="1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56"/>
      <c r="L211" s="33"/>
      <c r="M211" s="14"/>
      <c r="N211" s="14"/>
      <c r="O211" s="14"/>
    </row>
    <row r="212" spans="1:15" ht="1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56"/>
      <c r="L212" s="33"/>
      <c r="M212" s="14"/>
      <c r="N212" s="14"/>
      <c r="O212" s="14"/>
    </row>
    <row r="213" spans="1:15" ht="1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56"/>
      <c r="L213" s="33"/>
      <c r="M213" s="14"/>
      <c r="N213" s="14"/>
      <c r="O213" s="14"/>
    </row>
    <row r="214" spans="1:15" ht="1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56"/>
      <c r="L214" s="33"/>
      <c r="M214" s="14"/>
      <c r="N214" s="14"/>
      <c r="O214" s="14"/>
    </row>
    <row r="215" spans="1:15" s="12" customFormat="1" ht="1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56"/>
      <c r="L215" s="33"/>
      <c r="M215" s="38"/>
      <c r="N215" s="38"/>
      <c r="O215" s="38"/>
    </row>
    <row r="216" spans="1:15" ht="1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56"/>
      <c r="L216" s="33"/>
      <c r="M216" s="14"/>
      <c r="N216" s="14"/>
      <c r="O216" s="14"/>
    </row>
    <row r="217" spans="1:15" ht="1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56"/>
      <c r="L217" s="33"/>
      <c r="M217" s="14"/>
      <c r="N217" s="14"/>
      <c r="O217" s="14"/>
    </row>
    <row r="218" spans="1:15" ht="1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56"/>
      <c r="L218" s="33"/>
      <c r="M218" s="14"/>
      <c r="N218" s="14"/>
      <c r="O218" s="14"/>
    </row>
    <row r="219" spans="1:15" ht="1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56"/>
      <c r="L219" s="33"/>
      <c r="M219" s="14"/>
      <c r="N219" s="14"/>
      <c r="O219" s="14"/>
    </row>
    <row r="220" spans="1:15" ht="1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56"/>
      <c r="L220" s="33"/>
      <c r="M220" s="14"/>
      <c r="N220" s="14"/>
      <c r="O220" s="14"/>
    </row>
    <row r="221" spans="1:15" ht="1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56"/>
      <c r="L221" s="33"/>
      <c r="M221" s="14"/>
      <c r="N221" s="14"/>
      <c r="O221" s="14"/>
    </row>
    <row r="222" spans="1:15" ht="1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56"/>
      <c r="L222" s="33"/>
      <c r="M222" s="14"/>
      <c r="N222" s="14"/>
      <c r="O222" s="14"/>
    </row>
    <row r="223" spans="1:15" ht="1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56"/>
      <c r="L223" s="33"/>
      <c r="M223" s="14"/>
      <c r="N223" s="14"/>
      <c r="O223" s="14"/>
    </row>
    <row r="224" spans="1:15" ht="1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56"/>
      <c r="L224" s="33"/>
      <c r="M224" s="14"/>
      <c r="N224" s="14"/>
      <c r="O224" s="14"/>
    </row>
    <row r="225" spans="1:15" ht="1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56"/>
      <c r="L225" s="33"/>
      <c r="M225" s="14"/>
      <c r="N225" s="14"/>
      <c r="O225" s="14"/>
    </row>
    <row r="226" spans="1:15" ht="1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56"/>
      <c r="L226" s="33"/>
      <c r="M226" s="14"/>
      <c r="N226" s="14"/>
      <c r="O226" s="14"/>
    </row>
    <row r="227" spans="1:15" ht="1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56"/>
      <c r="L227" s="33"/>
      <c r="M227" s="14"/>
      <c r="N227" s="14"/>
      <c r="O227" s="14"/>
    </row>
    <row r="228" spans="1:15" ht="1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56"/>
      <c r="L228" s="33"/>
      <c r="M228" s="14"/>
      <c r="N228" s="14"/>
      <c r="O228" s="14"/>
    </row>
    <row r="229" spans="1:15" ht="1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56"/>
      <c r="L229" s="33"/>
      <c r="M229" s="14"/>
      <c r="N229" s="14"/>
      <c r="O229" s="14"/>
    </row>
    <row r="230" spans="1:15" ht="1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56"/>
      <c r="L230" s="33"/>
      <c r="M230" s="14"/>
      <c r="N230" s="14"/>
      <c r="O230" s="14"/>
    </row>
    <row r="231" spans="1:15" ht="1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56"/>
      <c r="L231" s="33"/>
      <c r="M231" s="14"/>
      <c r="N231" s="14"/>
      <c r="O231" s="14"/>
    </row>
    <row r="232" spans="1:15" ht="1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56"/>
      <c r="L232" s="33"/>
      <c r="M232" s="14"/>
      <c r="N232" s="14"/>
      <c r="O232" s="14"/>
    </row>
    <row r="233" spans="1:15" ht="1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56"/>
      <c r="L233" s="33"/>
      <c r="M233" s="14"/>
      <c r="N233" s="14"/>
      <c r="O233" s="14"/>
    </row>
    <row r="234" spans="1:15" ht="1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56"/>
      <c r="L234" s="33"/>
      <c r="M234" s="14"/>
      <c r="N234" s="14"/>
      <c r="O234" s="14"/>
    </row>
    <row r="235" spans="1:15" ht="1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56"/>
      <c r="L235" s="33"/>
      <c r="M235" s="14"/>
      <c r="N235" s="14"/>
      <c r="O235" s="14"/>
    </row>
    <row r="236" spans="1:15" ht="1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56"/>
      <c r="L236" s="33"/>
      <c r="M236" s="14"/>
      <c r="N236" s="14"/>
      <c r="O236" s="14"/>
    </row>
    <row r="237" spans="1:15" ht="1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56"/>
      <c r="L237" s="33"/>
      <c r="M237" s="14"/>
      <c r="N237" s="14"/>
      <c r="O237" s="14"/>
    </row>
    <row r="238" spans="1:15" ht="1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56"/>
      <c r="L238" s="33"/>
      <c r="M238" s="14"/>
      <c r="N238" s="14"/>
      <c r="O238" s="14"/>
    </row>
    <row r="239" spans="1:15" ht="1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56"/>
      <c r="L239" s="33"/>
      <c r="M239" s="14"/>
      <c r="N239" s="14"/>
      <c r="O239" s="14"/>
    </row>
    <row r="240" spans="1:15" ht="1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56"/>
      <c r="L240" s="33"/>
      <c r="M240" s="14"/>
      <c r="N240" s="14"/>
      <c r="O240" s="14"/>
    </row>
    <row r="241" spans="1:15" ht="1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56"/>
      <c r="L241" s="33"/>
      <c r="M241" s="14"/>
      <c r="N241" s="14"/>
      <c r="O241" s="14"/>
    </row>
    <row r="242" spans="1:15" ht="1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56"/>
      <c r="L242" s="33"/>
      <c r="M242" s="14"/>
      <c r="N242" s="14"/>
      <c r="O242" s="14"/>
    </row>
    <row r="243" spans="1:15" ht="1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56"/>
      <c r="L243" s="33"/>
      <c r="M243" s="14"/>
      <c r="N243" s="14"/>
      <c r="O243" s="14"/>
    </row>
    <row r="244" spans="1:15" ht="1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56"/>
      <c r="L244" s="33"/>
      <c r="M244" s="14"/>
      <c r="N244" s="14"/>
      <c r="O244" s="14"/>
    </row>
    <row r="245" spans="1:15" ht="1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56"/>
      <c r="L245" s="33"/>
      <c r="M245" s="14"/>
      <c r="N245" s="14"/>
      <c r="O245" s="14"/>
    </row>
    <row r="246" spans="1:15" ht="1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56"/>
      <c r="L246" s="33"/>
      <c r="M246" s="14"/>
      <c r="N246" s="14"/>
      <c r="O246" s="14"/>
    </row>
    <row r="247" spans="1:15" ht="1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56"/>
      <c r="L247" s="33"/>
      <c r="M247" s="14"/>
      <c r="N247" s="14"/>
      <c r="O247" s="14"/>
    </row>
    <row r="248" spans="1:15" ht="1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56"/>
      <c r="L248" s="33"/>
      <c r="M248" s="14"/>
      <c r="N248" s="14"/>
      <c r="O248" s="14"/>
    </row>
    <row r="249" spans="1:15" ht="1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56"/>
      <c r="L249" s="63"/>
      <c r="M249" s="14"/>
      <c r="N249" s="14"/>
      <c r="O249" s="14"/>
    </row>
    <row r="250" spans="1:15" ht="1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56"/>
      <c r="L250" s="63"/>
      <c r="M250" s="14"/>
      <c r="N250" s="14"/>
      <c r="O250" s="14"/>
    </row>
    <row r="251" spans="1:15" ht="1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56"/>
      <c r="L251" s="56"/>
      <c r="M251" s="14"/>
      <c r="N251" s="14"/>
      <c r="O251" s="14"/>
    </row>
    <row r="252" spans="1:15" ht="1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56"/>
      <c r="L252" s="63"/>
      <c r="M252" s="14"/>
      <c r="N252" s="14"/>
      <c r="O252" s="14"/>
    </row>
    <row r="253" spans="1:15" ht="1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56"/>
      <c r="L253" s="63"/>
      <c r="M253" s="14"/>
      <c r="N253" s="14"/>
      <c r="O253" s="14"/>
    </row>
    <row r="254" spans="1:15" ht="1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56"/>
      <c r="L254" s="63"/>
      <c r="M254" s="14"/>
      <c r="N254" s="14"/>
      <c r="O254" s="14"/>
    </row>
    <row r="255" spans="1:15" ht="1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56"/>
      <c r="L255" s="63"/>
      <c r="M255" s="14"/>
      <c r="N255" s="14"/>
      <c r="O255" s="14"/>
    </row>
    <row r="256" spans="1:15" ht="1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56"/>
      <c r="L256" s="63"/>
      <c r="M256" s="14"/>
      <c r="N256" s="14"/>
      <c r="O256" s="14"/>
    </row>
    <row r="257" spans="1:15" s="12" customFormat="1" ht="1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56"/>
      <c r="L257" s="63"/>
      <c r="M257" s="38"/>
      <c r="N257" s="38"/>
      <c r="O257" s="38"/>
    </row>
    <row r="258" spans="1:15" ht="1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56"/>
      <c r="L258" s="63"/>
      <c r="M258" s="14"/>
      <c r="N258" s="14"/>
      <c r="O258" s="14"/>
    </row>
    <row r="259" spans="1:15" ht="1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33"/>
      <c r="L259" s="34"/>
      <c r="M259" s="14"/>
      <c r="N259" s="14"/>
      <c r="O259" s="14"/>
    </row>
    <row r="260" spans="1:15" ht="1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33"/>
      <c r="L260" s="34"/>
      <c r="M260" s="14"/>
      <c r="N260" s="14"/>
      <c r="O260" s="14"/>
    </row>
    <row r="261" spans="1:15" ht="1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33"/>
      <c r="L261" s="34"/>
      <c r="M261" s="14"/>
      <c r="N261" s="14"/>
      <c r="O261" s="14"/>
    </row>
    <row r="262" spans="1:15" ht="1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56"/>
      <c r="L262" s="33"/>
      <c r="M262" s="14"/>
      <c r="N262" s="14"/>
      <c r="O262" s="14"/>
    </row>
    <row r="263" spans="1:15" ht="1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56"/>
      <c r="L263" s="33"/>
      <c r="M263" s="14"/>
      <c r="N263" s="14"/>
      <c r="O263" s="14"/>
    </row>
    <row r="264" spans="1:15" ht="1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56"/>
      <c r="L264" s="64"/>
      <c r="M264" s="14"/>
      <c r="N264" s="14"/>
      <c r="O264" s="14"/>
    </row>
    <row r="265" spans="1:15" ht="1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56"/>
      <c r="L265" s="64"/>
      <c r="M265" s="14"/>
      <c r="N265" s="14"/>
      <c r="O265" s="14"/>
    </row>
    <row r="266" spans="1:15" ht="1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33"/>
      <c r="L266" s="34"/>
      <c r="M266" s="14"/>
      <c r="N266" s="14"/>
      <c r="O266" s="14"/>
    </row>
    <row r="267" spans="1:15" ht="1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56"/>
      <c r="L267" s="65"/>
      <c r="M267" s="14"/>
      <c r="N267" s="14"/>
      <c r="O267" s="14"/>
    </row>
    <row r="268" spans="1:19" ht="1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33"/>
      <c r="L268"/>
      <c r="M268"/>
      <c r="N268"/>
      <c r="O268"/>
      <c r="P268"/>
      <c r="Q268"/>
      <c r="R268"/>
      <c r="S268"/>
    </row>
    <row r="269" spans="1:19" ht="1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33"/>
      <c r="L269"/>
      <c r="M269"/>
      <c r="N269"/>
      <c r="O269"/>
      <c r="P269"/>
      <c r="Q269"/>
      <c r="R269"/>
      <c r="S269"/>
    </row>
    <row r="270" spans="1:19" ht="1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33"/>
      <c r="L270"/>
      <c r="M270"/>
      <c r="N270"/>
      <c r="O270"/>
      <c r="P270"/>
      <c r="Q270"/>
      <c r="R270"/>
      <c r="S270"/>
    </row>
    <row r="271" spans="1:19" ht="1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33"/>
      <c r="L271"/>
      <c r="M271"/>
      <c r="N271"/>
      <c r="O271"/>
      <c r="P271"/>
      <c r="Q271"/>
      <c r="R271"/>
      <c r="S271"/>
    </row>
    <row r="272" spans="1:19" ht="1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33"/>
      <c r="L272"/>
      <c r="M272"/>
      <c r="N272"/>
      <c r="O272"/>
      <c r="P272"/>
      <c r="Q272"/>
      <c r="R272"/>
      <c r="S272"/>
    </row>
    <row r="273" spans="1:19" ht="1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63"/>
      <c r="L273"/>
      <c r="M273"/>
      <c r="N273"/>
      <c r="O273"/>
      <c r="P273"/>
      <c r="Q273"/>
      <c r="R273"/>
      <c r="S273"/>
    </row>
    <row r="274" spans="1:19" ht="1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63"/>
      <c r="L274"/>
      <c r="M274"/>
      <c r="N274"/>
      <c r="O274"/>
      <c r="P274"/>
      <c r="Q274"/>
      <c r="R274"/>
      <c r="S274"/>
    </row>
    <row r="275" spans="1:15" ht="1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63"/>
      <c r="L275" s="33"/>
      <c r="M275" s="14"/>
      <c r="N275" s="14"/>
      <c r="O275" s="14"/>
    </row>
    <row r="276" spans="1:15" ht="1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63"/>
      <c r="L276" s="33"/>
      <c r="M276" s="14"/>
      <c r="N276" s="14"/>
      <c r="O276" s="14"/>
    </row>
    <row r="277" spans="1:15" ht="1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33"/>
      <c r="L277" s="34"/>
      <c r="M277" s="14"/>
      <c r="N277" s="14"/>
      <c r="O277" s="14"/>
    </row>
    <row r="278" spans="1:15" s="57" customFormat="1" ht="1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33"/>
      <c r="L278" s="34"/>
      <c r="M278" s="46"/>
      <c r="N278" s="46"/>
      <c r="O278" s="46"/>
    </row>
    <row r="279" spans="1:15" s="12" customFormat="1" ht="1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33"/>
      <c r="L279" s="34"/>
      <c r="M279" s="38"/>
      <c r="N279" s="38"/>
      <c r="O279" s="38"/>
    </row>
    <row r="280" spans="1:15" ht="1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33"/>
      <c r="L280" s="34"/>
      <c r="M280" s="14"/>
      <c r="N280" s="14"/>
      <c r="O280" s="14"/>
    </row>
    <row r="281" spans="1:15" ht="1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33"/>
      <c r="L281" s="34"/>
      <c r="M281" s="14"/>
      <c r="N281" s="14"/>
      <c r="O281" s="14"/>
    </row>
    <row r="282" spans="1:15" ht="1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33"/>
      <c r="L282" s="34"/>
      <c r="M282" s="14"/>
      <c r="N282" s="14"/>
      <c r="O282" s="14"/>
    </row>
    <row r="283" spans="1:15" ht="1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66"/>
      <c r="L283" s="67"/>
      <c r="M283" s="14"/>
      <c r="N283" s="14"/>
      <c r="O283" s="14"/>
    </row>
    <row r="284" spans="1:15" ht="1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66"/>
      <c r="L284" s="67"/>
      <c r="M284" s="14"/>
      <c r="N284" s="14"/>
      <c r="O284" s="14"/>
    </row>
    <row r="285" spans="1:15" ht="1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66"/>
      <c r="L285" s="67"/>
      <c r="M285" s="14"/>
      <c r="N285" s="14"/>
      <c r="O285" s="14"/>
    </row>
    <row r="286" spans="1:15" ht="1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66"/>
      <c r="L286" s="67"/>
      <c r="M286" s="14"/>
      <c r="N286" s="14"/>
      <c r="O286" s="14"/>
    </row>
    <row r="287" spans="1:15" ht="1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66"/>
      <c r="L287" s="67"/>
      <c r="M287" s="14"/>
      <c r="N287" s="14"/>
      <c r="O287" s="14"/>
    </row>
    <row r="288" spans="1:15" ht="1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66"/>
      <c r="L288" s="67"/>
      <c r="M288" s="14"/>
      <c r="N288" s="14"/>
      <c r="O288" s="14"/>
    </row>
    <row r="289" spans="1:15" ht="1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68"/>
      <c r="L289" s="69"/>
      <c r="M289" s="14"/>
      <c r="N289" s="14"/>
      <c r="O289" s="14"/>
    </row>
    <row r="290" spans="1:15" ht="1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68"/>
      <c r="L290" s="69"/>
      <c r="M290" s="14"/>
      <c r="N290" s="14"/>
      <c r="O290" s="14"/>
    </row>
    <row r="291" spans="1:15" ht="1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68"/>
      <c r="L291" s="69"/>
      <c r="M291" s="14"/>
      <c r="N291" s="14"/>
      <c r="O291" s="14"/>
    </row>
    <row r="292" spans="1:15" ht="1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68"/>
      <c r="L292" s="69"/>
      <c r="M292" s="14"/>
      <c r="N292" s="14"/>
      <c r="O292" s="14"/>
    </row>
    <row r="293" spans="1:15" ht="1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68"/>
      <c r="L293" s="69"/>
      <c r="M293" s="14"/>
      <c r="N293" s="14"/>
      <c r="O293" s="14"/>
    </row>
    <row r="294" spans="1:15" ht="1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68"/>
      <c r="L294" s="69"/>
      <c r="M294" s="14"/>
      <c r="N294" s="14"/>
      <c r="O294" s="14"/>
    </row>
    <row r="295" spans="1:15" ht="1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68"/>
      <c r="L295" s="69"/>
      <c r="M295" s="14"/>
      <c r="N295" s="14"/>
      <c r="O295" s="14"/>
    </row>
    <row r="296" spans="1:15" ht="1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68"/>
      <c r="L296" s="69"/>
      <c r="M296" s="14"/>
      <c r="N296" s="14"/>
      <c r="O296" s="14"/>
    </row>
    <row r="297" spans="1:15" ht="1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68"/>
      <c r="L297" s="69"/>
      <c r="M297" s="14"/>
      <c r="N297" s="14"/>
      <c r="O297" s="14"/>
    </row>
    <row r="298" spans="1:15" ht="1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68"/>
      <c r="L298" s="69"/>
      <c r="M298" s="14"/>
      <c r="N298" s="14"/>
      <c r="O298" s="14"/>
    </row>
    <row r="299" spans="1:15" ht="1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68"/>
      <c r="L299" s="69"/>
      <c r="M299" s="14"/>
      <c r="N299" s="14"/>
      <c r="O299" s="14"/>
    </row>
    <row r="300" spans="1:15" ht="1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68"/>
      <c r="L300" s="69"/>
      <c r="M300" s="14"/>
      <c r="N300" s="14"/>
      <c r="O300" s="14"/>
    </row>
    <row r="301" spans="1:15" ht="1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68"/>
      <c r="L301" s="69"/>
      <c r="M301" s="14"/>
      <c r="N301" s="14"/>
      <c r="O301" s="14"/>
    </row>
    <row r="302" spans="1:15" ht="1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68"/>
      <c r="L302" s="69"/>
      <c r="M302" s="14"/>
      <c r="N302" s="14"/>
      <c r="O302" s="14"/>
    </row>
    <row r="303" spans="1:15" s="12" customFormat="1" ht="1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68"/>
      <c r="L303" s="69"/>
      <c r="M303" s="38"/>
      <c r="N303" s="38"/>
      <c r="O303" s="38"/>
    </row>
    <row r="304" spans="1:15" s="12" customFormat="1" ht="1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68"/>
      <c r="L304" s="69"/>
      <c r="M304" s="38"/>
      <c r="N304" s="38"/>
      <c r="O304" s="38"/>
    </row>
    <row r="305" spans="1:15" ht="1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68"/>
      <c r="L305" s="69"/>
      <c r="M305" s="14"/>
      <c r="N305" s="14"/>
      <c r="O305" s="14"/>
    </row>
    <row r="306" spans="1:15" ht="1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68"/>
      <c r="L306" s="69"/>
      <c r="M306" s="14"/>
      <c r="N306" s="14"/>
      <c r="O306" s="14"/>
    </row>
    <row r="307" spans="1:15" ht="1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68"/>
      <c r="L307" s="69"/>
      <c r="M307" s="14"/>
      <c r="N307" s="14"/>
      <c r="O307" s="14"/>
    </row>
    <row r="308" spans="1:15" ht="1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56"/>
      <c r="L308" s="12"/>
      <c r="M308" s="14"/>
      <c r="N308" s="14"/>
      <c r="O308" s="14"/>
    </row>
    <row r="309" spans="1:15" ht="1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56"/>
      <c r="L309" s="12"/>
      <c r="M309" s="14"/>
      <c r="N309" s="14"/>
      <c r="O309" s="14"/>
    </row>
    <row r="310" spans="1:15" ht="1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56"/>
      <c r="L310" s="12"/>
      <c r="M310" s="14"/>
      <c r="N310" s="14"/>
      <c r="O310" s="14"/>
    </row>
    <row r="311" spans="1:15" ht="1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68"/>
      <c r="L311" s="24"/>
      <c r="M311" s="14"/>
      <c r="N311" s="14"/>
      <c r="O311" s="14"/>
    </row>
    <row r="312" spans="1:15" ht="1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68"/>
      <c r="L312" s="24"/>
      <c r="M312" s="14"/>
      <c r="N312" s="14"/>
      <c r="O312" s="14"/>
    </row>
    <row r="313" spans="1:15" ht="1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68"/>
      <c r="L313" s="24"/>
      <c r="M313" s="14"/>
      <c r="N313" s="14"/>
      <c r="O313" s="14"/>
    </row>
    <row r="314" spans="1:15" ht="1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68"/>
      <c r="L314" s="24"/>
      <c r="M314" s="14"/>
      <c r="N314" s="14"/>
      <c r="O314" s="14"/>
    </row>
    <row r="315" spans="1:15" ht="1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33"/>
      <c r="L315" s="34"/>
      <c r="M315" s="14"/>
      <c r="N315" s="14"/>
      <c r="O315" s="14"/>
    </row>
    <row r="316" spans="1:15" ht="1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33"/>
      <c r="L316" s="34"/>
      <c r="M316" s="14"/>
      <c r="N316" s="14"/>
      <c r="O316" s="14"/>
    </row>
    <row r="317" spans="1:15" ht="1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34"/>
      <c r="L317" s="34"/>
      <c r="M317" s="38"/>
      <c r="N317" s="38"/>
      <c r="O317" s="38"/>
    </row>
    <row r="318" spans="1:15" ht="1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33"/>
      <c r="L318" s="34"/>
      <c r="M318" s="14"/>
      <c r="N318" s="14"/>
      <c r="O318" s="14"/>
    </row>
    <row r="319" spans="1:15" ht="1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33"/>
      <c r="L319" s="34"/>
      <c r="M319" s="14"/>
      <c r="N319" s="14"/>
      <c r="O319" s="14"/>
    </row>
    <row r="320" spans="1:15" ht="1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33"/>
      <c r="L320" s="34"/>
      <c r="M320" s="14"/>
      <c r="N320" s="14"/>
      <c r="O320" s="14"/>
    </row>
    <row r="321" spans="1:15" ht="1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66"/>
      <c r="L321" s="67"/>
      <c r="M321" s="14"/>
      <c r="N321" s="14"/>
      <c r="O321" s="14"/>
    </row>
    <row r="322" spans="1:15" ht="1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68"/>
      <c r="L322" s="69"/>
      <c r="M322" s="14"/>
      <c r="N322" s="14"/>
      <c r="O322" s="14"/>
    </row>
    <row r="323" spans="1:15" ht="1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68"/>
      <c r="L323" s="69"/>
      <c r="M323" s="14"/>
      <c r="N323" s="14"/>
      <c r="O323" s="14"/>
    </row>
    <row r="324" spans="1:15" ht="1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68"/>
      <c r="L324" s="69"/>
      <c r="M324" s="14"/>
      <c r="N324" s="14"/>
      <c r="O324" s="14"/>
    </row>
    <row r="325" spans="1:15" ht="1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68"/>
      <c r="L325" s="69"/>
      <c r="M325" s="14"/>
      <c r="N325" s="14"/>
      <c r="O325" s="14"/>
    </row>
    <row r="326" spans="1:15" ht="1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68"/>
      <c r="L326" s="69"/>
      <c r="M326" s="14"/>
      <c r="N326" s="14"/>
      <c r="O326" s="14"/>
    </row>
    <row r="327" spans="1:15" ht="1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68"/>
      <c r="L327" s="69"/>
      <c r="M327" s="14"/>
      <c r="N327" s="14"/>
      <c r="O327" s="14"/>
    </row>
    <row r="328" spans="1:15" ht="1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68"/>
      <c r="L328" s="69"/>
      <c r="M328" s="14"/>
      <c r="N328" s="14"/>
      <c r="O328" s="14"/>
    </row>
    <row r="329" spans="1:15" ht="1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68"/>
      <c r="L329" s="69"/>
      <c r="M329" s="14"/>
      <c r="N329" s="14"/>
      <c r="O329" s="14"/>
    </row>
    <row r="330" spans="1:15" ht="1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68"/>
      <c r="L330" s="69"/>
      <c r="M330" s="14"/>
      <c r="N330" s="14"/>
      <c r="O330" s="14"/>
    </row>
    <row r="331" spans="1:15" ht="1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68"/>
      <c r="L331" s="69"/>
      <c r="M331" s="14"/>
      <c r="N331" s="14"/>
      <c r="O331" s="14"/>
    </row>
    <row r="332" spans="1:15" ht="1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68"/>
      <c r="L332" s="69"/>
      <c r="M332" s="14"/>
      <c r="N332" s="14"/>
      <c r="O332" s="14"/>
    </row>
    <row r="333" spans="1:15" ht="1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66"/>
      <c r="L333" s="67"/>
      <c r="M333" s="14"/>
      <c r="N333" s="14"/>
      <c r="O333" s="14"/>
    </row>
    <row r="334" spans="1:15" ht="1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70"/>
      <c r="L334" s="45"/>
      <c r="M334" s="14"/>
      <c r="N334" s="14"/>
      <c r="O334" s="14"/>
    </row>
    <row r="335" spans="1:15" ht="1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70"/>
      <c r="L335" s="45"/>
      <c r="M335" s="14"/>
      <c r="N335" s="14"/>
      <c r="O335" s="14"/>
    </row>
    <row r="336" spans="1:15" ht="1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70"/>
      <c r="L336" s="45"/>
      <c r="M336" s="14"/>
      <c r="N336" s="14"/>
      <c r="O336" s="14"/>
    </row>
    <row r="337" spans="1:15" ht="1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71"/>
      <c r="L337" s="38"/>
      <c r="M337" s="14"/>
      <c r="N337" s="14"/>
      <c r="O337" s="14"/>
    </row>
    <row r="338" spans="1:15" ht="1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66"/>
      <c r="L338" s="72"/>
      <c r="M338" s="14"/>
      <c r="N338" s="14"/>
      <c r="O338" s="14"/>
    </row>
    <row r="339" spans="1:15" ht="1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66"/>
      <c r="L339" s="67"/>
      <c r="M339" s="14"/>
      <c r="N339" s="14"/>
      <c r="O339" s="14"/>
    </row>
    <row r="340" spans="1:15" ht="1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70"/>
      <c r="L340" s="45"/>
      <c r="M340" s="14"/>
      <c r="N340" s="14"/>
      <c r="O340" s="14"/>
    </row>
    <row r="341" spans="1:15" ht="1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70"/>
      <c r="L341" s="45"/>
      <c r="M341" s="14"/>
      <c r="N341" s="14"/>
      <c r="O341" s="14"/>
    </row>
    <row r="342" spans="1:15" ht="1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71"/>
      <c r="L342" s="38"/>
      <c r="M342" s="14"/>
      <c r="N342" s="14"/>
      <c r="O342" s="14"/>
    </row>
    <row r="343" spans="1:15" ht="1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71"/>
      <c r="L343" s="38"/>
      <c r="M343" s="14"/>
      <c r="N343" s="14"/>
      <c r="O343" s="14"/>
    </row>
    <row r="344" spans="1:15" ht="1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71"/>
      <c r="L344" s="38"/>
      <c r="M344" s="14"/>
      <c r="N344" s="14"/>
      <c r="O344" s="14"/>
    </row>
    <row r="345" spans="1:15" ht="1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71"/>
      <c r="L345" s="38"/>
      <c r="M345" s="14"/>
      <c r="N345" s="14"/>
      <c r="O345" s="14"/>
    </row>
    <row r="346" spans="1:15" ht="15" customHeight="1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71"/>
      <c r="L346" s="38"/>
      <c r="M346" s="14"/>
      <c r="N346" s="14"/>
      <c r="O346" s="14"/>
    </row>
    <row r="347" spans="1:15" ht="15" customHeight="1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68"/>
      <c r="L347" s="69"/>
      <c r="M347" s="14"/>
      <c r="N347" s="14"/>
      <c r="O347" s="14"/>
    </row>
    <row r="348" spans="1:15" ht="15" customHeight="1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33"/>
      <c r="L348" s="34"/>
      <c r="M348" s="14"/>
      <c r="N348" s="14"/>
      <c r="O348" s="14"/>
    </row>
    <row r="349" spans="1:15" ht="15" customHeight="1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33"/>
      <c r="L349" s="34"/>
      <c r="M349" s="14"/>
      <c r="N349" s="14"/>
      <c r="O349" s="14"/>
    </row>
    <row r="350" spans="1:12" ht="15" customHeight="1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71"/>
      <c r="L350" s="73"/>
    </row>
    <row r="351" spans="1:12" ht="15" customHeight="1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56"/>
      <c r="L351" s="12"/>
    </row>
    <row r="352" spans="1:12" ht="15" customHeight="1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56"/>
      <c r="L352" s="12"/>
    </row>
    <row r="353" spans="1:12" ht="15" customHeight="1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56"/>
      <c r="L353" s="12"/>
    </row>
    <row r="354" spans="1:12" ht="15" customHeight="1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56"/>
      <c r="L354" s="12"/>
    </row>
    <row r="355" spans="1:12" ht="15" customHeight="1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56"/>
      <c r="L355" s="12"/>
    </row>
    <row r="356" spans="1:15" ht="15" customHeight="1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56"/>
      <c r="L356" s="12"/>
      <c r="M356" s="14"/>
      <c r="N356" s="14"/>
      <c r="O356" s="14"/>
    </row>
    <row r="357" spans="1:15" ht="15" customHeight="1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56"/>
      <c r="L357" s="12"/>
      <c r="M357" s="14"/>
      <c r="N357" s="14"/>
      <c r="O357" s="14"/>
    </row>
    <row r="358" spans="1:15" ht="15" customHeight="1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56"/>
      <c r="L358" s="12"/>
      <c r="M358" s="14"/>
      <c r="N358" s="14"/>
      <c r="O358" s="14"/>
    </row>
    <row r="359" spans="1:15" ht="15" customHeight="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56"/>
      <c r="L359" s="12"/>
      <c r="M359" s="14"/>
      <c r="N359" s="14"/>
      <c r="O359" s="14"/>
    </row>
    <row r="360" spans="1:15" ht="15" customHeight="1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56"/>
      <c r="L360" s="12"/>
      <c r="M360" s="14"/>
      <c r="N360" s="14"/>
      <c r="O360" s="14"/>
    </row>
    <row r="361" spans="1:15" ht="15" customHeight="1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56"/>
      <c r="L361" s="12"/>
      <c r="M361" s="14"/>
      <c r="N361" s="14"/>
      <c r="O361" s="14"/>
    </row>
    <row r="362" spans="1:15" ht="15" customHeight="1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56"/>
      <c r="L362" s="12"/>
      <c r="M362" s="14"/>
      <c r="N362" s="14"/>
      <c r="O362" s="14"/>
    </row>
    <row r="363" spans="1:15" ht="15" customHeight="1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56"/>
      <c r="L363" s="12"/>
      <c r="M363" s="14"/>
      <c r="N363" s="14"/>
      <c r="O363" s="14"/>
    </row>
    <row r="364" spans="1:15" ht="15" customHeight="1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56"/>
      <c r="L364" s="12"/>
      <c r="M364" s="14"/>
      <c r="N364" s="14"/>
      <c r="O364" s="14"/>
    </row>
    <row r="365" spans="1:15" ht="15" customHeight="1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56"/>
      <c r="L365" s="12"/>
      <c r="M365" s="14"/>
      <c r="N365" s="14"/>
      <c r="O365" s="14"/>
    </row>
    <row r="366" spans="1:15" ht="15" customHeight="1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56"/>
      <c r="L366" s="12"/>
      <c r="M366" s="14"/>
      <c r="N366" s="14"/>
      <c r="O366" s="14"/>
    </row>
    <row r="367" spans="1:15" ht="15" customHeight="1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56"/>
      <c r="L367" s="12"/>
      <c r="M367" s="14"/>
      <c r="N367" s="14"/>
      <c r="O367" s="14"/>
    </row>
    <row r="368" spans="1:15" ht="15" customHeight="1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56"/>
      <c r="L368" s="12"/>
      <c r="M368" s="14"/>
      <c r="N368" s="14"/>
      <c r="O368" s="14"/>
    </row>
    <row r="369" spans="1:15" ht="15" customHeight="1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56"/>
      <c r="L369" s="12"/>
      <c r="M369" s="14"/>
      <c r="N369" s="14"/>
      <c r="O369" s="14"/>
    </row>
    <row r="370" spans="1:15" ht="15" customHeight="1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56"/>
      <c r="L370" s="12"/>
      <c r="M370" s="14"/>
      <c r="N370" s="14"/>
      <c r="O370" s="14"/>
    </row>
    <row r="371" spans="1:15" ht="15" customHeight="1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56"/>
      <c r="L371" s="12"/>
      <c r="M371" s="14"/>
      <c r="N371" s="14"/>
      <c r="O371" s="14"/>
    </row>
    <row r="372" spans="1:15" ht="15" customHeight="1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56"/>
      <c r="L372" s="12"/>
      <c r="M372" s="14"/>
      <c r="N372" s="14"/>
      <c r="O372" s="14"/>
    </row>
    <row r="373" spans="1:15" ht="15" customHeight="1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56"/>
      <c r="L373" s="12"/>
      <c r="M373" s="14"/>
      <c r="N373" s="14"/>
      <c r="O373" s="14"/>
    </row>
    <row r="374" spans="1:15" ht="15" customHeight="1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56"/>
      <c r="L374" s="12"/>
      <c r="M374" s="14"/>
      <c r="N374" s="14"/>
      <c r="O374" s="14"/>
    </row>
    <row r="375" spans="1:15" ht="15" customHeight="1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56"/>
      <c r="L375" s="12"/>
      <c r="M375" s="14"/>
      <c r="N375" s="14"/>
      <c r="O375" s="14"/>
    </row>
    <row r="376" spans="1:15" ht="15" customHeight="1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56"/>
      <c r="L376" s="12"/>
      <c r="M376" s="14"/>
      <c r="N376" s="14"/>
      <c r="O376" s="14"/>
    </row>
    <row r="377" spans="1:15" ht="15" customHeight="1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56"/>
      <c r="L377" s="12"/>
      <c r="M377" s="14"/>
      <c r="N377" s="14"/>
      <c r="O377" s="14"/>
    </row>
    <row r="378" spans="1:15" ht="15" customHeight="1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56"/>
      <c r="L378" s="12"/>
      <c r="M378" s="14"/>
      <c r="N378" s="14"/>
      <c r="O378" s="14"/>
    </row>
    <row r="379" spans="1:15" ht="15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56"/>
      <c r="L379" s="12"/>
      <c r="M379" s="14"/>
      <c r="N379" s="14"/>
      <c r="O379" s="14"/>
    </row>
    <row r="380" spans="1:15" ht="15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56"/>
      <c r="L380" s="12"/>
      <c r="M380" s="14"/>
      <c r="N380" s="14"/>
      <c r="O380" s="14"/>
    </row>
    <row r="381" spans="1:15" ht="15" customHeight="1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56"/>
      <c r="L381" s="12"/>
      <c r="M381" s="14"/>
      <c r="N381" s="14"/>
      <c r="O381" s="14"/>
    </row>
    <row r="382" spans="1:15" ht="15" customHeight="1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56"/>
      <c r="L382" s="12"/>
      <c r="M382" s="14"/>
      <c r="N382" s="14"/>
      <c r="O382" s="14"/>
    </row>
    <row r="383" spans="1:15" ht="15" customHeight="1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56"/>
      <c r="L383" s="12"/>
      <c r="M383" s="14"/>
      <c r="N383" s="14"/>
      <c r="O383" s="14"/>
    </row>
    <row r="384" spans="1:15" ht="15" customHeight="1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56"/>
      <c r="L384" s="12"/>
      <c r="M384" s="14"/>
      <c r="N384" s="14"/>
      <c r="O384" s="14"/>
    </row>
    <row r="385" spans="1:15" ht="15" customHeight="1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56"/>
      <c r="L385" s="12"/>
      <c r="M385" s="14"/>
      <c r="N385" s="14"/>
      <c r="O385" s="14"/>
    </row>
    <row r="386" spans="1:15" ht="15" customHeight="1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56"/>
      <c r="L386" s="12"/>
      <c r="M386" s="14"/>
      <c r="N386" s="14"/>
      <c r="O386" s="14"/>
    </row>
    <row r="387" spans="1:15" ht="15" customHeight="1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56"/>
      <c r="L387" s="12"/>
      <c r="M387" s="14"/>
      <c r="N387" s="14"/>
      <c r="O387" s="14"/>
    </row>
    <row r="388" spans="1:15" ht="15" customHeight="1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56"/>
      <c r="L388" s="12"/>
      <c r="M388" s="14"/>
      <c r="N388" s="14"/>
      <c r="O388" s="14"/>
    </row>
    <row r="389" spans="1:15" ht="15" customHeight="1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56"/>
      <c r="L389" s="12"/>
      <c r="M389" s="14"/>
      <c r="N389" s="14"/>
      <c r="O389" s="14"/>
    </row>
    <row r="390" spans="1:15" ht="15" customHeight="1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56"/>
      <c r="L390" s="12"/>
      <c r="M390" s="14"/>
      <c r="N390" s="14"/>
      <c r="O390" s="14"/>
    </row>
    <row r="391" spans="1:15" ht="15" customHeight="1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56"/>
      <c r="L391" s="12"/>
      <c r="M391" s="14"/>
      <c r="N391" s="14"/>
      <c r="O391" s="14"/>
    </row>
    <row r="392" spans="1:15" ht="15" customHeight="1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56"/>
      <c r="L392" s="12"/>
      <c r="M392" s="14"/>
      <c r="N392" s="14"/>
      <c r="O392" s="14"/>
    </row>
    <row r="393" spans="1:15" ht="15" customHeight="1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56"/>
      <c r="L393" s="12"/>
      <c r="M393" s="14"/>
      <c r="N393" s="14"/>
      <c r="O393" s="14"/>
    </row>
    <row r="394" spans="1:15" ht="15" customHeight="1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56"/>
      <c r="L394" s="12"/>
      <c r="M394" s="14"/>
      <c r="N394" s="14"/>
      <c r="O394" s="14"/>
    </row>
    <row r="395" spans="1:15" ht="15" customHeight="1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56"/>
      <c r="L395" s="12"/>
      <c r="M395" s="14"/>
      <c r="N395" s="14"/>
      <c r="O395" s="14"/>
    </row>
    <row r="396" spans="1:15" ht="15" customHeight="1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56"/>
      <c r="L396" s="12"/>
      <c r="M396" s="14"/>
      <c r="N396" s="14"/>
      <c r="O396" s="14"/>
    </row>
    <row r="397" spans="1:15" ht="15" customHeight="1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56"/>
      <c r="L397" s="12"/>
      <c r="M397" s="14"/>
      <c r="N397" s="14"/>
      <c r="O397" s="14"/>
    </row>
    <row r="398" spans="1:15" ht="15" customHeight="1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56"/>
      <c r="L398" s="12"/>
      <c r="M398" s="14"/>
      <c r="N398" s="14"/>
      <c r="O398" s="14"/>
    </row>
    <row r="399" spans="1:15" ht="15" customHeight="1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56"/>
      <c r="L399" s="12"/>
      <c r="M399" s="14"/>
      <c r="N399" s="14"/>
      <c r="O399" s="14"/>
    </row>
    <row r="400" spans="1:15" ht="15" customHeight="1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56"/>
      <c r="L400" s="12"/>
      <c r="M400" s="14"/>
      <c r="N400" s="14"/>
      <c r="O400" s="14"/>
    </row>
    <row r="401" spans="1:15" ht="15" customHeight="1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56"/>
      <c r="L401" s="12"/>
      <c r="M401" s="14"/>
      <c r="N401" s="14"/>
      <c r="O401" s="14"/>
    </row>
    <row r="402" spans="1:15" ht="15" customHeight="1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56"/>
      <c r="L402" s="12"/>
      <c r="M402" s="14"/>
      <c r="N402" s="14"/>
      <c r="O402" s="14"/>
    </row>
    <row r="403" spans="1:15" ht="15" customHeight="1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56"/>
      <c r="L403" s="12"/>
      <c r="M403" s="14"/>
      <c r="N403" s="14"/>
      <c r="O403" s="14"/>
    </row>
    <row r="404" spans="1:15" ht="15" customHeight="1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56"/>
      <c r="L404" s="12"/>
      <c r="M404" s="14"/>
      <c r="N404" s="14"/>
      <c r="O404" s="14"/>
    </row>
    <row r="405" spans="1:15" ht="15" customHeight="1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56"/>
      <c r="L405" s="12"/>
      <c r="M405" s="14"/>
      <c r="N405" s="14"/>
      <c r="O405" s="14"/>
    </row>
    <row r="406" spans="1:15" ht="15" customHeight="1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56"/>
      <c r="L406" s="12"/>
      <c r="M406" s="14"/>
      <c r="N406" s="14"/>
      <c r="O406" s="14"/>
    </row>
    <row r="407" spans="1:15" ht="15" customHeight="1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56"/>
      <c r="L407" s="12"/>
      <c r="M407" s="14"/>
      <c r="N407" s="14"/>
      <c r="O407" s="14"/>
    </row>
    <row r="408" spans="1:15" ht="15" customHeight="1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56"/>
      <c r="L408" s="12"/>
      <c r="M408" s="14"/>
      <c r="N408" s="14"/>
      <c r="O408" s="14"/>
    </row>
    <row r="409" spans="1:15" ht="15" customHeight="1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56"/>
      <c r="L409" s="12"/>
      <c r="M409" s="14"/>
      <c r="N409" s="14"/>
      <c r="O409" s="14"/>
    </row>
    <row r="410" spans="1:15" ht="15" customHeight="1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56"/>
      <c r="L410" s="12"/>
      <c r="M410" s="14"/>
      <c r="N410" s="14"/>
      <c r="O410" s="14"/>
    </row>
    <row r="411" spans="1:15" ht="15" customHeight="1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16"/>
      <c r="L411" s="17"/>
      <c r="M411" s="14"/>
      <c r="N411" s="14"/>
      <c r="O411" s="14"/>
    </row>
    <row r="412" spans="1:15" ht="15" customHeight="1">
      <c r="A412" s="9"/>
      <c r="B412" s="9"/>
      <c r="C412" s="9"/>
      <c r="D412" s="9"/>
      <c r="E412" s="9"/>
      <c r="F412" s="9"/>
      <c r="G412" s="9"/>
      <c r="H412" s="9"/>
      <c r="I412" s="9"/>
      <c r="J412" s="9"/>
      <c r="M412" s="14"/>
      <c r="N412" s="14"/>
      <c r="O412" s="14"/>
    </row>
    <row r="413" spans="1:10" ht="15" customHeight="1">
      <c r="A413" s="9"/>
      <c r="B413" s="9"/>
      <c r="C413" s="9"/>
      <c r="D413" s="9"/>
      <c r="E413" s="9"/>
      <c r="F413" s="9"/>
      <c r="G413" s="9"/>
      <c r="H413" s="9"/>
      <c r="I413" s="9"/>
      <c r="J413" s="9"/>
    </row>
    <row r="414" spans="1:10" ht="15" customHeight="1">
      <c r="A414" s="9"/>
      <c r="B414" s="9"/>
      <c r="C414" s="9"/>
      <c r="D414" s="9"/>
      <c r="E414" s="9"/>
      <c r="F414" s="9"/>
      <c r="G414" s="9"/>
      <c r="H414" s="9"/>
      <c r="I414" s="9"/>
      <c r="J414" s="9"/>
    </row>
    <row r="415" spans="1:10" ht="15" customHeight="1">
      <c r="A415" s="9"/>
      <c r="B415" s="9"/>
      <c r="C415" s="9"/>
      <c r="D415" s="9"/>
      <c r="E415" s="9"/>
      <c r="F415" s="9"/>
      <c r="G415" s="9"/>
      <c r="H415" s="9"/>
      <c r="I415" s="9"/>
      <c r="J415" s="9"/>
    </row>
    <row r="416" spans="1:10" ht="15" customHeight="1">
      <c r="A416" s="9"/>
      <c r="B416" s="9"/>
      <c r="C416" s="9"/>
      <c r="D416" s="9"/>
      <c r="E416" s="9"/>
      <c r="F416" s="9"/>
      <c r="G416" s="9"/>
      <c r="H416" s="9"/>
      <c r="I416" s="9"/>
      <c r="J416" s="9"/>
    </row>
    <row r="417" spans="1:10" ht="15" customHeight="1">
      <c r="A417" s="9"/>
      <c r="B417" s="9"/>
      <c r="C417" s="9"/>
      <c r="D417" s="9"/>
      <c r="E417" s="9"/>
      <c r="F417" s="9"/>
      <c r="G417" s="9"/>
      <c r="H417" s="9"/>
      <c r="I417" s="9"/>
      <c r="J417" s="9"/>
    </row>
    <row r="418" spans="1:10" ht="15" customHeight="1">
      <c r="A418" s="9"/>
      <c r="B418" s="9"/>
      <c r="C418" s="9"/>
      <c r="D418" s="9"/>
      <c r="E418" s="9"/>
      <c r="F418" s="9"/>
      <c r="G418" s="9"/>
      <c r="H418" s="9"/>
      <c r="I418" s="9"/>
      <c r="J418" s="9"/>
    </row>
    <row r="419" spans="1:10" ht="15" customHeight="1">
      <c r="A419" s="9"/>
      <c r="B419" s="9"/>
      <c r="C419" s="9"/>
      <c r="D419" s="9"/>
      <c r="E419" s="9"/>
      <c r="F419" s="9"/>
      <c r="G419" s="9"/>
      <c r="H419" s="9"/>
      <c r="I419" s="9"/>
      <c r="J419" s="9"/>
    </row>
    <row r="420" spans="1:10" ht="15" customHeight="1">
      <c r="A420" s="9"/>
      <c r="B420" s="9"/>
      <c r="C420" s="9"/>
      <c r="D420" s="9"/>
      <c r="E420" s="9"/>
      <c r="F420" s="9"/>
      <c r="G420" s="9"/>
      <c r="H420" s="9"/>
      <c r="I420" s="9"/>
      <c r="J420" s="9"/>
    </row>
    <row r="421" spans="1:10" ht="15" customHeight="1">
      <c r="A421" s="9"/>
      <c r="B421" s="9"/>
      <c r="C421" s="9"/>
      <c r="D421" s="9"/>
      <c r="E421" s="9"/>
      <c r="F421" s="9"/>
      <c r="G421" s="9"/>
      <c r="H421" s="9"/>
      <c r="I421" s="9"/>
      <c r="J421" s="9"/>
    </row>
    <row r="422" spans="1:10" ht="15" customHeight="1">
      <c r="A422" s="9"/>
      <c r="B422" s="9"/>
      <c r="C422" s="9"/>
      <c r="D422" s="9"/>
      <c r="E422" s="9"/>
      <c r="F422" s="9"/>
      <c r="G422" s="9"/>
      <c r="H422" s="9"/>
      <c r="I422" s="9"/>
      <c r="J422" s="9"/>
    </row>
    <row r="423" spans="1:10" ht="15" customHeight="1">
      <c r="A423" s="9"/>
      <c r="B423" s="9"/>
      <c r="C423" s="9"/>
      <c r="D423" s="9"/>
      <c r="E423" s="9"/>
      <c r="F423" s="9"/>
      <c r="G423" s="9"/>
      <c r="H423" s="9"/>
      <c r="I423" s="9"/>
      <c r="J423" s="9"/>
    </row>
    <row r="424" spans="1:10" ht="15" customHeight="1">
      <c r="A424" s="9"/>
      <c r="B424" s="9"/>
      <c r="C424" s="9"/>
      <c r="D424" s="9"/>
      <c r="E424" s="9"/>
      <c r="F424" s="9"/>
      <c r="G424" s="9"/>
      <c r="H424" s="9"/>
      <c r="I424" s="9"/>
      <c r="J424" s="9"/>
    </row>
    <row r="425" spans="1:10" ht="15" customHeight="1">
      <c r="A425" s="9"/>
      <c r="B425" s="9"/>
      <c r="C425" s="9"/>
      <c r="D425" s="9"/>
      <c r="E425" s="9"/>
      <c r="F425" s="9"/>
      <c r="G425" s="9"/>
      <c r="H425" s="9"/>
      <c r="I425" s="9"/>
      <c r="J425" s="9"/>
    </row>
    <row r="426" spans="1:15" s="57" customFormat="1" ht="15" customHeight="1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74"/>
      <c r="L426" s="1"/>
      <c r="M426" s="1"/>
      <c r="N426" s="1"/>
      <c r="O426" s="1"/>
    </row>
    <row r="427" spans="1:15" s="57" customFormat="1" ht="15" customHeight="1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74"/>
      <c r="L427" s="1"/>
      <c r="M427" s="1"/>
      <c r="N427" s="1"/>
      <c r="O427" s="1"/>
    </row>
    <row r="428" spans="1:15" s="57" customFormat="1" ht="15" customHeight="1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74"/>
      <c r="L428" s="1"/>
      <c r="M428" s="1"/>
      <c r="N428" s="1"/>
      <c r="O428" s="1"/>
    </row>
    <row r="429" spans="1:10" s="57" customFormat="1" ht="15" customHeight="1">
      <c r="A429" s="9"/>
      <c r="B429" s="9"/>
      <c r="C429" s="9"/>
      <c r="D429" s="9"/>
      <c r="E429" s="9"/>
      <c r="F429" s="9"/>
      <c r="G429" s="9"/>
      <c r="H429" s="9"/>
      <c r="I429" s="9"/>
      <c r="J429" s="9"/>
    </row>
    <row r="430" spans="1:11" s="57" customFormat="1" ht="15" customHeight="1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75"/>
    </row>
    <row r="431" spans="1:11" s="57" customFormat="1" ht="15" customHeight="1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75"/>
    </row>
    <row r="432" spans="1:11" s="57" customFormat="1" ht="15" customHeight="1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75"/>
    </row>
    <row r="433" spans="1:11" s="57" customFormat="1" ht="15" customHeight="1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75"/>
    </row>
    <row r="434" spans="1:11" s="57" customFormat="1" ht="15" customHeight="1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75"/>
    </row>
    <row r="435" spans="1:11" s="57" customFormat="1" ht="15" customHeight="1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75"/>
    </row>
    <row r="436" spans="1:11" s="57" customFormat="1" ht="15" customHeight="1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75"/>
    </row>
    <row r="437" spans="1:11" s="57" customFormat="1" ht="15" customHeight="1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75"/>
    </row>
    <row r="438" spans="1:11" s="57" customFormat="1" ht="15" customHeight="1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75"/>
    </row>
    <row r="439" spans="1:11" s="57" customFormat="1" ht="15" customHeight="1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75"/>
    </row>
    <row r="440" spans="1:11" s="57" customFormat="1" ht="15" customHeight="1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75"/>
    </row>
    <row r="441" spans="1:11" s="57" customFormat="1" ht="15" customHeight="1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75"/>
    </row>
    <row r="442" spans="1:11" s="57" customFormat="1" ht="15" customHeight="1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75"/>
    </row>
    <row r="443" spans="1:11" s="57" customFormat="1" ht="15" customHeight="1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75"/>
    </row>
    <row r="444" spans="1:11" s="57" customFormat="1" ht="15" customHeight="1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75"/>
    </row>
    <row r="445" spans="1:11" s="57" customFormat="1" ht="15" customHeight="1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75"/>
    </row>
    <row r="446" spans="1:11" s="57" customFormat="1" ht="15" customHeight="1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75"/>
    </row>
    <row r="447" spans="1:11" s="57" customFormat="1" ht="15" customHeight="1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75"/>
    </row>
    <row r="448" spans="1:11" s="57" customFormat="1" ht="15" customHeight="1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75"/>
    </row>
    <row r="449" spans="1:11" s="57" customFormat="1" ht="21.75" customHeight="1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75"/>
    </row>
    <row r="450" spans="1:11" s="57" customFormat="1" ht="15" customHeight="1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75"/>
    </row>
    <row r="451" spans="1:11" s="57" customFormat="1" ht="15" customHeight="1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75"/>
    </row>
    <row r="452" spans="1:11" s="57" customFormat="1" ht="15" customHeight="1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75"/>
    </row>
    <row r="453" spans="1:11" s="57" customFormat="1" ht="15" customHeight="1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75"/>
    </row>
    <row r="454" spans="1:11" s="57" customFormat="1" ht="15" customHeight="1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75"/>
    </row>
    <row r="455" spans="1:11" s="57" customFormat="1" ht="15" customHeight="1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75"/>
    </row>
    <row r="456" spans="1:11" s="57" customFormat="1" ht="15" customHeight="1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75"/>
    </row>
    <row r="457" spans="1:15" ht="15" customHeight="1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75"/>
      <c r="L457" s="57"/>
      <c r="M457" s="57"/>
      <c r="N457" s="57"/>
      <c r="O457" s="57"/>
    </row>
    <row r="458" spans="1:15" ht="15" customHeight="1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75"/>
      <c r="L458" s="57"/>
      <c r="M458" s="57"/>
      <c r="N458" s="57"/>
      <c r="O458" s="57"/>
    </row>
    <row r="459" spans="1:15" ht="15" customHeight="1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75"/>
      <c r="L459" s="57"/>
      <c r="M459" s="57"/>
      <c r="N459" s="57"/>
      <c r="O459" s="57"/>
    </row>
    <row r="460" spans="1:10" ht="15" customHeight="1">
      <c r="A460" s="9"/>
      <c r="B460" s="9"/>
      <c r="C460" s="9"/>
      <c r="D460" s="9"/>
      <c r="E460" s="9"/>
      <c r="F460" s="9"/>
      <c r="G460" s="9"/>
      <c r="H460" s="9"/>
      <c r="I460" s="9"/>
      <c r="J460" s="9"/>
    </row>
    <row r="461" spans="1:10" ht="15" customHeight="1">
      <c r="A461" s="9"/>
      <c r="B461" s="9"/>
      <c r="C461" s="9"/>
      <c r="D461" s="9"/>
      <c r="E461" s="9"/>
      <c r="F461" s="9"/>
      <c r="G461" s="9"/>
      <c r="H461" s="9"/>
      <c r="I461" s="9"/>
      <c r="J461" s="9"/>
    </row>
    <row r="462" spans="1:10" ht="15" customHeight="1">
      <c r="A462" s="9"/>
      <c r="B462" s="9"/>
      <c r="C462" s="9"/>
      <c r="D462" s="9"/>
      <c r="E462" s="9"/>
      <c r="F462" s="9"/>
      <c r="G462" s="9"/>
      <c r="H462" s="9"/>
      <c r="I462" s="9"/>
      <c r="J462" s="9"/>
    </row>
    <row r="463" spans="1:10" ht="15" customHeight="1">
      <c r="A463" s="9"/>
      <c r="B463" s="9"/>
      <c r="C463" s="9"/>
      <c r="D463" s="9"/>
      <c r="E463" s="9"/>
      <c r="F463" s="9"/>
      <c r="G463" s="9"/>
      <c r="H463" s="9"/>
      <c r="I463" s="9"/>
      <c r="J463" s="9"/>
    </row>
    <row r="464" spans="1:10" ht="15" customHeight="1">
      <c r="A464" s="9"/>
      <c r="B464" s="9"/>
      <c r="C464" s="9"/>
      <c r="D464" s="9"/>
      <c r="E464" s="9"/>
      <c r="F464" s="9"/>
      <c r="G464" s="9"/>
      <c r="H464" s="9"/>
      <c r="I464" s="9"/>
      <c r="J464" s="9"/>
    </row>
    <row r="465" spans="1:10" ht="15" customHeight="1">
      <c r="A465" s="9"/>
      <c r="B465" s="9"/>
      <c r="C465" s="9"/>
      <c r="D465" s="9"/>
      <c r="E465" s="9"/>
      <c r="F465" s="9"/>
      <c r="G465" s="9"/>
      <c r="H465" s="9"/>
      <c r="I465" s="9"/>
      <c r="J465" s="9"/>
    </row>
    <row r="466" spans="1:10" ht="15" customHeight="1">
      <c r="A466" s="9"/>
      <c r="B466" s="9"/>
      <c r="C466" s="9"/>
      <c r="D466" s="9"/>
      <c r="E466" s="9"/>
      <c r="F466" s="9"/>
      <c r="G466" s="9"/>
      <c r="H466" s="9"/>
      <c r="I466" s="9"/>
      <c r="J466" s="9"/>
    </row>
    <row r="467" spans="1:10" ht="15" customHeight="1">
      <c r="A467" s="9"/>
      <c r="B467" s="9"/>
      <c r="C467" s="9"/>
      <c r="D467" s="9"/>
      <c r="E467" s="9"/>
      <c r="F467" s="9"/>
      <c r="G467" s="9"/>
      <c r="H467" s="9"/>
      <c r="I467" s="9"/>
      <c r="J467" s="9"/>
    </row>
    <row r="468" spans="1:10" ht="15" customHeight="1">
      <c r="A468" s="9"/>
      <c r="B468" s="9"/>
      <c r="C468" s="9"/>
      <c r="D468" s="9"/>
      <c r="E468" s="9"/>
      <c r="F468" s="9"/>
      <c r="G468" s="9"/>
      <c r="H468" s="9"/>
      <c r="I468" s="9"/>
      <c r="J468" s="9"/>
    </row>
    <row r="469" spans="1:10" ht="15" customHeight="1">
      <c r="A469" s="9"/>
      <c r="B469" s="9"/>
      <c r="C469" s="9"/>
      <c r="D469" s="9"/>
      <c r="E469" s="9"/>
      <c r="F469" s="9"/>
      <c r="G469" s="9"/>
      <c r="H469" s="9"/>
      <c r="I469" s="9"/>
      <c r="J469" s="9"/>
    </row>
    <row r="470" spans="1:10" ht="15" customHeight="1">
      <c r="A470" s="9"/>
      <c r="B470" s="9"/>
      <c r="C470" s="9"/>
      <c r="D470" s="9"/>
      <c r="E470" s="9"/>
      <c r="F470" s="9"/>
      <c r="G470" s="9"/>
      <c r="H470" s="9"/>
      <c r="I470" s="9"/>
      <c r="J470" s="9"/>
    </row>
    <row r="471" spans="1:10" ht="15" customHeight="1">
      <c r="A471" s="9"/>
      <c r="B471" s="9"/>
      <c r="C471" s="9"/>
      <c r="D471" s="9"/>
      <c r="E471" s="9"/>
      <c r="F471" s="9"/>
      <c r="G471" s="9"/>
      <c r="H471" s="9"/>
      <c r="I471" s="9"/>
      <c r="J471" s="9"/>
    </row>
    <row r="472" spans="1:10" ht="15" customHeight="1">
      <c r="A472" s="9"/>
      <c r="B472" s="9"/>
      <c r="C472" s="9"/>
      <c r="D472" s="9"/>
      <c r="E472" s="9"/>
      <c r="F472" s="9"/>
      <c r="G472" s="9"/>
      <c r="H472" s="9"/>
      <c r="I472" s="9"/>
      <c r="J472" s="9"/>
    </row>
    <row r="473" spans="1:10" ht="15" customHeight="1">
      <c r="A473" s="9"/>
      <c r="B473" s="9"/>
      <c r="C473" s="9"/>
      <c r="D473" s="9"/>
      <c r="E473" s="9"/>
      <c r="F473" s="9"/>
      <c r="G473" s="9"/>
      <c r="H473" s="9"/>
      <c r="I473" s="9"/>
      <c r="J473" s="9"/>
    </row>
    <row r="474" spans="1:10" ht="15" customHeight="1">
      <c r="A474" s="9"/>
      <c r="B474" s="9"/>
      <c r="C474" s="9"/>
      <c r="D474" s="9"/>
      <c r="E474" s="9"/>
      <c r="F474" s="9"/>
      <c r="G474" s="9"/>
      <c r="H474" s="9"/>
      <c r="I474" s="9"/>
      <c r="J474" s="9"/>
    </row>
    <row r="475" spans="1:10" ht="15" customHeight="1">
      <c r="A475" s="9"/>
      <c r="B475" s="9"/>
      <c r="C475" s="9"/>
      <c r="D475" s="9"/>
      <c r="E475" s="9"/>
      <c r="F475" s="9"/>
      <c r="G475" s="9"/>
      <c r="H475" s="9"/>
      <c r="I475" s="9"/>
      <c r="J475" s="9"/>
    </row>
    <row r="476" spans="1:10" ht="15" customHeight="1">
      <c r="A476" s="9"/>
      <c r="B476" s="9"/>
      <c r="C476" s="9"/>
      <c r="D476" s="9"/>
      <c r="E476" s="9"/>
      <c r="F476" s="9"/>
      <c r="G476" s="9"/>
      <c r="H476" s="9"/>
      <c r="I476" s="9"/>
      <c r="J476" s="9"/>
    </row>
    <row r="477" spans="1:10" ht="15" customHeight="1">
      <c r="A477" s="9"/>
      <c r="B477" s="9"/>
      <c r="C477" s="9"/>
      <c r="D477" s="9"/>
      <c r="E477" s="9"/>
      <c r="F477" s="9"/>
      <c r="G477" s="9"/>
      <c r="H477" s="9"/>
      <c r="I477" s="9"/>
      <c r="J477" s="9"/>
    </row>
    <row r="478" spans="1:10" ht="15" customHeight="1">
      <c r="A478" s="9"/>
      <c r="B478" s="9"/>
      <c r="C478" s="9"/>
      <c r="D478" s="9"/>
      <c r="E478" s="9"/>
      <c r="F478" s="9"/>
      <c r="G478" s="9"/>
      <c r="H478" s="9"/>
      <c r="I478" s="9"/>
      <c r="J478" s="9"/>
    </row>
    <row r="479" spans="1:10" ht="15" customHeight="1">
      <c r="A479" s="9"/>
      <c r="B479" s="9"/>
      <c r="C479" s="9"/>
      <c r="D479" s="9"/>
      <c r="E479" s="9"/>
      <c r="F479" s="9"/>
      <c r="G479" s="9"/>
      <c r="H479" s="9"/>
      <c r="I479" s="9"/>
      <c r="J479" s="9"/>
    </row>
    <row r="480" spans="1:10" ht="15" customHeight="1">
      <c r="A480" s="9"/>
      <c r="B480" s="9"/>
      <c r="C480" s="9"/>
      <c r="D480" s="9"/>
      <c r="E480" s="9"/>
      <c r="F480" s="9"/>
      <c r="G480" s="9"/>
      <c r="H480" s="9"/>
      <c r="I480" s="9"/>
      <c r="J480" s="9"/>
    </row>
    <row r="481" spans="1:10" ht="15" customHeight="1">
      <c r="A481" s="9"/>
      <c r="B481" s="9"/>
      <c r="C481" s="9"/>
      <c r="D481" s="9"/>
      <c r="E481" s="9"/>
      <c r="F481" s="9"/>
      <c r="G481" s="9"/>
      <c r="H481" s="9"/>
      <c r="I481" s="9"/>
      <c r="J481" s="9"/>
    </row>
    <row r="482" spans="1:10" ht="15" customHeight="1">
      <c r="A482" s="9"/>
      <c r="B482" s="9"/>
      <c r="C482" s="9"/>
      <c r="D482" s="9"/>
      <c r="E482" s="9"/>
      <c r="F482" s="9"/>
      <c r="G482" s="9"/>
      <c r="H482" s="9"/>
      <c r="I482" s="9"/>
      <c r="J482" s="9"/>
    </row>
    <row r="483" spans="1:10" ht="15" customHeight="1">
      <c r="A483" s="9"/>
      <c r="B483" s="9"/>
      <c r="C483" s="9"/>
      <c r="D483" s="9"/>
      <c r="E483" s="9"/>
      <c r="F483" s="9"/>
      <c r="G483" s="9"/>
      <c r="H483" s="9"/>
      <c r="I483" s="9"/>
      <c r="J483" s="9"/>
    </row>
    <row r="484" spans="1:10" ht="15" customHeight="1">
      <c r="A484" s="9"/>
      <c r="B484" s="9"/>
      <c r="C484" s="9"/>
      <c r="D484" s="9"/>
      <c r="E484" s="9"/>
      <c r="F484" s="9"/>
      <c r="G484" s="9"/>
      <c r="H484" s="9"/>
      <c r="I484" s="9"/>
      <c r="J484" s="9"/>
    </row>
    <row r="485" spans="1:10" ht="15" customHeight="1">
      <c r="A485" s="9"/>
      <c r="B485" s="9"/>
      <c r="C485" s="9"/>
      <c r="D485" s="9"/>
      <c r="E485" s="9"/>
      <c r="F485" s="9"/>
      <c r="G485" s="9"/>
      <c r="H485" s="9"/>
      <c r="I485" s="9"/>
      <c r="J485" s="9"/>
    </row>
    <row r="486" spans="1:10" ht="15" customHeight="1">
      <c r="A486" s="9"/>
      <c r="B486" s="9"/>
      <c r="C486" s="9"/>
      <c r="D486" s="9"/>
      <c r="E486" s="9"/>
      <c r="F486" s="9"/>
      <c r="G486" s="9"/>
      <c r="H486" s="9"/>
      <c r="I486" s="9"/>
      <c r="J486" s="9"/>
    </row>
    <row r="487" spans="1:10" ht="15" customHeight="1">
      <c r="A487" s="9"/>
      <c r="B487" s="9"/>
      <c r="C487" s="9"/>
      <c r="D487" s="9"/>
      <c r="E487" s="9"/>
      <c r="F487" s="9"/>
      <c r="G487" s="9"/>
      <c r="H487" s="9"/>
      <c r="I487" s="9"/>
      <c r="J487" s="9"/>
    </row>
    <row r="488" spans="1:10" ht="15" customHeight="1">
      <c r="A488" s="9"/>
      <c r="B488" s="9"/>
      <c r="C488" s="9"/>
      <c r="D488" s="9"/>
      <c r="E488" s="9"/>
      <c r="F488" s="9"/>
      <c r="G488" s="9"/>
      <c r="H488" s="9"/>
      <c r="I488" s="9"/>
      <c r="J488" s="9"/>
    </row>
    <row r="489" spans="1:10" ht="15" customHeight="1">
      <c r="A489" s="9"/>
      <c r="B489" s="9"/>
      <c r="C489" s="9"/>
      <c r="D489" s="9"/>
      <c r="E489" s="9"/>
      <c r="F489" s="9"/>
      <c r="G489" s="9"/>
      <c r="H489" s="9"/>
      <c r="I489" s="9"/>
      <c r="J489" s="9"/>
    </row>
    <row r="490" spans="1:10" ht="15" customHeight="1">
      <c r="A490" s="9"/>
      <c r="B490" s="9"/>
      <c r="C490" s="9"/>
      <c r="D490" s="9"/>
      <c r="E490" s="9"/>
      <c r="F490" s="9"/>
      <c r="G490" s="9"/>
      <c r="H490" s="9"/>
      <c r="I490" s="9"/>
      <c r="J490" s="9"/>
    </row>
    <row r="491" spans="1:10" ht="15" customHeight="1">
      <c r="A491" s="9"/>
      <c r="B491" s="9"/>
      <c r="C491" s="9"/>
      <c r="D491" s="9"/>
      <c r="E491" s="9"/>
      <c r="F491" s="9"/>
      <c r="G491" s="9"/>
      <c r="H491" s="9"/>
      <c r="I491" s="9"/>
      <c r="J491" s="9"/>
    </row>
    <row r="492" spans="1:10" ht="15" customHeight="1">
      <c r="A492" s="9"/>
      <c r="B492" s="9"/>
      <c r="C492" s="9"/>
      <c r="D492" s="9"/>
      <c r="E492" s="9"/>
      <c r="F492" s="9"/>
      <c r="G492" s="9"/>
      <c r="H492" s="9"/>
      <c r="I492" s="9"/>
      <c r="J492" s="9"/>
    </row>
    <row r="493" spans="1:10" ht="15" customHeight="1">
      <c r="A493" s="9"/>
      <c r="B493" s="9"/>
      <c r="C493" s="9"/>
      <c r="D493" s="9"/>
      <c r="E493" s="9"/>
      <c r="F493" s="9"/>
      <c r="G493" s="9"/>
      <c r="H493" s="9"/>
      <c r="I493" s="9"/>
      <c r="J493" s="9"/>
    </row>
    <row r="494" spans="1:10" ht="15" customHeight="1">
      <c r="A494" s="9"/>
      <c r="B494" s="9"/>
      <c r="C494" s="9"/>
      <c r="D494" s="9"/>
      <c r="E494" s="9"/>
      <c r="F494" s="9"/>
      <c r="G494" s="9"/>
      <c r="H494" s="9"/>
      <c r="I494" s="9"/>
      <c r="J494" s="9"/>
    </row>
    <row r="495" spans="1:10" ht="15" customHeight="1">
      <c r="A495" s="9"/>
      <c r="B495" s="9"/>
      <c r="C495" s="9"/>
      <c r="D495" s="9"/>
      <c r="E495" s="9"/>
      <c r="F495" s="9"/>
      <c r="G495" s="9"/>
      <c r="H495" s="9"/>
      <c r="I495" s="9"/>
      <c r="J495" s="9"/>
    </row>
    <row r="496" spans="1:10" ht="15" customHeight="1">
      <c r="A496" s="9"/>
      <c r="B496" s="9"/>
      <c r="C496" s="9"/>
      <c r="D496" s="9"/>
      <c r="E496" s="9"/>
      <c r="F496" s="9"/>
      <c r="G496" s="9"/>
      <c r="H496" s="9"/>
      <c r="I496" s="9"/>
      <c r="J496" s="9"/>
    </row>
    <row r="497" spans="1:10" ht="15" customHeight="1">
      <c r="A497" s="9"/>
      <c r="B497" s="9"/>
      <c r="C497" s="9"/>
      <c r="D497" s="9"/>
      <c r="E497" s="9"/>
      <c r="F497" s="9"/>
      <c r="G497" s="9"/>
      <c r="H497" s="9"/>
      <c r="I497" s="9"/>
      <c r="J497" s="9"/>
    </row>
    <row r="498" spans="1:10" ht="15" customHeight="1">
      <c r="A498" s="9"/>
      <c r="B498" s="9"/>
      <c r="C498" s="9"/>
      <c r="D498" s="9"/>
      <c r="E498" s="9"/>
      <c r="F498" s="9"/>
      <c r="G498" s="9"/>
      <c r="H498" s="9"/>
      <c r="I498" s="9"/>
      <c r="J498" s="9"/>
    </row>
    <row r="499" spans="1:10" ht="15" customHeight="1">
      <c r="A499" s="9"/>
      <c r="B499" s="9"/>
      <c r="C499" s="9"/>
      <c r="D499" s="9"/>
      <c r="E499" s="9"/>
      <c r="F499" s="9"/>
      <c r="G499" s="9"/>
      <c r="H499" s="9"/>
      <c r="I499" s="9"/>
      <c r="J499" s="9"/>
    </row>
    <row r="500" spans="1:10" ht="15" customHeight="1">
      <c r="A500" s="9"/>
      <c r="B500" s="9"/>
      <c r="C500" s="9"/>
      <c r="D500" s="9"/>
      <c r="E500" s="9"/>
      <c r="F500" s="9"/>
      <c r="G500" s="9"/>
      <c r="H500" s="9"/>
      <c r="I500" s="9"/>
      <c r="J500" s="9"/>
    </row>
    <row r="501" spans="1:10" ht="15" customHeight="1">
      <c r="A501" s="9"/>
      <c r="B501" s="9"/>
      <c r="C501" s="9"/>
      <c r="D501" s="9"/>
      <c r="E501" s="9"/>
      <c r="F501" s="9"/>
      <c r="G501" s="9"/>
      <c r="H501" s="9"/>
      <c r="I501" s="9"/>
      <c r="J501" s="9"/>
    </row>
    <row r="502" spans="1:10" ht="15" customHeight="1">
      <c r="A502" s="9"/>
      <c r="B502" s="9"/>
      <c r="C502" s="9"/>
      <c r="D502" s="9"/>
      <c r="E502" s="9"/>
      <c r="F502" s="9"/>
      <c r="G502" s="9"/>
      <c r="H502" s="9"/>
      <c r="I502" s="9"/>
      <c r="J502" s="9"/>
    </row>
    <row r="503" spans="1:10" ht="15" customHeight="1">
      <c r="A503" s="9"/>
      <c r="B503" s="9"/>
      <c r="C503" s="9"/>
      <c r="D503" s="9"/>
      <c r="E503" s="9"/>
      <c r="F503" s="9"/>
      <c r="G503" s="9"/>
      <c r="H503" s="9"/>
      <c r="I503" s="9"/>
      <c r="J503" s="9"/>
    </row>
    <row r="504" spans="1:10" ht="15" customHeight="1">
      <c r="A504" s="9"/>
      <c r="B504" s="9"/>
      <c r="C504" s="9"/>
      <c r="D504" s="9"/>
      <c r="E504" s="9"/>
      <c r="F504" s="9"/>
      <c r="G504" s="9"/>
      <c r="H504" s="9"/>
      <c r="I504" s="9"/>
      <c r="J504" s="9"/>
    </row>
    <row r="505" spans="1:10" ht="15" customHeight="1">
      <c r="A505" s="9"/>
      <c r="B505" s="9"/>
      <c r="C505" s="9"/>
      <c r="D505" s="9"/>
      <c r="E505" s="9"/>
      <c r="F505" s="9"/>
      <c r="G505" s="9"/>
      <c r="H505" s="9"/>
      <c r="I505" s="9"/>
      <c r="J505" s="9"/>
    </row>
    <row r="506" spans="1:10" ht="15" customHeight="1">
      <c r="A506" s="9"/>
      <c r="B506" s="9"/>
      <c r="C506" s="9"/>
      <c r="D506" s="9"/>
      <c r="E506" s="9"/>
      <c r="F506" s="9"/>
      <c r="G506" s="9"/>
      <c r="H506" s="9"/>
      <c r="I506" s="9"/>
      <c r="J506" s="9"/>
    </row>
    <row r="507" spans="1:10" ht="15" customHeight="1">
      <c r="A507" s="9"/>
      <c r="B507" s="9"/>
      <c r="C507" s="9"/>
      <c r="D507" s="9"/>
      <c r="E507" s="9"/>
      <c r="F507" s="9"/>
      <c r="G507" s="9"/>
      <c r="H507" s="9"/>
      <c r="I507" s="9"/>
      <c r="J507" s="9"/>
    </row>
    <row r="508" spans="1:10" ht="15" customHeight="1">
      <c r="A508" s="9"/>
      <c r="B508" s="9"/>
      <c r="C508" s="9"/>
      <c r="D508" s="9"/>
      <c r="E508" s="9"/>
      <c r="F508" s="9"/>
      <c r="G508" s="9"/>
      <c r="H508" s="9"/>
      <c r="I508" s="9"/>
      <c r="J508" s="9"/>
    </row>
    <row r="509" spans="1:10" ht="15" customHeight="1">
      <c r="A509" s="9"/>
      <c r="B509" s="9"/>
      <c r="C509" s="9"/>
      <c r="D509" s="9"/>
      <c r="E509" s="9"/>
      <c r="F509" s="9"/>
      <c r="G509" s="9"/>
      <c r="H509" s="9"/>
      <c r="I509" s="9"/>
      <c r="J509" s="9"/>
    </row>
    <row r="510" spans="1:10" ht="15" customHeight="1">
      <c r="A510" s="9"/>
      <c r="B510" s="9"/>
      <c r="C510" s="9"/>
      <c r="D510" s="9"/>
      <c r="E510" s="9"/>
      <c r="F510" s="9"/>
      <c r="G510" s="9"/>
      <c r="H510" s="9"/>
      <c r="I510" s="9"/>
      <c r="J510" s="9"/>
    </row>
    <row r="511" spans="1:10" ht="15" customHeight="1">
      <c r="A511" s="9"/>
      <c r="B511" s="9"/>
      <c r="C511" s="9"/>
      <c r="D511" s="9"/>
      <c r="E511" s="9"/>
      <c r="F511" s="9"/>
      <c r="G511" s="9"/>
      <c r="H511" s="9"/>
      <c r="I511" s="9"/>
      <c r="J511" s="9"/>
    </row>
    <row r="512" spans="1:10" ht="15" customHeight="1">
      <c r="A512" s="9"/>
      <c r="B512" s="9"/>
      <c r="C512" s="9"/>
      <c r="D512" s="9"/>
      <c r="E512" s="9"/>
      <c r="F512" s="9"/>
      <c r="G512" s="9"/>
      <c r="H512" s="9"/>
      <c r="I512" s="9"/>
      <c r="J512" s="9"/>
    </row>
    <row r="513" spans="1:10" ht="15" customHeight="1">
      <c r="A513" s="9"/>
      <c r="B513" s="9"/>
      <c r="C513" s="9"/>
      <c r="D513" s="9"/>
      <c r="E513" s="9"/>
      <c r="F513" s="9"/>
      <c r="G513" s="9"/>
      <c r="H513" s="9"/>
      <c r="I513" s="9"/>
      <c r="J513" s="9"/>
    </row>
    <row r="514" spans="1:10" ht="15" customHeight="1">
      <c r="A514" s="9"/>
      <c r="B514" s="9"/>
      <c r="C514" s="9"/>
      <c r="D514" s="9"/>
      <c r="E514" s="9"/>
      <c r="F514" s="9"/>
      <c r="G514" s="9"/>
      <c r="H514" s="9"/>
      <c r="I514" s="9"/>
      <c r="J514" s="9"/>
    </row>
    <row r="515" spans="1:10" ht="15" customHeight="1">
      <c r="A515" s="9"/>
      <c r="B515" s="9"/>
      <c r="C515" s="9"/>
      <c r="D515" s="9"/>
      <c r="E515" s="9"/>
      <c r="F515" s="9"/>
      <c r="G515" s="9"/>
      <c r="H515" s="9"/>
      <c r="I515" s="9"/>
      <c r="J515" s="9"/>
    </row>
    <row r="516" spans="1:10" ht="15" customHeight="1">
      <c r="A516" s="9"/>
      <c r="B516" s="9"/>
      <c r="C516" s="9"/>
      <c r="D516" s="9"/>
      <c r="E516" s="9"/>
      <c r="F516" s="9"/>
      <c r="G516" s="9"/>
      <c r="H516" s="9"/>
      <c r="I516" s="9"/>
      <c r="J516" s="9"/>
    </row>
    <row r="517" spans="1:10" ht="15" customHeight="1">
      <c r="A517" s="9"/>
      <c r="B517" s="9"/>
      <c r="C517" s="9"/>
      <c r="D517" s="9"/>
      <c r="E517" s="9"/>
      <c r="F517" s="9"/>
      <c r="G517" s="9"/>
      <c r="H517" s="9"/>
      <c r="I517" s="9"/>
      <c r="J517" s="9"/>
    </row>
    <row r="518" spans="1:10" ht="15" customHeight="1">
      <c r="A518" s="9"/>
      <c r="B518" s="9"/>
      <c r="C518" s="9"/>
      <c r="D518" s="9"/>
      <c r="E518" s="9"/>
      <c r="F518" s="9"/>
      <c r="G518" s="9"/>
      <c r="H518" s="9"/>
      <c r="I518" s="9"/>
      <c r="J518" s="9"/>
    </row>
    <row r="519" spans="1:10" ht="15" customHeight="1">
      <c r="A519" s="9"/>
      <c r="B519" s="9"/>
      <c r="C519" s="9"/>
      <c r="D519" s="9"/>
      <c r="E519" s="9"/>
      <c r="F519" s="9"/>
      <c r="G519" s="9"/>
      <c r="H519" s="9"/>
      <c r="I519" s="9"/>
      <c r="J519" s="9"/>
    </row>
    <row r="520" spans="1:10" ht="15" customHeight="1">
      <c r="A520" s="9"/>
      <c r="B520" s="9"/>
      <c r="C520" s="9"/>
      <c r="D520" s="9"/>
      <c r="E520" s="9"/>
      <c r="F520" s="9"/>
      <c r="G520" s="9"/>
      <c r="H520" s="9"/>
      <c r="I520" s="9"/>
      <c r="J520" s="9"/>
    </row>
    <row r="521" spans="1:10" ht="15" customHeight="1">
      <c r="A521" s="9"/>
      <c r="B521" s="9"/>
      <c r="C521" s="9"/>
      <c r="D521" s="9"/>
      <c r="E521" s="9"/>
      <c r="F521" s="9"/>
      <c r="G521" s="9"/>
      <c r="H521" s="9"/>
      <c r="I521" s="9"/>
      <c r="J521" s="9"/>
    </row>
    <row r="522" spans="1:10" ht="15" customHeight="1">
      <c r="A522" s="9"/>
      <c r="B522" s="9"/>
      <c r="C522" s="9"/>
      <c r="D522" s="9"/>
      <c r="E522" s="9"/>
      <c r="F522" s="9"/>
      <c r="G522" s="9"/>
      <c r="H522" s="9"/>
      <c r="I522" s="9"/>
      <c r="J522" s="9"/>
    </row>
    <row r="523" spans="1:10" ht="15" customHeight="1">
      <c r="A523" s="9"/>
      <c r="B523" s="9"/>
      <c r="C523" s="9"/>
      <c r="D523" s="9"/>
      <c r="E523" s="9"/>
      <c r="F523" s="9"/>
      <c r="G523" s="9"/>
      <c r="H523" s="9"/>
      <c r="I523" s="9"/>
      <c r="J523" s="9"/>
    </row>
    <row r="524" spans="1:10" ht="15" customHeight="1">
      <c r="A524" s="9"/>
      <c r="B524" s="9"/>
      <c r="C524" s="9"/>
      <c r="D524" s="9"/>
      <c r="E524" s="9"/>
      <c r="F524" s="9"/>
      <c r="G524" s="9"/>
      <c r="H524" s="9"/>
      <c r="I524" s="9"/>
      <c r="J524" s="9"/>
    </row>
    <row r="525" spans="1:10" ht="15" customHeight="1">
      <c r="A525" s="9"/>
      <c r="B525" s="9"/>
      <c r="C525" s="9"/>
      <c r="D525" s="9"/>
      <c r="E525" s="9"/>
      <c r="F525" s="9"/>
      <c r="G525" s="9"/>
      <c r="H525" s="9"/>
      <c r="I525" s="9"/>
      <c r="J525" s="9"/>
    </row>
    <row r="526" spans="1:10" ht="15" customHeight="1">
      <c r="A526" s="9"/>
      <c r="B526" s="9"/>
      <c r="C526" s="9"/>
      <c r="D526" s="9"/>
      <c r="E526" s="9"/>
      <c r="F526" s="9"/>
      <c r="G526" s="9"/>
      <c r="H526" s="9"/>
      <c r="I526" s="9"/>
      <c r="J526" s="9"/>
    </row>
    <row r="527" spans="1:10" ht="15" customHeight="1">
      <c r="A527" s="9"/>
      <c r="B527" s="9"/>
      <c r="C527" s="9"/>
      <c r="D527" s="9"/>
      <c r="E527" s="9"/>
      <c r="F527" s="9"/>
      <c r="G527" s="9"/>
      <c r="H527" s="9"/>
      <c r="I527" s="9"/>
      <c r="J527" s="9"/>
    </row>
    <row r="528" spans="1:10" ht="15" customHeight="1">
      <c r="A528" s="9"/>
      <c r="B528" s="9"/>
      <c r="C528" s="9"/>
      <c r="D528" s="9"/>
      <c r="E528" s="9"/>
      <c r="F528" s="9"/>
      <c r="G528" s="9"/>
      <c r="H528" s="9"/>
      <c r="I528" s="9"/>
      <c r="J528" s="9"/>
    </row>
    <row r="529" spans="1:10" ht="15" customHeight="1">
      <c r="A529" s="9"/>
      <c r="B529" s="9"/>
      <c r="C529" s="9"/>
      <c r="D529" s="9"/>
      <c r="E529" s="9"/>
      <c r="F529" s="9"/>
      <c r="G529" s="9"/>
      <c r="H529" s="9"/>
      <c r="I529" s="9"/>
      <c r="J529" s="9"/>
    </row>
    <row r="530" spans="1:10" ht="15" customHeight="1">
      <c r="A530" s="9"/>
      <c r="B530" s="9"/>
      <c r="C530" s="9"/>
      <c r="D530" s="9"/>
      <c r="E530" s="9"/>
      <c r="F530" s="9"/>
      <c r="G530" s="9"/>
      <c r="H530" s="9"/>
      <c r="I530" s="9"/>
      <c r="J530" s="9"/>
    </row>
    <row r="531" spans="1:10" ht="15" customHeight="1">
      <c r="A531" s="9"/>
      <c r="B531" s="9"/>
      <c r="C531" s="9"/>
      <c r="D531" s="9"/>
      <c r="E531" s="9"/>
      <c r="F531" s="9"/>
      <c r="G531" s="9"/>
      <c r="H531" s="9"/>
      <c r="I531" s="9"/>
      <c r="J531" s="9"/>
    </row>
    <row r="532" spans="1:10" ht="15" customHeight="1">
      <c r="A532" s="9"/>
      <c r="B532" s="9"/>
      <c r="C532" s="9"/>
      <c r="D532" s="9"/>
      <c r="E532" s="9"/>
      <c r="F532" s="9"/>
      <c r="G532" s="9"/>
      <c r="H532" s="9"/>
      <c r="I532" s="9"/>
      <c r="J532" s="9"/>
    </row>
    <row r="533" spans="1:10" ht="15" customHeight="1">
      <c r="A533" s="9"/>
      <c r="B533" s="9"/>
      <c r="C533" s="9"/>
      <c r="D533" s="9"/>
      <c r="E533" s="9"/>
      <c r="F533" s="9"/>
      <c r="G533" s="9"/>
      <c r="H533" s="9"/>
      <c r="I533" s="9"/>
      <c r="J533" s="9"/>
    </row>
    <row r="534" spans="1:10" ht="15" customHeight="1">
      <c r="A534" s="9"/>
      <c r="B534" s="9"/>
      <c r="C534" s="9"/>
      <c r="D534" s="9"/>
      <c r="E534" s="9"/>
      <c r="F534" s="9"/>
      <c r="G534" s="9"/>
      <c r="H534" s="9"/>
      <c r="I534" s="9"/>
      <c r="J534" s="9"/>
    </row>
    <row r="535" spans="1:10" ht="15" customHeight="1">
      <c r="A535" s="9"/>
      <c r="B535" s="9"/>
      <c r="C535" s="9"/>
      <c r="D535" s="9"/>
      <c r="E535" s="9"/>
      <c r="F535" s="9"/>
      <c r="G535" s="9"/>
      <c r="H535" s="9"/>
      <c r="I535" s="9"/>
      <c r="J535" s="9"/>
    </row>
    <row r="536" spans="1:10" ht="15" customHeight="1">
      <c r="A536" s="9"/>
      <c r="B536" s="9"/>
      <c r="C536" s="9"/>
      <c r="D536" s="9"/>
      <c r="E536" s="9"/>
      <c r="F536" s="9"/>
      <c r="G536" s="9"/>
      <c r="H536" s="9"/>
      <c r="I536" s="9"/>
      <c r="J536" s="9"/>
    </row>
    <row r="537" spans="1:10" ht="15" customHeight="1">
      <c r="A537" s="9"/>
      <c r="B537" s="9"/>
      <c r="C537" s="9"/>
      <c r="D537" s="9"/>
      <c r="E537" s="9"/>
      <c r="F537" s="9"/>
      <c r="G537" s="9"/>
      <c r="H537" s="9"/>
      <c r="I537" s="9"/>
      <c r="J537" s="9"/>
    </row>
    <row r="538" spans="1:10" ht="15" customHeight="1">
      <c r="A538" s="9"/>
      <c r="B538" s="9"/>
      <c r="C538" s="9"/>
      <c r="D538" s="9"/>
      <c r="E538" s="9"/>
      <c r="F538" s="9"/>
      <c r="G538" s="9"/>
      <c r="H538" s="9"/>
      <c r="I538" s="9"/>
      <c r="J538" s="9"/>
    </row>
    <row r="539" spans="1:10" ht="15" customHeight="1">
      <c r="A539" s="9"/>
      <c r="B539" s="9"/>
      <c r="C539" s="9"/>
      <c r="D539" s="9"/>
      <c r="E539" s="9"/>
      <c r="F539" s="9"/>
      <c r="G539" s="9"/>
      <c r="H539" s="9"/>
      <c r="I539" s="9"/>
      <c r="J539" s="9"/>
    </row>
    <row r="540" spans="1:10" ht="15" customHeight="1">
      <c r="A540" s="9"/>
      <c r="B540" s="9"/>
      <c r="C540" s="9"/>
      <c r="D540" s="9"/>
      <c r="E540" s="9"/>
      <c r="F540" s="9"/>
      <c r="G540" s="9"/>
      <c r="H540" s="9"/>
      <c r="I540" s="9"/>
      <c r="J540" s="9"/>
    </row>
    <row r="541" spans="1:10" ht="15" customHeight="1">
      <c r="A541" s="9"/>
      <c r="B541" s="9"/>
      <c r="C541" s="9"/>
      <c r="D541" s="9"/>
      <c r="E541" s="9"/>
      <c r="F541" s="9"/>
      <c r="G541" s="9"/>
      <c r="H541" s="9"/>
      <c r="I541" s="9"/>
      <c r="J541" s="9"/>
    </row>
    <row r="542" spans="1:10" ht="15" customHeight="1">
      <c r="A542" s="9"/>
      <c r="B542" s="9"/>
      <c r="C542" s="9"/>
      <c r="D542" s="9"/>
      <c r="E542" s="9"/>
      <c r="F542" s="9"/>
      <c r="G542" s="9"/>
      <c r="H542" s="9"/>
      <c r="I542" s="9"/>
      <c r="J542" s="9"/>
    </row>
    <row r="543" spans="1:10" ht="15" customHeight="1">
      <c r="A543" s="9"/>
      <c r="B543" s="9"/>
      <c r="C543" s="9"/>
      <c r="D543" s="9"/>
      <c r="E543" s="9"/>
      <c r="F543" s="9"/>
      <c r="G543" s="9"/>
      <c r="H543" s="9"/>
      <c r="I543" s="9"/>
      <c r="J543" s="9"/>
    </row>
    <row r="544" spans="1:10" ht="15" customHeight="1">
      <c r="A544" s="9"/>
      <c r="B544" s="9"/>
      <c r="C544" s="9"/>
      <c r="D544" s="9"/>
      <c r="E544" s="9"/>
      <c r="F544" s="9"/>
      <c r="G544" s="9"/>
      <c r="H544" s="9"/>
      <c r="I544" s="9"/>
      <c r="J544" s="9"/>
    </row>
    <row r="545" spans="1:10" ht="15" customHeight="1">
      <c r="A545" s="9"/>
      <c r="B545" s="9"/>
      <c r="C545" s="9"/>
      <c r="D545" s="9"/>
      <c r="E545" s="9"/>
      <c r="F545" s="9"/>
      <c r="G545" s="9"/>
      <c r="H545" s="9"/>
      <c r="I545" s="9"/>
      <c r="J545" s="9"/>
    </row>
    <row r="546" spans="1:10" ht="15" customHeight="1">
      <c r="A546" s="9"/>
      <c r="B546" s="9"/>
      <c r="C546" s="9"/>
      <c r="D546" s="9"/>
      <c r="E546" s="9"/>
      <c r="F546" s="9"/>
      <c r="G546" s="9"/>
      <c r="H546" s="9"/>
      <c r="I546" s="9"/>
      <c r="J546" s="9"/>
    </row>
    <row r="547" spans="1:10" ht="15" customHeight="1">
      <c r="A547" s="9"/>
      <c r="B547" s="9"/>
      <c r="C547" s="9"/>
      <c r="D547" s="9"/>
      <c r="E547" s="9"/>
      <c r="F547" s="9"/>
      <c r="G547" s="9"/>
      <c r="H547" s="9"/>
      <c r="I547" s="9"/>
      <c r="J547" s="9"/>
    </row>
    <row r="548" spans="1:10" ht="15" customHeight="1">
      <c r="A548" s="9"/>
      <c r="B548" s="9"/>
      <c r="C548" s="9"/>
      <c r="D548" s="9"/>
      <c r="E548" s="9"/>
      <c r="F548" s="9"/>
      <c r="G548" s="9"/>
      <c r="H548" s="9"/>
      <c r="I548" s="9"/>
      <c r="J548" s="9"/>
    </row>
    <row r="549" spans="1:10" ht="15" customHeight="1">
      <c r="A549" s="9"/>
      <c r="B549" s="9"/>
      <c r="C549" s="9"/>
      <c r="D549" s="9"/>
      <c r="E549" s="9"/>
      <c r="F549" s="9"/>
      <c r="G549" s="9"/>
      <c r="H549" s="9"/>
      <c r="I549" s="9"/>
      <c r="J549" s="9"/>
    </row>
    <row r="550" spans="1:10" ht="15" customHeight="1">
      <c r="A550" s="9"/>
      <c r="B550" s="9"/>
      <c r="C550" s="9"/>
      <c r="D550" s="9"/>
      <c r="E550" s="9"/>
      <c r="F550" s="9"/>
      <c r="G550" s="9"/>
      <c r="H550" s="9"/>
      <c r="I550" s="9"/>
      <c r="J550" s="9"/>
    </row>
    <row r="551" spans="1:10" ht="15" customHeight="1">
      <c r="A551" s="9"/>
      <c r="B551" s="9"/>
      <c r="C551" s="9"/>
      <c r="D551" s="9"/>
      <c r="E551" s="9"/>
      <c r="F551" s="9"/>
      <c r="G551" s="9"/>
      <c r="H551" s="9"/>
      <c r="I551" s="9"/>
      <c r="J551" s="9"/>
    </row>
    <row r="552" spans="1:10" ht="15" customHeight="1">
      <c r="A552" s="9"/>
      <c r="B552" s="9"/>
      <c r="C552" s="9"/>
      <c r="D552" s="9"/>
      <c r="E552" s="9"/>
      <c r="F552" s="9"/>
      <c r="G552" s="9"/>
      <c r="H552" s="9"/>
      <c r="I552" s="9"/>
      <c r="J552" s="9"/>
    </row>
    <row r="553" spans="1:10" ht="15" customHeight="1">
      <c r="A553" s="9"/>
      <c r="B553" s="9"/>
      <c r="C553" s="9"/>
      <c r="D553" s="9"/>
      <c r="E553" s="9"/>
      <c r="F553" s="9"/>
      <c r="G553" s="9"/>
      <c r="H553" s="9"/>
      <c r="I553" s="9"/>
      <c r="J553" s="9"/>
    </row>
    <row r="554" spans="1:10" ht="15" customHeight="1">
      <c r="A554" s="9"/>
      <c r="B554" s="9"/>
      <c r="C554" s="9"/>
      <c r="D554" s="9"/>
      <c r="E554" s="9"/>
      <c r="F554" s="9"/>
      <c r="G554" s="9"/>
      <c r="H554" s="9"/>
      <c r="I554" s="9"/>
      <c r="J554" s="9"/>
    </row>
    <row r="555" spans="1:10" ht="15" customHeight="1">
      <c r="A555" s="9"/>
      <c r="B555" s="9"/>
      <c r="C555" s="9"/>
      <c r="D555" s="9"/>
      <c r="E555" s="9"/>
      <c r="F555" s="9"/>
      <c r="G555" s="9"/>
      <c r="H555" s="9"/>
      <c r="I555" s="9"/>
      <c r="J555" s="9"/>
    </row>
    <row r="556" spans="1:10" ht="15" customHeight="1">
      <c r="A556" s="9"/>
      <c r="B556" s="9"/>
      <c r="C556" s="9"/>
      <c r="D556" s="9"/>
      <c r="E556" s="9"/>
      <c r="F556" s="9"/>
      <c r="G556" s="9"/>
      <c r="H556" s="9"/>
      <c r="I556" s="9"/>
      <c r="J556" s="9"/>
    </row>
    <row r="557" spans="1:10" ht="15" customHeight="1">
      <c r="A557" s="9"/>
      <c r="B557" s="9"/>
      <c r="C557" s="9"/>
      <c r="D557" s="9"/>
      <c r="E557" s="9"/>
      <c r="F557" s="9"/>
      <c r="G557" s="9"/>
      <c r="H557" s="9"/>
      <c r="I557" s="9"/>
      <c r="J557" s="9"/>
    </row>
    <row r="558" spans="1:10" ht="15" customHeight="1">
      <c r="A558" s="9"/>
      <c r="B558" s="9"/>
      <c r="C558" s="9"/>
      <c r="D558" s="9"/>
      <c r="E558" s="9"/>
      <c r="F558" s="9"/>
      <c r="G558" s="9"/>
      <c r="H558" s="9"/>
      <c r="I558" s="9"/>
      <c r="J558" s="9"/>
    </row>
    <row r="559" spans="1:10" ht="15" customHeight="1">
      <c r="A559" s="9"/>
      <c r="B559" s="9"/>
      <c r="C559" s="9"/>
      <c r="D559" s="9"/>
      <c r="E559" s="9"/>
      <c r="F559" s="9"/>
      <c r="G559" s="9"/>
      <c r="H559" s="9"/>
      <c r="I559" s="9"/>
      <c r="J559" s="9"/>
    </row>
    <row r="560" spans="1:10" ht="15" customHeight="1">
      <c r="A560" s="9"/>
      <c r="B560" s="9"/>
      <c r="C560" s="9"/>
      <c r="D560" s="9"/>
      <c r="E560" s="9"/>
      <c r="F560" s="9"/>
      <c r="G560" s="9"/>
      <c r="H560" s="9"/>
      <c r="I560" s="9"/>
      <c r="J560" s="9"/>
    </row>
    <row r="561" spans="1:10" ht="15" customHeight="1">
      <c r="A561" s="9"/>
      <c r="B561" s="9"/>
      <c r="C561" s="9"/>
      <c r="D561" s="9"/>
      <c r="E561" s="9"/>
      <c r="F561" s="9"/>
      <c r="G561" s="9"/>
      <c r="H561" s="9"/>
      <c r="I561" s="9"/>
      <c r="J561" s="9"/>
    </row>
    <row r="562" spans="1:10" ht="15" customHeight="1">
      <c r="A562" s="9"/>
      <c r="B562" s="9"/>
      <c r="C562" s="9"/>
      <c r="D562" s="9"/>
      <c r="E562" s="9"/>
      <c r="F562" s="9"/>
      <c r="G562" s="9"/>
      <c r="H562" s="9"/>
      <c r="I562" s="9"/>
      <c r="J562" s="9"/>
    </row>
    <row r="563" spans="1:10" ht="15" customHeight="1">
      <c r="A563" s="9"/>
      <c r="B563" s="9"/>
      <c r="C563" s="9"/>
      <c r="D563" s="9"/>
      <c r="E563" s="9"/>
      <c r="F563" s="9"/>
      <c r="G563" s="9"/>
      <c r="H563" s="9"/>
      <c r="I563" s="9"/>
      <c r="J563" s="9"/>
    </row>
    <row r="564" spans="1:10" ht="15" customHeight="1">
      <c r="A564" s="9"/>
      <c r="B564" s="9"/>
      <c r="C564" s="9"/>
      <c r="D564" s="9"/>
      <c r="E564" s="9"/>
      <c r="F564" s="9"/>
      <c r="G564" s="9"/>
      <c r="H564" s="9"/>
      <c r="I564" s="9"/>
      <c r="J564" s="9"/>
    </row>
    <row r="565" spans="1:10" ht="15" customHeight="1">
      <c r="A565" s="9"/>
      <c r="B565" s="9"/>
      <c r="C565" s="9"/>
      <c r="D565" s="9"/>
      <c r="E565" s="9"/>
      <c r="F565" s="9"/>
      <c r="G565" s="9"/>
      <c r="H565" s="9"/>
      <c r="I565" s="9"/>
      <c r="J565" s="9"/>
    </row>
  </sheetData>
  <mergeCells count="14">
    <mergeCell ref="C84:F84"/>
    <mergeCell ref="A10:J10"/>
    <mergeCell ref="L12:L14"/>
    <mergeCell ref="M12:M14"/>
    <mergeCell ref="A1:J1"/>
    <mergeCell ref="A12:B14"/>
    <mergeCell ref="H12:H14"/>
    <mergeCell ref="I12:I14"/>
    <mergeCell ref="G12:G14"/>
    <mergeCell ref="A3:J3"/>
    <mergeCell ref="A2:J2"/>
    <mergeCell ref="E5:G5"/>
    <mergeCell ref="E6:G6"/>
    <mergeCell ref="E7:G7"/>
  </mergeCells>
  <dataValidations count="2">
    <dataValidation type="list" allowBlank="1" showInputMessage="1" showErrorMessage="1" sqref="E17 E71 E69 E65 E47">
      <formula1>PTD</formula1>
    </dataValidation>
    <dataValidation type="list" allowBlank="1" showInputMessage="1" showErrorMessage="1" sqref="E18 E148:E149 E128 E120:E122 E96 E92 E72:E73 E70 E66">
      <formula1>DIST</formula1>
    </dataValidation>
  </dataValidations>
  <printOptions horizontalCentered="1"/>
  <pageMargins left="0.2" right="0.28" top="0.5" bottom="0.25" header="0.25" footer="0.25"/>
  <pageSetup fitToHeight="5" horizontalDpi="600" verticalDpi="600" orientation="landscape" paperSize="9" scale="80" r:id="rId3"/>
  <headerFooter alignWithMargins="0">
    <oddFooter>&amp;LPage &amp;P of &amp;N&amp;C&amp;A   &amp;"Times New Roman,Bold"As Revised&amp;R&amp;D</oddFooter>
  </headerFooter>
  <rowBreaks count="4" manualBreakCount="4">
    <brk id="50" max="9" man="1"/>
    <brk id="81" max="9" man="1"/>
    <brk id="117" max="9" man="1"/>
    <brk id="136" max="9" man="1"/>
  </rowBreaks>
  <ignoredErrors>
    <ignoredError sqref="G50 H50:J50" emptyCellReference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C8" sqref="C8:C9"/>
    </sheetView>
  </sheetViews>
  <sheetFormatPr defaultColWidth="9.00390625" defaultRowHeight="15.75"/>
  <cols>
    <col min="1" max="1" width="3.875" style="96" customWidth="1"/>
    <col min="2" max="2" width="48.125" style="96" customWidth="1"/>
    <col min="3" max="3" width="14.75390625" style="112" customWidth="1"/>
    <col min="4" max="4" width="24.375" style="96" customWidth="1"/>
    <col min="5" max="5" width="0.12890625" style="96" customWidth="1"/>
    <col min="6" max="16384" width="9.00390625" style="96" customWidth="1"/>
  </cols>
  <sheetData>
    <row r="1" spans="1:4" ht="19.5" thickTop="1">
      <c r="A1" s="1216" t="s">
        <v>173</v>
      </c>
      <c r="B1" s="1217"/>
      <c r="C1" s="1217"/>
      <c r="D1" s="1218"/>
    </row>
    <row r="2" spans="1:13" ht="15.75">
      <c r="A2" s="1219" t="s">
        <v>175</v>
      </c>
      <c r="B2" s="1157"/>
      <c r="C2" s="1157"/>
      <c r="D2" s="1220"/>
      <c r="H2"/>
      <c r="I2"/>
      <c r="J2"/>
      <c r="K2"/>
      <c r="L2"/>
      <c r="M2"/>
    </row>
    <row r="3" spans="1:13" ht="15.75">
      <c r="A3" s="1221" t="s">
        <v>486</v>
      </c>
      <c r="B3" s="1154"/>
      <c r="C3" s="1154"/>
      <c r="D3" s="1222"/>
      <c r="H3"/>
      <c r="I3"/>
      <c r="J3"/>
      <c r="K3"/>
      <c r="L3"/>
      <c r="M3"/>
    </row>
    <row r="4" spans="1:13" ht="12.75" customHeight="1">
      <c r="A4" s="526"/>
      <c r="B4" s="293"/>
      <c r="C4" s="293"/>
      <c r="D4" s="1035"/>
      <c r="H4"/>
      <c r="I4"/>
      <c r="J4"/>
      <c r="K4"/>
      <c r="L4"/>
      <c r="M4"/>
    </row>
    <row r="5" spans="1:5" ht="15.75">
      <c r="A5" s="1244" t="s">
        <v>194</v>
      </c>
      <c r="B5" s="1245"/>
      <c r="C5" s="1245"/>
      <c r="D5" s="1246"/>
      <c r="E5"/>
    </row>
    <row r="6" spans="1:5" ht="15.75">
      <c r="A6" s="1247" t="s">
        <v>195</v>
      </c>
      <c r="B6" s="1248"/>
      <c r="C6" s="1248"/>
      <c r="D6" s="1249"/>
      <c r="E6"/>
    </row>
    <row r="7" spans="1:5" ht="15.75">
      <c r="A7" s="1250" t="s">
        <v>196</v>
      </c>
      <c r="B7" s="1248"/>
      <c r="C7" s="1248"/>
      <c r="D7" s="1249"/>
      <c r="E7"/>
    </row>
    <row r="8" spans="1:5" ht="15.75">
      <c r="A8" s="1135"/>
      <c r="B8" s="1135"/>
      <c r="C8" s="1137" t="s">
        <v>860</v>
      </c>
      <c r="D8" s="1136"/>
      <c r="E8"/>
    </row>
    <row r="9" spans="1:4" ht="15.75">
      <c r="A9" s="526"/>
      <c r="B9" s="293"/>
      <c r="C9" s="1137" t="s">
        <v>861</v>
      </c>
      <c r="D9" s="1035"/>
    </row>
    <row r="10" spans="1:5" ht="15.75">
      <c r="A10" s="1232" t="s">
        <v>413</v>
      </c>
      <c r="B10" s="1233"/>
      <c r="C10" s="1233"/>
      <c r="D10" s="1234"/>
      <c r="E10"/>
    </row>
    <row r="11" spans="1:5" s="523" customFormat="1" ht="9" customHeight="1" thickBot="1">
      <c r="A11" s="771"/>
      <c r="B11" s="772"/>
      <c r="C11" s="772"/>
      <c r="D11" s="773"/>
      <c r="E11" s="493"/>
    </row>
    <row r="12" spans="1:5" ht="15.75">
      <c r="A12" s="1238" t="s">
        <v>567</v>
      </c>
      <c r="B12" s="1239"/>
      <c r="C12" s="342" t="s">
        <v>250</v>
      </c>
      <c r="D12" s="1235" t="s">
        <v>241</v>
      </c>
      <c r="E12"/>
    </row>
    <row r="13" spans="1:5" ht="15.75">
      <c r="A13" s="1240"/>
      <c r="B13" s="1241"/>
      <c r="C13" s="311" t="s">
        <v>397</v>
      </c>
      <c r="D13" s="1236"/>
      <c r="E13"/>
    </row>
    <row r="14" spans="1:5" ht="16.5" thickBot="1">
      <c r="A14" s="1242"/>
      <c r="B14" s="1243"/>
      <c r="C14" s="343" t="s">
        <v>398</v>
      </c>
      <c r="D14" s="1237"/>
      <c r="E14"/>
    </row>
    <row r="15" spans="1:5" ht="15.75">
      <c r="A15" s="537" t="s">
        <v>361</v>
      </c>
      <c r="B15" s="152"/>
      <c r="C15" s="293"/>
      <c r="D15" s="337"/>
      <c r="E15"/>
    </row>
    <row r="16" spans="1:4" ht="15.75">
      <c r="A16" s="537" t="s">
        <v>237</v>
      </c>
      <c r="B16" s="152"/>
      <c r="C16" s="345"/>
      <c r="D16" s="338"/>
    </row>
    <row r="17" spans="1:4" ht="12.75">
      <c r="A17" s="538"/>
      <c r="B17" s="768" t="s">
        <v>101</v>
      </c>
      <c r="C17" s="346" t="s">
        <v>414</v>
      </c>
      <c r="D17" s="347">
        <f>'354 Labor'!G4</f>
        <v>19297986</v>
      </c>
    </row>
    <row r="18" spans="1:4" ht="12.75">
      <c r="A18" s="538"/>
      <c r="B18" s="768" t="s">
        <v>102</v>
      </c>
      <c r="C18" s="346" t="s">
        <v>414</v>
      </c>
      <c r="D18" s="347">
        <f>'354 Labor'!G5</f>
        <v>3285157</v>
      </c>
    </row>
    <row r="19" spans="1:4" ht="12.75">
      <c r="A19" s="538"/>
      <c r="B19" s="768" t="s">
        <v>362</v>
      </c>
      <c r="C19" s="346" t="s">
        <v>414</v>
      </c>
      <c r="D19" s="347">
        <f>'354 Labor'!G7</f>
        <v>13836501</v>
      </c>
    </row>
    <row r="20" spans="1:4" ht="12.75">
      <c r="A20" s="538"/>
      <c r="B20" s="768" t="s">
        <v>363</v>
      </c>
      <c r="C20" s="346" t="s">
        <v>414</v>
      </c>
      <c r="D20" s="347">
        <f>'354 Labor'!G8</f>
        <v>27537974</v>
      </c>
    </row>
    <row r="21" spans="1:4" ht="12.75">
      <c r="A21" s="538"/>
      <c r="B21" s="768" t="s">
        <v>409</v>
      </c>
      <c r="C21" s="346" t="s">
        <v>414</v>
      </c>
      <c r="D21" s="347">
        <f>'354 Labor'!G9</f>
        <v>3238402</v>
      </c>
    </row>
    <row r="22" spans="1:4" ht="12.75">
      <c r="A22" s="538"/>
      <c r="B22" s="768" t="s">
        <v>365</v>
      </c>
      <c r="C22" s="346" t="s">
        <v>414</v>
      </c>
      <c r="D22" s="347">
        <f>'354 Labor'!G10</f>
        <v>387</v>
      </c>
    </row>
    <row r="23" spans="1:4" ht="12.75">
      <c r="A23" s="538"/>
      <c r="B23" s="768" t="s">
        <v>366</v>
      </c>
      <c r="C23" s="346" t="s">
        <v>414</v>
      </c>
      <c r="D23" s="347">
        <f>'354 Labor'!G11</f>
        <v>32699999</v>
      </c>
    </row>
    <row r="24" spans="1:9" ht="15.75">
      <c r="A24" s="537" t="s">
        <v>525</v>
      </c>
      <c r="B24" s="153"/>
      <c r="C24" s="769"/>
      <c r="D24" s="770">
        <f>SUM(D17:D23)</f>
        <v>99896406</v>
      </c>
      <c r="I24" s="523"/>
    </row>
    <row r="25" spans="1:9" ht="15.75">
      <c r="A25" s="538"/>
      <c r="B25" s="153"/>
      <c r="C25" s="155"/>
      <c r="D25" s="344"/>
      <c r="I25" s="523"/>
    </row>
    <row r="26" spans="1:9" ht="15.75">
      <c r="A26" s="537" t="s">
        <v>238</v>
      </c>
      <c r="B26" s="152"/>
      <c r="C26" s="156"/>
      <c r="D26" s="344"/>
      <c r="I26" s="523"/>
    </row>
    <row r="27" spans="1:9" ht="12.75">
      <c r="A27" s="538"/>
      <c r="B27" s="768" t="s">
        <v>101</v>
      </c>
      <c r="C27" s="346" t="s">
        <v>414</v>
      </c>
      <c r="D27" s="347">
        <f>'354 Labor'!G14</f>
        <v>7751800</v>
      </c>
      <c r="I27" s="523"/>
    </row>
    <row r="28" spans="1:9" ht="12.75">
      <c r="A28" s="538"/>
      <c r="B28" s="768" t="s">
        <v>102</v>
      </c>
      <c r="C28" s="346" t="s">
        <v>414</v>
      </c>
      <c r="D28" s="347">
        <f>'354 Labor'!G15</f>
        <v>870747</v>
      </c>
      <c r="I28" s="523"/>
    </row>
    <row r="29" spans="1:9" ht="12.75">
      <c r="A29" s="538"/>
      <c r="B29" s="768" t="s">
        <v>362</v>
      </c>
      <c r="C29" s="346" t="s">
        <v>414</v>
      </c>
      <c r="D29" s="347">
        <f>'354 Labor'!G17</f>
        <v>18264548</v>
      </c>
      <c r="I29" s="523"/>
    </row>
    <row r="30" spans="1:9" ht="12.75">
      <c r="A30" s="538"/>
      <c r="B30" s="768" t="s">
        <v>366</v>
      </c>
      <c r="C30" s="346" t="s">
        <v>414</v>
      </c>
      <c r="D30" s="347">
        <f>'354 Labor'!G18</f>
        <v>841715</v>
      </c>
      <c r="I30" s="523"/>
    </row>
    <row r="31" spans="1:9" ht="15.75">
      <c r="A31" s="537" t="s">
        <v>526</v>
      </c>
      <c r="B31" s="152"/>
      <c r="C31" s="769"/>
      <c r="D31" s="770">
        <f>SUM(D27:D30)</f>
        <v>27728810</v>
      </c>
      <c r="I31" s="523"/>
    </row>
    <row r="32" spans="1:9" ht="15.75">
      <c r="A32" s="537"/>
      <c r="B32" s="152"/>
      <c r="C32" s="156"/>
      <c r="D32" s="344"/>
      <c r="I32" s="523"/>
    </row>
    <row r="33" spans="1:4" ht="15.75">
      <c r="A33" s="537" t="s">
        <v>404</v>
      </c>
      <c r="B33" s="152"/>
      <c r="C33" s="156"/>
      <c r="D33" s="344"/>
    </row>
    <row r="34" spans="1:4" ht="12.75">
      <c r="A34" s="538"/>
      <c r="B34" s="768" t="s">
        <v>405</v>
      </c>
      <c r="C34" s="346" t="s">
        <v>414</v>
      </c>
      <c r="D34" s="347">
        <f>D17+D27</f>
        <v>27049786</v>
      </c>
    </row>
    <row r="35" spans="1:4" ht="12.75">
      <c r="A35" s="538"/>
      <c r="B35" s="768" t="s">
        <v>406</v>
      </c>
      <c r="C35" s="346" t="s">
        <v>414</v>
      </c>
      <c r="D35" s="347">
        <f>D18+D28</f>
        <v>4155904</v>
      </c>
    </row>
    <row r="36" spans="1:4" ht="12.75">
      <c r="A36" s="538"/>
      <c r="B36" s="768" t="s">
        <v>407</v>
      </c>
      <c r="C36" s="346" t="s">
        <v>414</v>
      </c>
      <c r="D36" s="347">
        <f>D19+D29</f>
        <v>32101049</v>
      </c>
    </row>
    <row r="37" spans="1:4" ht="12.75">
      <c r="A37" s="538"/>
      <c r="B37" s="768" t="s">
        <v>408</v>
      </c>
      <c r="C37" s="346" t="s">
        <v>414</v>
      </c>
      <c r="D37" s="347">
        <f>D20</f>
        <v>27537974</v>
      </c>
    </row>
    <row r="38" spans="1:4" ht="12.75">
      <c r="A38" s="538"/>
      <c r="B38" s="768" t="s">
        <v>410</v>
      </c>
      <c r="C38" s="346" t="s">
        <v>414</v>
      </c>
      <c r="D38" s="347">
        <f>D21</f>
        <v>3238402</v>
      </c>
    </row>
    <row r="39" spans="1:4" ht="12.75">
      <c r="A39" s="538"/>
      <c r="B39" s="768" t="s">
        <v>411</v>
      </c>
      <c r="C39" s="346" t="s">
        <v>414</v>
      </c>
      <c r="D39" s="347">
        <f>D22</f>
        <v>387</v>
      </c>
    </row>
    <row r="40" spans="1:4" ht="12.75">
      <c r="A40" s="538"/>
      <c r="B40" s="768" t="s">
        <v>412</v>
      </c>
      <c r="C40" s="346" t="s">
        <v>414</v>
      </c>
      <c r="D40" s="347">
        <f>D23+D30</f>
        <v>33541714</v>
      </c>
    </row>
    <row r="41" spans="1:4" ht="15.75">
      <c r="A41" s="537" t="s">
        <v>527</v>
      </c>
      <c r="B41" s="153"/>
      <c r="C41" s="769"/>
      <c r="D41" s="770">
        <f>SUM(D34:D40)</f>
        <v>127625216</v>
      </c>
    </row>
    <row r="42" spans="1:4" ht="13.5" thickBot="1">
      <c r="A42" s="539"/>
      <c r="B42" s="339"/>
      <c r="C42" s="340"/>
      <c r="D42" s="341"/>
    </row>
    <row r="43" ht="13.5" thickTop="1"/>
  </sheetData>
  <mergeCells count="9">
    <mergeCell ref="D12:D14"/>
    <mergeCell ref="A12:B14"/>
    <mergeCell ref="A1:D1"/>
    <mergeCell ref="A2:D2"/>
    <mergeCell ref="A3:D3"/>
    <mergeCell ref="A10:D10"/>
    <mergeCell ref="A5:D5"/>
    <mergeCell ref="A6:D6"/>
    <mergeCell ref="A7:D7"/>
  </mergeCells>
  <printOptions horizontalCentered="1"/>
  <pageMargins left="0.2" right="0.28" top="0.75" bottom="0.75" header="0.25" footer="0.25"/>
  <pageSetup horizontalDpi="600" verticalDpi="600" orientation="portrait" paperSize="9" scale="95" r:id="rId1"/>
  <headerFooter alignWithMargins="0">
    <oddFooter>&amp;LPage &amp;P of &amp;N&amp;C&amp;A   &amp;"Times New Roman,Bold"As Revised&amp;R&amp;D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88"/>
  <sheetViews>
    <sheetView zoomScale="70" zoomScaleNormal="70" zoomScaleSheetLayoutView="100" workbookViewId="0" topLeftCell="A1">
      <selection activeCell="F6" sqref="F6:F7"/>
    </sheetView>
  </sheetViews>
  <sheetFormatPr defaultColWidth="9.00390625" defaultRowHeight="15.75"/>
  <cols>
    <col min="1" max="1" width="10.375" style="111" customWidth="1"/>
    <col min="2" max="2" width="54.625" style="105" customWidth="1"/>
    <col min="3" max="3" width="12.00390625" style="105" customWidth="1"/>
    <col min="4" max="5" width="15.75390625" style="106" bestFit="1" customWidth="1"/>
    <col min="6" max="6" width="14.625" style="106" bestFit="1" customWidth="1"/>
    <col min="7" max="7" width="17.375" style="106" customWidth="1"/>
    <col min="8" max="8" width="8.125" style="105" bestFit="1" customWidth="1"/>
    <col min="9" max="16384" width="8.00390625" style="105" customWidth="1"/>
  </cols>
  <sheetData>
    <row r="1" spans="1:7" ht="19.5" thickTop="1">
      <c r="A1" s="157" t="s">
        <v>173</v>
      </c>
      <c r="B1" s="158"/>
      <c r="C1" s="159"/>
      <c r="D1" s="160"/>
      <c r="E1" s="159"/>
      <c r="F1" s="176"/>
      <c r="G1" s="177"/>
    </row>
    <row r="2" spans="1:7" ht="15.75">
      <c r="A2" s="161" t="s">
        <v>175</v>
      </c>
      <c r="B2" s="133"/>
      <c r="C2" s="150"/>
      <c r="D2" s="154"/>
      <c r="E2" s="150"/>
      <c r="F2" s="178"/>
      <c r="G2" s="179"/>
    </row>
    <row r="3" spans="1:7" ht="15.75">
      <c r="A3" s="162" t="s">
        <v>486</v>
      </c>
      <c r="B3" s="134"/>
      <c r="C3" s="150"/>
      <c r="D3" s="154"/>
      <c r="E3" s="150"/>
      <c r="F3" s="178"/>
      <c r="G3" s="179"/>
    </row>
    <row r="4" spans="1:7" ht="7.5" customHeight="1" thickBot="1">
      <c r="A4" s="162"/>
      <c r="B4" s="134"/>
      <c r="C4" s="150"/>
      <c r="D4" s="154"/>
      <c r="E4" s="150"/>
      <c r="F4" s="178"/>
      <c r="G4" s="179"/>
    </row>
    <row r="5" spans="1:7" ht="15.75">
      <c r="A5" s="162"/>
      <c r="B5" s="710" t="s">
        <v>556</v>
      </c>
      <c r="C5" s="1144" t="s">
        <v>1934</v>
      </c>
      <c r="D5" s="1145"/>
      <c r="E5" s="1146"/>
      <c r="F5" s="178"/>
      <c r="G5" s="179"/>
    </row>
    <row r="6" spans="1:7" ht="15.75">
      <c r="A6" s="162"/>
      <c r="B6" s="710" t="s">
        <v>558</v>
      </c>
      <c r="C6" s="1147">
        <v>2006</v>
      </c>
      <c r="D6" s="1148"/>
      <c r="E6" s="1149"/>
      <c r="F6" s="1137" t="s">
        <v>860</v>
      </c>
      <c r="G6" s="179"/>
    </row>
    <row r="7" spans="1:7" ht="16.5" thickBot="1">
      <c r="A7" s="162"/>
      <c r="B7" s="710" t="s">
        <v>559</v>
      </c>
      <c r="C7" s="1139">
        <v>38844</v>
      </c>
      <c r="D7" s="1140"/>
      <c r="E7" s="1141"/>
      <c r="F7" s="1137" t="s">
        <v>861</v>
      </c>
      <c r="G7" s="179"/>
    </row>
    <row r="8" spans="1:7" ht="10.5" customHeight="1">
      <c r="A8" s="162"/>
      <c r="B8" s="134"/>
      <c r="C8" s="150"/>
      <c r="D8" s="154"/>
      <c r="E8" s="150"/>
      <c r="F8" s="178"/>
      <c r="G8" s="179"/>
    </row>
    <row r="9" spans="1:7" ht="19.5">
      <c r="A9" s="776" t="s">
        <v>418</v>
      </c>
      <c r="B9" s="775"/>
      <c r="C9" s="150"/>
      <c r="D9" s="154"/>
      <c r="E9" s="150"/>
      <c r="F9" s="178"/>
      <c r="G9" s="179"/>
    </row>
    <row r="10" spans="1:7" ht="5.25" customHeight="1" thickBot="1">
      <c r="A10" s="191"/>
      <c r="B10" s="192"/>
      <c r="C10" s="193"/>
      <c r="D10" s="194"/>
      <c r="E10" s="193"/>
      <c r="F10" s="195"/>
      <c r="G10" s="196"/>
    </row>
    <row r="11" spans="1:7" ht="15.75">
      <c r="A11" s="164"/>
      <c r="B11" s="165"/>
      <c r="C11" s="535"/>
      <c r="D11" s="166"/>
      <c r="E11" s="166"/>
      <c r="F11" s="166"/>
      <c r="G11" s="167"/>
    </row>
    <row r="12" spans="1:7" ht="18.75">
      <c r="A12" s="180" t="s">
        <v>367</v>
      </c>
      <c r="B12" s="186"/>
      <c r="C12" s="436" t="s">
        <v>371</v>
      </c>
      <c r="D12" s="437" t="s">
        <v>100</v>
      </c>
      <c r="E12" s="437" t="s">
        <v>101</v>
      </c>
      <c r="F12" s="437" t="s">
        <v>102</v>
      </c>
      <c r="G12" s="438" t="s">
        <v>362</v>
      </c>
    </row>
    <row r="13" spans="1:7" ht="15.75">
      <c r="A13" s="164"/>
      <c r="B13" s="165" t="s">
        <v>101</v>
      </c>
      <c r="C13" s="182" t="s">
        <v>480</v>
      </c>
      <c r="D13" s="183">
        <f>Salaries!D34</f>
        <v>27049786</v>
      </c>
      <c r="E13" s="183">
        <f aca="true" t="shared" si="0" ref="E13:E19">VLOOKUP($C13,Ratio,2,FALSE)*$D13</f>
        <v>27049786</v>
      </c>
      <c r="F13" s="183">
        <f aca="true" t="shared" si="1" ref="F13:F19">VLOOKUP($C13,Ratio,3,FALSE)*$D13</f>
        <v>0</v>
      </c>
      <c r="G13" s="188">
        <f aca="true" t="shared" si="2" ref="G13:G19">VLOOKUP($C13,Ratio,4,FALSE)*$D13</f>
        <v>0</v>
      </c>
    </row>
    <row r="14" spans="1:7" ht="15.75">
      <c r="A14" s="164"/>
      <c r="B14" s="165" t="s">
        <v>102</v>
      </c>
      <c r="C14" s="182" t="s">
        <v>479</v>
      </c>
      <c r="D14" s="184">
        <f>Salaries!D35</f>
        <v>4155904</v>
      </c>
      <c r="E14" s="184">
        <f t="shared" si="0"/>
        <v>0</v>
      </c>
      <c r="F14" s="184">
        <f t="shared" si="1"/>
        <v>4155904</v>
      </c>
      <c r="G14" s="185">
        <f t="shared" si="2"/>
        <v>0</v>
      </c>
    </row>
    <row r="15" spans="1:7" ht="15.75">
      <c r="A15" s="164"/>
      <c r="B15" s="165" t="s">
        <v>362</v>
      </c>
      <c r="C15" s="182" t="s">
        <v>478</v>
      </c>
      <c r="D15" s="184">
        <f>Salaries!D36</f>
        <v>32101049</v>
      </c>
      <c r="E15" s="184">
        <f t="shared" si="0"/>
        <v>0</v>
      </c>
      <c r="F15" s="184">
        <f t="shared" si="1"/>
        <v>0</v>
      </c>
      <c r="G15" s="185">
        <f t="shared" si="2"/>
        <v>32101049</v>
      </c>
    </row>
    <row r="16" spans="1:7" ht="15.75">
      <c r="A16" s="164"/>
      <c r="B16" s="165" t="s">
        <v>363</v>
      </c>
      <c r="C16" s="182" t="s">
        <v>478</v>
      </c>
      <c r="D16" s="184">
        <f>Salaries!D37</f>
        <v>27537974</v>
      </c>
      <c r="E16" s="184">
        <f t="shared" si="0"/>
        <v>0</v>
      </c>
      <c r="F16" s="184">
        <f t="shared" si="1"/>
        <v>0</v>
      </c>
      <c r="G16" s="185">
        <f t="shared" si="2"/>
        <v>27537974</v>
      </c>
    </row>
    <row r="17" spans="1:7" ht="15.75">
      <c r="A17" s="164"/>
      <c r="B17" s="165" t="s">
        <v>364</v>
      </c>
      <c r="C17" s="182" t="s">
        <v>478</v>
      </c>
      <c r="D17" s="184">
        <f>Salaries!D38</f>
        <v>3238402</v>
      </c>
      <c r="E17" s="184">
        <f t="shared" si="0"/>
        <v>0</v>
      </c>
      <c r="F17" s="184">
        <f t="shared" si="1"/>
        <v>0</v>
      </c>
      <c r="G17" s="185">
        <f t="shared" si="2"/>
        <v>3238402</v>
      </c>
    </row>
    <row r="18" spans="1:7" ht="15.75">
      <c r="A18" s="164"/>
      <c r="B18" s="165" t="s">
        <v>365</v>
      </c>
      <c r="C18" s="182" t="s">
        <v>478</v>
      </c>
      <c r="D18" s="184">
        <f>Salaries!D39</f>
        <v>387</v>
      </c>
      <c r="E18" s="184">
        <f t="shared" si="0"/>
        <v>0</v>
      </c>
      <c r="F18" s="184">
        <f t="shared" si="1"/>
        <v>0</v>
      </c>
      <c r="G18" s="185">
        <f t="shared" si="2"/>
        <v>387</v>
      </c>
    </row>
    <row r="19" spans="1:7" ht="15.75">
      <c r="A19" s="164"/>
      <c r="B19" s="165" t="s">
        <v>368</v>
      </c>
      <c r="C19" s="182" t="s">
        <v>71</v>
      </c>
      <c r="D19" s="184">
        <f>Salaries!D40</f>
        <v>33541714</v>
      </c>
      <c r="E19" s="184">
        <f t="shared" si="0"/>
        <v>12628626.402583035</v>
      </c>
      <c r="F19" s="184">
        <f t="shared" si="1"/>
        <v>2529158.153987357</v>
      </c>
      <c r="G19" s="185">
        <f t="shared" si="2"/>
        <v>18383929.44342961</v>
      </c>
    </row>
    <row r="20" spans="1:7" ht="15.75">
      <c r="A20" s="164"/>
      <c r="B20" s="165"/>
      <c r="C20" s="165"/>
      <c r="D20" s="168"/>
      <c r="E20" s="168"/>
      <c r="F20" s="168"/>
      <c r="G20" s="169"/>
    </row>
    <row r="21" spans="1:7" ht="18.75">
      <c r="A21" s="180" t="s">
        <v>369</v>
      </c>
      <c r="B21" s="165"/>
      <c r="C21" s="797"/>
      <c r="D21" s="798">
        <f>SUM(D13:D20)</f>
        <v>127625216</v>
      </c>
      <c r="E21" s="798">
        <f>SUM(E13:E20)</f>
        <v>39678412.40258303</v>
      </c>
      <c r="F21" s="798">
        <f>SUM(F13:F20)</f>
        <v>6685062.153987357</v>
      </c>
      <c r="G21" s="799">
        <f>SUM(G13:G20)</f>
        <v>81261741.44342962</v>
      </c>
    </row>
    <row r="22" spans="1:7" ht="15.75">
      <c r="A22" s="164"/>
      <c r="B22" s="181" t="s">
        <v>419</v>
      </c>
      <c r="C22" s="797"/>
      <c r="D22" s="800">
        <f>IF($D21=0,0,D21/$D21)</f>
        <v>1</v>
      </c>
      <c r="E22" s="1125">
        <f>IF($D21=0,0,E21/$D21)</f>
        <v>0.3108979059638421</v>
      </c>
      <c r="F22" s="1125">
        <f>IF($D21=0,0,F21/$D21)</f>
        <v>0.052380417941759704</v>
      </c>
      <c r="G22" s="1126">
        <f>IF($D21=0,0,G21/$D21)</f>
        <v>0.6367216760943983</v>
      </c>
    </row>
    <row r="23" spans="1:7" ht="15.75">
      <c r="A23" s="164"/>
      <c r="B23" s="165"/>
      <c r="C23" s="165"/>
      <c r="D23" s="168"/>
      <c r="E23" s="168"/>
      <c r="F23" s="168"/>
      <c r="G23" s="169"/>
    </row>
    <row r="24" spans="1:7" ht="18.75">
      <c r="A24" s="180" t="s">
        <v>63</v>
      </c>
      <c r="B24" s="187" t="s">
        <v>420</v>
      </c>
      <c r="C24" s="436" t="s">
        <v>371</v>
      </c>
      <c r="D24" s="437" t="s">
        <v>100</v>
      </c>
      <c r="E24" s="437" t="s">
        <v>101</v>
      </c>
      <c r="F24" s="437" t="s">
        <v>102</v>
      </c>
      <c r="G24" s="438" t="s">
        <v>362</v>
      </c>
    </row>
    <row r="25" spans="1:7" ht="15.75">
      <c r="A25" s="164"/>
      <c r="B25" s="165" t="s">
        <v>121</v>
      </c>
      <c r="C25" s="182" t="s">
        <v>71</v>
      </c>
      <c r="D25" s="183">
        <f>'Sch 1- Rate Base '!G37</f>
        <v>4635830</v>
      </c>
      <c r="E25" s="183">
        <f aca="true" t="shared" si="3" ref="E25:E36">VLOOKUP($C25,Ratio,2,FALSE)*$D25</f>
        <v>1745413.6403371189</v>
      </c>
      <c r="F25" s="183">
        <f aca="true" t="shared" si="4" ref="F25:F36">VLOOKUP($C25,Ratio,3,FALSE)*$D25</f>
        <v>349557.188550329</v>
      </c>
      <c r="G25" s="188">
        <f aca="true" t="shared" si="5" ref="G25:G36">VLOOKUP($C25,Ratio,4,FALSE)*$D25</f>
        <v>2540859.1711125523</v>
      </c>
    </row>
    <row r="26" spans="1:7" ht="15.75">
      <c r="A26" s="164"/>
      <c r="B26" s="165" t="s">
        <v>122</v>
      </c>
      <c r="C26" s="182" t="s">
        <v>71</v>
      </c>
      <c r="D26" s="184">
        <f>'Sch 1- Rate Base '!G38</f>
        <v>56435602</v>
      </c>
      <c r="E26" s="184">
        <f t="shared" si="3"/>
        <v>21248292.006272186</v>
      </c>
      <c r="F26" s="184">
        <f t="shared" si="4"/>
        <v>4255434.381602717</v>
      </c>
      <c r="G26" s="185">
        <f t="shared" si="5"/>
        <v>30931875.6121251</v>
      </c>
    </row>
    <row r="27" spans="1:7" ht="15.75">
      <c r="A27" s="164"/>
      <c r="B27" s="165" t="s">
        <v>123</v>
      </c>
      <c r="C27" s="182" t="s">
        <v>67</v>
      </c>
      <c r="D27" s="184">
        <f>'Sch 1- Rate Base '!G39</f>
        <v>36822574</v>
      </c>
      <c r="E27" s="184">
        <f t="shared" si="3"/>
        <v>11448061.148798617</v>
      </c>
      <c r="F27" s="184">
        <f t="shared" si="4"/>
        <v>1928781.8158113745</v>
      </c>
      <c r="G27" s="185">
        <f t="shared" si="5"/>
        <v>23445731.035390012</v>
      </c>
    </row>
    <row r="28" spans="1:7" ht="15.75">
      <c r="A28" s="164"/>
      <c r="B28" s="165" t="s">
        <v>124</v>
      </c>
      <c r="C28" s="182" t="s">
        <v>105</v>
      </c>
      <c r="D28" s="184">
        <f>'Sch 1- Rate Base '!G40</f>
        <v>34739628</v>
      </c>
      <c r="E28" s="184">
        <f t="shared" si="3"/>
        <v>0</v>
      </c>
      <c r="F28" s="184">
        <f t="shared" si="4"/>
        <v>4201293.233885731</v>
      </c>
      <c r="G28" s="185">
        <f t="shared" si="5"/>
        <v>30538334.766114272</v>
      </c>
    </row>
    <row r="29" spans="1:7" ht="15.75">
      <c r="A29" s="164"/>
      <c r="B29" s="165" t="s">
        <v>125</v>
      </c>
      <c r="C29" s="182" t="s">
        <v>71</v>
      </c>
      <c r="D29" s="184">
        <f>'Sch 1- Rate Base '!G41</f>
        <v>756653</v>
      </c>
      <c r="E29" s="184">
        <f t="shared" si="3"/>
        <v>284883.71385534026</v>
      </c>
      <c r="F29" s="184">
        <f t="shared" si="4"/>
        <v>57054.18347699809</v>
      </c>
      <c r="G29" s="185">
        <f t="shared" si="5"/>
        <v>414715.1026676617</v>
      </c>
    </row>
    <row r="30" spans="1:7" ht="15.75">
      <c r="A30" s="164"/>
      <c r="B30" s="165" t="s">
        <v>126</v>
      </c>
      <c r="C30" s="182" t="s">
        <v>71</v>
      </c>
      <c r="D30" s="184">
        <f>'Sch 1- Rate Base '!G42</f>
        <v>10208409</v>
      </c>
      <c r="E30" s="184">
        <f t="shared" si="3"/>
        <v>3843518.0571203446</v>
      </c>
      <c r="F30" s="184">
        <f t="shared" si="4"/>
        <v>769748.4052719525</v>
      </c>
      <c r="G30" s="185">
        <f t="shared" si="5"/>
        <v>5595142.537607703</v>
      </c>
    </row>
    <row r="31" spans="1:7" ht="15.75">
      <c r="A31" s="164"/>
      <c r="B31" s="165" t="s">
        <v>127</v>
      </c>
      <c r="C31" s="182" t="s">
        <v>71</v>
      </c>
      <c r="D31" s="184">
        <f>'Sch 1- Rate Base '!G43</f>
        <v>10320839</v>
      </c>
      <c r="E31" s="184">
        <f t="shared" si="3"/>
        <v>3885848.5255765007</v>
      </c>
      <c r="F31" s="184">
        <f t="shared" si="4"/>
        <v>778226.005768242</v>
      </c>
      <c r="G31" s="185">
        <f t="shared" si="5"/>
        <v>5656764.4686552575</v>
      </c>
    </row>
    <row r="32" spans="1:7" ht="15.75">
      <c r="A32" s="164"/>
      <c r="B32" s="165" t="s">
        <v>128</v>
      </c>
      <c r="C32" s="182" t="s">
        <v>105</v>
      </c>
      <c r="D32" s="184">
        <f>'Sch 1- Rate Base '!G44</f>
        <v>34686429</v>
      </c>
      <c r="E32" s="184">
        <f t="shared" si="3"/>
        <v>0</v>
      </c>
      <c r="F32" s="184">
        <f t="shared" si="4"/>
        <v>4194859.526571724</v>
      </c>
      <c r="G32" s="185">
        <f t="shared" si="5"/>
        <v>30491569.47342828</v>
      </c>
    </row>
    <row r="33" spans="1:7" ht="15.75">
      <c r="A33" s="164"/>
      <c r="B33" s="165" t="s">
        <v>129</v>
      </c>
      <c r="C33" s="182" t="s">
        <v>71</v>
      </c>
      <c r="D33" s="184">
        <f>'Sch 1- Rate Base '!G45</f>
        <v>53261072</v>
      </c>
      <c r="E33" s="184">
        <f t="shared" si="3"/>
        <v>20053065.269385934</v>
      </c>
      <c r="F33" s="184">
        <f t="shared" si="4"/>
        <v>4016064.132527864</v>
      </c>
      <c r="G33" s="185">
        <f t="shared" si="5"/>
        <v>29191942.598086204</v>
      </c>
    </row>
    <row r="34" spans="1:7" ht="15.75">
      <c r="A34" s="164"/>
      <c r="B34" s="165" t="s">
        <v>130</v>
      </c>
      <c r="C34" s="182" t="s">
        <v>71</v>
      </c>
      <c r="D34" s="184">
        <f>'Sch 1- Rate Base '!G46</f>
        <v>267571</v>
      </c>
      <c r="E34" s="184">
        <f t="shared" si="3"/>
        <v>100741.84626240462</v>
      </c>
      <c r="F34" s="184">
        <f t="shared" si="4"/>
        <v>20175.7541794242</v>
      </c>
      <c r="G34" s="185">
        <f t="shared" si="5"/>
        <v>146653.3995581712</v>
      </c>
    </row>
    <row r="35" spans="1:7" ht="15.75">
      <c r="A35" s="164"/>
      <c r="B35" s="165" t="s">
        <v>325</v>
      </c>
      <c r="C35" s="182" t="s">
        <v>62</v>
      </c>
      <c r="D35" s="184">
        <f>'Sch 1- Rate Base '!G47</f>
        <v>0</v>
      </c>
      <c r="E35" s="184">
        <f>'Sch 1- Rate Base '!H47</f>
        <v>0</v>
      </c>
      <c r="F35" s="184">
        <f>'Sch 1- Rate Base '!I47</f>
        <v>0</v>
      </c>
      <c r="G35" s="185">
        <f>'Sch 1- Rate Base '!J47</f>
        <v>0</v>
      </c>
    </row>
    <row r="36" spans="1:7" ht="15.75">
      <c r="A36" s="164"/>
      <c r="B36" s="165" t="s">
        <v>242</v>
      </c>
      <c r="C36" s="182" t="s">
        <v>71</v>
      </c>
      <c r="D36" s="184">
        <f>'Sch 1- Rate Base '!G48</f>
        <v>55510</v>
      </c>
      <c r="E36" s="184">
        <f t="shared" si="3"/>
        <v>20899.79813218204</v>
      </c>
      <c r="F36" s="184">
        <f t="shared" si="4"/>
        <v>4185.640874757867</v>
      </c>
      <c r="G36" s="185">
        <f t="shared" si="5"/>
        <v>30424.560993060095</v>
      </c>
    </row>
    <row r="37" spans="1:7" ht="15.75">
      <c r="A37" s="164"/>
      <c r="B37" s="165" t="s">
        <v>376</v>
      </c>
      <c r="C37" s="801"/>
      <c r="D37" s="802">
        <f>SUM(D25:D36)</f>
        <v>242190117</v>
      </c>
      <c r="E37" s="802">
        <f>SUM(E25:E36)</f>
        <v>62630724.00574063</v>
      </c>
      <c r="F37" s="802">
        <f>SUM(F25:F36)</f>
        <v>20575380.268521115</v>
      </c>
      <c r="G37" s="803">
        <f>SUM(G25:G36)</f>
        <v>158984012.72573823</v>
      </c>
    </row>
    <row r="38" spans="1:7" ht="15.75">
      <c r="A38" s="164"/>
      <c r="B38" s="181" t="s">
        <v>377</v>
      </c>
      <c r="C38" s="801"/>
      <c r="D38" s="804">
        <f>IF($D37=0,0,D37/$D37)</f>
        <v>1</v>
      </c>
      <c r="E38" s="810">
        <f>IF($D37=0,0,E37/$D37)</f>
        <v>0.2586014854014073</v>
      </c>
      <c r="F38" s="810">
        <f>IF($D37=0,0,F37/$D37)</f>
        <v>0.08495549084903871</v>
      </c>
      <c r="G38" s="811">
        <f>IF($D37=0,0,G37/$D37)</f>
        <v>0.6564430237495539</v>
      </c>
    </row>
    <row r="39" spans="1:7" ht="16.5" thickBot="1">
      <c r="A39" s="172"/>
      <c r="B39" s="173"/>
      <c r="C39" s="1124"/>
      <c r="D39" s="197"/>
      <c r="E39" s="197"/>
      <c r="F39" s="197"/>
      <c r="G39" s="198"/>
    </row>
    <row r="40" spans="1:7" ht="16.5" thickTop="1">
      <c r="A40" s="164"/>
      <c r="B40" s="165"/>
      <c r="C40" s="165"/>
      <c r="D40" s="168"/>
      <c r="E40" s="168"/>
      <c r="F40" s="168"/>
      <c r="G40" s="169"/>
    </row>
    <row r="41" spans="1:7" ht="15.75">
      <c r="A41" s="164" t="s">
        <v>71</v>
      </c>
      <c r="B41" s="171" t="s">
        <v>421</v>
      </c>
      <c r="C41" s="436" t="s">
        <v>371</v>
      </c>
      <c r="D41" s="437" t="s">
        <v>100</v>
      </c>
      <c r="E41" s="437" t="s">
        <v>101</v>
      </c>
      <c r="F41" s="437" t="s">
        <v>102</v>
      </c>
      <c r="G41" s="438" t="s">
        <v>362</v>
      </c>
    </row>
    <row r="42" spans="1:7" ht="15.75">
      <c r="A42" s="164"/>
      <c r="B42" s="165" t="s">
        <v>107</v>
      </c>
      <c r="C42" s="182" t="s">
        <v>480</v>
      </c>
      <c r="D42" s="183">
        <f>'Sch 1- Rate Base '!G22</f>
        <v>819407522</v>
      </c>
      <c r="E42" s="183">
        <f>VLOOKUP($C42,Ratio,2,FALSE)*$D42</f>
        <v>819407522</v>
      </c>
      <c r="F42" s="183">
        <f>VLOOKUP($C42,Ratio,3,FALSE)*$D42</f>
        <v>0</v>
      </c>
      <c r="G42" s="188">
        <f>VLOOKUP($C42,Ratio,4,FALSE)*$D42</f>
        <v>0</v>
      </c>
    </row>
    <row r="43" spans="1:7" ht="15.75">
      <c r="A43" s="164"/>
      <c r="B43" s="165" t="s">
        <v>109</v>
      </c>
      <c r="C43" s="182" t="s">
        <v>480</v>
      </c>
      <c r="D43" s="184">
        <f>'Sch 1- Rate Base '!G23</f>
        <v>0</v>
      </c>
      <c r="E43" s="184">
        <f>VLOOKUP($C43,Ratio,2,FALSE)*$D43</f>
        <v>0</v>
      </c>
      <c r="F43" s="184">
        <f>VLOOKUP($C43,Ratio,3,FALSE)*$D43</f>
        <v>0</v>
      </c>
      <c r="G43" s="185">
        <f>VLOOKUP($C43,Ratio,4,FALSE)*$D43</f>
        <v>0</v>
      </c>
    </row>
    <row r="44" spans="1:7" ht="15.75">
      <c r="A44" s="164"/>
      <c r="B44" s="165" t="s">
        <v>111</v>
      </c>
      <c r="C44" s="182" t="s">
        <v>480</v>
      </c>
      <c r="D44" s="184">
        <f>'Sch 1- Rate Base '!G24</f>
        <v>237821189</v>
      </c>
      <c r="E44" s="184">
        <f>VLOOKUP($C44,Ratio,2,FALSE)*$D44</f>
        <v>237821189</v>
      </c>
      <c r="F44" s="184">
        <f>VLOOKUP($C44,Ratio,3,FALSE)*$D44</f>
        <v>0</v>
      </c>
      <c r="G44" s="185">
        <f>VLOOKUP($C44,Ratio,4,FALSE)*$D44</f>
        <v>0</v>
      </c>
    </row>
    <row r="45" spans="1:7" ht="15.75">
      <c r="A45" s="164"/>
      <c r="B45" s="165" t="s">
        <v>113</v>
      </c>
      <c r="C45" s="182" t="s">
        <v>480</v>
      </c>
      <c r="D45" s="184">
        <f>'Sch 1- Rate Base '!G25</f>
        <v>356882306</v>
      </c>
      <c r="E45" s="184">
        <f>VLOOKUP($C45,Ratio,2,FALSE)*$D45</f>
        <v>356882306</v>
      </c>
      <c r="F45" s="184">
        <f>VLOOKUP($C45,Ratio,3,FALSE)*$D45</f>
        <v>0</v>
      </c>
      <c r="G45" s="185">
        <f>VLOOKUP($C45,Ratio,4,FALSE)*$D45</f>
        <v>0</v>
      </c>
    </row>
    <row r="46" spans="1:7" ht="15.75">
      <c r="A46" s="164"/>
      <c r="B46" s="165" t="s">
        <v>115</v>
      </c>
      <c r="C46" s="182"/>
      <c r="D46" s="184">
        <f>SUM(D42:D45)</f>
        <v>1414111017</v>
      </c>
      <c r="E46" s="184">
        <f>SUM(E42:E45)</f>
        <v>1414111017</v>
      </c>
      <c r="F46" s="184">
        <f>SUM(F42:F45)</f>
        <v>0</v>
      </c>
      <c r="G46" s="185">
        <f>SUM(G42:G45)</f>
        <v>0</v>
      </c>
    </row>
    <row r="47" spans="1:7" ht="15.75">
      <c r="A47" s="164"/>
      <c r="B47" s="165" t="s">
        <v>379</v>
      </c>
      <c r="C47" s="182" t="s">
        <v>479</v>
      </c>
      <c r="D47" s="184">
        <f>'Sch 1- Rate Base '!G30</f>
        <v>283206605</v>
      </c>
      <c r="E47" s="184">
        <f>VLOOKUP($C47,Ratio,2,FALSE)*$D47</f>
        <v>0</v>
      </c>
      <c r="F47" s="184">
        <f>VLOOKUP($C47,Ratio,3,FALSE)*$D47</f>
        <v>283206605</v>
      </c>
      <c r="G47" s="185">
        <f>VLOOKUP($C47,Ratio,4,FALSE)*$D47</f>
        <v>0</v>
      </c>
    </row>
    <row r="48" spans="1:7" ht="15.75">
      <c r="A48" s="164"/>
      <c r="B48" s="165" t="s">
        <v>118</v>
      </c>
      <c r="C48" s="182" t="s">
        <v>478</v>
      </c>
      <c r="D48" s="184">
        <f>'Sch 1- Rate Base '!G34</f>
        <v>2058570452</v>
      </c>
      <c r="E48" s="184">
        <f>VLOOKUP($C48,Ratio,2,FALSE)*$D48</f>
        <v>0</v>
      </c>
      <c r="F48" s="184">
        <f>VLOOKUP($C48,Ratio,3,FALSE)*$D48</f>
        <v>0</v>
      </c>
      <c r="G48" s="185">
        <f>VLOOKUP($C48,Ratio,4,FALSE)*$D48</f>
        <v>2058570452</v>
      </c>
    </row>
    <row r="49" spans="1:7" ht="15.75">
      <c r="A49" s="164"/>
      <c r="B49" s="165" t="s">
        <v>376</v>
      </c>
      <c r="C49" s="182"/>
      <c r="D49" s="183">
        <f>D46+D47+D48</f>
        <v>3755888074</v>
      </c>
      <c r="E49" s="183">
        <f>E46+E47+E48</f>
        <v>1414111017</v>
      </c>
      <c r="F49" s="183">
        <f>F46+F47+F48</f>
        <v>283206605</v>
      </c>
      <c r="G49" s="188">
        <f>G46+G47+G48</f>
        <v>2058570452</v>
      </c>
    </row>
    <row r="50" spans="1:7" ht="15.75">
      <c r="A50" s="164"/>
      <c r="B50" s="181" t="s">
        <v>422</v>
      </c>
      <c r="C50" s="801"/>
      <c r="D50" s="804">
        <f>IF($D49=0,0,D49/$D49)</f>
        <v>1</v>
      </c>
      <c r="E50" s="810">
        <f>IF($D49=0,0,E49/$D49)</f>
        <v>0.37650510056173736</v>
      </c>
      <c r="F50" s="810">
        <f>IF($D49=0,0,F49/$D49)</f>
        <v>0.07540336650617667</v>
      </c>
      <c r="G50" s="811">
        <f>IF($D49=0,0,G49/$D49)</f>
        <v>0.548091532932086</v>
      </c>
    </row>
    <row r="51" spans="1:7" ht="15.75">
      <c r="A51" s="164"/>
      <c r="B51" s="165"/>
      <c r="C51" s="165"/>
      <c r="D51" s="168"/>
      <c r="E51" s="168"/>
      <c r="F51" s="168"/>
      <c r="G51" s="169"/>
    </row>
    <row r="52" spans="1:7" ht="15.75">
      <c r="A52" s="164" t="s">
        <v>104</v>
      </c>
      <c r="B52" s="171" t="s">
        <v>423</v>
      </c>
      <c r="C52" s="436" t="s">
        <v>371</v>
      </c>
      <c r="D52" s="437" t="s">
        <v>100</v>
      </c>
      <c r="E52" s="437" t="s">
        <v>101</v>
      </c>
      <c r="F52" s="437" t="s">
        <v>102</v>
      </c>
      <c r="G52" s="438" t="s">
        <v>362</v>
      </c>
    </row>
    <row r="53" spans="1:7" ht="15.75">
      <c r="A53" s="164"/>
      <c r="B53" s="165" t="s">
        <v>380</v>
      </c>
      <c r="C53" s="182"/>
      <c r="D53" s="183">
        <f>D49</f>
        <v>3755888074</v>
      </c>
      <c r="E53" s="183">
        <f>E49</f>
        <v>1414111017</v>
      </c>
      <c r="F53" s="183">
        <f>F49</f>
        <v>283206605</v>
      </c>
      <c r="G53" s="188">
        <f>G49</f>
        <v>2058570452</v>
      </c>
    </row>
    <row r="54" spans="1:7" ht="15.75">
      <c r="A54" s="164"/>
      <c r="B54" s="165" t="s">
        <v>381</v>
      </c>
      <c r="C54" s="182" t="s">
        <v>478</v>
      </c>
      <c r="D54" s="184">
        <f>'Sch 1- Rate Base '!G16</f>
        <v>0</v>
      </c>
      <c r="E54" s="184">
        <f>'Sch 1- Rate Base '!H16</f>
        <v>0</v>
      </c>
      <c r="F54" s="184">
        <f>'Sch 1- Rate Base '!I16</f>
        <v>0</v>
      </c>
      <c r="G54" s="185">
        <f>'Sch 1- Rate Base '!J16</f>
        <v>0</v>
      </c>
    </row>
    <row r="55" spans="1:7" ht="15.75">
      <c r="A55" s="164"/>
      <c r="B55" s="165" t="s">
        <v>382</v>
      </c>
      <c r="C55" s="182" t="s">
        <v>62</v>
      </c>
      <c r="D55" s="184">
        <f>'Sch 1- Rate Base '!G17</f>
        <v>48460534</v>
      </c>
      <c r="E55" s="184">
        <f>'Sch 1- Rate Base '!H17</f>
        <v>48460534</v>
      </c>
      <c r="F55" s="184">
        <f>'Sch 1- Rate Base '!I17</f>
        <v>0</v>
      </c>
      <c r="G55" s="185">
        <f>'Sch 1- Rate Base '!J17</f>
        <v>0</v>
      </c>
    </row>
    <row r="56" spans="1:7" ht="15.75">
      <c r="A56" s="164"/>
      <c r="B56" s="165" t="s">
        <v>396</v>
      </c>
      <c r="C56" s="182" t="s">
        <v>62</v>
      </c>
      <c r="D56" s="184">
        <f>'Sch 1- Rate Base '!G18</f>
        <v>123314826</v>
      </c>
      <c r="E56" s="184">
        <f>'Sch 1- Rate Base '!H18</f>
        <v>2904530.28519678</v>
      </c>
      <c r="F56" s="184">
        <f>'Sch 1- Rate Base '!I18</f>
        <v>7417800.692561086</v>
      </c>
      <c r="G56" s="185">
        <f>'Sch 1- Rate Base '!J18</f>
        <v>112992495.02224113</v>
      </c>
    </row>
    <row r="57" spans="1:7" ht="15.75">
      <c r="A57" s="164"/>
      <c r="B57" s="165" t="s">
        <v>424</v>
      </c>
      <c r="C57" s="182"/>
      <c r="D57" s="184">
        <f>D37</f>
        <v>242190117</v>
      </c>
      <c r="E57" s="184">
        <f>E37</f>
        <v>62630724.00574063</v>
      </c>
      <c r="F57" s="184">
        <f>F37</f>
        <v>20575380.268521115</v>
      </c>
      <c r="G57" s="185">
        <f>G37</f>
        <v>158984012.72573823</v>
      </c>
    </row>
    <row r="58" spans="1:7" ht="15.75">
      <c r="A58" s="164"/>
      <c r="B58" s="165" t="s">
        <v>376</v>
      </c>
      <c r="C58" s="182"/>
      <c r="D58" s="183">
        <f>SUM(D53:D57)</f>
        <v>4169853551</v>
      </c>
      <c r="E58" s="183">
        <f>SUM(E53:E57)</f>
        <v>1528106805.2909374</v>
      </c>
      <c r="F58" s="183">
        <f>SUM(F53:F57)</f>
        <v>311199785.9610822</v>
      </c>
      <c r="G58" s="188">
        <f>SUM(G53:G57)</f>
        <v>2330546959.747979</v>
      </c>
    </row>
    <row r="59" spans="1:7" ht="15.75">
      <c r="A59" s="164"/>
      <c r="B59" s="181" t="s">
        <v>425</v>
      </c>
      <c r="C59" s="801"/>
      <c r="D59" s="804">
        <f>IF($D58=0,0,D58/$D58)</f>
        <v>1</v>
      </c>
      <c r="E59" s="810">
        <f>IF($D58=0,0,E58/$D58)</f>
        <v>0.36646534143254794</v>
      </c>
      <c r="F59" s="810">
        <f>IF($D58=0,0,F58/$D58)</f>
        <v>0.07463086704482735</v>
      </c>
      <c r="G59" s="811">
        <f>IF($D58=0,0,G58/$D58)</f>
        <v>0.5589037915226245</v>
      </c>
    </row>
    <row r="60" spans="1:7" ht="15.75">
      <c r="A60" s="164"/>
      <c r="B60" s="165"/>
      <c r="C60" s="165"/>
      <c r="D60" s="168"/>
      <c r="E60" s="168"/>
      <c r="F60" s="168"/>
      <c r="G60" s="169"/>
    </row>
    <row r="61" spans="1:7" ht="15.75">
      <c r="A61" s="164" t="s">
        <v>105</v>
      </c>
      <c r="B61" s="171" t="s">
        <v>426</v>
      </c>
      <c r="C61" s="436" t="s">
        <v>371</v>
      </c>
      <c r="D61" s="437" t="s">
        <v>100</v>
      </c>
      <c r="E61" s="437" t="s">
        <v>101</v>
      </c>
      <c r="F61" s="437" t="s">
        <v>102</v>
      </c>
      <c r="G61" s="438" t="s">
        <v>362</v>
      </c>
    </row>
    <row r="62" spans="1:7" ht="15.75">
      <c r="A62" s="164"/>
      <c r="B62" s="165" t="s">
        <v>117</v>
      </c>
      <c r="C62" s="182" t="s">
        <v>479</v>
      </c>
      <c r="D62" s="183">
        <f>D47</f>
        <v>283206605</v>
      </c>
      <c r="E62" s="183">
        <f>VLOOKUP($C62,Ratio,2,FALSE)*$D62</f>
        <v>0</v>
      </c>
      <c r="F62" s="183">
        <f>VLOOKUP($C62,Ratio,3,FALSE)*$D62</f>
        <v>283206605</v>
      </c>
      <c r="G62" s="188">
        <f>VLOOKUP($C62,Ratio,4,FALSE)*$D62</f>
        <v>0</v>
      </c>
    </row>
    <row r="63" spans="1:7" ht="15.75">
      <c r="A63" s="164"/>
      <c r="B63" s="165" t="s">
        <v>118</v>
      </c>
      <c r="C63" s="182" t="s">
        <v>478</v>
      </c>
      <c r="D63" s="184">
        <f>D48</f>
        <v>2058570452</v>
      </c>
      <c r="E63" s="184">
        <f>VLOOKUP($C63,Ratio,2,FALSE)*$D63</f>
        <v>0</v>
      </c>
      <c r="F63" s="184">
        <f>VLOOKUP($C63,Ratio,3,FALSE)*$D63</f>
        <v>0</v>
      </c>
      <c r="G63" s="185">
        <f>VLOOKUP($C63,Ratio,4,FALSE)*$D63</f>
        <v>2058570452</v>
      </c>
    </row>
    <row r="64" spans="1:7" ht="15.75">
      <c r="A64" s="164"/>
      <c r="B64" s="165" t="s">
        <v>376</v>
      </c>
      <c r="C64" s="182"/>
      <c r="D64" s="183">
        <f>SUM(D62:D63)</f>
        <v>2341777057</v>
      </c>
      <c r="E64" s="183">
        <f>SUM(E62:E63)</f>
        <v>0</v>
      </c>
      <c r="F64" s="183">
        <f>SUM(F62:F63)</f>
        <v>283206605</v>
      </c>
      <c r="G64" s="188">
        <f>SUM(G62:G63)</f>
        <v>2058570452</v>
      </c>
    </row>
    <row r="65" spans="1:7" ht="15.75">
      <c r="A65" s="164"/>
      <c r="B65" s="181" t="s">
        <v>427</v>
      </c>
      <c r="C65" s="1123"/>
      <c r="D65" s="805">
        <f>IF($D64=0,0,D64/$D64)</f>
        <v>1</v>
      </c>
      <c r="E65" s="1127">
        <f>IF($D64=0,0,E64/$D64)</f>
        <v>0</v>
      </c>
      <c r="F65" s="1127">
        <f>IF($D64=0,0,F64/$D64)</f>
        <v>0.12093662125241326</v>
      </c>
      <c r="G65" s="1128">
        <f>IF($D64=0,0,G64/$D64)</f>
        <v>0.8790633787475868</v>
      </c>
    </row>
    <row r="66" spans="1:7" ht="16.5" thickBot="1">
      <c r="A66" s="172"/>
      <c r="B66" s="173"/>
      <c r="C66" s="173"/>
      <c r="D66" s="174"/>
      <c r="E66" s="174"/>
      <c r="F66" s="174"/>
      <c r="G66" s="175"/>
    </row>
    <row r="67" spans="1:7" ht="16.5" thickTop="1">
      <c r="A67" s="164"/>
      <c r="B67" s="165"/>
      <c r="C67" s="165"/>
      <c r="D67" s="168"/>
      <c r="E67" s="168"/>
      <c r="F67" s="168"/>
      <c r="G67" s="169"/>
    </row>
    <row r="68" spans="1:7" ht="15.75">
      <c r="A68" s="164" t="s">
        <v>65</v>
      </c>
      <c r="B68" s="171" t="s">
        <v>428</v>
      </c>
      <c r="C68" s="436" t="s">
        <v>371</v>
      </c>
      <c r="D68" s="437" t="s">
        <v>100</v>
      </c>
      <c r="E68" s="437" t="s">
        <v>101</v>
      </c>
      <c r="F68" s="437" t="s">
        <v>102</v>
      </c>
      <c r="G68" s="438" t="s">
        <v>362</v>
      </c>
    </row>
    <row r="69" spans="1:7" ht="15.75">
      <c r="A69" s="164"/>
      <c r="B69" s="165" t="s">
        <v>122</v>
      </c>
      <c r="C69" s="182" t="s">
        <v>71</v>
      </c>
      <c r="D69" s="183">
        <f>D26</f>
        <v>56435602</v>
      </c>
      <c r="E69" s="183">
        <f>VLOOKUP($C69,Ratio,2,FALSE)*$D69</f>
        <v>21248292.006272186</v>
      </c>
      <c r="F69" s="183">
        <f>VLOOKUP($C69,Ratio,3,FALSE)*$D69</f>
        <v>4255434.381602717</v>
      </c>
      <c r="G69" s="188">
        <f>VLOOKUP($C69,Ratio,4,FALSE)*$D69</f>
        <v>30931875.6121251</v>
      </c>
    </row>
    <row r="70" spans="1:7" ht="15.75">
      <c r="A70" s="164"/>
      <c r="B70" s="165" t="s">
        <v>123</v>
      </c>
      <c r="C70" s="182" t="s">
        <v>67</v>
      </c>
      <c r="D70" s="184">
        <f>D27</f>
        <v>36822574</v>
      </c>
      <c r="E70" s="184">
        <f>VLOOKUP($C70,Ratio,2,FALSE)*$D70</f>
        <v>11448061.148798617</v>
      </c>
      <c r="F70" s="184">
        <f>VLOOKUP($C70,Ratio,3,FALSE)*$D70</f>
        <v>1928781.8158113745</v>
      </c>
      <c r="G70" s="185">
        <f>VLOOKUP($C70,Ratio,4,FALSE)*$D70</f>
        <v>23445731.035390012</v>
      </c>
    </row>
    <row r="71" spans="1:7" ht="15.75">
      <c r="A71" s="164"/>
      <c r="B71" s="165" t="s">
        <v>129</v>
      </c>
      <c r="C71" s="182" t="s">
        <v>71</v>
      </c>
      <c r="D71" s="184">
        <f>D33</f>
        <v>53261072</v>
      </c>
      <c r="E71" s="184">
        <f>VLOOKUP($C71,Ratio,2,FALSE)*$D71</f>
        <v>20053065.269385934</v>
      </c>
      <c r="F71" s="184">
        <f>VLOOKUP($C71,Ratio,3,FALSE)*$D71</f>
        <v>4016064.132527864</v>
      </c>
      <c r="G71" s="185">
        <f>VLOOKUP($C71,Ratio,4,FALSE)*$D71</f>
        <v>29191942.598086204</v>
      </c>
    </row>
    <row r="72" spans="1:7" ht="15.75">
      <c r="A72" s="164"/>
      <c r="B72" s="165" t="s">
        <v>130</v>
      </c>
      <c r="C72" s="182" t="s">
        <v>478</v>
      </c>
      <c r="D72" s="184">
        <f>D34</f>
        <v>267571</v>
      </c>
      <c r="E72" s="184">
        <f>VLOOKUP($C72,Ratio,2,FALSE)*$D72</f>
        <v>0</v>
      </c>
      <c r="F72" s="184">
        <f>VLOOKUP($C72,Ratio,3,FALSE)*$D72</f>
        <v>0</v>
      </c>
      <c r="G72" s="185">
        <f>VLOOKUP($C72,Ratio,4,FALSE)*$D72</f>
        <v>267571</v>
      </c>
    </row>
    <row r="73" spans="1:7" ht="15.75">
      <c r="A73" s="164"/>
      <c r="B73" s="165" t="s">
        <v>376</v>
      </c>
      <c r="C73" s="182"/>
      <c r="D73" s="183">
        <f>SUM(D69:D72)</f>
        <v>146786819</v>
      </c>
      <c r="E73" s="183">
        <f>SUM(E69:E72)</f>
        <v>52749418.42445674</v>
      </c>
      <c r="F73" s="183">
        <f>SUM(F69:F72)</f>
        <v>10200280.329941954</v>
      </c>
      <c r="G73" s="188">
        <f>SUM(G69:G72)</f>
        <v>83837120.24560131</v>
      </c>
    </row>
    <row r="74" spans="1:7" ht="15.75">
      <c r="A74" s="164"/>
      <c r="B74" s="181" t="s">
        <v>429</v>
      </c>
      <c r="C74" s="801"/>
      <c r="D74" s="804">
        <f>IF($D73=0,0,D73/$D73)</f>
        <v>1</v>
      </c>
      <c r="E74" s="810">
        <f>IF($D73=0,0,E73/$D73)</f>
        <v>0.3593607299607517</v>
      </c>
      <c r="F74" s="810">
        <f>IF($D73=0,0,F73/$D73)</f>
        <v>0.06949043789784663</v>
      </c>
      <c r="G74" s="811">
        <f>IF($D73=0,0,G73/$D73)</f>
        <v>0.5711488321414017</v>
      </c>
    </row>
    <row r="75" spans="1:7" ht="15.75">
      <c r="A75" s="164"/>
      <c r="B75" s="181"/>
      <c r="C75" s="170"/>
      <c r="D75" s="189"/>
      <c r="E75" s="189"/>
      <c r="F75" s="189"/>
      <c r="G75" s="190"/>
    </row>
    <row r="76" spans="1:7" ht="16.5" thickBot="1">
      <c r="A76" s="164"/>
      <c r="B76" s="181" t="s">
        <v>430</v>
      </c>
      <c r="C76" s="165"/>
      <c r="D76" s="815"/>
      <c r="E76" s="815"/>
      <c r="F76" s="815"/>
      <c r="G76" s="816"/>
    </row>
    <row r="77" spans="1:7" ht="15.75">
      <c r="A77" s="164"/>
      <c r="B77" s="171" t="s">
        <v>517</v>
      </c>
      <c r="C77" s="165"/>
      <c r="D77" s="806" t="s">
        <v>493</v>
      </c>
      <c r="E77" s="807">
        <v>0.7</v>
      </c>
      <c r="F77" s="807">
        <v>0</v>
      </c>
      <c r="G77" s="808">
        <f>1-E77</f>
        <v>0.30000000000000004</v>
      </c>
    </row>
    <row r="78" spans="1:7" ht="15.75">
      <c r="A78" s="164"/>
      <c r="B78" s="171" t="s">
        <v>385</v>
      </c>
      <c r="C78" s="165"/>
      <c r="D78" s="809" t="s">
        <v>478</v>
      </c>
      <c r="E78" s="810">
        <v>0</v>
      </c>
      <c r="F78" s="810">
        <v>0</v>
      </c>
      <c r="G78" s="811">
        <v>1</v>
      </c>
    </row>
    <row r="79" spans="1:7" ht="15.75">
      <c r="A79" s="164"/>
      <c r="B79" s="171" t="s">
        <v>386</v>
      </c>
      <c r="C79" s="165"/>
      <c r="D79" s="809" t="s">
        <v>480</v>
      </c>
      <c r="E79" s="810">
        <v>1</v>
      </c>
      <c r="F79" s="810">
        <v>0</v>
      </c>
      <c r="G79" s="811">
        <v>0</v>
      </c>
    </row>
    <row r="80" spans="1:7" ht="15.75">
      <c r="A80" s="164"/>
      <c r="B80" s="171" t="s">
        <v>387</v>
      </c>
      <c r="C80" s="165"/>
      <c r="D80" s="809" t="s">
        <v>479</v>
      </c>
      <c r="E80" s="810">
        <v>0</v>
      </c>
      <c r="F80" s="810">
        <v>1</v>
      </c>
      <c r="G80" s="811">
        <v>0</v>
      </c>
    </row>
    <row r="81" spans="1:7" ht="15.75">
      <c r="A81" s="164"/>
      <c r="B81" s="171" t="s">
        <v>388</v>
      </c>
      <c r="C81" s="165"/>
      <c r="D81" s="809" t="s">
        <v>62</v>
      </c>
      <c r="E81" s="810">
        <v>0</v>
      </c>
      <c r="F81" s="810">
        <v>0</v>
      </c>
      <c r="G81" s="811">
        <v>0</v>
      </c>
    </row>
    <row r="82" spans="1:7" ht="15.75">
      <c r="A82" s="164"/>
      <c r="B82" s="171" t="s">
        <v>64</v>
      </c>
      <c r="C82" s="165"/>
      <c r="D82" s="809" t="s">
        <v>63</v>
      </c>
      <c r="E82" s="810">
        <f>E38</f>
        <v>0.2586014854014073</v>
      </c>
      <c r="F82" s="810">
        <f>F38</f>
        <v>0.08495549084903871</v>
      </c>
      <c r="G82" s="811">
        <f>G38</f>
        <v>0.6564430237495539</v>
      </c>
    </row>
    <row r="83" spans="1:7" ht="15.75">
      <c r="A83" s="164"/>
      <c r="B83" s="171" t="s">
        <v>66</v>
      </c>
      <c r="C83" s="165"/>
      <c r="D83" s="809" t="s">
        <v>65</v>
      </c>
      <c r="E83" s="810">
        <f>E74</f>
        <v>0.3593607299607517</v>
      </c>
      <c r="F83" s="810">
        <f>F74</f>
        <v>0.06949043789784663</v>
      </c>
      <c r="G83" s="811">
        <f>G74</f>
        <v>0.5711488321414017</v>
      </c>
    </row>
    <row r="84" spans="1:7" ht="15.75">
      <c r="A84" s="164"/>
      <c r="B84" s="171" t="s">
        <v>384</v>
      </c>
      <c r="C84" s="165"/>
      <c r="D84" s="809" t="s">
        <v>67</v>
      </c>
      <c r="E84" s="810">
        <f>E22</f>
        <v>0.3108979059638421</v>
      </c>
      <c r="F84" s="810">
        <f>F22</f>
        <v>0.052380417941759704</v>
      </c>
      <c r="G84" s="811">
        <f>G22</f>
        <v>0.6367216760943983</v>
      </c>
    </row>
    <row r="85" spans="1:7" ht="15.75">
      <c r="A85" s="164"/>
      <c r="B85" s="171" t="s">
        <v>378</v>
      </c>
      <c r="C85" s="165"/>
      <c r="D85" s="809" t="s">
        <v>71</v>
      </c>
      <c r="E85" s="810">
        <f>E50</f>
        <v>0.37650510056173736</v>
      </c>
      <c r="F85" s="810">
        <f>F50</f>
        <v>0.07540336650617667</v>
      </c>
      <c r="G85" s="811">
        <f>G50</f>
        <v>0.548091532932086</v>
      </c>
    </row>
    <row r="86" spans="1:7" ht="15.75">
      <c r="A86" s="164"/>
      <c r="B86" s="171" t="s">
        <v>389</v>
      </c>
      <c r="C86" s="165"/>
      <c r="D86" s="809" t="s">
        <v>104</v>
      </c>
      <c r="E86" s="810">
        <f>E59</f>
        <v>0.36646534143254794</v>
      </c>
      <c r="F86" s="810">
        <f>F59</f>
        <v>0.07463086704482735</v>
      </c>
      <c r="G86" s="811">
        <f>G59</f>
        <v>0.5589037915226245</v>
      </c>
    </row>
    <row r="87" spans="1:7" ht="16.5" thickBot="1">
      <c r="A87" s="164"/>
      <c r="B87" s="171" t="s">
        <v>383</v>
      </c>
      <c r="C87" s="165"/>
      <c r="D87" s="812" t="s">
        <v>105</v>
      </c>
      <c r="E87" s="813">
        <f>E65</f>
        <v>0</v>
      </c>
      <c r="F87" s="813">
        <f>F65</f>
        <v>0.12093662125241326</v>
      </c>
      <c r="G87" s="814">
        <f>G65</f>
        <v>0.8790633787475868</v>
      </c>
    </row>
    <row r="88" spans="1:7" ht="16.5" thickBot="1">
      <c r="A88" s="172"/>
      <c r="B88" s="173"/>
      <c r="C88" s="173"/>
      <c r="D88" s="174"/>
      <c r="E88" s="174"/>
      <c r="F88" s="174"/>
      <c r="G88" s="175"/>
    </row>
    <row r="89" ht="13.5" thickTop="1"/>
  </sheetData>
  <mergeCells count="3"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&amp;LPage &amp;P of &amp;N&amp;C&amp;A   &amp;"Times New Roman,Bold"As Revised&amp;R&amp;D</oddFooter>
  </headerFooter>
  <rowBreaks count="2" manualBreakCount="2">
    <brk id="39" max="255" man="1"/>
    <brk id="6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3:L162"/>
  <sheetViews>
    <sheetView zoomScale="75" zoomScaleNormal="75" workbookViewId="0" topLeftCell="B1">
      <selection activeCell="L38" sqref="L38"/>
    </sheetView>
  </sheetViews>
  <sheetFormatPr defaultColWidth="9.00390625" defaultRowHeight="15" customHeight="1"/>
  <cols>
    <col min="1" max="1" width="4.50390625" style="817" hidden="1" customWidth="1"/>
    <col min="2" max="2" width="12.375" style="817" customWidth="1"/>
    <col min="3" max="3" width="11.125" style="826" customWidth="1"/>
    <col min="4" max="6" width="11.125" style="821" customWidth="1"/>
    <col min="7" max="7" width="7.00390625" style="822" customWidth="1"/>
    <col min="8" max="8" width="7.25390625" style="881" customWidth="1"/>
    <col min="9" max="15" width="17.625" style="817" customWidth="1"/>
    <col min="16" max="16384" width="9.00390625" style="817" customWidth="1"/>
  </cols>
  <sheetData>
    <row r="3" spans="1:8" s="819" customFormat="1" ht="15" customHeight="1" thickBot="1">
      <c r="A3" s="817" t="e">
        <f>#REF!+1</f>
        <v>#REF!</v>
      </c>
      <c r="B3" s="838"/>
      <c r="C3" s="853"/>
      <c r="D3" s="853"/>
      <c r="E3" s="853"/>
      <c r="F3" s="853"/>
      <c r="G3" s="852"/>
      <c r="H3" s="882"/>
    </row>
    <row r="4" spans="1:8" s="819" customFormat="1" ht="15" customHeight="1">
      <c r="A4" s="817" t="e">
        <f>A3+1</f>
        <v>#REF!</v>
      </c>
      <c r="C4" s="883" t="s">
        <v>87</v>
      </c>
      <c r="D4" s="807">
        <v>0.7</v>
      </c>
      <c r="E4" s="807">
        <v>0</v>
      </c>
      <c r="F4" s="808">
        <f>1-D4</f>
        <v>0.30000000000000004</v>
      </c>
      <c r="G4" s="852"/>
      <c r="H4" s="882"/>
    </row>
    <row r="5" spans="1:8" s="819" customFormat="1" ht="15" customHeight="1">
      <c r="A5" s="817" t="e">
        <f>#REF!+1</f>
        <v>#REF!</v>
      </c>
      <c r="B5" s="817"/>
      <c r="C5" s="884" t="s">
        <v>582</v>
      </c>
      <c r="D5" s="810">
        <v>0</v>
      </c>
      <c r="E5" s="810">
        <v>0</v>
      </c>
      <c r="F5" s="811">
        <v>1</v>
      </c>
      <c r="G5" s="852"/>
      <c r="H5" s="882"/>
    </row>
    <row r="6" spans="1:8" s="819" customFormat="1" ht="15" customHeight="1">
      <c r="A6" s="817" t="e">
        <f aca="true" t="shared" si="0" ref="A6:A37">A5+1</f>
        <v>#REF!</v>
      </c>
      <c r="B6" s="817"/>
      <c r="C6" s="884" t="s">
        <v>583</v>
      </c>
      <c r="D6" s="810">
        <v>1</v>
      </c>
      <c r="E6" s="810">
        <v>0</v>
      </c>
      <c r="F6" s="811">
        <v>0</v>
      </c>
      <c r="G6" s="852"/>
      <c r="H6" s="882"/>
    </row>
    <row r="7" spans="1:8" s="819" customFormat="1" ht="15" customHeight="1">
      <c r="A7" s="817" t="e">
        <f t="shared" si="0"/>
        <v>#REF!</v>
      </c>
      <c r="B7" s="817"/>
      <c r="C7" s="884" t="s">
        <v>584</v>
      </c>
      <c r="D7" s="810">
        <v>0</v>
      </c>
      <c r="E7" s="810">
        <v>1</v>
      </c>
      <c r="F7" s="811">
        <v>0</v>
      </c>
      <c r="G7" s="852"/>
      <c r="H7" s="882"/>
    </row>
    <row r="8" spans="1:8" s="819" customFormat="1" ht="15" customHeight="1">
      <c r="A8" s="817" t="e">
        <f t="shared" si="0"/>
        <v>#REF!</v>
      </c>
      <c r="B8" s="817"/>
      <c r="C8" s="884" t="s">
        <v>62</v>
      </c>
      <c r="D8" s="810">
        <v>0</v>
      </c>
      <c r="E8" s="810">
        <v>0</v>
      </c>
      <c r="F8" s="811">
        <v>0</v>
      </c>
      <c r="G8" s="852"/>
      <c r="H8" s="882"/>
    </row>
    <row r="9" spans="1:8" s="819" customFormat="1" ht="15" customHeight="1">
      <c r="A9" s="817" t="e">
        <f t="shared" si="0"/>
        <v>#REF!</v>
      </c>
      <c r="B9" s="817"/>
      <c r="C9" s="884" t="s">
        <v>63</v>
      </c>
      <c r="D9" s="810">
        <v>0.2586014854014073</v>
      </c>
      <c r="E9" s="810">
        <v>0.08495549084903871</v>
      </c>
      <c r="F9" s="811">
        <v>0.6564430237495539</v>
      </c>
      <c r="G9" s="852"/>
      <c r="H9" s="882"/>
    </row>
    <row r="10" spans="1:8" s="819" customFormat="1" ht="15" customHeight="1">
      <c r="A10" s="817" t="e">
        <f t="shared" si="0"/>
        <v>#REF!</v>
      </c>
      <c r="B10" s="817"/>
      <c r="C10" s="884" t="s">
        <v>65</v>
      </c>
      <c r="D10" s="810">
        <v>0.3593607299607517</v>
      </c>
      <c r="E10" s="810">
        <v>0.06949043789784663</v>
      </c>
      <c r="F10" s="811">
        <v>0.5711488321414017</v>
      </c>
      <c r="G10" s="852"/>
      <c r="H10" s="882"/>
    </row>
    <row r="11" spans="1:8" s="819" customFormat="1" ht="15" customHeight="1">
      <c r="A11" s="817" t="e">
        <f t="shared" si="0"/>
        <v>#REF!</v>
      </c>
      <c r="B11" s="817"/>
      <c r="C11" s="884" t="s">
        <v>67</v>
      </c>
      <c r="D11" s="810">
        <v>0.3108979059638421</v>
      </c>
      <c r="E11" s="810">
        <v>0.052380417941759704</v>
      </c>
      <c r="F11" s="811">
        <v>0.6367216760943983</v>
      </c>
      <c r="G11" s="852"/>
      <c r="H11" s="882"/>
    </row>
    <row r="12" spans="1:8" s="819" customFormat="1" ht="15" customHeight="1">
      <c r="A12" s="817" t="e">
        <f t="shared" si="0"/>
        <v>#REF!</v>
      </c>
      <c r="B12" s="817"/>
      <c r="C12" s="884" t="s">
        <v>71</v>
      </c>
      <c r="D12" s="810">
        <v>0.37650510056173736</v>
      </c>
      <c r="E12" s="810">
        <v>0.07540336650617667</v>
      </c>
      <c r="F12" s="811">
        <v>0.548091532932086</v>
      </c>
      <c r="G12" s="852"/>
      <c r="H12" s="882"/>
    </row>
    <row r="13" spans="1:8" s="819" customFormat="1" ht="15" customHeight="1">
      <c r="A13" s="817" t="e">
        <f t="shared" si="0"/>
        <v>#REF!</v>
      </c>
      <c r="B13" s="817"/>
      <c r="C13" s="884" t="s">
        <v>104</v>
      </c>
      <c r="D13" s="810">
        <v>0.36646534143254794</v>
      </c>
      <c r="E13" s="810">
        <v>0.07463086704482735</v>
      </c>
      <c r="F13" s="811">
        <v>0.5589037915226245</v>
      </c>
      <c r="G13" s="852"/>
      <c r="H13" s="882"/>
    </row>
    <row r="14" spans="1:8" s="819" customFormat="1" ht="15" customHeight="1" thickBot="1">
      <c r="A14" s="817" t="e">
        <f t="shared" si="0"/>
        <v>#REF!</v>
      </c>
      <c r="B14" s="817"/>
      <c r="C14" s="1032" t="s">
        <v>105</v>
      </c>
      <c r="D14" s="813">
        <v>0</v>
      </c>
      <c r="E14" s="813">
        <v>0.12093662125241326</v>
      </c>
      <c r="F14" s="814">
        <v>0.8790633787475868</v>
      </c>
      <c r="G14" s="852"/>
      <c r="H14" s="882"/>
    </row>
    <row r="15" spans="1:8" s="819" customFormat="1" ht="15" customHeight="1">
      <c r="A15" s="817" t="e">
        <f t="shared" si="0"/>
        <v>#REF!</v>
      </c>
      <c r="B15" s="817"/>
      <c r="C15" s="885"/>
      <c r="D15" s="886"/>
      <c r="E15" s="886"/>
      <c r="F15" s="887"/>
      <c r="G15" s="852"/>
      <c r="H15" s="882"/>
    </row>
    <row r="16" spans="1:8" s="819" customFormat="1" ht="18" customHeight="1">
      <c r="A16" s="817" t="e">
        <f t="shared" si="0"/>
        <v>#REF!</v>
      </c>
      <c r="B16" s="847"/>
      <c r="C16" s="826"/>
      <c r="D16" s="821"/>
      <c r="E16" s="821"/>
      <c r="F16" s="821"/>
      <c r="G16" s="852"/>
      <c r="H16" s="882"/>
    </row>
    <row r="17" spans="1:8" s="819" customFormat="1" ht="15" customHeight="1">
      <c r="A17" s="817" t="e">
        <f t="shared" si="0"/>
        <v>#REF!</v>
      </c>
      <c r="B17" s="847"/>
      <c r="C17" s="826"/>
      <c r="D17" s="821"/>
      <c r="E17" s="821"/>
      <c r="F17" s="821"/>
      <c r="G17" s="852"/>
      <c r="H17" s="882"/>
    </row>
    <row r="18" spans="1:8" s="819" customFormat="1" ht="15" customHeight="1">
      <c r="A18" s="817" t="e">
        <f t="shared" si="0"/>
        <v>#REF!</v>
      </c>
      <c r="B18" s="817"/>
      <c r="C18" s="826"/>
      <c r="D18" s="821"/>
      <c r="E18" s="821"/>
      <c r="F18" s="888"/>
      <c r="G18" s="822"/>
      <c r="H18" s="882"/>
    </row>
    <row r="19" spans="1:8" s="819" customFormat="1" ht="15" customHeight="1">
      <c r="A19" s="817" t="e">
        <f t="shared" si="0"/>
        <v>#REF!</v>
      </c>
      <c r="C19" s="826"/>
      <c r="D19" s="826"/>
      <c r="E19" s="826"/>
      <c r="F19" s="826"/>
      <c r="G19" s="822"/>
      <c r="H19" s="882"/>
    </row>
    <row r="20" spans="1:8" s="819" customFormat="1" ht="15" customHeight="1">
      <c r="A20" s="817" t="e">
        <f t="shared" si="0"/>
        <v>#REF!</v>
      </c>
      <c r="C20" s="826"/>
      <c r="D20" s="826"/>
      <c r="E20" s="889"/>
      <c r="F20" s="826"/>
      <c r="G20" s="822"/>
      <c r="H20" s="882"/>
    </row>
    <row r="21" spans="1:8" s="819" customFormat="1" ht="15" customHeight="1">
      <c r="A21" s="817" t="e">
        <f t="shared" si="0"/>
        <v>#REF!</v>
      </c>
      <c r="C21" s="826"/>
      <c r="D21" s="826"/>
      <c r="E21" s="889"/>
      <c r="F21" s="826"/>
      <c r="G21" s="822"/>
      <c r="H21" s="882"/>
    </row>
    <row r="22" spans="1:8" s="819" customFormat="1" ht="15" customHeight="1">
      <c r="A22" s="817" t="e">
        <f t="shared" si="0"/>
        <v>#REF!</v>
      </c>
      <c r="C22" s="826"/>
      <c r="D22" s="826"/>
      <c r="E22" s="826"/>
      <c r="F22" s="826"/>
      <c r="G22" s="822"/>
      <c r="H22" s="882"/>
    </row>
    <row r="23" spans="1:8" s="819" customFormat="1" ht="15" customHeight="1">
      <c r="A23" s="817" t="e">
        <f t="shared" si="0"/>
        <v>#REF!</v>
      </c>
      <c r="C23" s="826"/>
      <c r="D23" s="826"/>
      <c r="E23" s="826"/>
      <c r="F23" s="826"/>
      <c r="G23" s="822"/>
      <c r="H23" s="882"/>
    </row>
    <row r="24" spans="1:12" ht="15" customHeight="1">
      <c r="A24" s="817" t="e">
        <f t="shared" si="0"/>
        <v>#REF!</v>
      </c>
      <c r="B24" s="819"/>
      <c r="D24" s="826"/>
      <c r="E24" s="826"/>
      <c r="F24" s="826"/>
      <c r="H24" s="882"/>
      <c r="I24" s="819"/>
      <c r="J24" s="819"/>
      <c r="K24" s="819"/>
      <c r="L24" s="819"/>
    </row>
    <row r="25" spans="1:12" ht="15" customHeight="1">
      <c r="A25" s="817" t="e">
        <f t="shared" si="0"/>
        <v>#REF!</v>
      </c>
      <c r="B25" s="819"/>
      <c r="D25" s="826"/>
      <c r="E25" s="826"/>
      <c r="F25" s="826"/>
      <c r="H25" s="882"/>
      <c r="I25" s="819"/>
      <c r="J25" s="819"/>
      <c r="K25" s="819"/>
      <c r="L25" s="819"/>
    </row>
    <row r="26" spans="1:12" ht="15" customHeight="1">
      <c r="A26" s="817" t="e">
        <f t="shared" si="0"/>
        <v>#REF!</v>
      </c>
      <c r="B26" s="819"/>
      <c r="D26" s="826"/>
      <c r="E26" s="826"/>
      <c r="F26" s="826"/>
      <c r="H26" s="882"/>
      <c r="I26" s="819"/>
      <c r="J26" s="819"/>
      <c r="K26" s="819"/>
      <c r="L26" s="819"/>
    </row>
    <row r="27" spans="1:6" ht="15" customHeight="1">
      <c r="A27" s="817" t="e">
        <f t="shared" si="0"/>
        <v>#REF!</v>
      </c>
      <c r="B27" s="819"/>
      <c r="D27" s="826"/>
      <c r="E27" s="826"/>
      <c r="F27" s="826"/>
    </row>
    <row r="28" spans="1:6" ht="15" customHeight="1">
      <c r="A28" s="817" t="e">
        <f t="shared" si="0"/>
        <v>#REF!</v>
      </c>
      <c r="B28" s="819"/>
      <c r="D28" s="826"/>
      <c r="E28" s="826"/>
      <c r="F28" s="826"/>
    </row>
    <row r="29" spans="1:6" ht="15" customHeight="1">
      <c r="A29" s="817" t="e">
        <f t="shared" si="0"/>
        <v>#REF!</v>
      </c>
      <c r="B29" s="819"/>
      <c r="D29" s="826"/>
      <c r="E29" s="826"/>
      <c r="F29" s="826"/>
    </row>
    <row r="30" spans="1:6" ht="15" customHeight="1">
      <c r="A30" s="817" t="e">
        <f t="shared" si="0"/>
        <v>#REF!</v>
      </c>
      <c r="B30" s="819"/>
      <c r="D30" s="826"/>
      <c r="E30" s="826"/>
      <c r="F30" s="826"/>
    </row>
    <row r="31" spans="1:6" ht="15" customHeight="1">
      <c r="A31" s="817" t="e">
        <f t="shared" si="0"/>
        <v>#REF!</v>
      </c>
      <c r="B31" s="819"/>
      <c r="D31" s="826"/>
      <c r="E31" s="826"/>
      <c r="F31" s="826"/>
    </row>
    <row r="32" spans="1:6" ht="15" customHeight="1">
      <c r="A32" s="817" t="e">
        <f t="shared" si="0"/>
        <v>#REF!</v>
      </c>
      <c r="B32" s="819"/>
      <c r="D32" s="826"/>
      <c r="E32" s="826"/>
      <c r="F32" s="826"/>
    </row>
    <row r="33" spans="1:6" ht="15" customHeight="1">
      <c r="A33" s="817" t="e">
        <f t="shared" si="0"/>
        <v>#REF!</v>
      </c>
      <c r="B33" s="819"/>
      <c r="D33" s="826"/>
      <c r="E33" s="826"/>
      <c r="F33" s="826"/>
    </row>
    <row r="34" spans="1:6" ht="15" customHeight="1">
      <c r="A34" s="817" t="e">
        <f t="shared" si="0"/>
        <v>#REF!</v>
      </c>
      <c r="B34" s="819"/>
      <c r="D34" s="826"/>
      <c r="E34" s="826"/>
      <c r="F34" s="826"/>
    </row>
    <row r="35" spans="1:6" ht="15" customHeight="1">
      <c r="A35" s="817" t="e">
        <f t="shared" si="0"/>
        <v>#REF!</v>
      </c>
      <c r="B35" s="819"/>
      <c r="D35" s="826"/>
      <c r="E35" s="826"/>
      <c r="F35" s="826"/>
    </row>
    <row r="36" spans="1:6" ht="15" customHeight="1">
      <c r="A36" s="817" t="e">
        <f t="shared" si="0"/>
        <v>#REF!</v>
      </c>
      <c r="B36" s="819"/>
      <c r="D36" s="826"/>
      <c r="E36" s="826"/>
      <c r="F36" s="826"/>
    </row>
    <row r="37" spans="1:6" ht="15" customHeight="1">
      <c r="A37" s="817" t="e">
        <f t="shared" si="0"/>
        <v>#REF!</v>
      </c>
      <c r="B37" s="819"/>
      <c r="D37" s="826"/>
      <c r="E37" s="826"/>
      <c r="F37" s="826"/>
    </row>
    <row r="38" spans="1:6" ht="15" customHeight="1">
      <c r="A38" s="817" t="e">
        <f aca="true" t="shared" si="1" ref="A38:A69">A37+1</f>
        <v>#REF!</v>
      </c>
      <c r="B38" s="819"/>
      <c r="D38" s="826"/>
      <c r="E38" s="826"/>
      <c r="F38" s="826"/>
    </row>
    <row r="39" spans="1:6" ht="15" customHeight="1">
      <c r="A39" s="817" t="e">
        <f t="shared" si="1"/>
        <v>#REF!</v>
      </c>
      <c r="B39" s="819"/>
      <c r="D39" s="826"/>
      <c r="E39" s="826"/>
      <c r="F39" s="826"/>
    </row>
    <row r="40" spans="1:6" ht="15" customHeight="1">
      <c r="A40" s="817" t="e">
        <f t="shared" si="1"/>
        <v>#REF!</v>
      </c>
      <c r="B40" s="819"/>
      <c r="D40" s="826"/>
      <c r="E40" s="826"/>
      <c r="F40" s="826"/>
    </row>
    <row r="41" spans="1:6" ht="15" customHeight="1">
      <c r="A41" s="817" t="e">
        <f t="shared" si="1"/>
        <v>#REF!</v>
      </c>
      <c r="B41" s="819"/>
      <c r="D41" s="826"/>
      <c r="E41" s="826"/>
      <c r="F41" s="826"/>
    </row>
    <row r="42" spans="1:6" ht="15" customHeight="1">
      <c r="A42" s="817" t="e">
        <f t="shared" si="1"/>
        <v>#REF!</v>
      </c>
      <c r="B42" s="819"/>
      <c r="D42" s="826"/>
      <c r="E42" s="826"/>
      <c r="F42" s="826"/>
    </row>
    <row r="43" spans="1:6" ht="15" customHeight="1">
      <c r="A43" s="817" t="e">
        <f t="shared" si="1"/>
        <v>#REF!</v>
      </c>
      <c r="B43" s="819"/>
      <c r="D43" s="826"/>
      <c r="E43" s="826"/>
      <c r="F43" s="826"/>
    </row>
    <row r="44" spans="1:6" ht="15" customHeight="1">
      <c r="A44" s="817" t="e">
        <f t="shared" si="1"/>
        <v>#REF!</v>
      </c>
      <c r="B44" s="819"/>
      <c r="D44" s="826"/>
      <c r="E44" s="826"/>
      <c r="F44" s="826"/>
    </row>
    <row r="45" spans="1:6" ht="15" customHeight="1">
      <c r="A45" s="817" t="e">
        <f t="shared" si="1"/>
        <v>#REF!</v>
      </c>
      <c r="B45" s="819"/>
      <c r="D45" s="826"/>
      <c r="E45" s="826"/>
      <c r="F45" s="826"/>
    </row>
    <row r="46" spans="1:6" ht="15" customHeight="1">
      <c r="A46" s="817" t="e">
        <f t="shared" si="1"/>
        <v>#REF!</v>
      </c>
      <c r="B46" s="819"/>
      <c r="D46" s="826"/>
      <c r="E46" s="826"/>
      <c r="F46" s="826"/>
    </row>
    <row r="47" spans="1:6" ht="15" customHeight="1">
      <c r="A47" s="817" t="e">
        <f t="shared" si="1"/>
        <v>#REF!</v>
      </c>
      <c r="B47" s="819"/>
      <c r="D47" s="826"/>
      <c r="E47" s="826"/>
      <c r="F47" s="826"/>
    </row>
    <row r="48" spans="1:6" ht="15" customHeight="1">
      <c r="A48" s="817" t="e">
        <f t="shared" si="1"/>
        <v>#REF!</v>
      </c>
      <c r="B48" s="819"/>
      <c r="D48" s="826"/>
      <c r="E48" s="826"/>
      <c r="F48" s="826"/>
    </row>
    <row r="49" spans="1:6" ht="15" customHeight="1">
      <c r="A49" s="817" t="e">
        <f t="shared" si="1"/>
        <v>#REF!</v>
      </c>
      <c r="B49" s="819"/>
      <c r="D49" s="826"/>
      <c r="E49" s="826"/>
      <c r="F49" s="826"/>
    </row>
    <row r="50" spans="1:6" ht="15" customHeight="1">
      <c r="A50" s="817" t="e">
        <f t="shared" si="1"/>
        <v>#REF!</v>
      </c>
      <c r="B50" s="819"/>
      <c r="D50" s="826"/>
      <c r="E50" s="826"/>
      <c r="F50" s="826"/>
    </row>
    <row r="51" spans="1:6" ht="15" customHeight="1">
      <c r="A51" s="817" t="e">
        <f t="shared" si="1"/>
        <v>#REF!</v>
      </c>
      <c r="B51" s="819"/>
      <c r="D51" s="826"/>
      <c r="E51" s="826"/>
      <c r="F51" s="826"/>
    </row>
    <row r="52" spans="1:6" ht="15" customHeight="1">
      <c r="A52" s="817" t="e">
        <f t="shared" si="1"/>
        <v>#REF!</v>
      </c>
      <c r="B52" s="819"/>
      <c r="D52" s="826"/>
      <c r="E52" s="826"/>
      <c r="F52" s="826"/>
    </row>
    <row r="53" ht="15" customHeight="1">
      <c r="A53" s="817" t="e">
        <f t="shared" si="1"/>
        <v>#REF!</v>
      </c>
    </row>
    <row r="54" ht="15" customHeight="1">
      <c r="A54" s="817" t="e">
        <f t="shared" si="1"/>
        <v>#REF!</v>
      </c>
    </row>
    <row r="55" ht="15" customHeight="1">
      <c r="A55" s="817" t="e">
        <f t="shared" si="1"/>
        <v>#REF!</v>
      </c>
    </row>
    <row r="56" ht="15" customHeight="1">
      <c r="A56" s="817" t="e">
        <f t="shared" si="1"/>
        <v>#REF!</v>
      </c>
    </row>
    <row r="57" ht="15" customHeight="1">
      <c r="A57" s="817" t="e">
        <f t="shared" si="1"/>
        <v>#REF!</v>
      </c>
    </row>
    <row r="58" ht="15" customHeight="1">
      <c r="A58" s="817" t="e">
        <f t="shared" si="1"/>
        <v>#REF!</v>
      </c>
    </row>
    <row r="59" ht="15" customHeight="1">
      <c r="A59" s="817" t="e">
        <f t="shared" si="1"/>
        <v>#REF!</v>
      </c>
    </row>
    <row r="60" ht="15" customHeight="1">
      <c r="A60" s="817" t="e">
        <f t="shared" si="1"/>
        <v>#REF!</v>
      </c>
    </row>
    <row r="61" ht="15" customHeight="1">
      <c r="A61" s="817" t="e">
        <f t="shared" si="1"/>
        <v>#REF!</v>
      </c>
    </row>
    <row r="62" ht="15" customHeight="1">
      <c r="A62" s="817" t="e">
        <f t="shared" si="1"/>
        <v>#REF!</v>
      </c>
    </row>
    <row r="63" ht="15" customHeight="1">
      <c r="A63" s="817" t="e">
        <f t="shared" si="1"/>
        <v>#REF!</v>
      </c>
    </row>
    <row r="64" ht="15" customHeight="1">
      <c r="A64" s="817" t="e">
        <f t="shared" si="1"/>
        <v>#REF!</v>
      </c>
    </row>
    <row r="65" ht="15" customHeight="1">
      <c r="A65" s="817" t="e">
        <f t="shared" si="1"/>
        <v>#REF!</v>
      </c>
    </row>
    <row r="66" ht="15" customHeight="1">
      <c r="A66" s="817" t="e">
        <f t="shared" si="1"/>
        <v>#REF!</v>
      </c>
    </row>
    <row r="67" ht="15" customHeight="1">
      <c r="A67" s="817" t="e">
        <f t="shared" si="1"/>
        <v>#REF!</v>
      </c>
    </row>
    <row r="68" ht="15" customHeight="1">
      <c r="A68" s="817" t="e">
        <f t="shared" si="1"/>
        <v>#REF!</v>
      </c>
    </row>
    <row r="69" ht="15" customHeight="1">
      <c r="A69" s="817" t="e">
        <f t="shared" si="1"/>
        <v>#REF!</v>
      </c>
    </row>
    <row r="70" ht="15" customHeight="1">
      <c r="A70" s="817" t="e">
        <f aca="true" t="shared" si="2" ref="A70:A101">A69+1</f>
        <v>#REF!</v>
      </c>
    </row>
    <row r="71" ht="15" customHeight="1">
      <c r="A71" s="817" t="e">
        <f t="shared" si="2"/>
        <v>#REF!</v>
      </c>
    </row>
    <row r="72" ht="15" customHeight="1">
      <c r="A72" s="817" t="e">
        <f t="shared" si="2"/>
        <v>#REF!</v>
      </c>
    </row>
    <row r="73" ht="15" customHeight="1">
      <c r="A73" s="817" t="e">
        <f t="shared" si="2"/>
        <v>#REF!</v>
      </c>
    </row>
    <row r="74" ht="15" customHeight="1">
      <c r="A74" s="817" t="e">
        <f t="shared" si="2"/>
        <v>#REF!</v>
      </c>
    </row>
    <row r="75" ht="15" customHeight="1">
      <c r="A75" s="817" t="e">
        <f t="shared" si="2"/>
        <v>#REF!</v>
      </c>
    </row>
    <row r="76" ht="15" customHeight="1">
      <c r="A76" s="817" t="e">
        <f t="shared" si="2"/>
        <v>#REF!</v>
      </c>
    </row>
    <row r="77" ht="15" customHeight="1">
      <c r="A77" s="817" t="e">
        <f t="shared" si="2"/>
        <v>#REF!</v>
      </c>
    </row>
    <row r="78" ht="15" customHeight="1">
      <c r="A78" s="817" t="e">
        <f t="shared" si="2"/>
        <v>#REF!</v>
      </c>
    </row>
    <row r="79" ht="15" customHeight="1">
      <c r="A79" s="817" t="e">
        <f t="shared" si="2"/>
        <v>#REF!</v>
      </c>
    </row>
    <row r="80" ht="15" customHeight="1">
      <c r="A80" s="817" t="e">
        <f t="shared" si="2"/>
        <v>#REF!</v>
      </c>
    </row>
    <row r="81" ht="15" customHeight="1">
      <c r="A81" s="817" t="e">
        <f t="shared" si="2"/>
        <v>#REF!</v>
      </c>
    </row>
    <row r="82" ht="15" customHeight="1">
      <c r="A82" s="817" t="e">
        <f t="shared" si="2"/>
        <v>#REF!</v>
      </c>
    </row>
    <row r="83" ht="15" customHeight="1">
      <c r="A83" s="817" t="e">
        <f t="shared" si="2"/>
        <v>#REF!</v>
      </c>
    </row>
    <row r="84" ht="15" customHeight="1">
      <c r="A84" s="817" t="e">
        <f t="shared" si="2"/>
        <v>#REF!</v>
      </c>
    </row>
    <row r="85" ht="15" customHeight="1">
      <c r="A85" s="817" t="e">
        <f t="shared" si="2"/>
        <v>#REF!</v>
      </c>
    </row>
    <row r="86" ht="15" customHeight="1">
      <c r="A86" s="817" t="e">
        <f t="shared" si="2"/>
        <v>#REF!</v>
      </c>
    </row>
    <row r="87" ht="15" customHeight="1">
      <c r="A87" s="817" t="e">
        <f t="shared" si="2"/>
        <v>#REF!</v>
      </c>
    </row>
    <row r="88" ht="15" customHeight="1">
      <c r="A88" s="817" t="e">
        <f t="shared" si="2"/>
        <v>#REF!</v>
      </c>
    </row>
    <row r="89" ht="15" customHeight="1">
      <c r="A89" s="817" t="e">
        <f t="shared" si="2"/>
        <v>#REF!</v>
      </c>
    </row>
    <row r="90" ht="15" customHeight="1">
      <c r="A90" s="817" t="e">
        <f t="shared" si="2"/>
        <v>#REF!</v>
      </c>
    </row>
    <row r="91" ht="15" customHeight="1">
      <c r="A91" s="817" t="e">
        <f t="shared" si="2"/>
        <v>#REF!</v>
      </c>
    </row>
    <row r="92" ht="15" customHeight="1">
      <c r="A92" s="817" t="e">
        <f t="shared" si="2"/>
        <v>#REF!</v>
      </c>
    </row>
    <row r="93" ht="15" customHeight="1">
      <c r="A93" s="817" t="e">
        <f t="shared" si="2"/>
        <v>#REF!</v>
      </c>
    </row>
    <row r="94" ht="15" customHeight="1">
      <c r="A94" s="817" t="e">
        <f t="shared" si="2"/>
        <v>#REF!</v>
      </c>
    </row>
    <row r="95" ht="15" customHeight="1">
      <c r="A95" s="817" t="e">
        <f t="shared" si="2"/>
        <v>#REF!</v>
      </c>
    </row>
    <row r="96" ht="15" customHeight="1">
      <c r="A96" s="817" t="e">
        <f t="shared" si="2"/>
        <v>#REF!</v>
      </c>
    </row>
    <row r="97" ht="15" customHeight="1">
      <c r="A97" s="817" t="e">
        <f t="shared" si="2"/>
        <v>#REF!</v>
      </c>
    </row>
    <row r="98" ht="15" customHeight="1">
      <c r="A98" s="817" t="e">
        <f t="shared" si="2"/>
        <v>#REF!</v>
      </c>
    </row>
    <row r="99" ht="15" customHeight="1">
      <c r="A99" s="817" t="e">
        <f t="shared" si="2"/>
        <v>#REF!</v>
      </c>
    </row>
    <row r="100" ht="15" customHeight="1">
      <c r="A100" s="817" t="e">
        <f t="shared" si="2"/>
        <v>#REF!</v>
      </c>
    </row>
    <row r="101" ht="15" customHeight="1">
      <c r="A101" s="817" t="e">
        <f t="shared" si="2"/>
        <v>#REF!</v>
      </c>
    </row>
    <row r="102" ht="15" customHeight="1">
      <c r="A102" s="817" t="e">
        <f aca="true" t="shared" si="3" ref="A102:A125">A101+1</f>
        <v>#REF!</v>
      </c>
    </row>
    <row r="103" ht="15" customHeight="1">
      <c r="A103" s="817" t="e">
        <f t="shared" si="3"/>
        <v>#REF!</v>
      </c>
    </row>
    <row r="104" ht="15" customHeight="1">
      <c r="A104" s="817" t="e">
        <f t="shared" si="3"/>
        <v>#REF!</v>
      </c>
    </row>
    <row r="105" ht="15" customHeight="1">
      <c r="A105" s="817" t="e">
        <f t="shared" si="3"/>
        <v>#REF!</v>
      </c>
    </row>
    <row r="106" ht="15" customHeight="1">
      <c r="A106" s="817" t="e">
        <f t="shared" si="3"/>
        <v>#REF!</v>
      </c>
    </row>
    <row r="107" ht="15" customHeight="1">
      <c r="A107" s="817" t="e">
        <f t="shared" si="3"/>
        <v>#REF!</v>
      </c>
    </row>
    <row r="108" ht="15" customHeight="1">
      <c r="A108" s="817" t="e">
        <f t="shared" si="3"/>
        <v>#REF!</v>
      </c>
    </row>
    <row r="109" ht="15" customHeight="1">
      <c r="A109" s="817" t="e">
        <f t="shared" si="3"/>
        <v>#REF!</v>
      </c>
    </row>
    <row r="110" ht="15" customHeight="1">
      <c r="A110" s="817" t="e">
        <f t="shared" si="3"/>
        <v>#REF!</v>
      </c>
    </row>
    <row r="111" ht="15" customHeight="1">
      <c r="A111" s="817" t="e">
        <f t="shared" si="3"/>
        <v>#REF!</v>
      </c>
    </row>
    <row r="112" ht="15" customHeight="1">
      <c r="A112" s="817" t="e">
        <f t="shared" si="3"/>
        <v>#REF!</v>
      </c>
    </row>
    <row r="113" ht="15" customHeight="1">
      <c r="A113" s="817" t="e">
        <f t="shared" si="3"/>
        <v>#REF!</v>
      </c>
    </row>
    <row r="114" ht="15" customHeight="1">
      <c r="A114" s="817" t="e">
        <f t="shared" si="3"/>
        <v>#REF!</v>
      </c>
    </row>
    <row r="115" ht="15" customHeight="1">
      <c r="A115" s="817" t="e">
        <f t="shared" si="3"/>
        <v>#REF!</v>
      </c>
    </row>
    <row r="116" ht="15" customHeight="1">
      <c r="A116" s="817" t="e">
        <f t="shared" si="3"/>
        <v>#REF!</v>
      </c>
    </row>
    <row r="117" ht="15" customHeight="1">
      <c r="A117" s="817" t="e">
        <f t="shared" si="3"/>
        <v>#REF!</v>
      </c>
    </row>
    <row r="118" ht="15" customHeight="1">
      <c r="A118" s="817" t="e">
        <f t="shared" si="3"/>
        <v>#REF!</v>
      </c>
    </row>
    <row r="119" ht="15" customHeight="1">
      <c r="A119" s="817" t="e">
        <f t="shared" si="3"/>
        <v>#REF!</v>
      </c>
    </row>
    <row r="120" ht="15" customHeight="1">
      <c r="A120" s="817" t="e">
        <f t="shared" si="3"/>
        <v>#REF!</v>
      </c>
    </row>
    <row r="121" ht="15" customHeight="1">
      <c r="A121" s="817" t="e">
        <f t="shared" si="3"/>
        <v>#REF!</v>
      </c>
    </row>
    <row r="122" ht="15" customHeight="1">
      <c r="A122" s="817" t="e">
        <f t="shared" si="3"/>
        <v>#REF!</v>
      </c>
    </row>
    <row r="123" ht="15" customHeight="1">
      <c r="A123" s="817" t="e">
        <f t="shared" si="3"/>
        <v>#REF!</v>
      </c>
    </row>
    <row r="124" ht="15" customHeight="1">
      <c r="A124" s="817" t="e">
        <f t="shared" si="3"/>
        <v>#REF!</v>
      </c>
    </row>
    <row r="125" ht="15" customHeight="1">
      <c r="A125" s="817" t="e">
        <f t="shared" si="3"/>
        <v>#REF!</v>
      </c>
    </row>
    <row r="129" ht="15" customHeight="1">
      <c r="A129" s="819"/>
    </row>
    <row r="130" ht="15" customHeight="1">
      <c r="A130" s="819"/>
    </row>
    <row r="131" ht="15" customHeight="1">
      <c r="A131" s="819"/>
    </row>
    <row r="132" ht="15" customHeight="1">
      <c r="A132" s="819"/>
    </row>
    <row r="133" ht="15" customHeight="1">
      <c r="A133" s="819"/>
    </row>
    <row r="134" ht="15" customHeight="1">
      <c r="A134" s="819"/>
    </row>
    <row r="135" ht="15" customHeight="1">
      <c r="A135" s="819"/>
    </row>
    <row r="136" ht="15" customHeight="1">
      <c r="A136" s="819"/>
    </row>
    <row r="137" ht="15" customHeight="1">
      <c r="A137" s="819"/>
    </row>
    <row r="138" ht="15" customHeight="1">
      <c r="A138" s="819"/>
    </row>
    <row r="139" ht="15" customHeight="1">
      <c r="A139" s="819"/>
    </row>
    <row r="140" ht="15" customHeight="1">
      <c r="A140" s="819"/>
    </row>
    <row r="141" ht="15" customHeight="1">
      <c r="A141" s="819"/>
    </row>
    <row r="142" ht="15" customHeight="1">
      <c r="A142" s="819"/>
    </row>
    <row r="143" ht="15" customHeight="1">
      <c r="A143" s="819"/>
    </row>
    <row r="144" ht="15" customHeight="1">
      <c r="A144" s="819"/>
    </row>
    <row r="145" ht="15" customHeight="1">
      <c r="A145" s="819"/>
    </row>
    <row r="146" ht="15" customHeight="1">
      <c r="A146" s="819"/>
    </row>
    <row r="147" ht="15" customHeight="1">
      <c r="A147" s="819"/>
    </row>
    <row r="148" ht="15" customHeight="1">
      <c r="A148" s="819"/>
    </row>
    <row r="149" ht="15" customHeight="1">
      <c r="A149" s="819"/>
    </row>
    <row r="150" ht="15" customHeight="1">
      <c r="A150" s="819"/>
    </row>
    <row r="151" ht="15" customHeight="1">
      <c r="A151" s="819"/>
    </row>
    <row r="152" ht="15" customHeight="1">
      <c r="A152" s="819"/>
    </row>
    <row r="153" ht="15" customHeight="1">
      <c r="A153" s="819"/>
    </row>
    <row r="154" ht="15" customHeight="1">
      <c r="A154" s="819"/>
    </row>
    <row r="155" ht="15" customHeight="1">
      <c r="A155" s="819"/>
    </row>
    <row r="156" ht="15" customHeight="1">
      <c r="A156" s="819"/>
    </row>
    <row r="157" ht="15" customHeight="1">
      <c r="A157" s="819"/>
    </row>
    <row r="158" ht="15" customHeight="1">
      <c r="A158" s="819"/>
    </row>
    <row r="159" ht="15" customHeight="1">
      <c r="A159" s="819"/>
    </row>
    <row r="160" ht="15" customHeight="1">
      <c r="A160" s="819"/>
    </row>
    <row r="161" ht="15" customHeight="1">
      <c r="A161" s="819"/>
    </row>
    <row r="162" ht="15" customHeight="1">
      <c r="A162" s="819"/>
    </row>
  </sheetData>
  <printOptions horizontalCentered="1"/>
  <pageMargins left="0.2" right="0.28" top="0.25" bottom="0.5" header="0.25" footer="0.25"/>
  <pageSetup horizontalDpi="600" verticalDpi="600" orientation="landscape" paperSize="5" r:id="rId1"/>
  <headerFooter alignWithMargins="0">
    <oddHeader>&amp;L&amp;8&amp;D</oddHeader>
    <oddFooter>&amp;L&amp;8&amp;Z&amp;F&amp;R&amp;8&amp;P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1" sqref="A1"/>
    </sheetView>
  </sheetViews>
  <sheetFormatPr defaultColWidth="9.00390625" defaultRowHeight="15.75"/>
  <cols>
    <col min="1" max="1" width="24.375" style="890" customWidth="1"/>
    <col min="2" max="6" width="10.25390625" style="890" bestFit="1" customWidth="1"/>
    <col min="7" max="16384" width="9.00390625" style="890" customWidth="1"/>
  </cols>
  <sheetData>
    <row r="1" ht="11.25">
      <c r="A1" s="890" t="s">
        <v>585</v>
      </c>
    </row>
    <row r="2" spans="2:7" ht="11.25">
      <c r="B2" s="891">
        <v>2006</v>
      </c>
      <c r="C2" s="891">
        <v>2005</v>
      </c>
      <c r="D2" s="891">
        <v>2004</v>
      </c>
      <c r="E2" s="891">
        <v>2003</v>
      </c>
      <c r="F2" s="891">
        <v>2002</v>
      </c>
      <c r="G2" s="890" t="s">
        <v>586</v>
      </c>
    </row>
    <row r="3" spans="1:7" ht="11.25">
      <c r="A3" s="890" t="s">
        <v>587</v>
      </c>
      <c r="B3" s="892">
        <v>39972900</v>
      </c>
      <c r="C3" s="892">
        <v>37127371</v>
      </c>
      <c r="D3" s="892">
        <v>36314363</v>
      </c>
      <c r="E3" s="892">
        <v>26422764</v>
      </c>
      <c r="F3" s="892">
        <v>15989160</v>
      </c>
      <c r="G3" s="890" t="s">
        <v>586</v>
      </c>
    </row>
    <row r="4" spans="1:7" ht="11.25">
      <c r="A4" s="890" t="s">
        <v>588</v>
      </c>
      <c r="B4" s="892">
        <v>25684282</v>
      </c>
      <c r="C4" s="892">
        <v>23983740</v>
      </c>
      <c r="D4" s="892">
        <v>23712737</v>
      </c>
      <c r="E4" s="892">
        <v>17479675</v>
      </c>
      <c r="F4" s="892">
        <v>10027100</v>
      </c>
      <c r="G4" s="890" t="s">
        <v>586</v>
      </c>
    </row>
    <row r="5" spans="1:7" ht="11.25">
      <c r="A5" s="890" t="s">
        <v>589</v>
      </c>
      <c r="B5" s="892">
        <v>238089</v>
      </c>
      <c r="G5" s="890" t="s">
        <v>69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</sheetPr>
  <dimension ref="A1:P60"/>
  <sheetViews>
    <sheetView workbookViewId="0" topLeftCell="B7">
      <selection activeCell="G8" sqref="G8"/>
    </sheetView>
  </sheetViews>
  <sheetFormatPr defaultColWidth="9.00390625" defaultRowHeight="15.75"/>
  <cols>
    <col min="1" max="1" width="0" style="0" hidden="1" customWidth="1"/>
    <col min="3" max="3" width="21.875" style="0" customWidth="1"/>
    <col min="8" max="9" width="10.625" style="0" customWidth="1"/>
    <col min="10" max="10" width="10.125" style="0" customWidth="1"/>
    <col min="11" max="11" width="10.50390625" style="0" customWidth="1"/>
  </cols>
  <sheetData>
    <row r="1" spans="2:16" s="817" customFormat="1" ht="15" customHeight="1">
      <c r="B1" s="867" t="s">
        <v>263</v>
      </c>
      <c r="C1" s="857"/>
      <c r="D1" s="849"/>
      <c r="E1" s="844"/>
      <c r="F1" s="854"/>
      <c r="G1" s="845"/>
      <c r="H1" s="833"/>
      <c r="I1" s="833"/>
      <c r="J1" s="833"/>
      <c r="K1" s="837"/>
      <c r="L1" s="861"/>
      <c r="M1" s="837"/>
      <c r="N1" s="838"/>
      <c r="O1" s="838"/>
      <c r="P1" s="838"/>
    </row>
    <row r="2" spans="2:16" s="817" customFormat="1" ht="15" customHeight="1">
      <c r="B2" s="867"/>
      <c r="C2" s="857"/>
      <c r="D2" s="849"/>
      <c r="E2" s="844"/>
      <c r="F2" s="854"/>
      <c r="G2" s="845"/>
      <c r="H2" s="833"/>
      <c r="I2" s="833"/>
      <c r="J2" s="833"/>
      <c r="K2" s="837"/>
      <c r="L2" s="861"/>
      <c r="M2" s="837"/>
      <c r="N2" s="838"/>
      <c r="O2" s="838"/>
      <c r="P2" s="838"/>
    </row>
    <row r="3" spans="1:16" s="817" customFormat="1" ht="15" customHeight="1">
      <c r="A3" s="868"/>
      <c r="B3" s="893" t="s">
        <v>590</v>
      </c>
      <c r="C3" s="894"/>
      <c r="D3" s="869"/>
      <c r="E3" s="870"/>
      <c r="F3" s="854"/>
      <c r="G3" s="871"/>
      <c r="H3" s="836"/>
      <c r="I3" s="836"/>
      <c r="J3" s="836"/>
      <c r="K3" s="866"/>
      <c r="L3" s="861"/>
      <c r="M3" s="872"/>
      <c r="N3" s="838"/>
      <c r="O3" s="838"/>
      <c r="P3" s="838"/>
    </row>
    <row r="4" spans="1:16" s="817" customFormat="1" ht="15" customHeight="1">
      <c r="A4" s="868"/>
      <c r="C4" s="873" t="s">
        <v>264</v>
      </c>
      <c r="D4" s="869"/>
      <c r="E4" s="870"/>
      <c r="F4" s="854"/>
      <c r="G4" s="874"/>
      <c r="H4" s="836"/>
      <c r="I4" s="836"/>
      <c r="J4" s="836"/>
      <c r="K4" s="866"/>
      <c r="L4" s="861"/>
      <c r="M4" s="872"/>
      <c r="N4" s="838"/>
      <c r="O4" s="838"/>
      <c r="P4" s="838"/>
    </row>
    <row r="5" spans="2:16" s="817" customFormat="1" ht="15" customHeight="1">
      <c r="B5" s="819"/>
      <c r="C5" s="895" t="str">
        <f>'262 Taxes'!F3</f>
        <v>FERC Resale/Coord</v>
      </c>
      <c r="D5" s="869">
        <v>262</v>
      </c>
      <c r="E5" s="870" t="s">
        <v>591</v>
      </c>
      <c r="F5" s="854" t="s">
        <v>582</v>
      </c>
      <c r="G5" s="874">
        <f>'262 Taxes'!J3</f>
        <v>174579</v>
      </c>
      <c r="H5" s="836">
        <f>IF($F5=0,0,VLOOKUP(UPPER($F5),Ratio2!$C$5:$F$15,2)*$G5)</f>
        <v>0</v>
      </c>
      <c r="I5" s="836">
        <f>IF($F5=0,0,VLOOKUP(UPPER($F5),Ratio2!$C$5:$F$15,3)*$G5)</f>
        <v>0</v>
      </c>
      <c r="J5" s="836">
        <f>IF($F5=0,0,VLOOKUP(UPPER($F5),Ratio2!$C$5:$F$15,4)*$G5)</f>
        <v>174579</v>
      </c>
      <c r="K5" s="866">
        <f aca="true" t="shared" si="0" ref="K5:K43">G5-H5-I5-J5</f>
        <v>0</v>
      </c>
      <c r="L5" s="861"/>
      <c r="M5" s="875"/>
      <c r="N5" s="838"/>
      <c r="O5" s="838"/>
      <c r="P5" s="838"/>
    </row>
    <row r="6" spans="2:16" s="817" customFormat="1" ht="15" customHeight="1">
      <c r="B6" s="819"/>
      <c r="C6" s="895" t="str">
        <f>'262 Taxes'!F4</f>
        <v>Income Tax</v>
      </c>
      <c r="D6" s="869">
        <v>262</v>
      </c>
      <c r="E6" s="870" t="s">
        <v>591</v>
      </c>
      <c r="F6" s="854" t="s">
        <v>592</v>
      </c>
      <c r="G6" s="874">
        <f>'262 Taxes'!J4</f>
        <v>101754808</v>
      </c>
      <c r="H6" s="836">
        <f>IF($F6=0,0,VLOOKUP(UPPER($F6),Ratio2!$C$5:$F$15,2)*$G6)</f>
        <v>0</v>
      </c>
      <c r="I6" s="836">
        <f>IF($F6=0,0,VLOOKUP(UPPER($F6),Ratio2!$C$5:$F$15,3)*$G6)</f>
        <v>0</v>
      </c>
      <c r="J6" s="836">
        <f>IF($F6=0,0,VLOOKUP(UPPER($F6),Ratio2!$C$5:$F$15,4)*$G6)</f>
        <v>101754808</v>
      </c>
      <c r="K6" s="866">
        <f t="shared" si="0"/>
        <v>0</v>
      </c>
      <c r="L6" s="861"/>
      <c r="M6" s="875"/>
      <c r="N6" s="838"/>
      <c r="O6" s="838"/>
      <c r="P6" s="838"/>
    </row>
    <row r="7" spans="2:16" s="817" customFormat="1" ht="15" customHeight="1">
      <c r="B7" s="819"/>
      <c r="C7" s="895" t="str">
        <f>'262 Taxes'!F5</f>
        <v>Foreign Insurance Excise Tax</v>
      </c>
      <c r="D7" s="869">
        <v>262</v>
      </c>
      <c r="E7" s="870" t="s">
        <v>591</v>
      </c>
      <c r="F7" s="854" t="s">
        <v>582</v>
      </c>
      <c r="G7" s="874">
        <f>'262 Taxes'!J5</f>
        <v>0</v>
      </c>
      <c r="H7" s="836">
        <f>IF($F7=0,0,VLOOKUP(UPPER($F7),Ratio2!$C$5:$F$15,2)*$G7)</f>
        <v>0</v>
      </c>
      <c r="I7" s="836">
        <f>IF($F7=0,0,VLOOKUP(UPPER($F7),Ratio2!$C$5:$F$15,3)*$G7)</f>
        <v>0</v>
      </c>
      <c r="J7" s="836">
        <f>IF($F7=0,0,VLOOKUP(UPPER($F7),Ratio2!$C$5:$F$15,4)*$G7)</f>
        <v>0</v>
      </c>
      <c r="K7" s="866">
        <f t="shared" si="0"/>
        <v>0</v>
      </c>
      <c r="L7" s="861"/>
      <c r="M7" s="875"/>
      <c r="N7" s="838"/>
      <c r="O7" s="838"/>
      <c r="P7" s="838"/>
    </row>
    <row r="8" spans="2:16" s="817" customFormat="1" ht="15" customHeight="1">
      <c r="B8" s="819"/>
      <c r="C8" s="895" t="str">
        <f>'262 Taxes'!F6</f>
        <v>FICA (Employer Share)</v>
      </c>
      <c r="D8" s="869">
        <v>262</v>
      </c>
      <c r="E8" s="870" t="s">
        <v>591</v>
      </c>
      <c r="F8" s="854" t="s">
        <v>67</v>
      </c>
      <c r="G8" s="874">
        <f>'262 Taxes'!J6</f>
        <v>14743127</v>
      </c>
      <c r="H8" s="836">
        <f>IF($F8=0,0,VLOOKUP(UPPER($F8),Ratio2!$C$5:$F$15,2)*$G8)</f>
        <v>4583607.311658981</v>
      </c>
      <c r="I8" s="836">
        <f>IF($F8=0,0,VLOOKUP(UPPER($F8),Ratio2!$C$5:$F$15,3)*$G8)</f>
        <v>772251.1540284419</v>
      </c>
      <c r="J8" s="836">
        <f>IF($F8=0,0,VLOOKUP(UPPER($F8),Ratio2!$C$5:$F$15,4)*$G8)</f>
        <v>9387268.534312578</v>
      </c>
      <c r="K8" s="866">
        <f t="shared" si="0"/>
        <v>0</v>
      </c>
      <c r="L8" s="861"/>
      <c r="M8" s="875"/>
      <c r="N8" s="838"/>
      <c r="O8" s="838"/>
      <c r="P8" s="838"/>
    </row>
    <row r="9" spans="2:16" s="817" customFormat="1" ht="15" customHeight="1">
      <c r="B9" s="819"/>
      <c r="C9" s="895" t="str">
        <f>'262 Taxes'!F7</f>
        <v>Unemployment</v>
      </c>
      <c r="D9" s="869">
        <v>262</v>
      </c>
      <c r="E9" s="870" t="s">
        <v>591</v>
      </c>
      <c r="F9" s="854" t="s">
        <v>67</v>
      </c>
      <c r="G9" s="874">
        <f>'262 Taxes'!J7</f>
        <v>159607</v>
      </c>
      <c r="H9" s="836">
        <f>IF($F9=0,0,VLOOKUP(UPPER($F9),Ratio2!$C$5:$F$15,2)*$G9)</f>
        <v>49621.48207717094</v>
      </c>
      <c r="I9" s="836">
        <f>IF($F9=0,0,VLOOKUP(UPPER($F9),Ratio2!$C$5:$F$15,3)*$G9)</f>
        <v>8360.281366430441</v>
      </c>
      <c r="J9" s="836">
        <f>IF($F9=0,0,VLOOKUP(UPPER($F9),Ratio2!$C$5:$F$15,4)*$G9)</f>
        <v>101625.23655639864</v>
      </c>
      <c r="K9" s="866">
        <f t="shared" si="0"/>
        <v>0</v>
      </c>
      <c r="L9" s="861"/>
      <c r="M9" s="875"/>
      <c r="N9" s="838"/>
      <c r="O9" s="838"/>
      <c r="P9" s="838"/>
    </row>
    <row r="10" spans="2:16" s="817" customFormat="1" ht="15" customHeight="1">
      <c r="B10" s="819"/>
      <c r="C10" s="895" t="str">
        <f>'262 Taxes'!F8</f>
        <v>Power License</v>
      </c>
      <c r="D10" s="869">
        <v>262</v>
      </c>
      <c r="E10" s="870" t="s">
        <v>591</v>
      </c>
      <c r="F10" s="854" t="s">
        <v>582</v>
      </c>
      <c r="G10" s="874">
        <f>'262 Taxes'!J8</f>
        <v>878436</v>
      </c>
      <c r="H10" s="836">
        <f>IF($F10=0,0,VLOOKUP(UPPER($F10),Ratio2!$C$5:$F$15,2)*$G10)</f>
        <v>0</v>
      </c>
      <c r="I10" s="836">
        <f>IF($F10=0,0,VLOOKUP(UPPER($F10),Ratio2!$C$5:$F$15,3)*$G10)</f>
        <v>0</v>
      </c>
      <c r="J10" s="836">
        <f>IF($F10=0,0,VLOOKUP(UPPER($F10),Ratio2!$C$5:$F$15,4)*$G10)</f>
        <v>878436</v>
      </c>
      <c r="K10" s="866">
        <f t="shared" si="0"/>
        <v>0</v>
      </c>
      <c r="L10" s="861"/>
      <c r="M10" s="875"/>
      <c r="N10" s="838"/>
      <c r="O10" s="838"/>
      <c r="P10" s="838"/>
    </row>
    <row r="11" spans="2:16" s="817" customFormat="1" ht="15" customHeight="1">
      <c r="B11" s="819"/>
      <c r="C11" s="895" t="str">
        <f>'262 Taxes'!F9</f>
        <v>Superfund Tax</v>
      </c>
      <c r="D11" s="869">
        <v>262</v>
      </c>
      <c r="E11" s="870" t="s">
        <v>591</v>
      </c>
      <c r="F11" s="854" t="s">
        <v>582</v>
      </c>
      <c r="G11" s="874">
        <f>'262 Taxes'!J9</f>
        <v>0</v>
      </c>
      <c r="H11" s="836">
        <f>IF($F11=0,0,VLOOKUP(UPPER($F11),Ratio2!$C$5:$F$15,2)*$G11)</f>
        <v>0</v>
      </c>
      <c r="I11" s="836">
        <f>IF($F11=0,0,VLOOKUP(UPPER($F11),Ratio2!$C$5:$F$15,3)*$G11)</f>
        <v>0</v>
      </c>
      <c r="J11" s="836">
        <f>IF($F11=0,0,VLOOKUP(UPPER($F11),Ratio2!$C$5:$F$15,4)*$G11)</f>
        <v>0</v>
      </c>
      <c r="K11" s="866">
        <f t="shared" si="0"/>
        <v>0</v>
      </c>
      <c r="L11" s="861"/>
      <c r="M11" s="875"/>
      <c r="N11" s="838"/>
      <c r="O11" s="838"/>
      <c r="P11" s="838"/>
    </row>
    <row r="12" spans="2:16" s="817" customFormat="1" ht="15" customHeight="1">
      <c r="B12" s="819"/>
      <c r="C12" s="896" t="str">
        <f>'262 Taxes'!F10</f>
        <v>SUBTOTAL Federal</v>
      </c>
      <c r="D12" s="897">
        <v>262</v>
      </c>
      <c r="E12" s="898" t="s">
        <v>591</v>
      </c>
      <c r="F12" s="865"/>
      <c r="G12" s="899">
        <f>SUM(G5:G11)</f>
        <v>117710557</v>
      </c>
      <c r="H12" s="899">
        <f>SUM(H5:H11)</f>
        <v>4633228.793736152</v>
      </c>
      <c r="I12" s="899">
        <f>SUM(I5:I11)</f>
        <v>780611.4353948723</v>
      </c>
      <c r="J12" s="899">
        <f>SUM(J5:J11)</f>
        <v>112296716.77086897</v>
      </c>
      <c r="K12" s="866">
        <f t="shared" si="0"/>
        <v>0</v>
      </c>
      <c r="L12" s="861"/>
      <c r="M12" s="875"/>
      <c r="N12" s="838"/>
      <c r="O12" s="838"/>
      <c r="P12" s="838"/>
    </row>
    <row r="13" spans="2:16" s="817" customFormat="1" ht="15" customHeight="1">
      <c r="B13" s="819"/>
      <c r="C13" s="895" t="str">
        <f>'262 Taxes'!F11</f>
        <v>   State of Montana:</v>
      </c>
      <c r="D13" s="869">
        <v>262</v>
      </c>
      <c r="E13" s="870" t="s">
        <v>591</v>
      </c>
      <c r="F13" s="854"/>
      <c r="G13" s="874">
        <f>'262 Taxes'!J11</f>
        <v>0</v>
      </c>
      <c r="H13" s="836">
        <f>IF($F13=0,0,VLOOKUP(UPPER($F13),Ratio2!$C$5:$F$15,2)*$G13)</f>
        <v>0</v>
      </c>
      <c r="I13" s="836">
        <f>IF($F13=0,0,VLOOKUP(UPPER($F13),Ratio2!$C$5:$F$15,3)*$G13)</f>
        <v>0</v>
      </c>
      <c r="J13" s="836">
        <f>IF($F13=0,0,VLOOKUP(UPPER($F13),Ratio2!$C$5:$F$15,4)*$G13)</f>
        <v>0</v>
      </c>
      <c r="K13" s="866">
        <f t="shared" si="0"/>
        <v>0</v>
      </c>
      <c r="L13" s="861"/>
      <c r="M13" s="875"/>
      <c r="N13" s="838"/>
      <c r="O13" s="838"/>
      <c r="P13" s="838"/>
    </row>
    <row r="14" spans="2:16" s="817" customFormat="1" ht="15" customHeight="1">
      <c r="B14" s="819"/>
      <c r="C14" s="895" t="str">
        <f>'262 Taxes'!F12</f>
        <v>Income Tax</v>
      </c>
      <c r="D14" s="869">
        <v>262</v>
      </c>
      <c r="E14" s="870" t="s">
        <v>591</v>
      </c>
      <c r="F14" s="854" t="s">
        <v>582</v>
      </c>
      <c r="G14" s="874">
        <f>'262 Taxes'!J12</f>
        <v>888450</v>
      </c>
      <c r="H14" s="836">
        <f>IF($F14=0,0,VLOOKUP(UPPER($F14),Ratio2!$C$5:$F$15,2)*$G14)</f>
        <v>0</v>
      </c>
      <c r="I14" s="836">
        <f>IF($F14=0,0,VLOOKUP(UPPER($F14),Ratio2!$C$5:$F$15,3)*$G14)</f>
        <v>0</v>
      </c>
      <c r="J14" s="836">
        <f>IF($F14=0,0,VLOOKUP(UPPER($F14),Ratio2!$C$5:$F$15,4)*$G14)</f>
        <v>888450</v>
      </c>
      <c r="K14" s="866">
        <f t="shared" si="0"/>
        <v>0</v>
      </c>
      <c r="L14" s="861"/>
      <c r="M14" s="875"/>
      <c r="N14" s="838"/>
      <c r="O14" s="838"/>
      <c r="P14" s="838"/>
    </row>
    <row r="15" spans="2:16" s="817" customFormat="1" ht="15" customHeight="1">
      <c r="B15" s="819"/>
      <c r="C15" s="895" t="str">
        <f>'262 Taxes'!F13</f>
        <v>Elec. Energy Producers Tax</v>
      </c>
      <c r="D15" s="869">
        <v>262</v>
      </c>
      <c r="E15" s="870" t="s">
        <v>591</v>
      </c>
      <c r="F15" s="854" t="s">
        <v>582</v>
      </c>
      <c r="G15" s="874">
        <f>'262 Taxes'!J13</f>
        <v>711651</v>
      </c>
      <c r="H15" s="836">
        <f>IF($F15=0,0,VLOOKUP(UPPER($F15),Ratio2!$C$5:$F$15,2)*$G15)</f>
        <v>0</v>
      </c>
      <c r="I15" s="836">
        <f>IF($F15=0,0,VLOOKUP(UPPER($F15),Ratio2!$C$5:$F$15,3)*$G15)</f>
        <v>0</v>
      </c>
      <c r="J15" s="836">
        <f>IF($F15=0,0,VLOOKUP(UPPER($F15),Ratio2!$C$5:$F$15,4)*$G15)</f>
        <v>711651</v>
      </c>
      <c r="K15" s="866">
        <f t="shared" si="0"/>
        <v>0</v>
      </c>
      <c r="L15" s="861"/>
      <c r="M15" s="875"/>
      <c r="N15" s="838"/>
      <c r="O15" s="838"/>
      <c r="P15" s="838"/>
    </row>
    <row r="16" spans="2:16" s="817" customFormat="1" ht="15" customHeight="1">
      <c r="B16" s="819"/>
      <c r="C16" s="895" t="str">
        <f>'262 Taxes'!F14</f>
        <v>Property Taxes</v>
      </c>
      <c r="D16" s="869">
        <v>262</v>
      </c>
      <c r="E16" s="870" t="s">
        <v>591</v>
      </c>
      <c r="F16" s="854" t="s">
        <v>583</v>
      </c>
      <c r="G16" s="874">
        <f>'262 Taxes'!J14</f>
        <v>4060209</v>
      </c>
      <c r="H16" s="836">
        <f>IF($F16=0,0,VLOOKUP(UPPER($F16),Ratio2!$C$5:$F$15,2)*$G16)</f>
        <v>4060209</v>
      </c>
      <c r="I16" s="836">
        <f>IF($F16=0,0,VLOOKUP(UPPER($F16),Ratio2!$C$5:$F$15,3)*$G16)</f>
        <v>0</v>
      </c>
      <c r="J16" s="836">
        <f>IF($F16=0,0,VLOOKUP(UPPER($F16),Ratio2!$C$5:$F$15,4)*$G16)</f>
        <v>0</v>
      </c>
      <c r="K16" s="866">
        <f t="shared" si="0"/>
        <v>0</v>
      </c>
      <c r="L16" s="861"/>
      <c r="M16" s="875"/>
      <c r="N16" s="838"/>
      <c r="O16" s="838"/>
      <c r="P16" s="838"/>
    </row>
    <row r="17" spans="2:16" s="817" customFormat="1" ht="15" customHeight="1">
      <c r="B17" s="819"/>
      <c r="C17" s="896" t="str">
        <f>'262 Taxes'!F15</f>
        <v>SUBTOTAL Montana</v>
      </c>
      <c r="D17" s="897">
        <v>262</v>
      </c>
      <c r="E17" s="898" t="s">
        <v>591</v>
      </c>
      <c r="F17" s="865"/>
      <c r="G17" s="899">
        <f>SUM(G13:G16)</f>
        <v>5660310</v>
      </c>
      <c r="H17" s="899">
        <f>SUM(H13:H16)</f>
        <v>4060209</v>
      </c>
      <c r="I17" s="899">
        <f>SUM(I13:I16)</f>
        <v>0</v>
      </c>
      <c r="J17" s="899">
        <f>SUM(J13:J16)</f>
        <v>1600101</v>
      </c>
      <c r="K17" s="866">
        <f t="shared" si="0"/>
        <v>0</v>
      </c>
      <c r="L17" s="861"/>
      <c r="M17" s="875"/>
      <c r="N17" s="838"/>
      <c r="O17" s="838"/>
      <c r="P17" s="838"/>
    </row>
    <row r="18" spans="2:16" s="817" customFormat="1" ht="15" customHeight="1">
      <c r="B18" s="819"/>
      <c r="C18" s="895" t="str">
        <f>'262 Taxes'!F16</f>
        <v>   State of Oregon:</v>
      </c>
      <c r="D18" s="869">
        <v>262</v>
      </c>
      <c r="E18" s="870" t="s">
        <v>591</v>
      </c>
      <c r="F18" s="854"/>
      <c r="G18" s="874">
        <f>'262 Taxes'!J16</f>
        <v>0</v>
      </c>
      <c r="H18" s="836">
        <f>IF($F18=0,0,VLOOKUP(UPPER($F18),Ratio2!$C$5:$F$15,2)*$G18)</f>
        <v>0</v>
      </c>
      <c r="I18" s="836">
        <f>IF($F18=0,0,VLOOKUP(UPPER($F18),Ratio2!$C$5:$F$15,3)*$G18)</f>
        <v>0</v>
      </c>
      <c r="J18" s="836">
        <f>IF($F18=0,0,VLOOKUP(UPPER($F18),Ratio2!$C$5:$F$15,4)*$G18)</f>
        <v>0</v>
      </c>
      <c r="K18" s="866">
        <f t="shared" si="0"/>
        <v>0</v>
      </c>
      <c r="L18" s="861"/>
      <c r="M18" s="875"/>
      <c r="N18" s="838"/>
      <c r="O18" s="838"/>
      <c r="P18" s="838"/>
    </row>
    <row r="19" spans="2:16" s="817" customFormat="1" ht="15" customHeight="1">
      <c r="B19" s="819"/>
      <c r="C19" s="895" t="str">
        <f>'262 Taxes'!F17</f>
        <v>Corp Excise Tax</v>
      </c>
      <c r="D19" s="869">
        <v>262</v>
      </c>
      <c r="E19" s="870" t="s">
        <v>591</v>
      </c>
      <c r="F19" s="854" t="s">
        <v>582</v>
      </c>
      <c r="G19" s="874">
        <f>'262 Taxes'!J17</f>
        <v>-2878948</v>
      </c>
      <c r="H19" s="836">
        <f>IF($F19=0,0,VLOOKUP(UPPER($F19),Ratio2!$C$5:$F$15,2)*$G19)</f>
        <v>0</v>
      </c>
      <c r="I19" s="836">
        <f>IF($F19=0,0,VLOOKUP(UPPER($F19),Ratio2!$C$5:$F$15,3)*$G19)</f>
        <v>0</v>
      </c>
      <c r="J19" s="836">
        <f>IF($F19=0,0,VLOOKUP(UPPER($F19),Ratio2!$C$5:$F$15,4)*$G19)</f>
        <v>-2878948</v>
      </c>
      <c r="K19" s="866">
        <f t="shared" si="0"/>
        <v>0</v>
      </c>
      <c r="L19" s="861"/>
      <c r="M19" s="875"/>
      <c r="N19" s="838"/>
      <c r="O19" s="838"/>
      <c r="P19" s="838"/>
    </row>
    <row r="20" spans="2:16" s="817" customFormat="1" ht="15" customHeight="1">
      <c r="B20" s="819"/>
      <c r="C20" s="895" t="str">
        <f>'262 Taxes'!F18</f>
        <v>Property Taxes</v>
      </c>
      <c r="D20" s="869">
        <v>262</v>
      </c>
      <c r="E20" s="870" t="s">
        <v>591</v>
      </c>
      <c r="F20" s="854" t="s">
        <v>104</v>
      </c>
      <c r="G20" s="874">
        <f>'262 Taxes'!J18</f>
        <v>28997047</v>
      </c>
      <c r="H20" s="836">
        <f>IF($F20=0,0,VLOOKUP(UPPER($F20),Ratio2!$C$5:$F$15,2)*$G20)</f>
        <v>10626412.72939064</v>
      </c>
      <c r="I20" s="836">
        <f>IF($F20=0,0,VLOOKUP(UPPER($F20),Ratio2!$C$5:$F$15,3)*$G20)</f>
        <v>2164074.7593496097</v>
      </c>
      <c r="J20" s="836">
        <f>IF($F20=0,0,VLOOKUP(UPPER($F20),Ratio2!$C$5:$F$15,4)*$G20)</f>
        <v>16206559.511259744</v>
      </c>
      <c r="K20" s="866">
        <f t="shared" si="0"/>
        <v>0</v>
      </c>
      <c r="L20" s="861"/>
      <c r="M20" s="875"/>
      <c r="N20" s="838"/>
      <c r="O20" s="838"/>
      <c r="P20" s="838"/>
    </row>
    <row r="21" spans="2:16" s="817" customFormat="1" ht="15" customHeight="1">
      <c r="B21" s="819"/>
      <c r="C21" s="895" t="str">
        <f>'262 Taxes'!F19</f>
        <v>City Taxes and Licenses</v>
      </c>
      <c r="D21" s="869">
        <v>262</v>
      </c>
      <c r="E21" s="870" t="s">
        <v>591</v>
      </c>
      <c r="F21" s="854" t="s">
        <v>582</v>
      </c>
      <c r="G21" s="874">
        <f>'262 Taxes'!J19</f>
        <v>32274523</v>
      </c>
      <c r="H21" s="836">
        <f>IF($F21=0,0,VLOOKUP(UPPER($F21),Ratio2!$C$5:$F$15,2)*$G21)</f>
        <v>0</v>
      </c>
      <c r="I21" s="836">
        <f>IF($F21=0,0,VLOOKUP(UPPER($F21),Ratio2!$C$5:$F$15,3)*$G21)</f>
        <v>0</v>
      </c>
      <c r="J21" s="836">
        <f>IF($F21=0,0,VLOOKUP(UPPER($F21),Ratio2!$C$5:$F$15,4)*$G21)</f>
        <v>32274523</v>
      </c>
      <c r="K21" s="866">
        <f t="shared" si="0"/>
        <v>0</v>
      </c>
      <c r="L21" s="861"/>
      <c r="M21" s="875"/>
      <c r="N21" s="838"/>
      <c r="O21" s="838"/>
      <c r="P21" s="838"/>
    </row>
    <row r="22" spans="2:16" s="817" customFormat="1" ht="15" customHeight="1">
      <c r="B22" s="819"/>
      <c r="C22" s="895" t="str">
        <f>'262 Taxes'!F20</f>
        <v>Public Utility Comm Fees</v>
      </c>
      <c r="D22" s="869">
        <v>262</v>
      </c>
      <c r="E22" s="870" t="s">
        <v>591</v>
      </c>
      <c r="F22" s="854" t="s">
        <v>582</v>
      </c>
      <c r="G22" s="874">
        <f>'262 Taxes'!J20</f>
        <v>3251935</v>
      </c>
      <c r="H22" s="836">
        <f>IF($F22=0,0,VLOOKUP(UPPER($F22),Ratio2!$C$5:$F$15,2)*$G22)</f>
        <v>0</v>
      </c>
      <c r="I22" s="836">
        <f>IF($F22=0,0,VLOOKUP(UPPER($F22),Ratio2!$C$5:$F$15,3)*$G22)</f>
        <v>0</v>
      </c>
      <c r="J22" s="836">
        <f>IF($F22=0,0,VLOOKUP(UPPER($F22),Ratio2!$C$5:$F$15,4)*$G22)</f>
        <v>3251935</v>
      </c>
      <c r="K22" s="866">
        <f t="shared" si="0"/>
        <v>0</v>
      </c>
      <c r="L22" s="861"/>
      <c r="M22" s="875"/>
      <c r="N22" s="838"/>
      <c r="O22" s="838"/>
      <c r="P22" s="838"/>
    </row>
    <row r="23" spans="2:16" s="817" customFormat="1" ht="15" customHeight="1">
      <c r="B23" s="819"/>
      <c r="C23" s="895" t="str">
        <f>'262 Taxes'!F21</f>
        <v>Department of Energy</v>
      </c>
      <c r="D23" s="869">
        <v>262</v>
      </c>
      <c r="E23" s="870" t="s">
        <v>591</v>
      </c>
      <c r="F23" s="854" t="s">
        <v>582</v>
      </c>
      <c r="G23" s="874">
        <f>'262 Taxes'!J21</f>
        <v>724706</v>
      </c>
      <c r="H23" s="836">
        <f>IF($F23=0,0,VLOOKUP(UPPER($F23),Ratio2!$C$5:$F$15,2)*$G23)</f>
        <v>0</v>
      </c>
      <c r="I23" s="836">
        <f>IF($F23=0,0,VLOOKUP(UPPER($F23),Ratio2!$C$5:$F$15,3)*$G23)</f>
        <v>0</v>
      </c>
      <c r="J23" s="836">
        <f>IF($F23=0,0,VLOOKUP(UPPER($F23),Ratio2!$C$5:$F$15,4)*$G23)</f>
        <v>724706</v>
      </c>
      <c r="K23" s="866">
        <f t="shared" si="0"/>
        <v>0</v>
      </c>
      <c r="L23" s="861"/>
      <c r="M23" s="875"/>
      <c r="N23" s="838"/>
      <c r="O23" s="838"/>
      <c r="P23" s="838"/>
    </row>
    <row r="24" spans="2:16" s="817" customFormat="1" ht="15" customHeight="1">
      <c r="B24" s="819"/>
      <c r="C24" s="895" t="str">
        <f>'262 Taxes'!F22</f>
        <v>Department of Enviro Quality</v>
      </c>
      <c r="D24" s="869">
        <v>262</v>
      </c>
      <c r="E24" s="870" t="s">
        <v>591</v>
      </c>
      <c r="F24" s="854" t="s">
        <v>582</v>
      </c>
      <c r="G24" s="874">
        <f>'262 Taxes'!J22</f>
        <v>293762</v>
      </c>
      <c r="H24" s="836">
        <f>IF($F24=0,0,VLOOKUP(UPPER($F24),Ratio2!$C$5:$F$15,2)*$G24)</f>
        <v>0</v>
      </c>
      <c r="I24" s="836">
        <f>IF($F24=0,0,VLOOKUP(UPPER($F24),Ratio2!$C$5:$F$15,3)*$G24)</f>
        <v>0</v>
      </c>
      <c r="J24" s="836">
        <f>IF($F24=0,0,VLOOKUP(UPPER($F24),Ratio2!$C$5:$F$15,4)*$G24)</f>
        <v>293762</v>
      </c>
      <c r="K24" s="866">
        <f t="shared" si="0"/>
        <v>0</v>
      </c>
      <c r="L24" s="861"/>
      <c r="M24" s="875"/>
      <c r="N24" s="838"/>
      <c r="O24" s="838"/>
      <c r="P24" s="838"/>
    </row>
    <row r="25" spans="2:16" s="817" customFormat="1" ht="15" customHeight="1">
      <c r="B25" s="819"/>
      <c r="C25" s="895" t="str">
        <f>'262 Taxes'!F23</f>
        <v>Unemployment</v>
      </c>
      <c r="D25" s="869">
        <v>262</v>
      </c>
      <c r="E25" s="870" t="s">
        <v>591</v>
      </c>
      <c r="F25" s="854" t="s">
        <v>67</v>
      </c>
      <c r="G25" s="874">
        <f>'262 Taxes'!J23</f>
        <v>1453141</v>
      </c>
      <c r="H25" s="836">
        <f>IF($F25=0,0,VLOOKUP(UPPER($F25),Ratio2!$C$5:$F$15,2)*$G25)</f>
        <v>451778.49397020345</v>
      </c>
      <c r="I25" s="836">
        <f>IF($F25=0,0,VLOOKUP(UPPER($F25),Ratio2!$C$5:$F$15,3)*$G25)</f>
        <v>76116.13290830664</v>
      </c>
      <c r="J25" s="836">
        <f>IF($F25=0,0,VLOOKUP(UPPER($F25),Ratio2!$C$5:$F$15,4)*$G25)</f>
        <v>925246.3731214901</v>
      </c>
      <c r="K25" s="866">
        <f t="shared" si="0"/>
        <v>0</v>
      </c>
      <c r="L25" s="861"/>
      <c r="M25" s="875"/>
      <c r="N25" s="838"/>
      <c r="O25" s="838"/>
      <c r="P25" s="838"/>
    </row>
    <row r="26" spans="2:16" s="817" customFormat="1" ht="15" customHeight="1">
      <c r="B26" s="819"/>
      <c r="C26" s="895" t="str">
        <f>'262 Taxes'!F24</f>
        <v>Water Power Fee</v>
      </c>
      <c r="D26" s="869">
        <v>262</v>
      </c>
      <c r="E26" s="870" t="s">
        <v>591</v>
      </c>
      <c r="F26" s="854" t="s">
        <v>582</v>
      </c>
      <c r="G26" s="874">
        <f>'262 Taxes'!J24</f>
        <v>224335</v>
      </c>
      <c r="H26" s="836">
        <f>IF($F26=0,0,VLOOKUP(UPPER($F26),Ratio2!$C$5:$F$15,2)*$G26)</f>
        <v>0</v>
      </c>
      <c r="I26" s="836">
        <f>IF($F26=0,0,VLOOKUP(UPPER($F26),Ratio2!$C$5:$F$15,3)*$G26)</f>
        <v>0</v>
      </c>
      <c r="J26" s="836">
        <f>IF($F26=0,0,VLOOKUP(UPPER($F26),Ratio2!$C$5:$F$15,4)*$G26)</f>
        <v>224335</v>
      </c>
      <c r="K26" s="866">
        <f t="shared" si="0"/>
        <v>0</v>
      </c>
      <c r="L26" s="861"/>
      <c r="M26" s="875"/>
      <c r="N26" s="838"/>
      <c r="O26" s="838"/>
      <c r="P26" s="838"/>
    </row>
    <row r="27" spans="2:16" s="817" customFormat="1" ht="15" customHeight="1">
      <c r="B27" s="819"/>
      <c r="C27" s="895" t="str">
        <f>'262 Taxes'!F25</f>
        <v>Transportation Tax</v>
      </c>
      <c r="D27" s="869">
        <v>262</v>
      </c>
      <c r="E27" s="870" t="s">
        <v>591</v>
      </c>
      <c r="F27" s="854" t="s">
        <v>582</v>
      </c>
      <c r="G27" s="874">
        <f>'262 Taxes'!J25</f>
        <v>1041446</v>
      </c>
      <c r="H27" s="836">
        <f>IF($F27=0,0,VLOOKUP(UPPER($F27),Ratio2!$C$5:$F$15,2)*$G27)</f>
        <v>0</v>
      </c>
      <c r="I27" s="836">
        <f>IF($F27=0,0,VLOOKUP(UPPER($F27),Ratio2!$C$5:$F$15,3)*$G27)</f>
        <v>0</v>
      </c>
      <c r="J27" s="836">
        <f>IF($F27=0,0,VLOOKUP(UPPER($F27),Ratio2!$C$5:$F$15,4)*$G27)</f>
        <v>1041446</v>
      </c>
      <c r="K27" s="866">
        <f t="shared" si="0"/>
        <v>0</v>
      </c>
      <c r="L27" s="861"/>
      <c r="M27" s="875"/>
      <c r="N27" s="838"/>
      <c r="O27" s="838"/>
      <c r="P27" s="838"/>
    </row>
    <row r="28" spans="2:16" s="817" customFormat="1" ht="15" customHeight="1">
      <c r="B28" s="819"/>
      <c r="C28" s="895" t="str">
        <f>'262 Taxes'!F26</f>
        <v>Workers Comp Assessment</v>
      </c>
      <c r="D28" s="869">
        <v>262</v>
      </c>
      <c r="E28" s="870" t="s">
        <v>591</v>
      </c>
      <c r="F28" s="854" t="s">
        <v>67</v>
      </c>
      <c r="G28" s="874">
        <f>'262 Taxes'!J26</f>
        <v>188999</v>
      </c>
      <c r="H28" s="836">
        <f>IF($F28=0,0,VLOOKUP(UPPER($F28),Ratio2!$C$5:$F$15,2)*$G28)</f>
        <v>58759.393329260194</v>
      </c>
      <c r="I28" s="836">
        <f>IF($F28=0,0,VLOOKUP(UPPER($F28),Ratio2!$C$5:$F$15,3)*$G28)</f>
        <v>9899.846610574643</v>
      </c>
      <c r="J28" s="836">
        <f>IF($F28=0,0,VLOOKUP(UPPER($F28),Ratio2!$C$5:$F$15,4)*$G28)</f>
        <v>120339.7600601652</v>
      </c>
      <c r="K28" s="866">
        <f t="shared" si="0"/>
        <v>0</v>
      </c>
      <c r="L28" s="861"/>
      <c r="M28" s="875"/>
      <c r="N28" s="838"/>
      <c r="O28" s="838"/>
      <c r="P28" s="838"/>
    </row>
    <row r="29" spans="2:16" s="817" customFormat="1" ht="15" customHeight="1">
      <c r="B29" s="819"/>
      <c r="C29" s="895" t="str">
        <f>'262 Taxes'!F27</f>
        <v>County &amp; City Income Tax</v>
      </c>
      <c r="D29" s="869">
        <v>262</v>
      </c>
      <c r="E29" s="870" t="s">
        <v>591</v>
      </c>
      <c r="F29" s="854" t="s">
        <v>582</v>
      </c>
      <c r="G29" s="874">
        <f>'262 Taxes'!J27</f>
        <v>1634599</v>
      </c>
      <c r="H29" s="836">
        <f>IF($F29=0,0,VLOOKUP(UPPER($F29),Ratio2!$C$5:$F$15,2)*$G29)</f>
        <v>0</v>
      </c>
      <c r="I29" s="836">
        <f>IF($F29=0,0,VLOOKUP(UPPER($F29),Ratio2!$C$5:$F$15,3)*$G29)</f>
        <v>0</v>
      </c>
      <c r="J29" s="836">
        <f>IF($F29=0,0,VLOOKUP(UPPER($F29),Ratio2!$C$5:$F$15,4)*$G29)</f>
        <v>1634599</v>
      </c>
      <c r="K29" s="866">
        <f t="shared" si="0"/>
        <v>0</v>
      </c>
      <c r="L29" s="861"/>
      <c r="M29" s="875"/>
      <c r="N29" s="838"/>
      <c r="O29" s="838"/>
      <c r="P29" s="838"/>
    </row>
    <row r="30" spans="2:16" s="817" customFormat="1" ht="15" customHeight="1">
      <c r="B30" s="819"/>
      <c r="C30" s="896" t="str">
        <f>'262 Taxes'!F28</f>
        <v>SUBTOTAL Oregon</v>
      </c>
      <c r="D30" s="897">
        <v>262</v>
      </c>
      <c r="E30" s="898" t="s">
        <v>591</v>
      </c>
      <c r="F30" s="865"/>
      <c r="G30" s="899">
        <f>SUM(G18:G29)</f>
        <v>67205545</v>
      </c>
      <c r="H30" s="899">
        <f>SUM(H18:H29)</f>
        <v>11136950.616690105</v>
      </c>
      <c r="I30" s="899">
        <f>SUM(I18:I29)</f>
        <v>2250090.738868491</v>
      </c>
      <c r="J30" s="899">
        <f>SUM(J18:J29)</f>
        <v>53818503.6444414</v>
      </c>
      <c r="K30" s="866">
        <f t="shared" si="0"/>
        <v>0</v>
      </c>
      <c r="L30" s="861"/>
      <c r="M30" s="875"/>
      <c r="N30" s="838"/>
      <c r="O30" s="838"/>
      <c r="P30" s="838"/>
    </row>
    <row r="31" spans="2:16" s="817" customFormat="1" ht="15" customHeight="1">
      <c r="B31" s="819"/>
      <c r="C31" s="895" t="str">
        <f>'262 Taxes'!F29</f>
        <v>   State of Washington:</v>
      </c>
      <c r="D31" s="869">
        <v>262</v>
      </c>
      <c r="E31" s="870" t="s">
        <v>591</v>
      </c>
      <c r="F31" s="854"/>
      <c r="G31" s="874">
        <f>'262 Taxes'!J29</f>
        <v>0</v>
      </c>
      <c r="H31" s="836">
        <f>IF($F31=0,0,VLOOKUP(UPPER($F31),Ratio2!$C$5:$F$15,2)*$G31)</f>
        <v>0</v>
      </c>
      <c r="I31" s="836">
        <f>IF($F31=0,0,VLOOKUP(UPPER($F31),Ratio2!$C$5:$F$15,3)*$G31)</f>
        <v>0</v>
      </c>
      <c r="J31" s="836">
        <f>IF($F31=0,0,VLOOKUP(UPPER($F31),Ratio2!$C$5:$F$15,4)*$G31)</f>
        <v>0</v>
      </c>
      <c r="K31" s="866">
        <f t="shared" si="0"/>
        <v>0</v>
      </c>
      <c r="L31" s="861"/>
      <c r="M31" s="875"/>
      <c r="N31" s="838"/>
      <c r="O31" s="838"/>
      <c r="P31" s="838"/>
    </row>
    <row r="32" spans="2:16" s="817" customFormat="1" ht="15" customHeight="1">
      <c r="B32" s="819"/>
      <c r="C32" s="895" t="str">
        <f>'262 Taxes'!F30</f>
        <v>Property Taxes</v>
      </c>
      <c r="D32" s="869">
        <v>262</v>
      </c>
      <c r="E32" s="870" t="s">
        <v>591</v>
      </c>
      <c r="F32" s="854" t="s">
        <v>104</v>
      </c>
      <c r="G32" s="874">
        <f>'262 Taxes'!J30</f>
        <v>83833</v>
      </c>
      <c r="H32" s="836">
        <f>IF($F32=0,0,VLOOKUP(UPPER($F32),Ratio2!$C$5:$F$15,2)*$G32)</f>
        <v>30721.88896831479</v>
      </c>
      <c r="I32" s="836">
        <f>IF($F32=0,0,VLOOKUP(UPPER($F32),Ratio2!$C$5:$F$15,3)*$G32)</f>
        <v>6256.529476969012</v>
      </c>
      <c r="J32" s="836">
        <f>IF($F32=0,0,VLOOKUP(UPPER($F32),Ratio2!$C$5:$F$15,4)*$G32)</f>
        <v>46854.58155471618</v>
      </c>
      <c r="K32" s="866">
        <f t="shared" si="0"/>
        <v>0</v>
      </c>
      <c r="L32" s="861"/>
      <c r="M32" s="875"/>
      <c r="N32" s="838"/>
      <c r="O32" s="838"/>
      <c r="P32" s="838"/>
    </row>
    <row r="33" spans="2:16" s="817" customFormat="1" ht="15" customHeight="1">
      <c r="B33" s="819"/>
      <c r="C33" s="895" t="str">
        <f>'262 Taxes'!F31</f>
        <v>Sales Tax</v>
      </c>
      <c r="D33" s="869">
        <v>262</v>
      </c>
      <c r="E33" s="870" t="s">
        <v>591</v>
      </c>
      <c r="F33" s="854" t="s">
        <v>582</v>
      </c>
      <c r="G33" s="874">
        <f>'262 Taxes'!J31</f>
        <v>0</v>
      </c>
      <c r="H33" s="836">
        <f>IF($F33=0,0,VLOOKUP(UPPER($F33),Ratio2!$C$5:$F$15,2)*$G33)</f>
        <v>0</v>
      </c>
      <c r="I33" s="836">
        <f>IF($F33=0,0,VLOOKUP(UPPER($F33),Ratio2!$C$5:$F$15,3)*$G33)</f>
        <v>0</v>
      </c>
      <c r="J33" s="836">
        <f>IF($F33=0,0,VLOOKUP(UPPER($F33),Ratio2!$C$5:$F$15,4)*$G33)</f>
        <v>0</v>
      </c>
      <c r="K33" s="866">
        <f t="shared" si="0"/>
        <v>0</v>
      </c>
      <c r="L33" s="861"/>
      <c r="M33" s="875"/>
      <c r="N33" s="838"/>
      <c r="O33" s="838"/>
      <c r="P33" s="838"/>
    </row>
    <row r="34" spans="2:16" s="817" customFormat="1" ht="15" customHeight="1">
      <c r="B34" s="819"/>
      <c r="C34" s="896" t="str">
        <f>'262 Taxes'!F32</f>
        <v>SUBTOTAL Washington</v>
      </c>
      <c r="D34" s="897">
        <v>262</v>
      </c>
      <c r="E34" s="898" t="s">
        <v>591</v>
      </c>
      <c r="F34" s="865"/>
      <c r="G34" s="899">
        <f>SUM(G31:G33)</f>
        <v>83833</v>
      </c>
      <c r="H34" s="899">
        <f>SUM(H31:H33)</f>
        <v>30721.88896831479</v>
      </c>
      <c r="I34" s="899">
        <f>SUM(I31:I33)</f>
        <v>6256.529476969012</v>
      </c>
      <c r="J34" s="899">
        <f>SUM(J31:J33)</f>
        <v>46854.58155471618</v>
      </c>
      <c r="K34" s="866">
        <f t="shared" si="0"/>
        <v>0</v>
      </c>
      <c r="L34" s="861"/>
      <c r="M34" s="875"/>
      <c r="N34" s="838"/>
      <c r="O34" s="838"/>
      <c r="P34" s="838"/>
    </row>
    <row r="35" spans="2:16" s="817" customFormat="1" ht="15" customHeight="1">
      <c r="B35" s="819"/>
      <c r="C35" s="895" t="str">
        <f>'262 Taxes'!F33</f>
        <v>   State of Wyoming:</v>
      </c>
      <c r="D35" s="869">
        <v>262</v>
      </c>
      <c r="E35" s="870" t="s">
        <v>591</v>
      </c>
      <c r="F35" s="854"/>
      <c r="G35" s="874">
        <f>'262 Taxes'!J33</f>
        <v>0</v>
      </c>
      <c r="H35" s="836">
        <f>IF($F35=0,0,VLOOKUP(UPPER($F35),Ratio2!$C$5:$F$15,2)*$G35)</f>
        <v>0</v>
      </c>
      <c r="I35" s="836">
        <f>IF($F35=0,0,VLOOKUP(UPPER($F35),Ratio2!$C$5:$F$15,3)*$G35)</f>
        <v>0</v>
      </c>
      <c r="J35" s="836">
        <f>IF($F35=0,0,VLOOKUP(UPPER($F35),Ratio2!$C$5:$F$15,4)*$G35)</f>
        <v>0</v>
      </c>
      <c r="K35" s="866">
        <f t="shared" si="0"/>
        <v>0</v>
      </c>
      <c r="L35" s="861"/>
      <c r="M35" s="875"/>
      <c r="N35" s="838"/>
      <c r="O35" s="838"/>
      <c r="P35" s="838"/>
    </row>
    <row r="36" spans="2:16" s="817" customFormat="1" ht="15" customHeight="1">
      <c r="B36" s="819"/>
      <c r="C36" s="895" t="str">
        <f>'262 Taxes'!F34</f>
        <v>Sales Tax</v>
      </c>
      <c r="D36" s="869">
        <v>262</v>
      </c>
      <c r="E36" s="870" t="s">
        <v>591</v>
      </c>
      <c r="F36" s="854" t="s">
        <v>582</v>
      </c>
      <c r="G36" s="874">
        <f>'262 Taxes'!J34</f>
        <v>0</v>
      </c>
      <c r="H36" s="836">
        <f>IF($F36=0,0,VLOOKUP(UPPER($F36),Ratio2!$C$5:$F$15,2)*$G36)</f>
        <v>0</v>
      </c>
      <c r="I36" s="836">
        <f>IF($F36=0,0,VLOOKUP(UPPER($F36),Ratio2!$C$5:$F$15,3)*$G36)</f>
        <v>0</v>
      </c>
      <c r="J36" s="836">
        <f>IF($F36=0,0,VLOOKUP(UPPER($F36),Ratio2!$C$5:$F$15,4)*$G36)</f>
        <v>0</v>
      </c>
      <c r="K36" s="866">
        <f t="shared" si="0"/>
        <v>0</v>
      </c>
      <c r="L36" s="861"/>
      <c r="M36" s="875"/>
      <c r="N36" s="838"/>
      <c r="O36" s="838"/>
      <c r="P36" s="838"/>
    </row>
    <row r="37" spans="2:16" s="817" customFormat="1" ht="15" customHeight="1">
      <c r="B37" s="819"/>
      <c r="C37" s="896" t="str">
        <f>'262 Taxes'!F35</f>
        <v>SUBTOTAL Wyoming</v>
      </c>
      <c r="D37" s="897">
        <v>262</v>
      </c>
      <c r="E37" s="898" t="s">
        <v>591</v>
      </c>
      <c r="F37" s="865"/>
      <c r="G37" s="899">
        <f>SUM(G35:G36)</f>
        <v>0</v>
      </c>
      <c r="H37" s="899">
        <f>SUM(H35:H36)</f>
        <v>0</v>
      </c>
      <c r="I37" s="899">
        <f>SUM(I35:I36)</f>
        <v>0</v>
      </c>
      <c r="J37" s="899">
        <f>SUM(J35:J36)</f>
        <v>0</v>
      </c>
      <c r="K37" s="866">
        <f t="shared" si="0"/>
        <v>0</v>
      </c>
      <c r="L37" s="861"/>
      <c r="M37" s="875"/>
      <c r="N37" s="838"/>
      <c r="O37" s="838"/>
      <c r="P37" s="838"/>
    </row>
    <row r="38" spans="2:16" s="817" customFormat="1" ht="15" customHeight="1">
      <c r="B38" s="819"/>
      <c r="C38" s="895" t="str">
        <f>'262 Taxes'!F36</f>
        <v>   State of California:</v>
      </c>
      <c r="D38" s="869">
        <v>262</v>
      </c>
      <c r="E38" s="870" t="s">
        <v>591</v>
      </c>
      <c r="F38" s="854"/>
      <c r="G38" s="874">
        <f>'262 Taxes'!J36</f>
        <v>0</v>
      </c>
      <c r="H38" s="836">
        <f>IF($F38=0,0,VLOOKUP(UPPER($F38),Ratio2!$C$5:$F$15,2)*$G38)</f>
        <v>0</v>
      </c>
      <c r="I38" s="836">
        <f>IF($F38=0,0,VLOOKUP(UPPER($F38),Ratio2!$C$5:$F$15,3)*$G38)</f>
        <v>0</v>
      </c>
      <c r="J38" s="836">
        <f>IF($F38=0,0,VLOOKUP(UPPER($F38),Ratio2!$C$5:$F$15,4)*$G38)</f>
        <v>0</v>
      </c>
      <c r="K38" s="866">
        <f t="shared" si="0"/>
        <v>0</v>
      </c>
      <c r="L38" s="861"/>
      <c r="M38" s="875"/>
      <c r="N38" s="838"/>
      <c r="O38" s="838"/>
      <c r="P38" s="838"/>
    </row>
    <row r="39" spans="2:16" s="817" customFormat="1" ht="15" customHeight="1">
      <c r="B39" s="819"/>
      <c r="C39" s="895" t="str">
        <f>'262 Taxes'!F37</f>
        <v>Corporate franchise tax</v>
      </c>
      <c r="D39" s="869">
        <v>262</v>
      </c>
      <c r="E39" s="870" t="s">
        <v>591</v>
      </c>
      <c r="F39" s="854" t="s">
        <v>582</v>
      </c>
      <c r="G39" s="874">
        <f>'262 Taxes'!J37</f>
        <v>697</v>
      </c>
      <c r="H39" s="836">
        <f>IF($F39=0,0,VLOOKUP(UPPER($F39),Ratio2!$C$5:$F$15,2)*$G39)</f>
        <v>0</v>
      </c>
      <c r="I39" s="836">
        <f>IF($F39=0,0,VLOOKUP(UPPER($F39),Ratio2!$C$5:$F$15,3)*$G39)</f>
        <v>0</v>
      </c>
      <c r="J39" s="836">
        <f>IF($F39=0,0,VLOOKUP(UPPER($F39),Ratio2!$C$5:$F$15,4)*$G39)</f>
        <v>697</v>
      </c>
      <c r="K39" s="866">
        <f t="shared" si="0"/>
        <v>0</v>
      </c>
      <c r="L39" s="861"/>
      <c r="M39" s="875"/>
      <c r="N39" s="838"/>
      <c r="O39" s="838"/>
      <c r="P39" s="838"/>
    </row>
    <row r="40" spans="2:16" s="817" customFormat="1" ht="15" customHeight="1">
      <c r="B40" s="819"/>
      <c r="C40" s="896" t="str">
        <f>'262 Taxes'!F38</f>
        <v>SUBTOTAL California</v>
      </c>
      <c r="D40" s="897">
        <v>262</v>
      </c>
      <c r="E40" s="898" t="s">
        <v>591</v>
      </c>
      <c r="F40" s="865"/>
      <c r="G40" s="899">
        <f>SUM(G38:G39)</f>
        <v>697</v>
      </c>
      <c r="H40" s="899">
        <f>SUM(H38:H39)</f>
        <v>0</v>
      </c>
      <c r="I40" s="899">
        <f>SUM(I38:I39)</f>
        <v>0</v>
      </c>
      <c r="J40" s="899">
        <f>SUM(J38:J39)</f>
        <v>697</v>
      </c>
      <c r="K40" s="866">
        <f t="shared" si="0"/>
        <v>0</v>
      </c>
      <c r="L40" s="861"/>
      <c r="M40" s="875"/>
      <c r="N40" s="838"/>
      <c r="O40" s="838"/>
      <c r="P40" s="838"/>
    </row>
    <row r="41" spans="2:16" s="817" customFormat="1" ht="15" customHeight="1">
      <c r="B41" s="819"/>
      <c r="C41" s="895" t="str">
        <f>'262 Taxes'!F39</f>
        <v>   Canada:</v>
      </c>
      <c r="D41" s="869">
        <v>262</v>
      </c>
      <c r="E41" s="870" t="s">
        <v>591</v>
      </c>
      <c r="F41" s="854"/>
      <c r="G41" s="874">
        <f>'262 Taxes'!J39</f>
        <v>0</v>
      </c>
      <c r="H41" s="836">
        <f>IF($F41=0,0,VLOOKUP(UPPER($F41),Ratio2!$C$5:$F$15,2)*$G41)</f>
        <v>0</v>
      </c>
      <c r="I41" s="836">
        <f>IF($F41=0,0,VLOOKUP(UPPER($F41),Ratio2!$C$5:$F$15,3)*$G41)</f>
        <v>0</v>
      </c>
      <c r="J41" s="836">
        <f>IF($F41=0,0,VLOOKUP(UPPER($F41),Ratio2!$C$5:$F$15,4)*$G41)</f>
        <v>0</v>
      </c>
      <c r="K41" s="866">
        <f t="shared" si="0"/>
        <v>0</v>
      </c>
      <c r="L41" s="861"/>
      <c r="M41" s="875"/>
      <c r="N41" s="838"/>
      <c r="O41" s="838"/>
      <c r="P41" s="838"/>
    </row>
    <row r="42" spans="2:16" s="817" customFormat="1" ht="15" customHeight="1">
      <c r="B42" s="819"/>
      <c r="C42" s="895" t="str">
        <f>'262 Taxes'!F40</f>
        <v>Goods &amp; Services Tax</v>
      </c>
      <c r="D42" s="869">
        <v>262</v>
      </c>
      <c r="E42" s="870" t="s">
        <v>591</v>
      </c>
      <c r="F42" s="854" t="s">
        <v>582</v>
      </c>
      <c r="G42" s="874">
        <f>'262 Taxes'!J40</f>
        <v>0</v>
      </c>
      <c r="H42" s="836">
        <f>IF($F42=0,0,VLOOKUP(UPPER($F42),Ratio2!$C$5:$F$15,2)*$G42)</f>
        <v>0</v>
      </c>
      <c r="I42" s="836">
        <f>IF($F42=0,0,VLOOKUP(UPPER($F42),Ratio2!$C$5:$F$15,3)*$G42)</f>
        <v>0</v>
      </c>
      <c r="J42" s="836">
        <f>IF($F42=0,0,VLOOKUP(UPPER($F42),Ratio2!$C$5:$F$15,4)*$G42)</f>
        <v>0</v>
      </c>
      <c r="K42" s="866">
        <f t="shared" si="0"/>
        <v>0</v>
      </c>
      <c r="L42" s="861"/>
      <c r="M42" s="875"/>
      <c r="N42" s="838"/>
      <c r="O42" s="838"/>
      <c r="P42" s="838"/>
    </row>
    <row r="43" spans="2:16" s="817" customFormat="1" ht="15" customHeight="1">
      <c r="B43" s="819"/>
      <c r="C43" s="896" t="str">
        <f>'262 Taxes'!F41</f>
        <v>SUBTOTAL Canada</v>
      </c>
      <c r="D43" s="897">
        <v>262</v>
      </c>
      <c r="E43" s="898" t="s">
        <v>591</v>
      </c>
      <c r="F43" s="865"/>
      <c r="G43" s="899">
        <f>SUM(G41:G42)</f>
        <v>0</v>
      </c>
      <c r="H43" s="899">
        <f>SUM(H41:H42)</f>
        <v>0</v>
      </c>
      <c r="I43" s="899">
        <f>SUM(I41:I42)</f>
        <v>0</v>
      </c>
      <c r="J43" s="899">
        <f>SUM(J41:J42)</f>
        <v>0</v>
      </c>
      <c r="K43" s="866">
        <f t="shared" si="0"/>
        <v>0</v>
      </c>
      <c r="L43" s="861"/>
      <c r="M43" s="875"/>
      <c r="N43" s="838"/>
      <c r="O43" s="838"/>
      <c r="P43" s="838"/>
    </row>
    <row r="44" spans="2:16" s="817" customFormat="1" ht="15" customHeight="1">
      <c r="B44" s="819"/>
      <c r="C44" s="895"/>
      <c r="D44" s="869"/>
      <c r="E44" s="870"/>
      <c r="F44" s="854"/>
      <c r="G44" s="874"/>
      <c r="H44" s="836"/>
      <c r="I44" s="836"/>
      <c r="J44" s="836"/>
      <c r="K44" s="866"/>
      <c r="L44" s="861"/>
      <c r="M44" s="875"/>
      <c r="N44" s="838"/>
      <c r="O44" s="838"/>
      <c r="P44" s="838"/>
    </row>
    <row r="45" spans="2:16" s="817" customFormat="1" ht="15" customHeight="1">
      <c r="B45" s="819"/>
      <c r="C45" s="895"/>
      <c r="D45" s="869"/>
      <c r="E45" s="870"/>
      <c r="F45" s="854"/>
      <c r="G45" s="874"/>
      <c r="H45" s="836"/>
      <c r="I45" s="836"/>
      <c r="J45" s="836"/>
      <c r="K45" s="866"/>
      <c r="L45" s="861"/>
      <c r="M45" s="875"/>
      <c r="N45" s="838"/>
      <c r="O45" s="838"/>
      <c r="P45" s="838"/>
    </row>
    <row r="46" spans="2:16" s="817" customFormat="1" ht="15" customHeight="1">
      <c r="B46" s="819"/>
      <c r="C46" s="895"/>
      <c r="D46" s="869"/>
      <c r="E46" s="870"/>
      <c r="F46" s="854"/>
      <c r="G46" s="874"/>
      <c r="H46" s="836"/>
      <c r="I46" s="836"/>
      <c r="J46" s="836"/>
      <c r="K46" s="866"/>
      <c r="L46" s="861"/>
      <c r="M46" s="875"/>
      <c r="N46" s="838"/>
      <c r="O46" s="838"/>
      <c r="P46" s="838"/>
    </row>
    <row r="47" spans="2:16" s="817" customFormat="1" ht="15" customHeight="1">
      <c r="B47" s="819"/>
      <c r="C47" s="895"/>
      <c r="D47" s="869"/>
      <c r="E47" s="870"/>
      <c r="F47" s="854"/>
      <c r="G47" s="874"/>
      <c r="H47" s="836"/>
      <c r="I47" s="836"/>
      <c r="J47" s="836"/>
      <c r="K47" s="866"/>
      <c r="L47" s="861"/>
      <c r="M47" s="875"/>
      <c r="N47" s="838"/>
      <c r="O47" s="838"/>
      <c r="P47" s="838"/>
    </row>
    <row r="48" spans="2:16" s="817" customFormat="1" ht="15" customHeight="1">
      <c r="B48" s="819"/>
      <c r="C48" s="895"/>
      <c r="D48" s="869"/>
      <c r="E48" s="870"/>
      <c r="F48" s="854"/>
      <c r="G48" s="874"/>
      <c r="H48" s="836"/>
      <c r="I48" s="836"/>
      <c r="J48" s="836"/>
      <c r="K48" s="866"/>
      <c r="L48" s="861"/>
      <c r="M48" s="875"/>
      <c r="N48" s="838"/>
      <c r="O48" s="838"/>
      <c r="P48" s="838"/>
    </row>
    <row r="49" spans="2:16" s="817" customFormat="1" ht="15" customHeight="1">
      <c r="B49" s="819"/>
      <c r="C49" s="895"/>
      <c r="D49" s="869"/>
      <c r="E49" s="870"/>
      <c r="F49" s="854"/>
      <c r="G49" s="874"/>
      <c r="H49" s="836"/>
      <c r="I49" s="836"/>
      <c r="J49" s="836"/>
      <c r="K49" s="866"/>
      <c r="L49" s="861"/>
      <c r="M49" s="875"/>
      <c r="N49" s="838"/>
      <c r="O49" s="838"/>
      <c r="P49" s="838"/>
    </row>
    <row r="50" spans="2:16" s="817" customFormat="1" ht="15" customHeight="1">
      <c r="B50" s="819"/>
      <c r="C50" s="895"/>
      <c r="D50" s="869"/>
      <c r="E50" s="870"/>
      <c r="F50" s="854"/>
      <c r="G50" s="874"/>
      <c r="H50" s="836"/>
      <c r="I50" s="836"/>
      <c r="J50" s="836"/>
      <c r="K50" s="866"/>
      <c r="L50" s="861"/>
      <c r="M50" s="875"/>
      <c r="N50" s="838"/>
      <c r="O50" s="838"/>
      <c r="P50" s="838"/>
    </row>
    <row r="51" spans="2:16" s="817" customFormat="1" ht="15" customHeight="1">
      <c r="B51" s="819"/>
      <c r="C51" s="895"/>
      <c r="D51" s="869"/>
      <c r="E51" s="870"/>
      <c r="F51" s="854"/>
      <c r="G51" s="874"/>
      <c r="H51" s="836"/>
      <c r="I51" s="836"/>
      <c r="J51" s="836"/>
      <c r="K51" s="866"/>
      <c r="L51" s="861"/>
      <c r="M51" s="875"/>
      <c r="N51" s="838"/>
      <c r="O51" s="838"/>
      <c r="P51" s="838"/>
    </row>
    <row r="52" spans="2:16" s="817" customFormat="1" ht="15" customHeight="1">
      <c r="B52" s="819"/>
      <c r="C52" s="895"/>
      <c r="D52" s="869"/>
      <c r="E52" s="870"/>
      <c r="F52" s="854"/>
      <c r="G52" s="874"/>
      <c r="H52" s="836"/>
      <c r="I52" s="836"/>
      <c r="J52" s="836"/>
      <c r="K52" s="866"/>
      <c r="L52" s="861"/>
      <c r="M52" s="875"/>
      <c r="N52" s="838"/>
      <c r="O52" s="838"/>
      <c r="P52" s="838"/>
    </row>
    <row r="53" spans="2:16" s="817" customFormat="1" ht="15" customHeight="1">
      <c r="B53" s="819"/>
      <c r="C53" s="895"/>
      <c r="D53" s="869"/>
      <c r="E53" s="870"/>
      <c r="F53" s="854"/>
      <c r="G53" s="874"/>
      <c r="H53" s="836"/>
      <c r="I53" s="836"/>
      <c r="J53" s="836"/>
      <c r="K53" s="866"/>
      <c r="L53" s="861"/>
      <c r="M53" s="875"/>
      <c r="N53" s="838"/>
      <c r="O53" s="838"/>
      <c r="P53" s="838"/>
    </row>
    <row r="54" spans="2:16" s="817" customFormat="1" ht="15" customHeight="1">
      <c r="B54" s="819"/>
      <c r="C54" s="895"/>
      <c r="D54" s="869"/>
      <c r="E54" s="870"/>
      <c r="F54" s="854"/>
      <c r="G54" s="874"/>
      <c r="H54" s="836"/>
      <c r="I54" s="836"/>
      <c r="J54" s="836"/>
      <c r="K54" s="866"/>
      <c r="L54" s="861"/>
      <c r="M54" s="875"/>
      <c r="N54" s="838"/>
      <c r="O54" s="838"/>
      <c r="P54" s="838"/>
    </row>
    <row r="55" spans="2:16" s="817" customFormat="1" ht="15" customHeight="1">
      <c r="B55" s="819"/>
      <c r="C55" s="895"/>
      <c r="D55" s="869"/>
      <c r="E55" s="870"/>
      <c r="F55" s="854"/>
      <c r="G55" s="874"/>
      <c r="H55" s="836"/>
      <c r="I55" s="836"/>
      <c r="J55" s="836"/>
      <c r="K55" s="866"/>
      <c r="L55" s="861"/>
      <c r="M55" s="875"/>
      <c r="N55" s="838"/>
      <c r="O55" s="838"/>
      <c r="P55" s="838"/>
    </row>
    <row r="56" spans="2:16" s="817" customFormat="1" ht="15" customHeight="1">
      <c r="B56" s="819"/>
      <c r="C56" s="895"/>
      <c r="D56" s="869"/>
      <c r="E56" s="870"/>
      <c r="F56" s="854"/>
      <c r="G56" s="874"/>
      <c r="H56" s="836"/>
      <c r="I56" s="836"/>
      <c r="J56" s="836"/>
      <c r="K56" s="866"/>
      <c r="L56" s="861"/>
      <c r="M56" s="875"/>
      <c r="N56" s="838"/>
      <c r="O56" s="838"/>
      <c r="P56" s="838"/>
    </row>
    <row r="57" spans="2:16" s="817" customFormat="1" ht="15" customHeight="1">
      <c r="B57" s="819"/>
      <c r="C57" s="895"/>
      <c r="D57" s="869"/>
      <c r="E57" s="870"/>
      <c r="F57" s="854"/>
      <c r="G57" s="874"/>
      <c r="H57" s="836"/>
      <c r="I57" s="836"/>
      <c r="J57" s="836"/>
      <c r="K57" s="866"/>
      <c r="L57" s="861"/>
      <c r="M57" s="875"/>
      <c r="N57" s="838"/>
      <c r="O57" s="838"/>
      <c r="P57" s="838"/>
    </row>
    <row r="58" spans="2:16" s="817" customFormat="1" ht="15" customHeight="1">
      <c r="B58" s="819"/>
      <c r="C58" s="895"/>
      <c r="D58" s="869"/>
      <c r="E58" s="870"/>
      <c r="F58" s="854"/>
      <c r="G58" s="874"/>
      <c r="H58" s="836"/>
      <c r="I58" s="836"/>
      <c r="J58" s="836"/>
      <c r="K58" s="866"/>
      <c r="L58" s="861"/>
      <c r="M58" s="875"/>
      <c r="N58" s="838"/>
      <c r="O58" s="838"/>
      <c r="P58" s="838"/>
    </row>
    <row r="59" spans="2:16" s="817" customFormat="1" ht="15" customHeight="1">
      <c r="B59" s="819"/>
      <c r="C59" s="895"/>
      <c r="D59" s="869"/>
      <c r="E59" s="870"/>
      <c r="F59" s="854"/>
      <c r="G59" s="874"/>
      <c r="H59" s="836"/>
      <c r="I59" s="836"/>
      <c r="J59" s="836"/>
      <c r="K59" s="866"/>
      <c r="L59" s="861"/>
      <c r="M59" s="875"/>
      <c r="N59" s="838"/>
      <c r="O59" s="838"/>
      <c r="P59" s="838"/>
    </row>
    <row r="60" spans="2:16" s="817" customFormat="1" ht="15" customHeight="1">
      <c r="B60" s="819"/>
      <c r="C60" s="895"/>
      <c r="D60" s="869"/>
      <c r="E60" s="870"/>
      <c r="F60" s="854"/>
      <c r="G60" s="874"/>
      <c r="H60" s="836"/>
      <c r="I60" s="836"/>
      <c r="J60" s="836"/>
      <c r="K60" s="866"/>
      <c r="L60" s="861"/>
      <c r="M60" s="875"/>
      <c r="N60" s="838"/>
      <c r="O60" s="838"/>
      <c r="P60" s="838"/>
    </row>
  </sheetData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2"/>
  <sheetViews>
    <sheetView workbookViewId="0" topLeftCell="A1">
      <selection activeCell="D16" sqref="D16"/>
    </sheetView>
  </sheetViews>
  <sheetFormatPr defaultColWidth="9.00390625" defaultRowHeight="15.75"/>
  <cols>
    <col min="1" max="1" width="17.625" style="1000" customWidth="1"/>
    <col min="2" max="2" width="12.375" style="1000" bestFit="1" customWidth="1"/>
    <col min="3" max="3" width="15.50390625" style="1000" customWidth="1"/>
    <col min="4" max="4" width="14.25390625" style="1000" customWidth="1"/>
    <col min="5" max="5" width="13.125" style="1000" bestFit="1" customWidth="1"/>
    <col min="6" max="6" width="12.625" style="1000" customWidth="1"/>
    <col min="7" max="7" width="12.75390625" style="1000" customWidth="1"/>
    <col min="8" max="8" width="38.25390625" style="1000" bestFit="1" customWidth="1"/>
    <col min="9" max="16384" width="8.00390625" style="1000" customWidth="1"/>
  </cols>
  <sheetData>
    <row r="2" spans="1:4" ht="15.75">
      <c r="A2" s="1011" t="s">
        <v>1934</v>
      </c>
      <c r="B2" s="1012"/>
      <c r="C2" s="1012"/>
      <c r="D2" s="1012"/>
    </row>
    <row r="3" spans="1:4" ht="15.75">
      <c r="A3" s="1011" t="s">
        <v>1014</v>
      </c>
      <c r="B3" s="1012"/>
      <c r="C3" s="1012"/>
      <c r="D3" s="1012"/>
    </row>
    <row r="4" spans="1:4" ht="15.75">
      <c r="A4" s="1011" t="s">
        <v>89</v>
      </c>
      <c r="B4" s="1012"/>
      <c r="C4" s="1012"/>
      <c r="D4" s="1012"/>
    </row>
    <row r="6" spans="1:5" ht="12.75">
      <c r="A6" s="1010" t="s">
        <v>90</v>
      </c>
      <c r="D6" s="1014">
        <v>1000000</v>
      </c>
      <c r="E6" s="1010" t="s">
        <v>95</v>
      </c>
    </row>
    <row r="7" spans="1:5" ht="12.75">
      <c r="A7" s="1017" t="s">
        <v>91</v>
      </c>
      <c r="B7" s="1018"/>
      <c r="C7" s="1018"/>
      <c r="D7" s="1016">
        <f>D8-D6</f>
        <v>47460534</v>
      </c>
      <c r="E7" s="1010" t="s">
        <v>96</v>
      </c>
    </row>
    <row r="8" spans="1:4" ht="12.75">
      <c r="A8" s="1010"/>
      <c r="C8" s="1015" t="s">
        <v>100</v>
      </c>
      <c r="D8" s="1019">
        <v>48460534</v>
      </c>
    </row>
    <row r="9" spans="1:4" ht="12.75">
      <c r="A9" s="1010"/>
      <c r="C9" s="1015"/>
      <c r="D9" s="1019"/>
    </row>
    <row r="10" spans="1:4" ht="12.75">
      <c r="A10" s="1010"/>
      <c r="C10" s="1015"/>
      <c r="D10" s="1019"/>
    </row>
    <row r="11" spans="1:4" ht="15.75">
      <c r="A11" s="1011" t="s">
        <v>1934</v>
      </c>
      <c r="B11" s="1012"/>
      <c r="C11" s="1012"/>
      <c r="D11" s="1012"/>
    </row>
    <row r="12" spans="1:4" ht="15.75">
      <c r="A12" s="1011" t="s">
        <v>92</v>
      </c>
      <c r="B12" s="1012"/>
      <c r="C12" s="1012"/>
      <c r="D12" s="1012"/>
    </row>
    <row r="13" spans="5:7" ht="12.75">
      <c r="E13" s="1001" t="s">
        <v>101</v>
      </c>
      <c r="F13" s="1001" t="s">
        <v>102</v>
      </c>
      <c r="G13" s="1001" t="s">
        <v>362</v>
      </c>
    </row>
    <row r="14" spans="1:5" ht="12.75">
      <c r="A14" s="1010" t="s">
        <v>93</v>
      </c>
      <c r="D14" s="1020">
        <v>1107985.72</v>
      </c>
      <c r="E14" s="1021">
        <f>D14</f>
        <v>1107985.72</v>
      </c>
    </row>
    <row r="15" spans="1:8" ht="12.75">
      <c r="A15" s="1017" t="s">
        <v>94</v>
      </c>
      <c r="B15" s="1018"/>
      <c r="C15" s="1018"/>
      <c r="D15" s="1022">
        <f>D16-D14</f>
        <v>13896085.28</v>
      </c>
      <c r="E15" s="1022">
        <f>(B32/A32)*D15</f>
        <v>327305.3358680286</v>
      </c>
      <c r="F15" s="1022">
        <f>(D32/A32)*D15</f>
        <v>835896.1720780658</v>
      </c>
      <c r="G15" s="1022">
        <f>((C32+E32+F32+G32)/A32)*D15</f>
        <v>12732883.772053905</v>
      </c>
      <c r="H15" s="1021">
        <f>SUM(E15:G15)</f>
        <v>13896085.28</v>
      </c>
    </row>
    <row r="16" spans="4:5" ht="12.75">
      <c r="D16" s="1021">
        <v>15004071</v>
      </c>
      <c r="E16" s="1010" t="s">
        <v>97</v>
      </c>
    </row>
    <row r="17" spans="4:5" ht="12.75">
      <c r="D17" s="1021"/>
      <c r="E17" s="1010"/>
    </row>
    <row r="18" spans="1:5" ht="12.75">
      <c r="A18" s="1010" t="s">
        <v>98</v>
      </c>
      <c r="D18" s="1021">
        <v>1897268</v>
      </c>
      <c r="E18" s="1031">
        <f>D18</f>
        <v>1897268</v>
      </c>
    </row>
    <row r="19" spans="1:8" ht="12.75">
      <c r="A19" s="1010" t="s">
        <v>99</v>
      </c>
      <c r="D19" s="1021">
        <v>79891017</v>
      </c>
      <c r="E19" s="1031">
        <f>(E15/D15)*D19</f>
        <v>1881735.440243598</v>
      </c>
      <c r="F19" s="1021">
        <f>(F15/D15)*D19</f>
        <v>4805712.8283343185</v>
      </c>
      <c r="G19" s="1021">
        <f>(G15/D15)*D19</f>
        <v>73203568.73142208</v>
      </c>
      <c r="H19" s="1021">
        <f>SUM(E19:G19)</f>
        <v>79891017</v>
      </c>
    </row>
    <row r="22" spans="1:8" ht="15.75">
      <c r="A22" s="1011" t="s">
        <v>1934</v>
      </c>
      <c r="B22" s="1012"/>
      <c r="C22" s="1012"/>
      <c r="D22" s="1012"/>
      <c r="E22" s="1012"/>
      <c r="F22" s="1012"/>
      <c r="G22" s="1012"/>
      <c r="H22" s="1013"/>
    </row>
    <row r="23" spans="1:8" ht="15.75">
      <c r="A23" s="1011" t="s">
        <v>1013</v>
      </c>
      <c r="B23" s="1012"/>
      <c r="C23" s="1012"/>
      <c r="D23" s="1012"/>
      <c r="E23" s="1012"/>
      <c r="F23" s="1012"/>
      <c r="G23" s="1012"/>
      <c r="H23" s="1013"/>
    </row>
    <row r="24" spans="1:8" ht="15.75">
      <c r="A24" s="1011" t="s">
        <v>73</v>
      </c>
      <c r="B24" s="1012"/>
      <c r="C24" s="1012"/>
      <c r="D24" s="1012"/>
      <c r="E24" s="1012"/>
      <c r="F24" s="1012"/>
      <c r="G24" s="1012"/>
      <c r="H24" s="1013"/>
    </row>
    <row r="26" spans="1:8" ht="12.75">
      <c r="A26" s="1001" t="s">
        <v>100</v>
      </c>
      <c r="B26" s="1001" t="s">
        <v>101</v>
      </c>
      <c r="C26" s="1001" t="s">
        <v>362</v>
      </c>
      <c r="D26" s="1001" t="s">
        <v>102</v>
      </c>
      <c r="E26" s="1001" t="s">
        <v>74</v>
      </c>
      <c r="F26" s="1001" t="s">
        <v>75</v>
      </c>
      <c r="G26" s="1001" t="s">
        <v>76</v>
      </c>
      <c r="H26" s="1001" t="s">
        <v>77</v>
      </c>
    </row>
    <row r="27" spans="1:8" ht="12.75">
      <c r="A27" s="1002">
        <f>SUM(B27:G27)</f>
        <v>48400756.36933742</v>
      </c>
      <c r="B27" s="1003">
        <v>1551063.1585703318</v>
      </c>
      <c r="C27" s="1004">
        <v>0</v>
      </c>
      <c r="D27" s="1003">
        <v>1536920.4845661141</v>
      </c>
      <c r="E27" s="1003">
        <v>7837705.268976813</v>
      </c>
      <c r="F27" s="1005">
        <v>19607779.76384352</v>
      </c>
      <c r="G27" s="1003">
        <v>17867287.69338064</v>
      </c>
      <c r="H27" s="1006" t="s">
        <v>78</v>
      </c>
    </row>
    <row r="28" spans="1:8" ht="12.75">
      <c r="A28" s="1002">
        <f>SUM(B28:G28)</f>
        <v>34165621.32234664</v>
      </c>
      <c r="B28" s="1004">
        <v>0</v>
      </c>
      <c r="C28" s="1005">
        <v>5384852.646185393</v>
      </c>
      <c r="D28" s="1004">
        <v>0</v>
      </c>
      <c r="E28" s="1005">
        <v>1999434.4092599882</v>
      </c>
      <c r="F28" s="1005">
        <v>15109633.171284067</v>
      </c>
      <c r="G28" s="1005">
        <v>11671701.095617194</v>
      </c>
      <c r="H28" s="1000" t="s">
        <v>79</v>
      </c>
    </row>
    <row r="29" spans="1:8" ht="12.75">
      <c r="A29" s="1002">
        <f>SUM(B29:G29)</f>
        <v>55350.20298201465</v>
      </c>
      <c r="B29" s="1005">
        <v>23567.4188498522</v>
      </c>
      <c r="C29" s="1005">
        <v>26008.743415843022</v>
      </c>
      <c r="D29" s="1005">
        <v>5774.040716319427</v>
      </c>
      <c r="E29" s="1004">
        <v>0</v>
      </c>
      <c r="F29" s="1004">
        <v>0</v>
      </c>
      <c r="G29" s="1004">
        <v>0</v>
      </c>
      <c r="H29" s="1000" t="s">
        <v>80</v>
      </c>
    </row>
    <row r="30" spans="1:8" ht="12.75">
      <c r="A30" s="1002">
        <f>SUM(B30:G30)</f>
        <v>24319915.63261703</v>
      </c>
      <c r="B30" s="1005">
        <v>1329899.707776596</v>
      </c>
      <c r="C30" s="1005">
        <v>19568835.244017977</v>
      </c>
      <c r="D30" s="1005">
        <v>3421180.6808224595</v>
      </c>
      <c r="E30" s="1004">
        <v>0</v>
      </c>
      <c r="F30" s="1004">
        <v>0</v>
      </c>
      <c r="G30" s="1004">
        <v>0</v>
      </c>
      <c r="H30" s="1000" t="s">
        <v>81</v>
      </c>
    </row>
    <row r="31" spans="1:8" ht="12.75">
      <c r="A31" s="1002">
        <f>SUM(B31:G31)</f>
        <v>16373182.4727159</v>
      </c>
      <c r="B31" s="1005">
        <v>0</v>
      </c>
      <c r="C31" s="1005">
        <v>13919256.986259706</v>
      </c>
      <c r="D31" s="1005">
        <v>2453925.486456193</v>
      </c>
      <c r="E31" s="1004">
        <v>0</v>
      </c>
      <c r="F31" s="1004">
        <v>0</v>
      </c>
      <c r="G31" s="1004">
        <v>0</v>
      </c>
      <c r="H31" s="1000" t="s">
        <v>82</v>
      </c>
    </row>
    <row r="32" spans="1:7" ht="13.5" thickBot="1">
      <c r="A32" s="1007">
        <f aca="true" t="shared" si="0" ref="A32:G32">SUM(A27:A31)</f>
        <v>123314825.999999</v>
      </c>
      <c r="B32" s="1007">
        <f t="shared" si="0"/>
        <v>2904530.28519678</v>
      </c>
      <c r="C32" s="1007">
        <f t="shared" si="0"/>
        <v>38898953.61987892</v>
      </c>
      <c r="D32" s="1007">
        <f t="shared" si="0"/>
        <v>7417800.692561086</v>
      </c>
      <c r="E32" s="1007">
        <f t="shared" si="0"/>
        <v>9837139.678236801</v>
      </c>
      <c r="F32" s="1007">
        <f t="shared" si="0"/>
        <v>34717412.935127586</v>
      </c>
      <c r="G32" s="1007">
        <f t="shared" si="0"/>
        <v>29538988.788997833</v>
      </c>
    </row>
    <row r="33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4"/>
  </sheetPr>
  <dimension ref="A2:J132"/>
  <sheetViews>
    <sheetView workbookViewId="0" topLeftCell="A22">
      <selection activeCell="B130" sqref="B130"/>
    </sheetView>
  </sheetViews>
  <sheetFormatPr defaultColWidth="9.00390625" defaultRowHeight="15.75"/>
  <cols>
    <col min="1" max="1" width="9.00390625" style="820" customWidth="1"/>
    <col min="2" max="2" width="41.375" style="819" customWidth="1"/>
    <col min="3" max="3" width="11.25390625" style="820" customWidth="1"/>
    <col min="4" max="4" width="13.375" style="820" customWidth="1"/>
    <col min="5" max="16384" width="9.00390625" style="819" customWidth="1"/>
  </cols>
  <sheetData>
    <row r="2" spans="4:9" ht="11.25">
      <c r="D2" s="900" t="s">
        <v>568</v>
      </c>
      <c r="E2" s="900" t="s">
        <v>569</v>
      </c>
      <c r="F2" s="900" t="s">
        <v>570</v>
      </c>
      <c r="G2" s="900" t="s">
        <v>571</v>
      </c>
      <c r="H2" s="900" t="s">
        <v>572</v>
      </c>
      <c r="I2" s="900" t="s">
        <v>573</v>
      </c>
    </row>
    <row r="3" spans="1:10" s="878" customFormat="1" ht="11.25">
      <c r="A3" s="835">
        <v>72</v>
      </c>
      <c r="B3" s="856" t="s">
        <v>593</v>
      </c>
      <c r="C3" s="901" t="s">
        <v>594</v>
      </c>
      <c r="D3" s="854" t="s">
        <v>85</v>
      </c>
      <c r="E3" s="854" t="s">
        <v>595</v>
      </c>
      <c r="F3" s="902" t="s">
        <v>100</v>
      </c>
      <c r="G3" s="903" t="s">
        <v>246</v>
      </c>
      <c r="H3" s="903" t="s">
        <v>102</v>
      </c>
      <c r="I3" s="903" t="s">
        <v>362</v>
      </c>
      <c r="J3" s="903"/>
    </row>
    <row r="4" spans="1:10" ht="11.25">
      <c r="A4" s="820">
        <v>1</v>
      </c>
      <c r="B4" s="819" t="str">
        <f>'232 Other Reg Assets'!F2</f>
        <v>Energy Efficiency Programs</v>
      </c>
      <c r="C4" s="820">
        <v>232</v>
      </c>
      <c r="E4" s="819" t="s">
        <v>583</v>
      </c>
      <c r="F4" s="997">
        <f>'232 Other Reg Assets'!K2</f>
        <v>0</v>
      </c>
      <c r="G4" s="997">
        <f aca="true" t="shared" si="0" ref="G4:G35">IF($E4=0,0,VLOOKUP(UPPER($E4),ratio2,2)*$F4)</f>
        <v>0</v>
      </c>
      <c r="H4" s="997">
        <f aca="true" t="shared" si="1" ref="H4:H35">IF($E4=0,0,VLOOKUP(UPPER($E4),ratio2,3)*$F4)</f>
        <v>0</v>
      </c>
      <c r="I4" s="997">
        <f aca="true" t="shared" si="2" ref="I4:I35">IF($E4=0,0,VLOOKUP(UPPER($E4),ratio2,4)*$F4)</f>
        <v>0</v>
      </c>
      <c r="J4" s="997">
        <f aca="true" t="shared" si="3" ref="J4:J35">F4-G4-H4-I4</f>
        <v>0</v>
      </c>
    </row>
    <row r="5" spans="1:10" ht="11.25">
      <c r="A5" s="820">
        <v>2</v>
      </c>
      <c r="B5" s="819" t="str">
        <f>'232 Other Reg Assets'!F3</f>
        <v>(per OPUC Order No. 01-777 dtd 8/31/2001)</v>
      </c>
      <c r="C5" s="820">
        <v>232</v>
      </c>
      <c r="F5" s="997">
        <f>'232 Other Reg Assets'!K3</f>
        <v>0</v>
      </c>
      <c r="G5" s="997">
        <f t="shared" si="0"/>
        <v>0</v>
      </c>
      <c r="H5" s="997">
        <f t="shared" si="1"/>
        <v>0</v>
      </c>
      <c r="I5" s="997">
        <f t="shared" si="2"/>
        <v>0</v>
      </c>
      <c r="J5" s="997">
        <f t="shared" si="3"/>
        <v>0</v>
      </c>
    </row>
    <row r="6" spans="1:10" ht="11.25">
      <c r="A6" s="820">
        <v>3</v>
      </c>
      <c r="B6" s="819">
        <f>'232 Other Reg Assets'!F4</f>
        <v>0</v>
      </c>
      <c r="C6" s="820">
        <v>232</v>
      </c>
      <c r="F6" s="997">
        <f>'232 Other Reg Assets'!K4</f>
        <v>0</v>
      </c>
      <c r="G6" s="997">
        <f t="shared" si="0"/>
        <v>0</v>
      </c>
      <c r="H6" s="997">
        <f t="shared" si="1"/>
        <v>0</v>
      </c>
      <c r="I6" s="997">
        <f t="shared" si="2"/>
        <v>0</v>
      </c>
      <c r="J6" s="997">
        <f t="shared" si="3"/>
        <v>0</v>
      </c>
    </row>
    <row r="7" spans="1:10" ht="11.25">
      <c r="A7" s="820">
        <v>4</v>
      </c>
      <c r="B7" s="819" t="str">
        <f>'232 Other Reg Assets'!F5</f>
        <v>Conservation Investment Assets</v>
      </c>
      <c r="C7" s="820">
        <v>232</v>
      </c>
      <c r="E7" s="819" t="s">
        <v>583</v>
      </c>
      <c r="F7" s="997">
        <f>'232 Other Reg Assets'!K5</f>
        <v>-45521</v>
      </c>
      <c r="G7" s="997">
        <f t="shared" si="0"/>
        <v>-45521</v>
      </c>
      <c r="H7" s="997">
        <f t="shared" si="1"/>
        <v>0</v>
      </c>
      <c r="I7" s="997">
        <f t="shared" si="2"/>
        <v>0</v>
      </c>
      <c r="J7" s="997">
        <f t="shared" si="3"/>
        <v>0</v>
      </c>
    </row>
    <row r="8" spans="1:10" ht="11.25">
      <c r="A8" s="820">
        <v>5</v>
      </c>
      <c r="B8" s="819" t="str">
        <f>'232 Other Reg Assets'!F6</f>
        <v>(10 yr Conserv. Bonds amort. through 2006)</v>
      </c>
      <c r="C8" s="820">
        <v>232</v>
      </c>
      <c r="F8" s="997">
        <f>'232 Other Reg Assets'!K6</f>
        <v>0</v>
      </c>
      <c r="G8" s="997">
        <f t="shared" si="0"/>
        <v>0</v>
      </c>
      <c r="H8" s="997">
        <f t="shared" si="1"/>
        <v>0</v>
      </c>
      <c r="I8" s="997">
        <f t="shared" si="2"/>
        <v>0</v>
      </c>
      <c r="J8" s="997">
        <f t="shared" si="3"/>
        <v>0</v>
      </c>
    </row>
    <row r="9" spans="1:10" ht="11.25">
      <c r="A9" s="820">
        <v>6</v>
      </c>
      <c r="B9" s="819">
        <f>'232 Other Reg Assets'!F7</f>
        <v>0</v>
      </c>
      <c r="C9" s="820">
        <v>232</v>
      </c>
      <c r="F9" s="997">
        <f>'232 Other Reg Assets'!K7</f>
        <v>0</v>
      </c>
      <c r="G9" s="997">
        <f t="shared" si="0"/>
        <v>0</v>
      </c>
      <c r="H9" s="997">
        <f t="shared" si="1"/>
        <v>0</v>
      </c>
      <c r="I9" s="997">
        <f t="shared" si="2"/>
        <v>0</v>
      </c>
      <c r="J9" s="997">
        <f t="shared" si="3"/>
        <v>0</v>
      </c>
    </row>
    <row r="10" spans="1:10" ht="11.25">
      <c r="A10" s="820">
        <v>7</v>
      </c>
      <c r="B10" s="819" t="str">
        <f>'232 Other Reg Assets'!F8</f>
        <v>Tax Benefits Related to Book/Tax Bases Differences</v>
      </c>
      <c r="C10" s="820">
        <v>232</v>
      </c>
      <c r="E10" s="819" t="s">
        <v>582</v>
      </c>
      <c r="F10" s="997">
        <f>'232 Other Reg Assets'!K8</f>
        <v>60664680</v>
      </c>
      <c r="G10" s="997">
        <f t="shared" si="0"/>
        <v>0</v>
      </c>
      <c r="H10" s="997">
        <f t="shared" si="1"/>
        <v>0</v>
      </c>
      <c r="I10" s="997">
        <f t="shared" si="2"/>
        <v>60664680</v>
      </c>
      <c r="J10" s="997">
        <f t="shared" si="3"/>
        <v>0</v>
      </c>
    </row>
    <row r="11" spans="1:10" ht="11.25">
      <c r="A11" s="820">
        <v>8</v>
      </c>
      <c r="B11" s="819" t="str">
        <f>'232 Other Reg Assets'!F9</f>
        <v>Previously Flowed to Customers</v>
      </c>
      <c r="C11" s="820">
        <v>232</v>
      </c>
      <c r="E11" s="819" t="s">
        <v>582</v>
      </c>
      <c r="F11" s="997">
        <f>'232 Other Reg Assets'!K9</f>
        <v>38674647</v>
      </c>
      <c r="G11" s="997">
        <f t="shared" si="0"/>
        <v>0</v>
      </c>
      <c r="H11" s="997">
        <f t="shared" si="1"/>
        <v>0</v>
      </c>
      <c r="I11" s="997">
        <f t="shared" si="2"/>
        <v>38674647</v>
      </c>
      <c r="J11" s="997">
        <f t="shared" si="3"/>
        <v>0</v>
      </c>
    </row>
    <row r="12" spans="1:10" ht="11.25">
      <c r="A12" s="820">
        <v>9</v>
      </c>
      <c r="B12" s="819" t="str">
        <f>'232 Other Reg Assets'!F10</f>
        <v>(Amort. period is based on the lives of the</v>
      </c>
      <c r="C12" s="820">
        <v>232</v>
      </c>
      <c r="E12" s="819" t="s">
        <v>582</v>
      </c>
      <c r="F12" s="997">
        <f>'232 Other Reg Assets'!K10</f>
        <v>110969</v>
      </c>
      <c r="G12" s="997">
        <f t="shared" si="0"/>
        <v>0</v>
      </c>
      <c r="H12" s="997">
        <f t="shared" si="1"/>
        <v>0</v>
      </c>
      <c r="I12" s="997">
        <f t="shared" si="2"/>
        <v>110969</v>
      </c>
      <c r="J12" s="997">
        <f t="shared" si="3"/>
        <v>0</v>
      </c>
    </row>
    <row r="13" spans="1:10" ht="11.25">
      <c r="A13" s="820">
        <v>10</v>
      </c>
      <c r="B13" s="819" t="str">
        <f>'232 Other Reg Assets'!F11</f>
        <v>properties, approximately 25 years.)</v>
      </c>
      <c r="C13" s="820">
        <v>232</v>
      </c>
      <c r="F13" s="997">
        <f>'232 Other Reg Assets'!K11</f>
        <v>0</v>
      </c>
      <c r="G13" s="997">
        <f t="shared" si="0"/>
        <v>0</v>
      </c>
      <c r="H13" s="997">
        <f t="shared" si="1"/>
        <v>0</v>
      </c>
      <c r="I13" s="997">
        <f t="shared" si="2"/>
        <v>0</v>
      </c>
      <c r="J13" s="997">
        <f t="shared" si="3"/>
        <v>0</v>
      </c>
    </row>
    <row r="14" spans="1:10" ht="11.25">
      <c r="A14" s="820">
        <v>11</v>
      </c>
      <c r="B14" s="819">
        <f>'232 Other Reg Assets'!F12</f>
        <v>0</v>
      </c>
      <c r="C14" s="820">
        <v>232</v>
      </c>
      <c r="F14" s="997">
        <f>'232 Other Reg Assets'!K12</f>
        <v>0</v>
      </c>
      <c r="G14" s="997">
        <f t="shared" si="0"/>
        <v>0</v>
      </c>
      <c r="H14" s="997">
        <f t="shared" si="1"/>
        <v>0</v>
      </c>
      <c r="I14" s="997">
        <f t="shared" si="2"/>
        <v>0</v>
      </c>
      <c r="J14" s="997">
        <f t="shared" si="3"/>
        <v>0</v>
      </c>
    </row>
    <row r="15" spans="1:10" ht="11.25">
      <c r="A15" s="820">
        <v>12</v>
      </c>
      <c r="B15" s="819" t="str">
        <f>'232 Other Reg Assets'!F13</f>
        <v>Colstrip Common Facilities</v>
      </c>
      <c r="C15" s="820">
        <v>232</v>
      </c>
      <c r="E15" s="819" t="s">
        <v>583</v>
      </c>
      <c r="F15" s="997">
        <f>'232 Other Reg Assets'!K13</f>
        <v>3328787</v>
      </c>
      <c r="G15" s="997">
        <f t="shared" si="0"/>
        <v>3328787</v>
      </c>
      <c r="H15" s="997">
        <f t="shared" si="1"/>
        <v>0</v>
      </c>
      <c r="I15" s="997">
        <f t="shared" si="2"/>
        <v>0</v>
      </c>
      <c r="J15" s="997">
        <f t="shared" si="3"/>
        <v>0</v>
      </c>
    </row>
    <row r="16" spans="1:10" ht="11.25">
      <c r="A16" s="820">
        <v>13</v>
      </c>
      <c r="B16" s="819" t="str">
        <f>'232 Other Reg Assets'!F14</f>
        <v>(28 year amort. ending 2017, FERC OCA-AD</v>
      </c>
      <c r="C16" s="820">
        <v>232</v>
      </c>
      <c r="F16" s="997">
        <f>'232 Other Reg Assets'!K14</f>
        <v>0</v>
      </c>
      <c r="G16" s="997">
        <f t="shared" si="0"/>
        <v>0</v>
      </c>
      <c r="H16" s="997">
        <f t="shared" si="1"/>
        <v>0</v>
      </c>
      <c r="I16" s="997">
        <f t="shared" si="2"/>
        <v>0</v>
      </c>
      <c r="J16" s="997">
        <f t="shared" si="3"/>
        <v>0</v>
      </c>
    </row>
    <row r="17" spans="1:10" ht="11.25">
      <c r="A17" s="820">
        <v>14</v>
      </c>
      <c r="B17" s="819" t="str">
        <f>'232 Other Reg Assets'!F15</f>
        <v>letter dtd 5/23/89)</v>
      </c>
      <c r="C17" s="820">
        <v>232</v>
      </c>
      <c r="F17" s="997">
        <f>'232 Other Reg Assets'!K15</f>
        <v>0</v>
      </c>
      <c r="G17" s="997">
        <f t="shared" si="0"/>
        <v>0</v>
      </c>
      <c r="H17" s="997">
        <f t="shared" si="1"/>
        <v>0</v>
      </c>
      <c r="I17" s="997">
        <f t="shared" si="2"/>
        <v>0</v>
      </c>
      <c r="J17" s="997">
        <f t="shared" si="3"/>
        <v>0</v>
      </c>
    </row>
    <row r="18" spans="1:10" ht="11.25">
      <c r="A18" s="820">
        <v>15</v>
      </c>
      <c r="B18" s="819">
        <f>'232 Other Reg Assets'!F16</f>
        <v>0</v>
      </c>
      <c r="C18" s="820">
        <v>232</v>
      </c>
      <c r="F18" s="997">
        <f>'232 Other Reg Assets'!K16</f>
        <v>0</v>
      </c>
      <c r="G18" s="997">
        <f t="shared" si="0"/>
        <v>0</v>
      </c>
      <c r="H18" s="997">
        <f t="shared" si="1"/>
        <v>0</v>
      </c>
      <c r="I18" s="997">
        <f t="shared" si="2"/>
        <v>0</v>
      </c>
      <c r="J18" s="997">
        <f t="shared" si="3"/>
        <v>0</v>
      </c>
    </row>
    <row r="19" spans="1:10" ht="11.25">
      <c r="A19" s="820">
        <v>16</v>
      </c>
      <c r="B19" s="819" t="str">
        <f>'232 Other Reg Assets'!F17</f>
        <v>Pelton Round Butte Transition Costs</v>
      </c>
      <c r="C19" s="820">
        <v>232</v>
      </c>
      <c r="E19" s="819" t="s">
        <v>583</v>
      </c>
      <c r="F19" s="997">
        <f>'232 Other Reg Assets'!K17</f>
        <v>403842</v>
      </c>
      <c r="G19" s="997">
        <f t="shared" si="0"/>
        <v>403842</v>
      </c>
      <c r="H19" s="997">
        <f t="shared" si="1"/>
        <v>0</v>
      </c>
      <c r="I19" s="997">
        <f t="shared" si="2"/>
        <v>0</v>
      </c>
      <c r="J19" s="997">
        <f t="shared" si="3"/>
        <v>0</v>
      </c>
    </row>
    <row r="20" spans="1:10" ht="11.25">
      <c r="A20" s="820">
        <v>17</v>
      </c>
      <c r="B20" s="819" t="str">
        <f>'232 Other Reg Assets'!F18</f>
        <v>(per OPUC Order No. 00-459 dtd 8/22/2000)</v>
      </c>
      <c r="C20" s="820">
        <v>232</v>
      </c>
      <c r="F20" s="997">
        <f>'232 Other Reg Assets'!K18</f>
        <v>0</v>
      </c>
      <c r="G20" s="997">
        <f t="shared" si="0"/>
        <v>0</v>
      </c>
      <c r="H20" s="997">
        <f t="shared" si="1"/>
        <v>0</v>
      </c>
      <c r="I20" s="997">
        <f t="shared" si="2"/>
        <v>0</v>
      </c>
      <c r="J20" s="997">
        <f t="shared" si="3"/>
        <v>0</v>
      </c>
    </row>
    <row r="21" spans="1:10" ht="11.25">
      <c r="A21" s="820">
        <v>17</v>
      </c>
      <c r="B21" s="819">
        <f>'232 Other Reg Assets'!F19</f>
        <v>0</v>
      </c>
      <c r="C21" s="820">
        <v>232</v>
      </c>
      <c r="F21" s="997">
        <f>'232 Other Reg Assets'!K19</f>
        <v>0</v>
      </c>
      <c r="G21" s="997">
        <f t="shared" si="0"/>
        <v>0</v>
      </c>
      <c r="H21" s="997">
        <f t="shared" si="1"/>
        <v>0</v>
      </c>
      <c r="I21" s="997">
        <f t="shared" si="2"/>
        <v>0</v>
      </c>
      <c r="J21" s="997">
        <f t="shared" si="3"/>
        <v>0</v>
      </c>
    </row>
    <row r="22" spans="1:10" ht="11.25">
      <c r="A22" s="820">
        <v>17</v>
      </c>
      <c r="B22" s="819" t="str">
        <f>'232 Other Reg Assets'!F20</f>
        <v>Senate Bill 1149 Deferral - Ongoing</v>
      </c>
      <c r="C22" s="820">
        <v>232</v>
      </c>
      <c r="E22" s="819" t="s">
        <v>582</v>
      </c>
      <c r="F22" s="997">
        <f>'232 Other Reg Assets'!K20</f>
        <v>1534928</v>
      </c>
      <c r="G22" s="997">
        <f t="shared" si="0"/>
        <v>0</v>
      </c>
      <c r="H22" s="997">
        <f t="shared" si="1"/>
        <v>0</v>
      </c>
      <c r="I22" s="997">
        <f t="shared" si="2"/>
        <v>1534928</v>
      </c>
      <c r="J22" s="997">
        <f t="shared" si="3"/>
        <v>0</v>
      </c>
    </row>
    <row r="23" spans="1:10" ht="11.25">
      <c r="A23" s="820">
        <v>17</v>
      </c>
      <c r="B23" s="819" t="str">
        <f>'232 Other Reg Assets'!F21</f>
        <v>(per OPUC Order No. 01-777 dtd 8/31/2001;</v>
      </c>
      <c r="C23" s="820">
        <v>232</v>
      </c>
      <c r="F23" s="997">
        <f>'232 Other Reg Assets'!K21</f>
        <v>0</v>
      </c>
      <c r="G23" s="997">
        <f t="shared" si="0"/>
        <v>0</v>
      </c>
      <c r="H23" s="997">
        <f t="shared" si="1"/>
        <v>0</v>
      </c>
      <c r="I23" s="997">
        <f t="shared" si="2"/>
        <v>0</v>
      </c>
      <c r="J23" s="997">
        <f t="shared" si="3"/>
        <v>0</v>
      </c>
    </row>
    <row r="24" spans="1:10" ht="11.25">
      <c r="A24" s="820">
        <v>17</v>
      </c>
      <c r="B24" s="819" t="str">
        <f>'232 Other Reg Assets'!F22</f>
        <v>amort. over 5 years beg. 1/01/2003)</v>
      </c>
      <c r="C24" s="820">
        <v>232</v>
      </c>
      <c r="F24" s="997">
        <f>'232 Other Reg Assets'!K22</f>
        <v>0</v>
      </c>
      <c r="G24" s="997">
        <f t="shared" si="0"/>
        <v>0</v>
      </c>
      <c r="H24" s="997">
        <f t="shared" si="1"/>
        <v>0</v>
      </c>
      <c r="I24" s="997">
        <f t="shared" si="2"/>
        <v>0</v>
      </c>
      <c r="J24" s="997">
        <f t="shared" si="3"/>
        <v>0</v>
      </c>
    </row>
    <row r="25" spans="1:10" ht="11.25">
      <c r="A25" s="820">
        <v>17</v>
      </c>
      <c r="B25" s="819">
        <f>'232 Other Reg Assets'!F23</f>
        <v>0</v>
      </c>
      <c r="C25" s="820">
        <v>232</v>
      </c>
      <c r="F25" s="997">
        <f>'232 Other Reg Assets'!K23</f>
        <v>0</v>
      </c>
      <c r="G25" s="997">
        <f t="shared" si="0"/>
        <v>0</v>
      </c>
      <c r="H25" s="997">
        <f t="shared" si="1"/>
        <v>0</v>
      </c>
      <c r="I25" s="997">
        <f t="shared" si="2"/>
        <v>0</v>
      </c>
      <c r="J25" s="997">
        <f t="shared" si="3"/>
        <v>0</v>
      </c>
    </row>
    <row r="26" spans="1:10" ht="11.25">
      <c r="A26" s="820">
        <v>17</v>
      </c>
      <c r="B26" s="819" t="str">
        <f>'232 Other Reg Assets'!F24</f>
        <v>Senate Bill 1149 Deferral - Incremental</v>
      </c>
      <c r="C26" s="820">
        <v>232</v>
      </c>
      <c r="E26" s="819" t="s">
        <v>582</v>
      </c>
      <c r="F26" s="997">
        <f>'232 Other Reg Assets'!K24</f>
        <v>9376203</v>
      </c>
      <c r="G26" s="997">
        <f t="shared" si="0"/>
        <v>0</v>
      </c>
      <c r="H26" s="997">
        <f t="shared" si="1"/>
        <v>0</v>
      </c>
      <c r="I26" s="997">
        <f t="shared" si="2"/>
        <v>9376203</v>
      </c>
      <c r="J26" s="997">
        <f t="shared" si="3"/>
        <v>0</v>
      </c>
    </row>
    <row r="27" spans="1:10" ht="11.25">
      <c r="A27" s="820">
        <v>17</v>
      </c>
      <c r="B27" s="819" t="str">
        <f>'232 Other Reg Assets'!F25</f>
        <v>(per OPUC Order No. 00-038 dtd 1/24/2000;</v>
      </c>
      <c r="C27" s="820">
        <v>232</v>
      </c>
      <c r="F27" s="997">
        <f>'232 Other Reg Assets'!K25</f>
        <v>0</v>
      </c>
      <c r="G27" s="997">
        <f t="shared" si="0"/>
        <v>0</v>
      </c>
      <c r="H27" s="997">
        <f t="shared" si="1"/>
        <v>0</v>
      </c>
      <c r="I27" s="997">
        <f t="shared" si="2"/>
        <v>0</v>
      </c>
      <c r="J27" s="997">
        <f t="shared" si="3"/>
        <v>0</v>
      </c>
    </row>
    <row r="28" spans="1:10" ht="11.25">
      <c r="A28" s="820">
        <v>17</v>
      </c>
      <c r="B28" s="819" t="str">
        <f>'232 Other Reg Assets'!F26</f>
        <v>amort. over 5 years beg. 1/01/2004)</v>
      </c>
      <c r="C28" s="820">
        <v>232</v>
      </c>
      <c r="F28" s="997">
        <f>'232 Other Reg Assets'!K26</f>
        <v>0</v>
      </c>
      <c r="G28" s="997">
        <f t="shared" si="0"/>
        <v>0</v>
      </c>
      <c r="H28" s="997">
        <f t="shared" si="1"/>
        <v>0</v>
      </c>
      <c r="I28" s="997">
        <f t="shared" si="2"/>
        <v>0</v>
      </c>
      <c r="J28" s="997">
        <f t="shared" si="3"/>
        <v>0</v>
      </c>
    </row>
    <row r="29" spans="1:10" ht="11.25">
      <c r="A29" s="820">
        <v>17</v>
      </c>
      <c r="B29" s="819">
        <f>'232 Other Reg Assets'!F27</f>
        <v>0</v>
      </c>
      <c r="C29" s="820">
        <v>232</v>
      </c>
      <c r="F29" s="997">
        <f>'232 Other Reg Assets'!K27</f>
        <v>0</v>
      </c>
      <c r="G29" s="997">
        <f t="shared" si="0"/>
        <v>0</v>
      </c>
      <c r="H29" s="997">
        <f t="shared" si="1"/>
        <v>0</v>
      </c>
      <c r="I29" s="997">
        <f t="shared" si="2"/>
        <v>0</v>
      </c>
      <c r="J29" s="997">
        <f t="shared" si="3"/>
        <v>0</v>
      </c>
    </row>
    <row r="30" spans="1:10" ht="11.25">
      <c r="A30" s="820">
        <v>17</v>
      </c>
      <c r="B30" s="819" t="str">
        <f>'232 Other Reg Assets'!F28</f>
        <v>Prior Tax Benefits Recoverable</v>
      </c>
      <c r="C30" s="820">
        <v>232</v>
      </c>
      <c r="E30" s="819" t="s">
        <v>582</v>
      </c>
      <c r="F30" s="997">
        <f>'232 Other Reg Assets'!K28</f>
        <v>30197</v>
      </c>
      <c r="G30" s="997">
        <f t="shared" si="0"/>
        <v>0</v>
      </c>
      <c r="H30" s="997">
        <f t="shared" si="1"/>
        <v>0</v>
      </c>
      <c r="I30" s="997">
        <f t="shared" si="2"/>
        <v>30197</v>
      </c>
      <c r="J30" s="997">
        <f t="shared" si="3"/>
        <v>0</v>
      </c>
    </row>
    <row r="31" spans="1:10" ht="11.25">
      <c r="A31" s="820">
        <v>17</v>
      </c>
      <c r="B31" s="819" t="str">
        <f>'232 Other Reg Assets'!F29</f>
        <v>(per OPUC Order No. 00-601 dtd 9/29/2000)</v>
      </c>
      <c r="C31" s="820">
        <v>232</v>
      </c>
      <c r="F31" s="997">
        <f>'232 Other Reg Assets'!K29</f>
        <v>0</v>
      </c>
      <c r="G31" s="997">
        <f t="shared" si="0"/>
        <v>0</v>
      </c>
      <c r="H31" s="997">
        <f t="shared" si="1"/>
        <v>0</v>
      </c>
      <c r="I31" s="997">
        <f t="shared" si="2"/>
        <v>0</v>
      </c>
      <c r="J31" s="997">
        <f t="shared" si="3"/>
        <v>0</v>
      </c>
    </row>
    <row r="32" spans="1:10" ht="11.25">
      <c r="A32" s="820">
        <v>17</v>
      </c>
      <c r="B32" s="819">
        <f>'232 Other Reg Assets'!F30</f>
        <v>0</v>
      </c>
      <c r="C32" s="820">
        <v>232</v>
      </c>
      <c r="F32" s="997">
        <f>'232 Other Reg Assets'!K30</f>
        <v>0</v>
      </c>
      <c r="G32" s="997">
        <f t="shared" si="0"/>
        <v>0</v>
      </c>
      <c r="H32" s="997">
        <f t="shared" si="1"/>
        <v>0</v>
      </c>
      <c r="I32" s="997">
        <f t="shared" si="2"/>
        <v>0</v>
      </c>
      <c r="J32" s="997">
        <f t="shared" si="3"/>
        <v>0</v>
      </c>
    </row>
    <row r="33" spans="1:10" ht="11.25">
      <c r="A33" s="820">
        <v>17</v>
      </c>
      <c r="B33" s="819">
        <f>'232 Other Reg Assets'!F31</f>
        <v>0</v>
      </c>
      <c r="C33" s="820">
        <v>232</v>
      </c>
      <c r="F33" s="997">
        <f>'232 Other Reg Assets'!K31</f>
        <v>0</v>
      </c>
      <c r="G33" s="997">
        <f t="shared" si="0"/>
        <v>0</v>
      </c>
      <c r="H33" s="997">
        <f t="shared" si="1"/>
        <v>0</v>
      </c>
      <c r="I33" s="997">
        <f t="shared" si="2"/>
        <v>0</v>
      </c>
      <c r="J33" s="997">
        <f t="shared" si="3"/>
        <v>0</v>
      </c>
    </row>
    <row r="34" spans="1:10" ht="11.25">
      <c r="A34" s="820">
        <v>17</v>
      </c>
      <c r="B34" s="819">
        <f>'232 Other Reg Assets'!F32</f>
        <v>0</v>
      </c>
      <c r="C34" s="820">
        <v>232</v>
      </c>
      <c r="F34" s="997">
        <f>'232 Other Reg Assets'!K32</f>
        <v>0</v>
      </c>
      <c r="G34" s="997">
        <f t="shared" si="0"/>
        <v>0</v>
      </c>
      <c r="H34" s="997">
        <f t="shared" si="1"/>
        <v>0</v>
      </c>
      <c r="I34" s="997">
        <f t="shared" si="2"/>
        <v>0</v>
      </c>
      <c r="J34" s="997">
        <f t="shared" si="3"/>
        <v>0</v>
      </c>
    </row>
    <row r="35" spans="1:10" ht="11.25">
      <c r="A35" s="820">
        <v>17</v>
      </c>
      <c r="B35" s="819" t="str">
        <f>'232 Other Reg Assets'!F33</f>
        <v>Category A Advertising Deferral (Year 2)</v>
      </c>
      <c r="C35" s="820">
        <v>232</v>
      </c>
      <c r="E35" s="819" t="s">
        <v>582</v>
      </c>
      <c r="F35" s="997">
        <f>'232 Other Reg Assets'!K33</f>
        <v>179101</v>
      </c>
      <c r="G35" s="997">
        <f t="shared" si="0"/>
        <v>0</v>
      </c>
      <c r="H35" s="997">
        <f t="shared" si="1"/>
        <v>0</v>
      </c>
      <c r="I35" s="997">
        <f t="shared" si="2"/>
        <v>179101</v>
      </c>
      <c r="J35" s="997">
        <f t="shared" si="3"/>
        <v>0</v>
      </c>
    </row>
    <row r="36" spans="1:10" ht="11.25">
      <c r="A36" s="820">
        <v>17</v>
      </c>
      <c r="B36" s="819" t="str">
        <f>'232 Other Reg Assets'!F34</f>
        <v>(per OPUC Order No. 03-601 dtd 10/09/2003)</v>
      </c>
      <c r="C36" s="820">
        <v>232</v>
      </c>
      <c r="F36" s="997">
        <f>'232 Other Reg Assets'!K34</f>
        <v>0</v>
      </c>
      <c r="G36" s="997">
        <f aca="true" t="shared" si="4" ref="G36:G67">IF($E36=0,0,VLOOKUP(UPPER($E36),ratio2,2)*$F36)</f>
        <v>0</v>
      </c>
      <c r="H36" s="997">
        <f aca="true" t="shared" si="5" ref="H36:H67">IF($E36=0,0,VLOOKUP(UPPER($E36),ratio2,3)*$F36)</f>
        <v>0</v>
      </c>
      <c r="I36" s="997">
        <f aca="true" t="shared" si="6" ref="I36:I67">IF($E36=0,0,VLOOKUP(UPPER($E36),ratio2,4)*$F36)</f>
        <v>0</v>
      </c>
      <c r="J36" s="997">
        <f aca="true" t="shared" si="7" ref="J36:J67">F36-G36-H36-I36</f>
        <v>0</v>
      </c>
    </row>
    <row r="37" spans="1:10" ht="11.25">
      <c r="A37" s="820">
        <v>17</v>
      </c>
      <c r="B37" s="819">
        <f>'232 Other Reg Assets'!F35</f>
        <v>0</v>
      </c>
      <c r="C37" s="820">
        <v>232</v>
      </c>
      <c r="F37" s="997">
        <f>'232 Other Reg Assets'!K35</f>
        <v>0</v>
      </c>
      <c r="G37" s="997">
        <f t="shared" si="4"/>
        <v>0</v>
      </c>
      <c r="H37" s="997">
        <f t="shared" si="5"/>
        <v>0</v>
      </c>
      <c r="I37" s="997">
        <f t="shared" si="6"/>
        <v>0</v>
      </c>
      <c r="J37" s="997">
        <f t="shared" si="7"/>
        <v>0</v>
      </c>
    </row>
    <row r="38" spans="1:10" ht="11.25">
      <c r="A38" s="820">
        <v>17</v>
      </c>
      <c r="B38" s="819" t="str">
        <f>'232 Other Reg Assets'!F36</f>
        <v>Category A Advertising Deferral (Year 3)</v>
      </c>
      <c r="C38" s="820">
        <v>232</v>
      </c>
      <c r="E38" s="819" t="s">
        <v>582</v>
      </c>
      <c r="F38" s="997">
        <f>'232 Other Reg Assets'!K36</f>
        <v>182877</v>
      </c>
      <c r="G38" s="997">
        <f t="shared" si="4"/>
        <v>0</v>
      </c>
      <c r="H38" s="997">
        <f t="shared" si="5"/>
        <v>0</v>
      </c>
      <c r="I38" s="997">
        <f t="shared" si="6"/>
        <v>182877</v>
      </c>
      <c r="J38" s="997">
        <f t="shared" si="7"/>
        <v>0</v>
      </c>
    </row>
    <row r="39" spans="1:10" ht="11.25">
      <c r="A39" s="820">
        <v>17</v>
      </c>
      <c r="B39" s="819" t="str">
        <f>'232 Other Reg Assets'!F37</f>
        <v>(per OPUC Order No. 04-562 dtd 9/28/2004)</v>
      </c>
      <c r="C39" s="820">
        <v>232</v>
      </c>
      <c r="F39" s="997">
        <f>'232 Other Reg Assets'!K37</f>
        <v>0</v>
      </c>
      <c r="G39" s="997">
        <f t="shared" si="4"/>
        <v>0</v>
      </c>
      <c r="H39" s="997">
        <f t="shared" si="5"/>
        <v>0</v>
      </c>
      <c r="I39" s="997">
        <f t="shared" si="6"/>
        <v>0</v>
      </c>
      <c r="J39" s="997">
        <f t="shared" si="7"/>
        <v>0</v>
      </c>
    </row>
    <row r="40" spans="1:10" ht="11.25">
      <c r="A40" s="820">
        <v>17</v>
      </c>
      <c r="B40" s="819">
        <f>'232 Other Reg Assets'!F38</f>
        <v>0</v>
      </c>
      <c r="C40" s="820">
        <v>232</v>
      </c>
      <c r="F40" s="997">
        <f>'232 Other Reg Assets'!K38</f>
        <v>0</v>
      </c>
      <c r="G40" s="997">
        <f t="shared" si="4"/>
        <v>0</v>
      </c>
      <c r="H40" s="997">
        <f t="shared" si="5"/>
        <v>0</v>
      </c>
      <c r="I40" s="997">
        <f t="shared" si="6"/>
        <v>0</v>
      </c>
      <c r="J40" s="997">
        <f t="shared" si="7"/>
        <v>0</v>
      </c>
    </row>
    <row r="41" spans="1:10" ht="11.25">
      <c r="A41" s="820">
        <v>17</v>
      </c>
      <c r="B41" s="819" t="str">
        <f>'232 Other Reg Assets'!F39</f>
        <v>BPA Subscription Power - Balancing Account</v>
      </c>
      <c r="C41" s="820">
        <v>232</v>
      </c>
      <c r="E41" s="819" t="s">
        <v>582</v>
      </c>
      <c r="F41" s="997">
        <f>'232 Other Reg Assets'!K39</f>
        <v>0</v>
      </c>
      <c r="G41" s="997">
        <f t="shared" si="4"/>
        <v>0</v>
      </c>
      <c r="H41" s="997">
        <f t="shared" si="5"/>
        <v>0</v>
      </c>
      <c r="I41" s="997">
        <f t="shared" si="6"/>
        <v>0</v>
      </c>
      <c r="J41" s="997">
        <f t="shared" si="7"/>
        <v>0</v>
      </c>
    </row>
    <row r="42" spans="1:10" ht="11.25">
      <c r="A42" s="820">
        <v>17</v>
      </c>
      <c r="B42" s="819" t="str">
        <f>'232 Other Reg Assets'!F40</f>
        <v>(per OPUC Order No. 04-292 dtd 5/24/2004;</v>
      </c>
      <c r="C42" s="820">
        <v>232</v>
      </c>
      <c r="F42" s="997">
        <f>'232 Other Reg Assets'!K40</f>
        <v>0</v>
      </c>
      <c r="G42" s="997">
        <f t="shared" si="4"/>
        <v>0</v>
      </c>
      <c r="H42" s="997">
        <f t="shared" si="5"/>
        <v>0</v>
      </c>
      <c r="I42" s="997">
        <f t="shared" si="6"/>
        <v>0</v>
      </c>
      <c r="J42" s="997">
        <f t="shared" si="7"/>
        <v>0</v>
      </c>
    </row>
    <row r="43" spans="1:10" ht="11.25">
      <c r="A43" s="820">
        <v>17</v>
      </c>
      <c r="B43" s="819" t="str">
        <f>'232 Other Reg Assets'!F41</f>
        <v>scheduled amort. period of 12 months for</v>
      </c>
      <c r="C43" s="820">
        <v>232</v>
      </c>
      <c r="F43" s="997">
        <f>'232 Other Reg Assets'!K41</f>
        <v>0</v>
      </c>
      <c r="G43" s="997">
        <f t="shared" si="4"/>
        <v>0</v>
      </c>
      <c r="H43" s="997">
        <f t="shared" si="5"/>
        <v>0</v>
      </c>
      <c r="I43" s="997">
        <f t="shared" si="6"/>
        <v>0</v>
      </c>
      <c r="J43" s="997">
        <f t="shared" si="7"/>
        <v>0</v>
      </c>
    </row>
    <row r="44" spans="1:10" ht="11.25">
      <c r="A44" s="820">
        <v>17</v>
      </c>
      <c r="B44" s="819" t="str">
        <f>'232 Other Reg Assets'!F42</f>
        <v>current year deferral, contract with BPA ends</v>
      </c>
      <c r="C44" s="820">
        <v>232</v>
      </c>
      <c r="F44" s="997">
        <f>'232 Other Reg Assets'!K42</f>
        <v>0</v>
      </c>
      <c r="G44" s="997">
        <f t="shared" si="4"/>
        <v>0</v>
      </c>
      <c r="H44" s="997">
        <f t="shared" si="5"/>
        <v>0</v>
      </c>
      <c r="I44" s="997">
        <f t="shared" si="6"/>
        <v>0</v>
      </c>
      <c r="J44" s="997">
        <f t="shared" si="7"/>
        <v>0</v>
      </c>
    </row>
    <row r="45" spans="1:10" ht="11.25">
      <c r="A45" s="820">
        <v>17</v>
      </c>
      <c r="B45" s="819" t="str">
        <f>'232 Other Reg Assets'!F43</f>
        <v>9/30/2011)</v>
      </c>
      <c r="C45" s="820">
        <v>232</v>
      </c>
      <c r="F45" s="997">
        <f>'232 Other Reg Assets'!K43</f>
        <v>0</v>
      </c>
      <c r="G45" s="997">
        <f t="shared" si="4"/>
        <v>0</v>
      </c>
      <c r="H45" s="997">
        <f t="shared" si="5"/>
        <v>0</v>
      </c>
      <c r="I45" s="997">
        <f t="shared" si="6"/>
        <v>0</v>
      </c>
      <c r="J45" s="997">
        <f t="shared" si="7"/>
        <v>0</v>
      </c>
    </row>
    <row r="46" spans="1:10" ht="11.25">
      <c r="A46" s="820">
        <v>17</v>
      </c>
      <c r="B46" s="819">
        <f>'232 Other Reg Assets'!F44</f>
        <v>0</v>
      </c>
      <c r="C46" s="820">
        <v>232</v>
      </c>
      <c r="F46" s="997">
        <f>'232 Other Reg Assets'!K44</f>
        <v>0</v>
      </c>
      <c r="G46" s="997">
        <f t="shared" si="4"/>
        <v>0</v>
      </c>
      <c r="H46" s="997">
        <f t="shared" si="5"/>
        <v>0</v>
      </c>
      <c r="I46" s="997">
        <f t="shared" si="6"/>
        <v>0</v>
      </c>
      <c r="J46" s="997">
        <f t="shared" si="7"/>
        <v>0</v>
      </c>
    </row>
    <row r="47" spans="1:10" ht="11.25">
      <c r="A47" s="820">
        <v>17</v>
      </c>
      <c r="B47" s="819">
        <f>'232 Other Reg Assets'!F45</f>
        <v>0</v>
      </c>
      <c r="C47" s="820">
        <v>232</v>
      </c>
      <c r="F47" s="997">
        <f>'232 Other Reg Assets'!K45</f>
        <v>0</v>
      </c>
      <c r="G47" s="997">
        <f t="shared" si="4"/>
        <v>0</v>
      </c>
      <c r="H47" s="997">
        <f t="shared" si="5"/>
        <v>0</v>
      </c>
      <c r="I47" s="997">
        <f t="shared" si="6"/>
        <v>0</v>
      </c>
      <c r="J47" s="997">
        <f t="shared" si="7"/>
        <v>0</v>
      </c>
    </row>
    <row r="48" spans="1:10" ht="11.25">
      <c r="A48" s="820">
        <v>17</v>
      </c>
      <c r="B48" s="819" t="str">
        <f>'232 Other Reg Assets'!F46</f>
        <v>Intervenor Funding</v>
      </c>
      <c r="C48" s="820">
        <v>232</v>
      </c>
      <c r="E48" s="819" t="s">
        <v>582</v>
      </c>
      <c r="F48" s="997">
        <f>'232 Other Reg Assets'!K46</f>
        <v>772772</v>
      </c>
      <c r="G48" s="997">
        <f t="shared" si="4"/>
        <v>0</v>
      </c>
      <c r="H48" s="997">
        <f t="shared" si="5"/>
        <v>0</v>
      </c>
      <c r="I48" s="997">
        <f t="shared" si="6"/>
        <v>772772</v>
      </c>
      <c r="J48" s="997">
        <f t="shared" si="7"/>
        <v>0</v>
      </c>
    </row>
    <row r="49" spans="1:10" ht="11.25">
      <c r="A49" s="820">
        <v>17</v>
      </c>
      <c r="B49" s="819" t="str">
        <f>'232 Other Reg Assets'!F47</f>
        <v>(original deferral per OPUC Order No. 03-388</v>
      </c>
      <c r="C49" s="820">
        <v>232</v>
      </c>
      <c r="F49" s="997">
        <f>'232 Other Reg Assets'!K47</f>
        <v>0</v>
      </c>
      <c r="G49" s="997">
        <f t="shared" si="4"/>
        <v>0</v>
      </c>
      <c r="H49" s="997">
        <f t="shared" si="5"/>
        <v>0</v>
      </c>
      <c r="I49" s="997">
        <f t="shared" si="6"/>
        <v>0</v>
      </c>
      <c r="J49" s="997">
        <f t="shared" si="7"/>
        <v>0</v>
      </c>
    </row>
    <row r="50" spans="1:10" ht="11.25">
      <c r="A50" s="820">
        <v>17</v>
      </c>
      <c r="B50" s="819" t="str">
        <f>'232 Other Reg Assets'!F48</f>
        <v>dtd 7/02/2003; current year reauthorization</v>
      </c>
      <c r="C50" s="820">
        <v>232</v>
      </c>
      <c r="F50" s="997">
        <f>'232 Other Reg Assets'!K48</f>
        <v>0</v>
      </c>
      <c r="G50" s="997">
        <f t="shared" si="4"/>
        <v>0</v>
      </c>
      <c r="H50" s="997">
        <f t="shared" si="5"/>
        <v>0</v>
      </c>
      <c r="I50" s="997">
        <f t="shared" si="6"/>
        <v>0</v>
      </c>
      <c r="J50" s="997">
        <f t="shared" si="7"/>
        <v>0</v>
      </c>
    </row>
    <row r="51" spans="1:10" ht="11.25">
      <c r="A51" s="820">
        <v>17</v>
      </c>
      <c r="B51" s="819" t="str">
        <f>'232 Other Reg Assets'!F49</f>
        <v>approved through OPUC Order No. 06-412</v>
      </c>
      <c r="C51" s="820">
        <v>232</v>
      </c>
      <c r="F51" s="997">
        <f>'232 Other Reg Assets'!K49</f>
        <v>0</v>
      </c>
      <c r="G51" s="997">
        <f t="shared" si="4"/>
        <v>0</v>
      </c>
      <c r="H51" s="997">
        <f t="shared" si="5"/>
        <v>0</v>
      </c>
      <c r="I51" s="997">
        <f t="shared" si="6"/>
        <v>0</v>
      </c>
      <c r="J51" s="997">
        <f t="shared" si="7"/>
        <v>0</v>
      </c>
    </row>
    <row r="52" spans="1:10" ht="11.25">
      <c r="A52" s="820">
        <v>17</v>
      </c>
      <c r="B52" s="819" t="str">
        <f>'232 Other Reg Assets'!F50</f>
        <v>dtd 7/17/2006)</v>
      </c>
      <c r="C52" s="820">
        <v>232</v>
      </c>
      <c r="F52" s="997">
        <f>'232 Other Reg Assets'!K50</f>
        <v>0</v>
      </c>
      <c r="G52" s="997">
        <f t="shared" si="4"/>
        <v>0</v>
      </c>
      <c r="H52" s="997">
        <f t="shared" si="5"/>
        <v>0</v>
      </c>
      <c r="I52" s="997">
        <f t="shared" si="6"/>
        <v>0</v>
      </c>
      <c r="J52" s="997">
        <f t="shared" si="7"/>
        <v>0</v>
      </c>
    </row>
    <row r="53" spans="1:10" ht="11.25">
      <c r="A53" s="820">
        <v>17</v>
      </c>
      <c r="B53" s="819">
        <f>'232 Other Reg Assets'!F51</f>
        <v>0</v>
      </c>
      <c r="C53" s="820">
        <v>232</v>
      </c>
      <c r="F53" s="997">
        <f>'232 Other Reg Assets'!K51</f>
        <v>0</v>
      </c>
      <c r="G53" s="997">
        <f t="shared" si="4"/>
        <v>0</v>
      </c>
      <c r="H53" s="997">
        <f t="shared" si="5"/>
        <v>0</v>
      </c>
      <c r="I53" s="997">
        <f t="shared" si="6"/>
        <v>0</v>
      </c>
      <c r="J53" s="997">
        <f t="shared" si="7"/>
        <v>0</v>
      </c>
    </row>
    <row r="54" spans="1:10" ht="11.25">
      <c r="A54" s="820">
        <v>17</v>
      </c>
      <c r="B54" s="819" t="str">
        <f>'232 Other Reg Assets'!F52</f>
        <v>Beaver Unit 8 Deferral</v>
      </c>
      <c r="C54" s="820">
        <v>232</v>
      </c>
      <c r="E54" s="819" t="s">
        <v>583</v>
      </c>
      <c r="F54" s="997">
        <f>'232 Other Reg Assets'!K52</f>
        <v>7034387</v>
      </c>
      <c r="G54" s="997">
        <f t="shared" si="4"/>
        <v>7034387</v>
      </c>
      <c r="H54" s="997">
        <f t="shared" si="5"/>
        <v>0</v>
      </c>
      <c r="I54" s="997">
        <f t="shared" si="6"/>
        <v>0</v>
      </c>
      <c r="J54" s="997">
        <f t="shared" si="7"/>
        <v>0</v>
      </c>
    </row>
    <row r="55" spans="1:10" ht="11.25">
      <c r="A55" s="820">
        <v>17</v>
      </c>
      <c r="B55" s="819" t="str">
        <f>'232 Other Reg Assets'!F53</f>
        <v>(per OPUC No. 04-740 dtd 12/15/2004; amort.</v>
      </c>
      <c r="C55" s="820">
        <v>232</v>
      </c>
      <c r="F55" s="997">
        <f>'232 Other Reg Assets'!K53</f>
        <v>0</v>
      </c>
      <c r="G55" s="997">
        <f t="shared" si="4"/>
        <v>0</v>
      </c>
      <c r="H55" s="997">
        <f t="shared" si="5"/>
        <v>0</v>
      </c>
      <c r="I55" s="997">
        <f t="shared" si="6"/>
        <v>0</v>
      </c>
      <c r="J55" s="997">
        <f t="shared" si="7"/>
        <v>0</v>
      </c>
    </row>
    <row r="56" spans="1:10" ht="11.25">
      <c r="A56" s="820">
        <v>17</v>
      </c>
      <c r="B56" s="819" t="str">
        <f>'232 Other Reg Assets'!F54</f>
        <v>period 1/01/2005 through 12/31/2009)</v>
      </c>
      <c r="C56" s="820">
        <v>232</v>
      </c>
      <c r="F56" s="997">
        <f>'232 Other Reg Assets'!K54</f>
        <v>0</v>
      </c>
      <c r="G56" s="997">
        <f t="shared" si="4"/>
        <v>0</v>
      </c>
      <c r="H56" s="997">
        <f t="shared" si="5"/>
        <v>0</v>
      </c>
      <c r="I56" s="997">
        <f t="shared" si="6"/>
        <v>0</v>
      </c>
      <c r="J56" s="997">
        <f t="shared" si="7"/>
        <v>0</v>
      </c>
    </row>
    <row r="57" spans="1:10" ht="11.25">
      <c r="A57" s="820">
        <v>17</v>
      </c>
      <c r="B57" s="819">
        <f>'232 Other Reg Assets'!F55</f>
        <v>0</v>
      </c>
      <c r="C57" s="820">
        <v>232</v>
      </c>
      <c r="F57" s="997">
        <f>'232 Other Reg Assets'!K55</f>
        <v>0</v>
      </c>
      <c r="G57" s="997">
        <f t="shared" si="4"/>
        <v>0</v>
      </c>
      <c r="H57" s="997">
        <f t="shared" si="5"/>
        <v>0</v>
      </c>
      <c r="I57" s="997">
        <f t="shared" si="6"/>
        <v>0</v>
      </c>
      <c r="J57" s="997">
        <f t="shared" si="7"/>
        <v>0</v>
      </c>
    </row>
    <row r="58" spans="1:10" ht="11.25">
      <c r="A58" s="820">
        <v>17</v>
      </c>
      <c r="B58" s="819" t="str">
        <f>'232 Other Reg Assets'!F56</f>
        <v>Grid West Loans</v>
      </c>
      <c r="C58" s="820">
        <v>232</v>
      </c>
      <c r="E58" s="819" t="s">
        <v>584</v>
      </c>
      <c r="F58" s="997">
        <f>'232 Other Reg Assets'!K56</f>
        <v>1330468</v>
      </c>
      <c r="G58" s="997">
        <f t="shared" si="4"/>
        <v>0</v>
      </c>
      <c r="H58" s="997">
        <f t="shared" si="5"/>
        <v>1330468</v>
      </c>
      <c r="I58" s="997">
        <f t="shared" si="6"/>
        <v>0</v>
      </c>
      <c r="J58" s="997">
        <f t="shared" si="7"/>
        <v>0</v>
      </c>
    </row>
    <row r="59" spans="1:10" ht="11.25">
      <c r="A59" s="820">
        <v>17</v>
      </c>
      <c r="B59" s="819" t="str">
        <f>'232 Other Reg Assets'!F57</f>
        <v>(per OPUC Order No. 06-483 dtd 8/22/2006)</v>
      </c>
      <c r="C59" s="820">
        <v>232</v>
      </c>
      <c r="F59" s="997">
        <f>'232 Other Reg Assets'!K57</f>
        <v>0</v>
      </c>
      <c r="G59" s="997">
        <f t="shared" si="4"/>
        <v>0</v>
      </c>
      <c r="H59" s="997">
        <f t="shared" si="5"/>
        <v>0</v>
      </c>
      <c r="I59" s="997">
        <f t="shared" si="6"/>
        <v>0</v>
      </c>
      <c r="J59" s="997">
        <f t="shared" si="7"/>
        <v>0</v>
      </c>
    </row>
    <row r="60" spans="1:10" ht="11.25">
      <c r="A60" s="820">
        <v>17</v>
      </c>
      <c r="B60" s="819">
        <f>'232 Other Reg Assets'!F58</f>
        <v>0</v>
      </c>
      <c r="C60" s="820">
        <v>232</v>
      </c>
      <c r="F60" s="997">
        <f>'232 Other Reg Assets'!K58</f>
        <v>0</v>
      </c>
      <c r="G60" s="997">
        <f t="shared" si="4"/>
        <v>0</v>
      </c>
      <c r="H60" s="997">
        <f t="shared" si="5"/>
        <v>0</v>
      </c>
      <c r="I60" s="997">
        <f t="shared" si="6"/>
        <v>0</v>
      </c>
      <c r="J60" s="997">
        <f t="shared" si="7"/>
        <v>0</v>
      </c>
    </row>
    <row r="61" spans="1:10" ht="11.25">
      <c r="A61" s="820">
        <v>17</v>
      </c>
      <c r="B61" s="819" t="str">
        <f>'232 Other Reg Assets'!F59</f>
        <v>Asset Retirement Cost Balancing Account</v>
      </c>
      <c r="C61" s="820">
        <v>232</v>
      </c>
      <c r="E61" s="819" t="s">
        <v>71</v>
      </c>
      <c r="F61" s="997">
        <f>'232 Other Reg Assets'!K59</f>
        <v>9399</v>
      </c>
      <c r="G61" s="997">
        <f t="shared" si="4"/>
        <v>3538.7714401797693</v>
      </c>
      <c r="H61" s="997">
        <f t="shared" si="5"/>
        <v>708.7162417915545</v>
      </c>
      <c r="I61" s="997">
        <f t="shared" si="6"/>
        <v>5151.512318028676</v>
      </c>
      <c r="J61" s="997">
        <f t="shared" si="7"/>
        <v>0</v>
      </c>
    </row>
    <row r="62" spans="1:10" ht="11.25">
      <c r="A62" s="820">
        <v>17</v>
      </c>
      <c r="B62" s="819">
        <f>'232 Other Reg Assets'!F60</f>
        <v>0</v>
      </c>
      <c r="C62" s="820">
        <v>232</v>
      </c>
      <c r="F62" s="997">
        <f>'232 Other Reg Assets'!K60</f>
        <v>0</v>
      </c>
      <c r="G62" s="997">
        <f t="shared" si="4"/>
        <v>0</v>
      </c>
      <c r="H62" s="997">
        <f t="shared" si="5"/>
        <v>0</v>
      </c>
      <c r="I62" s="997">
        <f t="shared" si="6"/>
        <v>0</v>
      </c>
      <c r="J62" s="997">
        <f t="shared" si="7"/>
        <v>0</v>
      </c>
    </row>
    <row r="63" spans="1:10" ht="11.25">
      <c r="A63" s="820">
        <v>17</v>
      </c>
      <c r="B63" s="819" t="str">
        <f>'232 Other Reg Assets'!F61</f>
        <v>Price Risk Management</v>
      </c>
      <c r="C63" s="820">
        <v>232</v>
      </c>
      <c r="E63" s="819" t="s">
        <v>582</v>
      </c>
      <c r="F63" s="997">
        <f>'232 Other Reg Assets'!K61</f>
        <v>62328587</v>
      </c>
      <c r="G63" s="997">
        <f t="shared" si="4"/>
        <v>0</v>
      </c>
      <c r="H63" s="997">
        <f t="shared" si="5"/>
        <v>0</v>
      </c>
      <c r="I63" s="997">
        <f t="shared" si="6"/>
        <v>62328587</v>
      </c>
      <c r="J63" s="997">
        <f t="shared" si="7"/>
        <v>0</v>
      </c>
    </row>
    <row r="64" spans="1:10" ht="11.25">
      <c r="A64" s="820">
        <v>17</v>
      </c>
      <c r="B64" s="819">
        <f>'232 Other Reg Assets'!F62</f>
        <v>0</v>
      </c>
      <c r="C64" s="820">
        <v>232</v>
      </c>
      <c r="F64" s="997">
        <f>'232 Other Reg Assets'!K62</f>
        <v>0</v>
      </c>
      <c r="G64" s="997">
        <f t="shared" si="4"/>
        <v>0</v>
      </c>
      <c r="H64" s="997">
        <f t="shared" si="5"/>
        <v>0</v>
      </c>
      <c r="I64" s="997">
        <f t="shared" si="6"/>
        <v>0</v>
      </c>
      <c r="J64" s="997">
        <f t="shared" si="7"/>
        <v>0</v>
      </c>
    </row>
    <row r="65" spans="1:10" ht="11.25">
      <c r="A65" s="820">
        <v>17</v>
      </c>
      <c r="B65" s="819" t="str">
        <f>'232 Other Reg Assets'!F63</f>
        <v>Multnomah County Business Income Tax</v>
      </c>
      <c r="C65" s="820">
        <v>232</v>
      </c>
      <c r="E65" s="819" t="s">
        <v>582</v>
      </c>
      <c r="F65" s="997">
        <f>'232 Other Reg Assets'!K63</f>
        <v>714639</v>
      </c>
      <c r="G65" s="997">
        <f t="shared" si="4"/>
        <v>0</v>
      </c>
      <c r="H65" s="997">
        <f t="shared" si="5"/>
        <v>0</v>
      </c>
      <c r="I65" s="997">
        <f t="shared" si="6"/>
        <v>714639</v>
      </c>
      <c r="J65" s="997">
        <f t="shared" si="7"/>
        <v>0</v>
      </c>
    </row>
    <row r="66" spans="1:10" ht="11.25">
      <c r="A66" s="820">
        <v>17</v>
      </c>
      <c r="B66" s="819" t="str">
        <f>'232 Other Reg Assets'!F64</f>
        <v>(per Advice No. 06/12 dtd 6/16/2006)</v>
      </c>
      <c r="C66" s="820">
        <v>232</v>
      </c>
      <c r="F66" s="997">
        <f>'232 Other Reg Assets'!K64</f>
        <v>0</v>
      </c>
      <c r="G66" s="997">
        <f t="shared" si="4"/>
        <v>0</v>
      </c>
      <c r="H66" s="997">
        <f t="shared" si="5"/>
        <v>0</v>
      </c>
      <c r="I66" s="997">
        <f t="shared" si="6"/>
        <v>0</v>
      </c>
      <c r="J66" s="997">
        <f t="shared" si="7"/>
        <v>0</v>
      </c>
    </row>
    <row r="67" spans="1:10" ht="11.25">
      <c r="A67" s="820">
        <v>17</v>
      </c>
      <c r="B67" s="819">
        <f>'232 Other Reg Assets'!F65</f>
        <v>0</v>
      </c>
      <c r="C67" s="820">
        <v>232</v>
      </c>
      <c r="F67" s="997">
        <f>'232 Other Reg Assets'!K65</f>
        <v>0</v>
      </c>
      <c r="G67" s="997">
        <f t="shared" si="4"/>
        <v>0</v>
      </c>
      <c r="H67" s="997">
        <f t="shared" si="5"/>
        <v>0</v>
      </c>
      <c r="I67" s="997">
        <f t="shared" si="6"/>
        <v>0</v>
      </c>
      <c r="J67" s="997">
        <f t="shared" si="7"/>
        <v>0</v>
      </c>
    </row>
    <row r="68" spans="1:10" ht="11.25">
      <c r="A68" s="820">
        <v>17</v>
      </c>
      <c r="B68" s="819" t="str">
        <f>'232 Other Reg Assets'!F66</f>
        <v>Boardman Power Cost Deferral</v>
      </c>
      <c r="C68" s="820">
        <v>232</v>
      </c>
      <c r="E68" s="819" t="s">
        <v>583</v>
      </c>
      <c r="F68" s="997">
        <f>'232 Other Reg Assets'!K66</f>
        <v>6000000</v>
      </c>
      <c r="G68" s="997">
        <f aca="true" t="shared" si="8" ref="G68:G76">IF($E68=0,0,VLOOKUP(UPPER($E68),ratio2,2)*$F68)</f>
        <v>6000000</v>
      </c>
      <c r="H68" s="997">
        <f aca="true" t="shared" si="9" ref="H68:H76">IF($E68=0,0,VLOOKUP(UPPER($E68),ratio2,3)*$F68)</f>
        <v>0</v>
      </c>
      <c r="I68" s="997">
        <f aca="true" t="shared" si="10" ref="I68:I76">IF($E68=0,0,VLOOKUP(UPPER($E68),ratio2,4)*$F68)</f>
        <v>0</v>
      </c>
      <c r="J68" s="997">
        <f aca="true" t="shared" si="11" ref="J68:J77">F68-G68-H68-I68</f>
        <v>0</v>
      </c>
    </row>
    <row r="69" spans="1:10" ht="11.25">
      <c r="A69" s="820">
        <v>17</v>
      </c>
      <c r="B69" s="819" t="str">
        <f>'232 Other Reg Assets'!F67</f>
        <v>(Per OPUC Order No.  07-049 dtd 2/12/2007)</v>
      </c>
      <c r="C69" s="820">
        <v>232</v>
      </c>
      <c r="F69" s="997">
        <f>'232 Other Reg Assets'!K67</f>
        <v>0</v>
      </c>
      <c r="G69" s="997">
        <f t="shared" si="8"/>
        <v>0</v>
      </c>
      <c r="H69" s="997">
        <f t="shared" si="9"/>
        <v>0</v>
      </c>
      <c r="I69" s="997">
        <f t="shared" si="10"/>
        <v>0</v>
      </c>
      <c r="J69" s="997">
        <f t="shared" si="11"/>
        <v>0</v>
      </c>
    </row>
    <row r="70" spans="1:10" ht="11.25">
      <c r="A70" s="820">
        <v>17</v>
      </c>
      <c r="B70" s="819">
        <f>'232 Other Reg Assets'!F68</f>
        <v>0</v>
      </c>
      <c r="C70" s="820">
        <v>232</v>
      </c>
      <c r="F70" s="997">
        <f>'232 Other Reg Assets'!K68</f>
        <v>0</v>
      </c>
      <c r="G70" s="997">
        <f t="shared" si="8"/>
        <v>0</v>
      </c>
      <c r="H70" s="997">
        <f t="shared" si="9"/>
        <v>0</v>
      </c>
      <c r="I70" s="997">
        <f t="shared" si="10"/>
        <v>0</v>
      </c>
      <c r="J70" s="997">
        <f t="shared" si="11"/>
        <v>0</v>
      </c>
    </row>
    <row r="71" spans="1:10" ht="11.25">
      <c r="A71" s="820">
        <v>17</v>
      </c>
      <c r="B71" s="819" t="str">
        <f>'232 Other Reg Assets'!F69</f>
        <v>Pension Funding</v>
      </c>
      <c r="C71" s="820">
        <v>232</v>
      </c>
      <c r="E71" s="819" t="s">
        <v>67</v>
      </c>
      <c r="F71" s="997">
        <f>'232 Other Reg Assets'!K69</f>
        <v>73265064</v>
      </c>
      <c r="G71" s="997">
        <f t="shared" si="8"/>
        <v>22777954.97790687</v>
      </c>
      <c r="H71" s="997">
        <f t="shared" si="9"/>
        <v>3837654.672849773</v>
      </c>
      <c r="I71" s="997">
        <f t="shared" si="10"/>
        <v>46649454.349243365</v>
      </c>
      <c r="J71" s="997">
        <f t="shared" si="11"/>
        <v>0</v>
      </c>
    </row>
    <row r="72" spans="1:10" ht="11.25">
      <c r="A72" s="820">
        <v>17</v>
      </c>
      <c r="B72" s="819" t="str">
        <f>'232 Other Reg Assets'!F70</f>
        <v>(Per SFAS No. 158 adopted 12/31/2006)</v>
      </c>
      <c r="C72" s="820">
        <v>232</v>
      </c>
      <c r="F72" s="997">
        <f>'232 Other Reg Assets'!K70</f>
        <v>0</v>
      </c>
      <c r="G72" s="997">
        <f t="shared" si="8"/>
        <v>0</v>
      </c>
      <c r="H72" s="997">
        <f t="shared" si="9"/>
        <v>0</v>
      </c>
      <c r="I72" s="997">
        <f t="shared" si="10"/>
        <v>0</v>
      </c>
      <c r="J72" s="997">
        <f t="shared" si="11"/>
        <v>0</v>
      </c>
    </row>
    <row r="73" spans="1:10" ht="11.25">
      <c r="A73" s="820">
        <v>17</v>
      </c>
      <c r="B73" s="819">
        <f>'232 Other Reg Assets'!F71</f>
        <v>0</v>
      </c>
      <c r="C73" s="820">
        <v>232</v>
      </c>
      <c r="F73" s="997">
        <f>'232 Other Reg Assets'!K71</f>
        <v>0</v>
      </c>
      <c r="G73" s="997">
        <f t="shared" si="8"/>
        <v>0</v>
      </c>
      <c r="H73" s="997">
        <f t="shared" si="9"/>
        <v>0</v>
      </c>
      <c r="I73" s="997">
        <f t="shared" si="10"/>
        <v>0</v>
      </c>
      <c r="J73" s="997">
        <f t="shared" si="11"/>
        <v>0</v>
      </c>
    </row>
    <row r="74" spans="1:10" ht="11.25">
      <c r="A74" s="820">
        <v>17</v>
      </c>
      <c r="B74" s="819" t="str">
        <f>'232 Other Reg Assets'!F72</f>
        <v>Postretirement Funding</v>
      </c>
      <c r="C74" s="820">
        <v>232</v>
      </c>
      <c r="E74" s="819" t="s">
        <v>67</v>
      </c>
      <c r="F74" s="997">
        <f>'232 Other Reg Assets'!K72</f>
        <v>14428185</v>
      </c>
      <c r="G74" s="997">
        <f t="shared" si="8"/>
        <v>4485692.503358917</v>
      </c>
      <c r="H74" s="997">
        <f t="shared" si="9"/>
        <v>755754.3604410283</v>
      </c>
      <c r="I74" s="997">
        <f t="shared" si="10"/>
        <v>9186738.136200057</v>
      </c>
      <c r="J74" s="997">
        <f t="shared" si="11"/>
        <v>0</v>
      </c>
    </row>
    <row r="75" spans="1:10" ht="11.25">
      <c r="A75" s="820">
        <v>17</v>
      </c>
      <c r="B75" s="819" t="str">
        <f>'232 Other Reg Assets'!F73</f>
        <v>(Per SFAS No. 158 adopted 12/31/2006)</v>
      </c>
      <c r="C75" s="820">
        <v>232</v>
      </c>
      <c r="F75" s="997">
        <f>'232 Other Reg Assets'!K73</f>
        <v>0</v>
      </c>
      <c r="G75" s="997">
        <f t="shared" si="8"/>
        <v>0</v>
      </c>
      <c r="H75" s="997">
        <f t="shared" si="9"/>
        <v>0</v>
      </c>
      <c r="I75" s="997">
        <f t="shared" si="10"/>
        <v>0</v>
      </c>
      <c r="J75" s="997">
        <f t="shared" si="11"/>
        <v>0</v>
      </c>
    </row>
    <row r="76" spans="1:10" ht="11.25">
      <c r="A76" s="820">
        <v>17</v>
      </c>
      <c r="B76" s="819">
        <f>'232 Other Reg Assets'!F74</f>
        <v>0</v>
      </c>
      <c r="C76" s="820">
        <v>232</v>
      </c>
      <c r="F76" s="997">
        <f>'232 Other Reg Assets'!K74</f>
        <v>0</v>
      </c>
      <c r="G76" s="997">
        <f t="shared" si="8"/>
        <v>0</v>
      </c>
      <c r="H76" s="997">
        <f t="shared" si="9"/>
        <v>0</v>
      </c>
      <c r="I76" s="997">
        <f t="shared" si="10"/>
        <v>0</v>
      </c>
      <c r="J76" s="997">
        <f t="shared" si="11"/>
        <v>0</v>
      </c>
    </row>
    <row r="77" spans="1:10" ht="11.25">
      <c r="A77" s="905"/>
      <c r="B77" s="906" t="s">
        <v>100</v>
      </c>
      <c r="C77" s="905"/>
      <c r="D77" s="905"/>
      <c r="E77" s="906"/>
      <c r="F77" s="998">
        <f>SUM(F4:F76)</f>
        <v>280324211</v>
      </c>
      <c r="G77" s="998">
        <f>SUM(G4:G76)</f>
        <v>43988681.25270597</v>
      </c>
      <c r="H77" s="998">
        <f>SUM(H4:H76)</f>
        <v>5924585.7495325925</v>
      </c>
      <c r="I77" s="998">
        <f>SUM(I4:I76)</f>
        <v>230410943.99776146</v>
      </c>
      <c r="J77" s="997">
        <f t="shared" si="11"/>
        <v>0</v>
      </c>
    </row>
    <row r="83" spans="1:9" s="818" customFormat="1" ht="11.25">
      <c r="A83" s="835">
        <v>72</v>
      </c>
      <c r="B83" s="907" t="s">
        <v>596</v>
      </c>
      <c r="C83" s="908" t="s">
        <v>594</v>
      </c>
      <c r="D83" s="854" t="s">
        <v>86</v>
      </c>
      <c r="E83" s="909" t="s">
        <v>595</v>
      </c>
      <c r="F83" s="910" t="s">
        <v>100</v>
      </c>
      <c r="G83" s="911" t="s">
        <v>246</v>
      </c>
      <c r="H83" s="911" t="s">
        <v>102</v>
      </c>
      <c r="I83" s="911" t="s">
        <v>362</v>
      </c>
    </row>
    <row r="84" spans="1:10" ht="11.25">
      <c r="A84" s="820">
        <v>2</v>
      </c>
      <c r="B84" s="819" t="str">
        <f>'233 Misc Deferred Debit'!F2</f>
        <v>Misc. Undistributed Charges</v>
      </c>
      <c r="C84" s="820">
        <v>233</v>
      </c>
      <c r="F84" s="997">
        <f>'233 Misc Deferred Debit'!K2</f>
        <v>0</v>
      </c>
      <c r="G84" s="997">
        <f aca="true" t="shared" si="12" ref="G84:G131">IF($E84=0,0,VLOOKUP(UPPER($E84),ratio2,2)*$F84)</f>
        <v>0</v>
      </c>
      <c r="H84" s="997">
        <f aca="true" t="shared" si="13" ref="H84:H131">IF($E84=0,0,VLOOKUP(UPPER($E84),ratio2,3)*$F84)</f>
        <v>0</v>
      </c>
      <c r="I84" s="997">
        <f aca="true" t="shared" si="14" ref="I84:I131">IF($E84=0,0,VLOOKUP(UPPER($E84),ratio2,4)*$F84)</f>
        <v>0</v>
      </c>
      <c r="J84" s="904">
        <f aca="true" t="shared" si="15" ref="J84:J115">F84-G84-H84-I84</f>
        <v>0</v>
      </c>
    </row>
    <row r="85" spans="1:10" ht="11.25">
      <c r="A85" s="820">
        <v>2</v>
      </c>
      <c r="B85" s="819" t="str">
        <f>'233 Misc Deferred Debit'!F3</f>
        <v>(2 items as of 12/31/2006)</v>
      </c>
      <c r="C85" s="820">
        <v>233</v>
      </c>
      <c r="E85" s="819" t="s">
        <v>104</v>
      </c>
      <c r="F85" s="997">
        <f>'233 Misc Deferred Debit'!K3</f>
        <v>58</v>
      </c>
      <c r="G85" s="997">
        <f t="shared" si="12"/>
        <v>21.25498980308778</v>
      </c>
      <c r="H85" s="997">
        <f t="shared" si="13"/>
        <v>4.328590288599987</v>
      </c>
      <c r="I85" s="997">
        <f t="shared" si="14"/>
        <v>32.41641990831222</v>
      </c>
      <c r="J85" s="904">
        <f t="shared" si="15"/>
        <v>0</v>
      </c>
    </row>
    <row r="86" spans="1:10" ht="11.25">
      <c r="A86" s="820">
        <f aca="true" t="shared" si="16" ref="A86:A129">1+A85</f>
        <v>3</v>
      </c>
      <c r="B86" s="819">
        <f>'233 Misc Deferred Debit'!F4</f>
        <v>0</v>
      </c>
      <c r="C86" s="820">
        <v>233</v>
      </c>
      <c r="F86" s="997">
        <f>'233 Misc Deferred Debit'!K4</f>
        <v>0</v>
      </c>
      <c r="G86" s="997">
        <f t="shared" si="12"/>
        <v>0</v>
      </c>
      <c r="H86" s="997">
        <f t="shared" si="13"/>
        <v>0</v>
      </c>
      <c r="I86" s="997">
        <f t="shared" si="14"/>
        <v>0</v>
      </c>
      <c r="J86" s="904">
        <f t="shared" si="15"/>
        <v>0</v>
      </c>
    </row>
    <row r="87" spans="1:10" ht="11.25">
      <c r="A87" s="820">
        <f t="shared" si="16"/>
        <v>4</v>
      </c>
      <c r="B87" s="819" t="str">
        <f>'233 Misc Deferred Debit'!F5</f>
        <v>Net Trust Contributions</v>
      </c>
      <c r="C87" s="820">
        <v>233</v>
      </c>
      <c r="E87" s="819" t="s">
        <v>67</v>
      </c>
      <c r="F87" s="997">
        <f>'233 Misc Deferred Debit'!K5</f>
        <v>8310</v>
      </c>
      <c r="G87" s="997">
        <f t="shared" si="12"/>
        <v>2583.5615985595277</v>
      </c>
      <c r="H87" s="997">
        <f t="shared" si="13"/>
        <v>435.28127309602314</v>
      </c>
      <c r="I87" s="997">
        <f t="shared" si="14"/>
        <v>5291.15712834445</v>
      </c>
      <c r="J87" s="904">
        <f t="shared" si="15"/>
        <v>0</v>
      </c>
    </row>
    <row r="88" spans="1:10" ht="11.25">
      <c r="A88" s="820">
        <f t="shared" si="16"/>
        <v>5</v>
      </c>
      <c r="B88" s="819">
        <f>'233 Misc Deferred Debit'!F6</f>
        <v>0</v>
      </c>
      <c r="C88" s="820">
        <v>233</v>
      </c>
      <c r="F88" s="997">
        <f>'233 Misc Deferred Debit'!K6</f>
        <v>0</v>
      </c>
      <c r="G88" s="997">
        <f t="shared" si="12"/>
        <v>0</v>
      </c>
      <c r="H88" s="997">
        <f t="shared" si="13"/>
        <v>0</v>
      </c>
      <c r="I88" s="997">
        <f t="shared" si="14"/>
        <v>0</v>
      </c>
      <c r="J88" s="904">
        <f t="shared" si="15"/>
        <v>0</v>
      </c>
    </row>
    <row r="89" spans="1:10" ht="11.25">
      <c r="A89" s="820">
        <f t="shared" si="16"/>
        <v>6</v>
      </c>
      <c r="B89" s="819" t="str">
        <f>'233 Misc Deferred Debit'!F7</f>
        <v>Pebble Springs AFDC - amort.</v>
      </c>
      <c r="C89" s="820">
        <v>233</v>
      </c>
      <c r="F89" s="997">
        <f>'233 Misc Deferred Debit'!K7</f>
        <v>0</v>
      </c>
      <c r="G89" s="997">
        <f t="shared" si="12"/>
        <v>0</v>
      </c>
      <c r="H89" s="997">
        <f t="shared" si="13"/>
        <v>0</v>
      </c>
      <c r="I89" s="997">
        <f t="shared" si="14"/>
        <v>0</v>
      </c>
      <c r="J89" s="904">
        <f t="shared" si="15"/>
        <v>0</v>
      </c>
    </row>
    <row r="90" spans="1:10" ht="11.25">
      <c r="A90" s="820">
        <f t="shared" si="16"/>
        <v>7</v>
      </c>
      <c r="B90" s="819" t="str">
        <f>'233 Misc Deferred Debit'!F8</f>
        <v>over service lives of related</v>
      </c>
      <c r="C90" s="820">
        <v>233</v>
      </c>
      <c r="F90" s="997">
        <f>'233 Misc Deferred Debit'!K8</f>
        <v>0</v>
      </c>
      <c r="G90" s="997">
        <f t="shared" si="12"/>
        <v>0</v>
      </c>
      <c r="H90" s="997">
        <f t="shared" si="13"/>
        <v>0</v>
      </c>
      <c r="I90" s="997">
        <f t="shared" si="14"/>
        <v>0</v>
      </c>
      <c r="J90" s="904">
        <f t="shared" si="15"/>
        <v>0</v>
      </c>
    </row>
    <row r="91" spans="1:10" ht="11.25">
      <c r="A91" s="820">
        <f t="shared" si="16"/>
        <v>8</v>
      </c>
      <c r="B91" s="819" t="str">
        <f>'233 Misc Deferred Debit'!F9</f>
        <v>property</v>
      </c>
      <c r="C91" s="820">
        <v>233</v>
      </c>
      <c r="E91" s="819" t="s">
        <v>582</v>
      </c>
      <c r="F91" s="997">
        <f>'233 Misc Deferred Debit'!K9</f>
        <v>413079</v>
      </c>
      <c r="G91" s="997">
        <f t="shared" si="12"/>
        <v>0</v>
      </c>
      <c r="H91" s="997">
        <f t="shared" si="13"/>
        <v>0</v>
      </c>
      <c r="I91" s="997">
        <f t="shared" si="14"/>
        <v>413079</v>
      </c>
      <c r="J91" s="904">
        <f t="shared" si="15"/>
        <v>0</v>
      </c>
    </row>
    <row r="92" spans="1:10" ht="11.25">
      <c r="A92" s="820">
        <f t="shared" si="16"/>
        <v>9</v>
      </c>
      <c r="B92" s="819">
        <f>'233 Misc Deferred Debit'!F10</f>
        <v>0</v>
      </c>
      <c r="C92" s="820">
        <v>233</v>
      </c>
      <c r="F92" s="997">
        <f>'233 Misc Deferred Debit'!K10</f>
        <v>0</v>
      </c>
      <c r="G92" s="997">
        <f t="shared" si="12"/>
        <v>0</v>
      </c>
      <c r="H92" s="997">
        <f t="shared" si="13"/>
        <v>0</v>
      </c>
      <c r="I92" s="997">
        <f t="shared" si="14"/>
        <v>0</v>
      </c>
      <c r="J92" s="904">
        <f t="shared" si="15"/>
        <v>0</v>
      </c>
    </row>
    <row r="93" spans="1:10" ht="11.25">
      <c r="A93" s="820">
        <f t="shared" si="16"/>
        <v>10</v>
      </c>
      <c r="B93" s="819" t="str">
        <f>'233 Misc Deferred Debit'!F11</f>
        <v>Tax Credit Sale - amort. over</v>
      </c>
      <c r="C93" s="820">
        <v>233</v>
      </c>
      <c r="F93" s="997">
        <f>'233 Misc Deferred Debit'!K11</f>
        <v>0</v>
      </c>
      <c r="G93" s="997">
        <f t="shared" si="12"/>
        <v>0</v>
      </c>
      <c r="H93" s="997">
        <f t="shared" si="13"/>
        <v>0</v>
      </c>
      <c r="I93" s="997">
        <f t="shared" si="14"/>
        <v>0</v>
      </c>
      <c r="J93" s="904">
        <f t="shared" si="15"/>
        <v>0</v>
      </c>
    </row>
    <row r="94" spans="1:10" ht="11.25">
      <c r="A94" s="820">
        <f t="shared" si="16"/>
        <v>11</v>
      </c>
      <c r="B94" s="819" t="str">
        <f>'233 Misc Deferred Debit'!F12</f>
        <v>service lives of related</v>
      </c>
      <c r="C94" s="820">
        <v>233</v>
      </c>
      <c r="F94" s="997">
        <f>'233 Misc Deferred Debit'!K12</f>
        <v>0</v>
      </c>
      <c r="G94" s="997">
        <f t="shared" si="12"/>
        <v>0</v>
      </c>
      <c r="H94" s="997">
        <f t="shared" si="13"/>
        <v>0</v>
      </c>
      <c r="I94" s="997">
        <f t="shared" si="14"/>
        <v>0</v>
      </c>
      <c r="J94" s="904">
        <f t="shared" si="15"/>
        <v>0</v>
      </c>
    </row>
    <row r="95" spans="1:10" ht="11.25">
      <c r="A95" s="820">
        <f t="shared" si="16"/>
        <v>12</v>
      </c>
      <c r="B95" s="819" t="str">
        <f>'233 Misc Deferred Debit'!F13</f>
        <v>property</v>
      </c>
      <c r="C95" s="820">
        <v>233</v>
      </c>
      <c r="E95" s="819" t="s">
        <v>582</v>
      </c>
      <c r="F95" s="997">
        <f>'233 Misc Deferred Debit'!K13</f>
        <v>12494</v>
      </c>
      <c r="G95" s="997">
        <f t="shared" si="12"/>
        <v>0</v>
      </c>
      <c r="H95" s="997">
        <f t="shared" si="13"/>
        <v>0</v>
      </c>
      <c r="I95" s="997">
        <f t="shared" si="14"/>
        <v>12494</v>
      </c>
      <c r="J95" s="904">
        <f t="shared" si="15"/>
        <v>0</v>
      </c>
    </row>
    <row r="96" spans="1:10" ht="11.25">
      <c r="A96" s="820">
        <f t="shared" si="16"/>
        <v>13</v>
      </c>
      <c r="B96" s="819">
        <f>'233 Misc Deferred Debit'!F14</f>
        <v>0</v>
      </c>
      <c r="C96" s="820">
        <v>233</v>
      </c>
      <c r="F96" s="997">
        <f>'233 Misc Deferred Debit'!K14</f>
        <v>0</v>
      </c>
      <c r="G96" s="997">
        <f t="shared" si="12"/>
        <v>0</v>
      </c>
      <c r="H96" s="997">
        <f t="shared" si="13"/>
        <v>0</v>
      </c>
      <c r="I96" s="997">
        <f t="shared" si="14"/>
        <v>0</v>
      </c>
      <c r="J96" s="904">
        <f t="shared" si="15"/>
        <v>0</v>
      </c>
    </row>
    <row r="97" spans="1:10" ht="11.25">
      <c r="A97" s="820">
        <f t="shared" si="16"/>
        <v>14</v>
      </c>
      <c r="B97" s="819" t="str">
        <f>'233 Misc Deferred Debit'!F15</f>
        <v>NWNG Capital Contribution -</v>
      </c>
      <c r="C97" s="820">
        <v>233</v>
      </c>
      <c r="F97" s="997">
        <f>'233 Misc Deferred Debit'!K15</f>
        <v>0</v>
      </c>
      <c r="G97" s="997">
        <f t="shared" si="12"/>
        <v>0</v>
      </c>
      <c r="H97" s="997">
        <f t="shared" si="13"/>
        <v>0</v>
      </c>
      <c r="I97" s="997">
        <f t="shared" si="14"/>
        <v>0</v>
      </c>
      <c r="J97" s="904">
        <f t="shared" si="15"/>
        <v>0</v>
      </c>
    </row>
    <row r="98" spans="1:10" ht="11.25">
      <c r="A98" s="820">
        <f t="shared" si="16"/>
        <v>15</v>
      </c>
      <c r="B98" s="819" t="str">
        <f>'233 Misc Deferred Debit'!F16</f>
        <v>amort. over 15 yrs ended 2010</v>
      </c>
      <c r="C98" s="820">
        <v>233</v>
      </c>
      <c r="E98" s="819" t="s">
        <v>583</v>
      </c>
      <c r="F98" s="997">
        <f>'233 Misc Deferred Debit'!K16</f>
        <v>766661</v>
      </c>
      <c r="G98" s="997">
        <f t="shared" si="12"/>
        <v>766661</v>
      </c>
      <c r="H98" s="997">
        <f t="shared" si="13"/>
        <v>0</v>
      </c>
      <c r="I98" s="997">
        <f t="shared" si="14"/>
        <v>0</v>
      </c>
      <c r="J98" s="904">
        <f t="shared" si="15"/>
        <v>0</v>
      </c>
    </row>
    <row r="99" spans="1:10" ht="11.25">
      <c r="A99" s="820">
        <f t="shared" si="16"/>
        <v>16</v>
      </c>
      <c r="B99" s="819">
        <f>'233 Misc Deferred Debit'!F17</f>
        <v>0</v>
      </c>
      <c r="C99" s="820">
        <v>233</v>
      </c>
      <c r="F99" s="997">
        <f>'233 Misc Deferred Debit'!K17</f>
        <v>0</v>
      </c>
      <c r="G99" s="997">
        <f t="shared" si="12"/>
        <v>0</v>
      </c>
      <c r="H99" s="997">
        <f t="shared" si="13"/>
        <v>0</v>
      </c>
      <c r="I99" s="997">
        <f t="shared" si="14"/>
        <v>0</v>
      </c>
      <c r="J99" s="904">
        <f t="shared" si="15"/>
        <v>0</v>
      </c>
    </row>
    <row r="100" spans="1:10" ht="11.25">
      <c r="A100" s="820">
        <f t="shared" si="16"/>
        <v>17</v>
      </c>
      <c r="B100" s="819" t="str">
        <f>'233 Misc Deferred Debit'!F18</f>
        <v>Deferred Wheeling Costs -</v>
      </c>
      <c r="C100" s="820">
        <v>233</v>
      </c>
      <c r="F100" s="997">
        <f>'233 Misc Deferred Debit'!K18</f>
        <v>0</v>
      </c>
      <c r="G100" s="997">
        <f t="shared" si="12"/>
        <v>0</v>
      </c>
      <c r="H100" s="997">
        <f t="shared" si="13"/>
        <v>0</v>
      </c>
      <c r="I100" s="997">
        <f t="shared" si="14"/>
        <v>0</v>
      </c>
      <c r="J100" s="904">
        <f t="shared" si="15"/>
        <v>0</v>
      </c>
    </row>
    <row r="101" spans="1:10" ht="11.25">
      <c r="A101" s="820">
        <f t="shared" si="16"/>
        <v>18</v>
      </c>
      <c r="B101" s="819" t="str">
        <f>'233 Misc Deferred Debit'!F19</f>
        <v>amort. over 25 yrs through 2012</v>
      </c>
      <c r="C101" s="820">
        <v>233</v>
      </c>
      <c r="E101" s="819" t="s">
        <v>584</v>
      </c>
      <c r="F101" s="997">
        <f>'233 Misc Deferred Debit'!K19</f>
        <v>1128153</v>
      </c>
      <c r="G101" s="997">
        <f t="shared" si="12"/>
        <v>0</v>
      </c>
      <c r="H101" s="997">
        <f t="shared" si="13"/>
        <v>1128153</v>
      </c>
      <c r="I101" s="997">
        <f t="shared" si="14"/>
        <v>0</v>
      </c>
      <c r="J101" s="904">
        <f t="shared" si="15"/>
        <v>0</v>
      </c>
    </row>
    <row r="102" spans="1:10" ht="11.25">
      <c r="A102" s="820">
        <f t="shared" si="16"/>
        <v>19</v>
      </c>
      <c r="B102" s="819">
        <f>'233 Misc Deferred Debit'!F20</f>
        <v>0</v>
      </c>
      <c r="C102" s="820">
        <v>233</v>
      </c>
      <c r="F102" s="997">
        <f>'233 Misc Deferred Debit'!K20</f>
        <v>0</v>
      </c>
      <c r="G102" s="997">
        <f t="shared" si="12"/>
        <v>0</v>
      </c>
      <c r="H102" s="997">
        <f t="shared" si="13"/>
        <v>0</v>
      </c>
      <c r="I102" s="997">
        <f t="shared" si="14"/>
        <v>0</v>
      </c>
      <c r="J102" s="904">
        <f t="shared" si="15"/>
        <v>0</v>
      </c>
    </row>
    <row r="103" spans="1:10" s="864" customFormat="1" ht="11.25">
      <c r="A103" s="820">
        <f t="shared" si="16"/>
        <v>20</v>
      </c>
      <c r="B103" s="819" t="str">
        <f>'233 Misc Deferred Debit'!F21</f>
        <v>Electricity Option Premium Paid</v>
      </c>
      <c r="C103" s="820">
        <v>233</v>
      </c>
      <c r="D103" s="824"/>
      <c r="E103" s="819"/>
      <c r="F103" s="997">
        <f>'233 Misc Deferred Debit'!K21</f>
        <v>0</v>
      </c>
      <c r="G103" s="997">
        <f t="shared" si="12"/>
        <v>0</v>
      </c>
      <c r="H103" s="997">
        <f t="shared" si="13"/>
        <v>0</v>
      </c>
      <c r="I103" s="997">
        <f t="shared" si="14"/>
        <v>0</v>
      </c>
      <c r="J103" s="904">
        <f t="shared" si="15"/>
        <v>0</v>
      </c>
    </row>
    <row r="104" spans="1:10" ht="11.25">
      <c r="A104" s="820">
        <f t="shared" si="16"/>
        <v>21</v>
      </c>
      <c r="B104" s="819" t="str">
        <f>'233 Misc Deferred Debit'!F22</f>
        <v>amort. upon exercise or</v>
      </c>
      <c r="C104" s="820">
        <v>233</v>
      </c>
      <c r="F104" s="997">
        <f>'233 Misc Deferred Debit'!K22</f>
        <v>0</v>
      </c>
      <c r="G104" s="997">
        <f t="shared" si="12"/>
        <v>0</v>
      </c>
      <c r="H104" s="997">
        <f t="shared" si="13"/>
        <v>0</v>
      </c>
      <c r="I104" s="997">
        <f t="shared" si="14"/>
        <v>0</v>
      </c>
      <c r="J104" s="904">
        <f t="shared" si="15"/>
        <v>0</v>
      </c>
    </row>
    <row r="105" spans="1:10" ht="11.25">
      <c r="A105" s="820">
        <f t="shared" si="16"/>
        <v>22</v>
      </c>
      <c r="B105" s="819" t="str">
        <f>'233 Misc Deferred Debit'!F23</f>
        <v>expiration</v>
      </c>
      <c r="C105" s="820">
        <v>233</v>
      </c>
      <c r="E105" s="819" t="s">
        <v>582</v>
      </c>
      <c r="F105" s="997">
        <f>'233 Misc Deferred Debit'!K23</f>
        <v>77000</v>
      </c>
      <c r="G105" s="997">
        <f t="shared" si="12"/>
        <v>0</v>
      </c>
      <c r="H105" s="997">
        <f t="shared" si="13"/>
        <v>0</v>
      </c>
      <c r="I105" s="997">
        <f t="shared" si="14"/>
        <v>77000</v>
      </c>
      <c r="J105" s="904">
        <f t="shared" si="15"/>
        <v>0</v>
      </c>
    </row>
    <row r="106" spans="1:10" ht="11.25">
      <c r="A106" s="820">
        <f t="shared" si="16"/>
        <v>23</v>
      </c>
      <c r="B106" s="819">
        <f>'233 Misc Deferred Debit'!F24</f>
        <v>0</v>
      </c>
      <c r="C106" s="820">
        <v>233</v>
      </c>
      <c r="F106" s="997">
        <f>'233 Misc Deferred Debit'!K24</f>
        <v>0</v>
      </c>
      <c r="G106" s="997">
        <f t="shared" si="12"/>
        <v>0</v>
      </c>
      <c r="H106" s="997">
        <f t="shared" si="13"/>
        <v>0</v>
      </c>
      <c r="I106" s="997">
        <f t="shared" si="14"/>
        <v>0</v>
      </c>
      <c r="J106" s="904">
        <f t="shared" si="15"/>
        <v>0</v>
      </c>
    </row>
    <row r="107" spans="1:10" ht="11.25">
      <c r="A107" s="820">
        <f t="shared" si="16"/>
        <v>24</v>
      </c>
      <c r="B107" s="819" t="str">
        <f>'233 Misc Deferred Debit'!F25</f>
        <v>Deferred Rent - WTC Tenant</v>
      </c>
      <c r="C107" s="820">
        <v>233</v>
      </c>
      <c r="F107" s="997">
        <f>'233 Misc Deferred Debit'!K25</f>
        <v>0</v>
      </c>
      <c r="G107" s="997">
        <f t="shared" si="12"/>
        <v>0</v>
      </c>
      <c r="H107" s="997">
        <f t="shared" si="13"/>
        <v>0</v>
      </c>
      <c r="I107" s="997">
        <f t="shared" si="14"/>
        <v>0</v>
      </c>
      <c r="J107" s="904">
        <f t="shared" si="15"/>
        <v>0</v>
      </c>
    </row>
    <row r="108" spans="1:10" ht="11.25">
      <c r="A108" s="820">
        <f t="shared" si="16"/>
        <v>25</v>
      </c>
      <c r="B108" s="819" t="str">
        <f>'233 Misc Deferred Debit'!F26</f>
        <v>amort. over 10 yrs through 2013</v>
      </c>
      <c r="C108" s="820">
        <v>233</v>
      </c>
      <c r="E108" s="819" t="s">
        <v>104</v>
      </c>
      <c r="F108" s="997">
        <f>'233 Misc Deferred Debit'!K26</f>
        <v>244824</v>
      </c>
      <c r="G108" s="997">
        <f t="shared" si="12"/>
        <v>89719.51075088212</v>
      </c>
      <c r="H108" s="997">
        <f t="shared" si="13"/>
        <v>18271.42739338281</v>
      </c>
      <c r="I108" s="997">
        <f t="shared" si="14"/>
        <v>136833.06185573502</v>
      </c>
      <c r="J108" s="904">
        <f t="shared" si="15"/>
        <v>0</v>
      </c>
    </row>
    <row r="109" spans="1:10" ht="11.25">
      <c r="A109" s="820">
        <f t="shared" si="16"/>
        <v>26</v>
      </c>
      <c r="B109" s="819">
        <f>'233 Misc Deferred Debit'!F27</f>
        <v>0</v>
      </c>
      <c r="C109" s="820">
        <v>233</v>
      </c>
      <c r="F109" s="997">
        <f>'233 Misc Deferred Debit'!K27</f>
        <v>0</v>
      </c>
      <c r="G109" s="997">
        <f t="shared" si="12"/>
        <v>0</v>
      </c>
      <c r="H109" s="997">
        <f t="shared" si="13"/>
        <v>0</v>
      </c>
      <c r="I109" s="997">
        <f t="shared" si="14"/>
        <v>0</v>
      </c>
      <c r="J109" s="904">
        <f t="shared" si="15"/>
        <v>0</v>
      </c>
    </row>
    <row r="110" spans="1:10" ht="11.25">
      <c r="A110" s="820">
        <f t="shared" si="16"/>
        <v>27</v>
      </c>
      <c r="B110" s="819" t="str">
        <f>'233 Misc Deferred Debit'!F28</f>
        <v>Deferred Revolving Credit</v>
      </c>
      <c r="C110" s="820">
        <v>233</v>
      </c>
      <c r="F110" s="997">
        <f>'233 Misc Deferred Debit'!K28</f>
        <v>0</v>
      </c>
      <c r="G110" s="997">
        <f t="shared" si="12"/>
        <v>0</v>
      </c>
      <c r="H110" s="997">
        <f t="shared" si="13"/>
        <v>0</v>
      </c>
      <c r="I110" s="997">
        <f t="shared" si="14"/>
        <v>0</v>
      </c>
      <c r="J110" s="904">
        <f t="shared" si="15"/>
        <v>0</v>
      </c>
    </row>
    <row r="111" spans="1:10" ht="11.25">
      <c r="A111" s="820">
        <f t="shared" si="16"/>
        <v>28</v>
      </c>
      <c r="B111" s="819" t="str">
        <f>'233 Misc Deferred Debit'!F29</f>
        <v>Agreement Fees</v>
      </c>
      <c r="C111" s="820">
        <v>233</v>
      </c>
      <c r="E111" s="819" t="s">
        <v>104</v>
      </c>
      <c r="F111" s="997">
        <f>'233 Misc Deferred Debit'!K29</f>
        <v>616812</v>
      </c>
      <c r="G111" s="997">
        <f t="shared" si="12"/>
        <v>226040.22017969275</v>
      </c>
      <c r="H111" s="997">
        <f t="shared" si="13"/>
        <v>46033.21436365405</v>
      </c>
      <c r="I111" s="997">
        <f t="shared" si="14"/>
        <v>344738.5654566531</v>
      </c>
      <c r="J111" s="904">
        <f t="shared" si="15"/>
        <v>0</v>
      </c>
    </row>
    <row r="112" spans="1:10" ht="11.25">
      <c r="A112" s="820">
        <f t="shared" si="16"/>
        <v>29</v>
      </c>
      <c r="B112" s="819">
        <f>'233 Misc Deferred Debit'!F30</f>
        <v>0</v>
      </c>
      <c r="C112" s="820">
        <v>233</v>
      </c>
      <c r="F112" s="997">
        <f>'233 Misc Deferred Debit'!K30</f>
        <v>0</v>
      </c>
      <c r="G112" s="997">
        <f t="shared" si="12"/>
        <v>0</v>
      </c>
      <c r="H112" s="997">
        <f t="shared" si="13"/>
        <v>0</v>
      </c>
      <c r="I112" s="997">
        <f t="shared" si="14"/>
        <v>0</v>
      </c>
      <c r="J112" s="904">
        <f t="shared" si="15"/>
        <v>0</v>
      </c>
    </row>
    <row r="113" spans="1:10" ht="11.25">
      <c r="A113" s="820">
        <f t="shared" si="16"/>
        <v>30</v>
      </c>
      <c r="B113" s="819" t="str">
        <f>'233 Misc Deferred Debit'!F31</f>
        <v>Dispatchable Generation</v>
      </c>
      <c r="C113" s="820">
        <v>233</v>
      </c>
      <c r="F113" s="997">
        <f>'233 Misc Deferred Debit'!K31</f>
        <v>0</v>
      </c>
      <c r="G113" s="997">
        <f t="shared" si="12"/>
        <v>0</v>
      </c>
      <c r="H113" s="997">
        <f t="shared" si="13"/>
        <v>0</v>
      </c>
      <c r="I113" s="997">
        <f t="shared" si="14"/>
        <v>0</v>
      </c>
      <c r="J113" s="904">
        <f t="shared" si="15"/>
        <v>0</v>
      </c>
    </row>
    <row r="114" spans="1:10" ht="11.25">
      <c r="A114" s="820">
        <f t="shared" si="16"/>
        <v>31</v>
      </c>
      <c r="B114" s="819" t="str">
        <f>'233 Misc Deferred Debit'!F32</f>
        <v>various amort. ending 2007</v>
      </c>
      <c r="C114" s="820">
        <v>233</v>
      </c>
      <c r="F114" s="997">
        <f>'233 Misc Deferred Debit'!K32</f>
        <v>0</v>
      </c>
      <c r="G114" s="997">
        <f t="shared" si="12"/>
        <v>0</v>
      </c>
      <c r="H114" s="997">
        <f t="shared" si="13"/>
        <v>0</v>
      </c>
      <c r="I114" s="997">
        <f t="shared" si="14"/>
        <v>0</v>
      </c>
      <c r="J114" s="904">
        <f t="shared" si="15"/>
        <v>0</v>
      </c>
    </row>
    <row r="115" spans="1:10" ht="11.25">
      <c r="A115" s="820">
        <f t="shared" si="16"/>
        <v>32</v>
      </c>
      <c r="B115" s="819" t="str">
        <f>'233 Misc Deferred Debit'!F33</f>
        <v>through 2020</v>
      </c>
      <c r="C115" s="820">
        <v>233</v>
      </c>
      <c r="E115" s="819" t="s">
        <v>583</v>
      </c>
      <c r="F115" s="997">
        <f>'233 Misc Deferred Debit'!K33</f>
        <v>3558215</v>
      </c>
      <c r="G115" s="997">
        <f t="shared" si="12"/>
        <v>3558215</v>
      </c>
      <c r="H115" s="997">
        <f t="shared" si="13"/>
        <v>0</v>
      </c>
      <c r="I115" s="997">
        <f t="shared" si="14"/>
        <v>0</v>
      </c>
      <c r="J115" s="904">
        <f t="shared" si="15"/>
        <v>0</v>
      </c>
    </row>
    <row r="116" spans="1:10" ht="11.25">
      <c r="A116" s="820">
        <f t="shared" si="16"/>
        <v>33</v>
      </c>
      <c r="B116" s="819">
        <f>'233 Misc Deferred Debit'!F34</f>
        <v>0</v>
      </c>
      <c r="C116" s="820">
        <v>233</v>
      </c>
      <c r="F116" s="997">
        <f>'233 Misc Deferred Debit'!K34</f>
        <v>0</v>
      </c>
      <c r="G116" s="997">
        <f t="shared" si="12"/>
        <v>0</v>
      </c>
      <c r="H116" s="997">
        <f t="shared" si="13"/>
        <v>0</v>
      </c>
      <c r="I116" s="997">
        <f t="shared" si="14"/>
        <v>0</v>
      </c>
      <c r="J116" s="904">
        <f aca="true" t="shared" si="17" ref="J116:J132">F116-G116-H116-I116</f>
        <v>0</v>
      </c>
    </row>
    <row r="117" spans="1:10" ht="11.25">
      <c r="A117" s="820">
        <f t="shared" si="16"/>
        <v>34</v>
      </c>
      <c r="B117" s="819" t="str">
        <f>'233 Misc Deferred Debit'!F35</f>
        <v>Prepaid Pension Costs</v>
      </c>
      <c r="C117" s="820">
        <v>233</v>
      </c>
      <c r="E117" s="819" t="s">
        <v>67</v>
      </c>
      <c r="F117" s="997">
        <f>'233 Misc Deferred Debit'!K35</f>
        <v>11166592</v>
      </c>
      <c r="G117" s="997">
        <f t="shared" si="12"/>
        <v>3471670.0695525915</v>
      </c>
      <c r="H117" s="997">
        <f t="shared" si="13"/>
        <v>584910.7559451103</v>
      </c>
      <c r="I117" s="997">
        <f t="shared" si="14"/>
        <v>7110011.1745023</v>
      </c>
      <c r="J117" s="904">
        <f t="shared" si="17"/>
        <v>0</v>
      </c>
    </row>
    <row r="118" spans="1:10" ht="11.25">
      <c r="A118" s="820">
        <f t="shared" si="16"/>
        <v>35</v>
      </c>
      <c r="B118" s="819">
        <f>'233 Misc Deferred Debit'!F36</f>
        <v>0</v>
      </c>
      <c r="C118" s="820">
        <v>233</v>
      </c>
      <c r="F118" s="997">
        <f>'233 Misc Deferred Debit'!K36</f>
        <v>0</v>
      </c>
      <c r="G118" s="997">
        <f t="shared" si="12"/>
        <v>0</v>
      </c>
      <c r="H118" s="997">
        <f t="shared" si="13"/>
        <v>0</v>
      </c>
      <c r="I118" s="997">
        <f t="shared" si="14"/>
        <v>0</v>
      </c>
      <c r="J118" s="904">
        <f t="shared" si="17"/>
        <v>0</v>
      </c>
    </row>
    <row r="119" spans="1:10" ht="11.25">
      <c r="A119" s="820">
        <f t="shared" si="16"/>
        <v>36</v>
      </c>
      <c r="B119" s="819">
        <f>'233 Misc Deferred Debit'!F37</f>
        <v>0</v>
      </c>
      <c r="C119" s="820">
        <v>233</v>
      </c>
      <c r="F119" s="997">
        <f>'233 Misc Deferred Debit'!K37</f>
        <v>0</v>
      </c>
      <c r="G119" s="997">
        <f t="shared" si="12"/>
        <v>0</v>
      </c>
      <c r="H119" s="997">
        <f t="shared" si="13"/>
        <v>0</v>
      </c>
      <c r="I119" s="997">
        <f t="shared" si="14"/>
        <v>0</v>
      </c>
      <c r="J119" s="904">
        <f t="shared" si="17"/>
        <v>0</v>
      </c>
    </row>
    <row r="120" spans="1:10" ht="11.25">
      <c r="A120" s="820">
        <f t="shared" si="16"/>
        <v>37</v>
      </c>
      <c r="B120" s="819">
        <f>'233 Misc Deferred Debit'!F38</f>
        <v>0</v>
      </c>
      <c r="C120" s="820">
        <v>233</v>
      </c>
      <c r="F120" s="997">
        <f>'233 Misc Deferred Debit'!K38</f>
        <v>0</v>
      </c>
      <c r="G120" s="997">
        <f t="shared" si="12"/>
        <v>0</v>
      </c>
      <c r="H120" s="997">
        <f t="shared" si="13"/>
        <v>0</v>
      </c>
      <c r="I120" s="997">
        <f t="shared" si="14"/>
        <v>0</v>
      </c>
      <c r="J120" s="904">
        <f t="shared" si="17"/>
        <v>0</v>
      </c>
    </row>
    <row r="121" spans="1:10" ht="11.25">
      <c r="A121" s="820">
        <f t="shared" si="16"/>
        <v>38</v>
      </c>
      <c r="B121" s="819">
        <f>'233 Misc Deferred Debit'!F39</f>
        <v>0</v>
      </c>
      <c r="C121" s="820">
        <v>233</v>
      </c>
      <c r="F121" s="997">
        <f>'233 Misc Deferred Debit'!K39</f>
        <v>0</v>
      </c>
      <c r="G121" s="997">
        <f t="shared" si="12"/>
        <v>0</v>
      </c>
      <c r="H121" s="997">
        <f t="shared" si="13"/>
        <v>0</v>
      </c>
      <c r="I121" s="997">
        <f t="shared" si="14"/>
        <v>0</v>
      </c>
      <c r="J121" s="904">
        <f t="shared" si="17"/>
        <v>0</v>
      </c>
    </row>
    <row r="122" spans="1:10" ht="11.25">
      <c r="A122" s="820">
        <f t="shared" si="16"/>
        <v>39</v>
      </c>
      <c r="B122" s="819">
        <f>'233 Misc Deferred Debit'!F40</f>
        <v>0</v>
      </c>
      <c r="C122" s="820">
        <v>233</v>
      </c>
      <c r="F122" s="997">
        <f>'233 Misc Deferred Debit'!K40</f>
        <v>0</v>
      </c>
      <c r="G122" s="997">
        <f t="shared" si="12"/>
        <v>0</v>
      </c>
      <c r="H122" s="997">
        <f t="shared" si="13"/>
        <v>0</v>
      </c>
      <c r="I122" s="997">
        <f t="shared" si="14"/>
        <v>0</v>
      </c>
      <c r="J122" s="904">
        <f t="shared" si="17"/>
        <v>0</v>
      </c>
    </row>
    <row r="123" spans="1:10" ht="11.25">
      <c r="A123" s="820">
        <f t="shared" si="16"/>
        <v>40</v>
      </c>
      <c r="B123" s="819">
        <f>'233 Misc Deferred Debit'!F41</f>
        <v>0</v>
      </c>
      <c r="C123" s="820">
        <v>233</v>
      </c>
      <c r="F123" s="997">
        <f>'233 Misc Deferred Debit'!K41</f>
        <v>0</v>
      </c>
      <c r="G123" s="997">
        <f t="shared" si="12"/>
        <v>0</v>
      </c>
      <c r="H123" s="997">
        <f t="shared" si="13"/>
        <v>0</v>
      </c>
      <c r="I123" s="997">
        <f t="shared" si="14"/>
        <v>0</v>
      </c>
      <c r="J123" s="904">
        <f t="shared" si="17"/>
        <v>0</v>
      </c>
    </row>
    <row r="124" spans="1:10" ht="11.25">
      <c r="A124" s="820">
        <f t="shared" si="16"/>
        <v>41</v>
      </c>
      <c r="B124" s="819">
        <f>'233 Misc Deferred Debit'!F42</f>
        <v>0</v>
      </c>
      <c r="C124" s="820">
        <v>233</v>
      </c>
      <c r="F124" s="997">
        <f>'233 Misc Deferred Debit'!K42</f>
        <v>0</v>
      </c>
      <c r="G124" s="997">
        <f t="shared" si="12"/>
        <v>0</v>
      </c>
      <c r="H124" s="997">
        <f t="shared" si="13"/>
        <v>0</v>
      </c>
      <c r="I124" s="997">
        <f t="shared" si="14"/>
        <v>0</v>
      </c>
      <c r="J124" s="904">
        <f t="shared" si="17"/>
        <v>0</v>
      </c>
    </row>
    <row r="125" spans="1:10" ht="11.25">
      <c r="A125" s="820">
        <f t="shared" si="16"/>
        <v>42</v>
      </c>
      <c r="B125" s="819">
        <f>'233 Misc Deferred Debit'!F43</f>
        <v>0</v>
      </c>
      <c r="C125" s="820">
        <v>233</v>
      </c>
      <c r="F125" s="997">
        <f>'233 Misc Deferred Debit'!K43</f>
        <v>0</v>
      </c>
      <c r="G125" s="997">
        <f t="shared" si="12"/>
        <v>0</v>
      </c>
      <c r="H125" s="997">
        <f t="shared" si="13"/>
        <v>0</v>
      </c>
      <c r="I125" s="997">
        <f t="shared" si="14"/>
        <v>0</v>
      </c>
      <c r="J125" s="904">
        <f t="shared" si="17"/>
        <v>0</v>
      </c>
    </row>
    <row r="126" spans="1:10" ht="11.25">
      <c r="A126" s="820">
        <f t="shared" si="16"/>
        <v>43</v>
      </c>
      <c r="B126" s="819">
        <f>'233 Misc Deferred Debit'!F44</f>
        <v>0</v>
      </c>
      <c r="C126" s="820">
        <v>233</v>
      </c>
      <c r="F126" s="997">
        <f>'233 Misc Deferred Debit'!K44</f>
        <v>0</v>
      </c>
      <c r="G126" s="997">
        <f t="shared" si="12"/>
        <v>0</v>
      </c>
      <c r="H126" s="997">
        <f t="shared" si="13"/>
        <v>0</v>
      </c>
      <c r="I126" s="997">
        <f t="shared" si="14"/>
        <v>0</v>
      </c>
      <c r="J126" s="904">
        <f t="shared" si="17"/>
        <v>0</v>
      </c>
    </row>
    <row r="127" spans="1:10" ht="11.25">
      <c r="A127" s="820">
        <f t="shared" si="16"/>
        <v>44</v>
      </c>
      <c r="B127" s="819">
        <f>'233 Misc Deferred Debit'!F45</f>
        <v>0</v>
      </c>
      <c r="C127" s="820">
        <v>233</v>
      </c>
      <c r="F127" s="997">
        <f>'233 Misc Deferred Debit'!K45</f>
        <v>0</v>
      </c>
      <c r="G127" s="997">
        <f t="shared" si="12"/>
        <v>0</v>
      </c>
      <c r="H127" s="997">
        <f t="shared" si="13"/>
        <v>0</v>
      </c>
      <c r="I127" s="997">
        <f t="shared" si="14"/>
        <v>0</v>
      </c>
      <c r="J127" s="904">
        <f t="shared" si="17"/>
        <v>0</v>
      </c>
    </row>
    <row r="128" spans="1:10" ht="11.25">
      <c r="A128" s="820">
        <f t="shared" si="16"/>
        <v>45</v>
      </c>
      <c r="B128" s="819">
        <f>'233 Misc Deferred Debit'!F46</f>
        <v>0</v>
      </c>
      <c r="C128" s="820">
        <v>233</v>
      </c>
      <c r="F128" s="997">
        <f>'233 Misc Deferred Debit'!K46</f>
        <v>0</v>
      </c>
      <c r="G128" s="997">
        <f t="shared" si="12"/>
        <v>0</v>
      </c>
      <c r="H128" s="997">
        <f t="shared" si="13"/>
        <v>0</v>
      </c>
      <c r="I128" s="997">
        <f t="shared" si="14"/>
        <v>0</v>
      </c>
      <c r="J128" s="904">
        <f t="shared" si="17"/>
        <v>0</v>
      </c>
    </row>
    <row r="129" spans="1:10" ht="11.25">
      <c r="A129" s="820">
        <f t="shared" si="16"/>
        <v>46</v>
      </c>
      <c r="B129" s="819">
        <f>'233 Misc Deferred Debit'!F47</f>
        <v>0</v>
      </c>
      <c r="C129" s="820">
        <v>233</v>
      </c>
      <c r="F129" s="997">
        <f>'233 Misc Deferred Debit'!K47</f>
        <v>0</v>
      </c>
      <c r="G129" s="997">
        <f t="shared" si="12"/>
        <v>0</v>
      </c>
      <c r="H129" s="997">
        <f t="shared" si="13"/>
        <v>0</v>
      </c>
      <c r="I129" s="997">
        <f t="shared" si="14"/>
        <v>0</v>
      </c>
      <c r="J129" s="904">
        <f t="shared" si="17"/>
        <v>0</v>
      </c>
    </row>
    <row r="130" spans="1:10" ht="11.25">
      <c r="A130" s="820">
        <v>47</v>
      </c>
      <c r="B130" s="819" t="s">
        <v>597</v>
      </c>
      <c r="C130" s="820">
        <v>233</v>
      </c>
      <c r="E130" s="819" t="s">
        <v>104</v>
      </c>
      <c r="F130" s="997">
        <v>125423</v>
      </c>
      <c r="G130" s="997">
        <f t="shared" si="12"/>
        <v>45963.18251849446</v>
      </c>
      <c r="H130" s="997">
        <f t="shared" si="13"/>
        <v>9360.427237363381</v>
      </c>
      <c r="I130" s="997">
        <f t="shared" si="14"/>
        <v>70099.39024414212</v>
      </c>
      <c r="J130" s="904">
        <f t="shared" si="17"/>
        <v>0</v>
      </c>
    </row>
    <row r="131" spans="1:10" ht="11.25">
      <c r="A131" s="820">
        <v>48</v>
      </c>
      <c r="F131" s="997"/>
      <c r="G131" s="997">
        <f t="shared" si="12"/>
        <v>0</v>
      </c>
      <c r="H131" s="997">
        <f t="shared" si="13"/>
        <v>0</v>
      </c>
      <c r="I131" s="997">
        <f t="shared" si="14"/>
        <v>0</v>
      </c>
      <c r="J131" s="904">
        <f t="shared" si="17"/>
        <v>0</v>
      </c>
    </row>
    <row r="132" spans="1:10" ht="11.25">
      <c r="A132" s="905"/>
      <c r="B132" s="906" t="s">
        <v>510</v>
      </c>
      <c r="C132" s="905"/>
      <c r="D132" s="905"/>
      <c r="E132" s="906"/>
      <c r="F132" s="998">
        <f>SUM(F84:F131)</f>
        <v>18117621</v>
      </c>
      <c r="G132" s="998">
        <f>SUM(G84:G131)</f>
        <v>8160873.799590022</v>
      </c>
      <c r="H132" s="998">
        <f>SUM(H84:H131)</f>
        <v>1787168.4348028952</v>
      </c>
      <c r="I132" s="998">
        <f>SUM(I84:I131)</f>
        <v>8169578.765607083</v>
      </c>
      <c r="J132" s="904">
        <f t="shared" si="17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</sheetPr>
  <dimension ref="A2:K102"/>
  <sheetViews>
    <sheetView workbookViewId="0" topLeftCell="A46">
      <selection activeCell="E91" sqref="E91"/>
    </sheetView>
  </sheetViews>
  <sheetFormatPr defaultColWidth="9.00390625" defaultRowHeight="15.75"/>
  <cols>
    <col min="1" max="1" width="9.00390625" style="820" customWidth="1"/>
    <col min="2" max="2" width="41.375" style="819" customWidth="1"/>
    <col min="3" max="3" width="11.25390625" style="820" customWidth="1"/>
    <col min="4" max="4" width="13.375" style="820" customWidth="1"/>
    <col min="5" max="16384" width="9.00390625" style="819" customWidth="1"/>
  </cols>
  <sheetData>
    <row r="2" spans="4:9" ht="11.25">
      <c r="D2" s="900" t="s">
        <v>568</v>
      </c>
      <c r="E2" s="900" t="s">
        <v>569</v>
      </c>
      <c r="F2" s="900" t="s">
        <v>570</v>
      </c>
      <c r="G2" s="900" t="s">
        <v>571</v>
      </c>
      <c r="H2" s="900" t="s">
        <v>572</v>
      </c>
      <c r="I2" s="900" t="s">
        <v>573</v>
      </c>
    </row>
    <row r="3" spans="1:10" s="858" customFormat="1" ht="11.25">
      <c r="A3" s="835">
        <v>72</v>
      </c>
      <c r="B3" s="912" t="s">
        <v>598</v>
      </c>
      <c r="C3" s="901" t="s">
        <v>594</v>
      </c>
      <c r="D3" s="854" t="s">
        <v>83</v>
      </c>
      <c r="E3" s="854" t="s">
        <v>595</v>
      </c>
      <c r="F3" s="913" t="s">
        <v>100</v>
      </c>
      <c r="G3" s="914" t="s">
        <v>246</v>
      </c>
      <c r="H3" s="914" t="s">
        <v>102</v>
      </c>
      <c r="I3" s="914" t="s">
        <v>362</v>
      </c>
      <c r="J3" s="914"/>
    </row>
    <row r="4" spans="1:10" ht="11.25">
      <c r="A4" s="820">
        <v>1</v>
      </c>
      <c r="B4" s="819" t="str">
        <f>'269 Other Deferred Credits'!F2</f>
        <v>Miscellaneous credits (3 items)</v>
      </c>
      <c r="C4" s="820">
        <v>269</v>
      </c>
      <c r="E4" s="819" t="s">
        <v>104</v>
      </c>
      <c r="F4" s="997">
        <f>'269 Other Deferred Credits'!K2</f>
        <v>356454</v>
      </c>
      <c r="G4" s="997">
        <f aca="true" t="shared" si="0" ref="G4:G41">IF($E4=0,0,VLOOKUP(UPPER($E4),ratio2,2)*$F4)</f>
        <v>130628.03681499744</v>
      </c>
      <c r="H4" s="997">
        <f aca="true" t="shared" si="1" ref="H4:H41">IF($E4=0,0,VLOOKUP(UPPER($E4),ratio2,3)*$F4)</f>
        <v>26602.47108159689</v>
      </c>
      <c r="I4" s="997">
        <f aca="true" t="shared" si="2" ref="I4:I41">IF($E4=0,0,VLOOKUP(UPPER($E4),ratio2,4)*$F4)</f>
        <v>199223.4921034056</v>
      </c>
      <c r="J4" s="997">
        <f aca="true" t="shared" si="3" ref="J4:J42">F4-G4-H4-I4</f>
        <v>0</v>
      </c>
    </row>
    <row r="5" spans="1:10" ht="11.25">
      <c r="A5" s="820">
        <v>2</v>
      </c>
      <c r="B5" s="819">
        <f>'269 Other Deferred Credits'!F3</f>
        <v>0</v>
      </c>
      <c r="C5" s="820">
        <v>269</v>
      </c>
      <c r="D5" s="824"/>
      <c r="F5" s="997">
        <f>'269 Other Deferred Credits'!K3</f>
        <v>0</v>
      </c>
      <c r="G5" s="997">
        <f t="shared" si="0"/>
        <v>0</v>
      </c>
      <c r="H5" s="997">
        <f t="shared" si="1"/>
        <v>0</v>
      </c>
      <c r="I5" s="997">
        <f t="shared" si="2"/>
        <v>0</v>
      </c>
      <c r="J5" s="997">
        <f t="shared" si="3"/>
        <v>0</v>
      </c>
    </row>
    <row r="6" spans="1:10" ht="11.25">
      <c r="A6" s="820">
        <v>3</v>
      </c>
      <c r="B6" s="819" t="str">
        <f>'269 Other Deferred Credits'!F4</f>
        <v>Accelerated cost recovery system</v>
      </c>
      <c r="C6" s="820">
        <v>269</v>
      </c>
      <c r="D6" s="824"/>
      <c r="F6" s="997">
        <f>'269 Other Deferred Credits'!K4</f>
        <v>0</v>
      </c>
      <c r="G6" s="997">
        <f t="shared" si="0"/>
        <v>0</v>
      </c>
      <c r="H6" s="997">
        <f t="shared" si="1"/>
        <v>0</v>
      </c>
      <c r="I6" s="997">
        <f t="shared" si="2"/>
        <v>0</v>
      </c>
      <c r="J6" s="997">
        <f t="shared" si="3"/>
        <v>0</v>
      </c>
    </row>
    <row r="7" spans="1:10" ht="11.25">
      <c r="A7" s="820">
        <v>4</v>
      </c>
      <c r="B7" s="819" t="str">
        <f>'269 Other Deferred Credits'!F5</f>
        <v>    tax benefit sale - amort. over</v>
      </c>
      <c r="C7" s="820">
        <v>269</v>
      </c>
      <c r="D7" s="824"/>
      <c r="F7" s="997">
        <f>'269 Other Deferred Credits'!K5</f>
        <v>0</v>
      </c>
      <c r="G7" s="997">
        <f t="shared" si="0"/>
        <v>0</v>
      </c>
      <c r="H7" s="997">
        <f t="shared" si="1"/>
        <v>0</v>
      </c>
      <c r="I7" s="997">
        <f t="shared" si="2"/>
        <v>0</v>
      </c>
      <c r="J7" s="997">
        <f t="shared" si="3"/>
        <v>0</v>
      </c>
    </row>
    <row r="8" spans="1:10" ht="11.25">
      <c r="A8" s="820">
        <v>5</v>
      </c>
      <c r="B8" s="819" t="str">
        <f>'269 Other Deferred Credits'!F6</f>
        <v>    service lives of related</v>
      </c>
      <c r="C8" s="820">
        <v>269</v>
      </c>
      <c r="D8" s="824"/>
      <c r="F8" s="997">
        <f>'269 Other Deferred Credits'!K6</f>
        <v>0</v>
      </c>
      <c r="G8" s="997">
        <f t="shared" si="0"/>
        <v>0</v>
      </c>
      <c r="H8" s="997">
        <f t="shared" si="1"/>
        <v>0</v>
      </c>
      <c r="I8" s="997">
        <f t="shared" si="2"/>
        <v>0</v>
      </c>
      <c r="J8" s="997">
        <f t="shared" si="3"/>
        <v>0</v>
      </c>
    </row>
    <row r="9" spans="1:10" ht="11.25">
      <c r="A9" s="820">
        <v>6</v>
      </c>
      <c r="B9" s="819" t="str">
        <f>'269 Other Deferred Credits'!F7</f>
        <v>    property</v>
      </c>
      <c r="C9" s="820">
        <v>269</v>
      </c>
      <c r="D9" s="824"/>
      <c r="E9" s="819" t="s">
        <v>582</v>
      </c>
      <c r="F9" s="997">
        <f>'269 Other Deferred Credits'!K7</f>
        <v>425568</v>
      </c>
      <c r="G9" s="997">
        <f t="shared" si="0"/>
        <v>0</v>
      </c>
      <c r="H9" s="997">
        <f t="shared" si="1"/>
        <v>0</v>
      </c>
      <c r="I9" s="997">
        <f t="shared" si="2"/>
        <v>425568</v>
      </c>
      <c r="J9" s="997">
        <f t="shared" si="3"/>
        <v>0</v>
      </c>
    </row>
    <row r="10" spans="1:10" ht="11.25">
      <c r="A10" s="820">
        <v>7</v>
      </c>
      <c r="B10" s="819">
        <f>'269 Other Deferred Credits'!F8</f>
        <v>0</v>
      </c>
      <c r="C10" s="820">
        <v>269</v>
      </c>
      <c r="D10" s="824"/>
      <c r="F10" s="997">
        <f>'269 Other Deferred Credits'!K8</f>
        <v>0</v>
      </c>
      <c r="G10" s="997">
        <f t="shared" si="0"/>
        <v>0</v>
      </c>
      <c r="H10" s="997">
        <f t="shared" si="1"/>
        <v>0</v>
      </c>
      <c r="I10" s="997">
        <f t="shared" si="2"/>
        <v>0</v>
      </c>
      <c r="J10" s="997">
        <f t="shared" si="3"/>
        <v>0</v>
      </c>
    </row>
    <row r="11" spans="1:10" ht="11.25">
      <c r="A11" s="820">
        <v>8</v>
      </c>
      <c r="B11" s="819" t="str">
        <f>'269 Other Deferred Credits'!F9</f>
        <v>Investment tax credit sale -</v>
      </c>
      <c r="C11" s="820">
        <v>269</v>
      </c>
      <c r="D11" s="824"/>
      <c r="E11" s="819" t="s">
        <v>582</v>
      </c>
      <c r="F11" s="997">
        <f>'269 Other Deferred Credits'!K9</f>
        <v>0</v>
      </c>
      <c r="G11" s="997">
        <f t="shared" si="0"/>
        <v>0</v>
      </c>
      <c r="H11" s="997">
        <f t="shared" si="1"/>
        <v>0</v>
      </c>
      <c r="I11" s="997">
        <f t="shared" si="2"/>
        <v>0</v>
      </c>
      <c r="J11" s="997">
        <f t="shared" si="3"/>
        <v>0</v>
      </c>
    </row>
    <row r="12" spans="1:10" ht="11.25">
      <c r="A12" s="820">
        <v>9</v>
      </c>
      <c r="B12" s="819" t="str">
        <f>'269 Other Deferred Credits'!F10</f>
        <v>    amortized over service lives</v>
      </c>
      <c r="C12" s="820">
        <v>269</v>
      </c>
      <c r="D12" s="824"/>
      <c r="F12" s="997">
        <f>'269 Other Deferred Credits'!K10</f>
        <v>0</v>
      </c>
      <c r="G12" s="997">
        <f t="shared" si="0"/>
        <v>0</v>
      </c>
      <c r="H12" s="997">
        <f t="shared" si="1"/>
        <v>0</v>
      </c>
      <c r="I12" s="997">
        <f t="shared" si="2"/>
        <v>0</v>
      </c>
      <c r="J12" s="997">
        <f t="shared" si="3"/>
        <v>0</v>
      </c>
    </row>
    <row r="13" spans="1:10" ht="11.25">
      <c r="A13" s="820">
        <v>10</v>
      </c>
      <c r="B13" s="819" t="str">
        <f>'269 Other Deferred Credits'!F11</f>
        <v>    of related property</v>
      </c>
      <c r="C13" s="820">
        <v>269</v>
      </c>
      <c r="D13" s="824"/>
      <c r="F13" s="997">
        <f>'269 Other Deferred Credits'!K11</f>
        <v>0</v>
      </c>
      <c r="G13" s="997">
        <f t="shared" si="0"/>
        <v>0</v>
      </c>
      <c r="H13" s="997">
        <f t="shared" si="1"/>
        <v>0</v>
      </c>
      <c r="I13" s="997">
        <f t="shared" si="2"/>
        <v>0</v>
      </c>
      <c r="J13" s="997">
        <f t="shared" si="3"/>
        <v>0</v>
      </c>
    </row>
    <row r="14" spans="1:10" ht="11.25">
      <c r="A14" s="820">
        <v>11</v>
      </c>
      <c r="B14" s="819">
        <f>'269 Other Deferred Credits'!F12</f>
        <v>0</v>
      </c>
      <c r="C14" s="820">
        <v>269</v>
      </c>
      <c r="D14" s="824"/>
      <c r="F14" s="997">
        <f>'269 Other Deferred Credits'!K12</f>
        <v>0</v>
      </c>
      <c r="G14" s="997">
        <f t="shared" si="0"/>
        <v>0</v>
      </c>
      <c r="H14" s="997">
        <f t="shared" si="1"/>
        <v>0</v>
      </c>
      <c r="I14" s="997">
        <f t="shared" si="2"/>
        <v>0</v>
      </c>
      <c r="J14" s="997">
        <f t="shared" si="3"/>
        <v>0</v>
      </c>
    </row>
    <row r="15" spans="1:10" ht="11.25">
      <c r="A15" s="820">
        <v>12</v>
      </c>
      <c r="B15" s="819" t="str">
        <f>'269 Other Deferred Credits'!F13</f>
        <v>Deferred premiums on power</v>
      </c>
      <c r="C15" s="820">
        <v>269</v>
      </c>
      <c r="D15" s="824"/>
      <c r="F15" s="997">
        <f>'269 Other Deferred Credits'!K13</f>
        <v>0</v>
      </c>
      <c r="G15" s="997">
        <f t="shared" si="0"/>
        <v>0</v>
      </c>
      <c r="H15" s="997">
        <f t="shared" si="1"/>
        <v>0</v>
      </c>
      <c r="I15" s="997">
        <f t="shared" si="2"/>
        <v>0</v>
      </c>
      <c r="J15" s="997">
        <f t="shared" si="3"/>
        <v>0</v>
      </c>
    </row>
    <row r="16" spans="1:10" ht="11.25">
      <c r="A16" s="820">
        <v>13</v>
      </c>
      <c r="B16" s="819" t="str">
        <f>'269 Other Deferred Credits'!F14</f>
        <v>options sold</v>
      </c>
      <c r="C16" s="820">
        <v>269</v>
      </c>
      <c r="D16" s="824"/>
      <c r="E16" s="819" t="s">
        <v>582</v>
      </c>
      <c r="F16" s="997">
        <f>'269 Other Deferred Credits'!K14</f>
        <v>366520</v>
      </c>
      <c r="G16" s="997">
        <f t="shared" si="0"/>
        <v>0</v>
      </c>
      <c r="H16" s="997">
        <f t="shared" si="1"/>
        <v>0</v>
      </c>
      <c r="I16" s="997">
        <f t="shared" si="2"/>
        <v>366520</v>
      </c>
      <c r="J16" s="997">
        <f t="shared" si="3"/>
        <v>0</v>
      </c>
    </row>
    <row r="17" spans="1:10" ht="11.25">
      <c r="A17" s="820">
        <v>14</v>
      </c>
      <c r="B17" s="819">
        <f>'269 Other Deferred Credits'!F15</f>
        <v>0</v>
      </c>
      <c r="C17" s="820">
        <v>269</v>
      </c>
      <c r="D17" s="824"/>
      <c r="F17" s="997">
        <f>'269 Other Deferred Credits'!K15</f>
        <v>0</v>
      </c>
      <c r="G17" s="997">
        <f t="shared" si="0"/>
        <v>0</v>
      </c>
      <c r="H17" s="997">
        <f t="shared" si="1"/>
        <v>0</v>
      </c>
      <c r="I17" s="997">
        <f t="shared" si="2"/>
        <v>0</v>
      </c>
      <c r="J17" s="997">
        <f t="shared" si="3"/>
        <v>0</v>
      </c>
    </row>
    <row r="18" spans="1:10" ht="11.25">
      <c r="A18" s="820">
        <v>15</v>
      </c>
      <c r="B18" s="819" t="str">
        <f>'269 Other Deferred Credits'!F16</f>
        <v>Deferred Liability for Transferred</v>
      </c>
      <c r="C18" s="820">
        <v>269</v>
      </c>
      <c r="D18" s="824"/>
      <c r="F18" s="997">
        <f>'269 Other Deferred Credits'!K16</f>
        <v>0</v>
      </c>
      <c r="G18" s="997">
        <f t="shared" si="0"/>
        <v>0</v>
      </c>
      <c r="H18" s="997">
        <f t="shared" si="1"/>
        <v>0</v>
      </c>
      <c r="I18" s="997">
        <f t="shared" si="2"/>
        <v>0</v>
      </c>
      <c r="J18" s="997">
        <f t="shared" si="3"/>
        <v>0</v>
      </c>
    </row>
    <row r="19" spans="1:10" ht="11.25">
      <c r="A19" s="820">
        <v>16</v>
      </c>
      <c r="B19" s="819" t="str">
        <f>'269 Other Deferred Credits'!F17</f>
        <v>Non-Qualified Plan Benefits</v>
      </c>
      <c r="C19" s="820">
        <v>269</v>
      </c>
      <c r="D19" s="824"/>
      <c r="E19" s="819" t="s">
        <v>67</v>
      </c>
      <c r="F19" s="997">
        <f>'269 Other Deferred Credits'!K17</f>
        <v>1299406</v>
      </c>
      <c r="G19" s="997">
        <f t="shared" si="0"/>
        <v>403982.6043968522</v>
      </c>
      <c r="H19" s="997">
        <f t="shared" si="1"/>
        <v>68063.4293560302</v>
      </c>
      <c r="I19" s="997">
        <f t="shared" si="2"/>
        <v>827359.9662471177</v>
      </c>
      <c r="J19" s="997">
        <f t="shared" si="3"/>
        <v>0</v>
      </c>
    </row>
    <row r="20" spans="1:10" ht="11.25">
      <c r="A20" s="820">
        <v>17</v>
      </c>
      <c r="B20" s="819">
        <f>'269 Other Deferred Credits'!F18</f>
        <v>0</v>
      </c>
      <c r="C20" s="820">
        <v>269</v>
      </c>
      <c r="D20" s="824"/>
      <c r="F20" s="997">
        <f>'269 Other Deferred Credits'!K18</f>
        <v>0</v>
      </c>
      <c r="G20" s="997">
        <f t="shared" si="0"/>
        <v>0</v>
      </c>
      <c r="H20" s="997">
        <f t="shared" si="1"/>
        <v>0</v>
      </c>
      <c r="I20" s="997">
        <f t="shared" si="2"/>
        <v>0</v>
      </c>
      <c r="J20" s="997">
        <f t="shared" si="3"/>
        <v>0</v>
      </c>
    </row>
    <row r="21" spans="1:10" ht="11.25">
      <c r="A21" s="820">
        <f aca="true" t="shared" si="4" ref="A21:A35">A20+1</f>
        <v>18</v>
      </c>
      <c r="B21" s="819" t="str">
        <f>'269 Other Deferred Credits'!F19</f>
        <v>Post Retirement Medical</v>
      </c>
      <c r="C21" s="820">
        <v>269</v>
      </c>
      <c r="D21" s="824"/>
      <c r="E21" s="819" t="s">
        <v>67</v>
      </c>
      <c r="F21" s="997">
        <f>'269 Other Deferred Credits'!K19</f>
        <v>17365678</v>
      </c>
      <c r="G21" s="997">
        <f t="shared" si="0"/>
        <v>5398952.9258423615</v>
      </c>
      <c r="H21" s="997">
        <f t="shared" si="1"/>
        <v>909621.4714820217</v>
      </c>
      <c r="I21" s="997">
        <f t="shared" si="2"/>
        <v>11057103.602675619</v>
      </c>
      <c r="J21" s="997">
        <f t="shared" si="3"/>
        <v>0</v>
      </c>
    </row>
    <row r="22" spans="1:10" ht="11.25">
      <c r="A22" s="820">
        <f t="shared" si="4"/>
        <v>19</v>
      </c>
      <c r="B22" s="819">
        <f>'269 Other Deferred Credits'!F20</f>
        <v>0</v>
      </c>
      <c r="C22" s="820">
        <v>269</v>
      </c>
      <c r="D22" s="824"/>
      <c r="F22" s="997">
        <f>'269 Other Deferred Credits'!K20</f>
        <v>0</v>
      </c>
      <c r="G22" s="997">
        <f t="shared" si="0"/>
        <v>0</v>
      </c>
      <c r="H22" s="997">
        <f t="shared" si="1"/>
        <v>0</v>
      </c>
      <c r="I22" s="997">
        <f t="shared" si="2"/>
        <v>0</v>
      </c>
      <c r="J22" s="997">
        <f t="shared" si="3"/>
        <v>0</v>
      </c>
    </row>
    <row r="23" spans="1:10" ht="11.25">
      <c r="A23" s="820">
        <f t="shared" si="4"/>
        <v>20</v>
      </c>
      <c r="B23" s="819" t="str">
        <f>'269 Other Deferred Credits'!F21</f>
        <v>Post Retirement Life</v>
      </c>
      <c r="C23" s="820">
        <v>269</v>
      </c>
      <c r="D23" s="824"/>
      <c r="E23" s="819" t="s">
        <v>67</v>
      </c>
      <c r="F23" s="997">
        <f>'269 Other Deferred Credits'!K21</f>
        <v>7325659</v>
      </c>
      <c r="G23" s="997">
        <f t="shared" si="0"/>
        <v>2277532.0429051733</v>
      </c>
      <c r="H23" s="997">
        <f t="shared" si="1"/>
        <v>383721.08011881344</v>
      </c>
      <c r="I23" s="997">
        <f t="shared" si="2"/>
        <v>4664405.876976014</v>
      </c>
      <c r="J23" s="997">
        <f t="shared" si="3"/>
        <v>0</v>
      </c>
    </row>
    <row r="24" spans="1:10" ht="11.25">
      <c r="A24" s="820">
        <f t="shared" si="4"/>
        <v>21</v>
      </c>
      <c r="B24" s="819">
        <f>'269 Other Deferred Credits'!F22</f>
        <v>0</v>
      </c>
      <c r="C24" s="820">
        <v>269</v>
      </c>
      <c r="F24" s="997">
        <f>'269 Other Deferred Credits'!K22</f>
        <v>0</v>
      </c>
      <c r="G24" s="997">
        <f t="shared" si="0"/>
        <v>0</v>
      </c>
      <c r="H24" s="997">
        <f t="shared" si="1"/>
        <v>0</v>
      </c>
      <c r="I24" s="997">
        <f t="shared" si="2"/>
        <v>0</v>
      </c>
      <c r="J24" s="997">
        <f t="shared" si="3"/>
        <v>0</v>
      </c>
    </row>
    <row r="25" spans="1:10" ht="11.25">
      <c r="A25" s="820">
        <f t="shared" si="4"/>
        <v>22</v>
      </c>
      <c r="B25" s="819" t="str">
        <f>'269 Other Deferred Credits'!F23</f>
        <v>Health Retirement Account</v>
      </c>
      <c r="C25" s="820">
        <v>269</v>
      </c>
      <c r="E25" s="819" t="s">
        <v>67</v>
      </c>
      <c r="F25" s="997">
        <f>'269 Other Deferred Credits'!K23</f>
        <v>5600172</v>
      </c>
      <c r="G25" s="997">
        <f t="shared" si="0"/>
        <v>1741081.7478373414</v>
      </c>
      <c r="H25" s="997">
        <f t="shared" si="1"/>
        <v>293339.3499057403</v>
      </c>
      <c r="I25" s="997">
        <f t="shared" si="2"/>
        <v>3565750.902256919</v>
      </c>
      <c r="J25" s="997">
        <f t="shared" si="3"/>
        <v>0</v>
      </c>
    </row>
    <row r="26" spans="1:10" ht="11.25">
      <c r="A26" s="820">
        <f t="shared" si="4"/>
        <v>23</v>
      </c>
      <c r="B26" s="819">
        <f>'269 Other Deferred Credits'!F24</f>
        <v>0</v>
      </c>
      <c r="C26" s="820">
        <v>269</v>
      </c>
      <c r="F26" s="997">
        <f>'269 Other Deferred Credits'!K24</f>
        <v>0</v>
      </c>
      <c r="G26" s="997">
        <f t="shared" si="0"/>
        <v>0</v>
      </c>
      <c r="H26" s="997">
        <f t="shared" si="1"/>
        <v>0</v>
      </c>
      <c r="I26" s="997">
        <f t="shared" si="2"/>
        <v>0</v>
      </c>
      <c r="J26" s="997">
        <f t="shared" si="3"/>
        <v>0</v>
      </c>
    </row>
    <row r="27" spans="1:10" ht="11.25">
      <c r="A27" s="820">
        <f t="shared" si="4"/>
        <v>24</v>
      </c>
      <c r="B27" s="819">
        <f>'269 Other Deferred Credits'!F25</f>
        <v>0</v>
      </c>
      <c r="C27" s="820">
        <v>269</v>
      </c>
      <c r="F27" s="997">
        <f>'269 Other Deferred Credits'!K25</f>
        <v>0</v>
      </c>
      <c r="G27" s="997">
        <f t="shared" si="0"/>
        <v>0</v>
      </c>
      <c r="H27" s="997">
        <f t="shared" si="1"/>
        <v>0</v>
      </c>
      <c r="I27" s="997">
        <f t="shared" si="2"/>
        <v>0</v>
      </c>
      <c r="J27" s="997">
        <f t="shared" si="3"/>
        <v>0</v>
      </c>
    </row>
    <row r="28" spans="1:10" ht="11.25">
      <c r="A28" s="820">
        <f t="shared" si="4"/>
        <v>25</v>
      </c>
      <c r="B28" s="819">
        <f>'269 Other Deferred Credits'!F26</f>
        <v>0</v>
      </c>
      <c r="C28" s="820">
        <v>269</v>
      </c>
      <c r="F28" s="997">
        <f>'269 Other Deferred Credits'!K26</f>
        <v>0</v>
      </c>
      <c r="G28" s="997">
        <f t="shared" si="0"/>
        <v>0</v>
      </c>
      <c r="H28" s="997">
        <f t="shared" si="1"/>
        <v>0</v>
      </c>
      <c r="I28" s="997">
        <f t="shared" si="2"/>
        <v>0</v>
      </c>
      <c r="J28" s="997">
        <f t="shared" si="3"/>
        <v>0</v>
      </c>
    </row>
    <row r="29" spans="1:10" ht="11.25">
      <c r="A29" s="820">
        <f t="shared" si="4"/>
        <v>26</v>
      </c>
      <c r="B29" s="819">
        <f>'269 Other Deferred Credits'!F27</f>
        <v>0</v>
      </c>
      <c r="C29" s="820">
        <v>269</v>
      </c>
      <c r="F29" s="997">
        <f>'269 Other Deferred Credits'!K27</f>
        <v>0</v>
      </c>
      <c r="G29" s="997">
        <f t="shared" si="0"/>
        <v>0</v>
      </c>
      <c r="H29" s="997">
        <f t="shared" si="1"/>
        <v>0</v>
      </c>
      <c r="I29" s="997">
        <f t="shared" si="2"/>
        <v>0</v>
      </c>
      <c r="J29" s="997">
        <f t="shared" si="3"/>
        <v>0</v>
      </c>
    </row>
    <row r="30" spans="1:10" ht="11.25">
      <c r="A30" s="820">
        <f t="shared" si="4"/>
        <v>27</v>
      </c>
      <c r="B30" s="819">
        <f>'269 Other Deferred Credits'!F28</f>
        <v>0</v>
      </c>
      <c r="C30" s="820">
        <v>269</v>
      </c>
      <c r="F30" s="997">
        <f>'269 Other Deferred Credits'!K28</f>
        <v>0</v>
      </c>
      <c r="G30" s="997">
        <f t="shared" si="0"/>
        <v>0</v>
      </c>
      <c r="H30" s="997">
        <f t="shared" si="1"/>
        <v>0</v>
      </c>
      <c r="I30" s="997">
        <f t="shared" si="2"/>
        <v>0</v>
      </c>
      <c r="J30" s="997">
        <f t="shared" si="3"/>
        <v>0</v>
      </c>
    </row>
    <row r="31" spans="1:10" ht="11.25">
      <c r="A31" s="820">
        <f t="shared" si="4"/>
        <v>28</v>
      </c>
      <c r="B31" s="819">
        <f>'269 Other Deferred Credits'!F29</f>
        <v>0</v>
      </c>
      <c r="C31" s="820">
        <v>269</v>
      </c>
      <c r="F31" s="997">
        <f>'269 Other Deferred Credits'!K29</f>
        <v>0</v>
      </c>
      <c r="G31" s="997">
        <f t="shared" si="0"/>
        <v>0</v>
      </c>
      <c r="H31" s="997">
        <f t="shared" si="1"/>
        <v>0</v>
      </c>
      <c r="I31" s="997">
        <f t="shared" si="2"/>
        <v>0</v>
      </c>
      <c r="J31" s="997">
        <f t="shared" si="3"/>
        <v>0</v>
      </c>
    </row>
    <row r="32" spans="1:10" ht="11.25">
      <c r="A32" s="820">
        <f t="shared" si="4"/>
        <v>29</v>
      </c>
      <c r="B32" s="819">
        <f>'269 Other Deferred Credits'!F30</f>
        <v>0</v>
      </c>
      <c r="C32" s="820">
        <v>269</v>
      </c>
      <c r="F32" s="997">
        <f>'269 Other Deferred Credits'!K30</f>
        <v>0</v>
      </c>
      <c r="G32" s="997">
        <f t="shared" si="0"/>
        <v>0</v>
      </c>
      <c r="H32" s="997">
        <f t="shared" si="1"/>
        <v>0</v>
      </c>
      <c r="I32" s="997">
        <f t="shared" si="2"/>
        <v>0</v>
      </c>
      <c r="J32" s="997">
        <f t="shared" si="3"/>
        <v>0</v>
      </c>
    </row>
    <row r="33" spans="1:10" ht="11.25">
      <c r="A33" s="820">
        <f t="shared" si="4"/>
        <v>30</v>
      </c>
      <c r="B33" s="819">
        <f>'269 Other Deferred Credits'!F31</f>
        <v>0</v>
      </c>
      <c r="C33" s="820">
        <v>269</v>
      </c>
      <c r="F33" s="997">
        <f>'269 Other Deferred Credits'!K31</f>
        <v>0</v>
      </c>
      <c r="G33" s="997">
        <f t="shared" si="0"/>
        <v>0</v>
      </c>
      <c r="H33" s="997">
        <f t="shared" si="1"/>
        <v>0</v>
      </c>
      <c r="I33" s="997">
        <f t="shared" si="2"/>
        <v>0</v>
      </c>
      <c r="J33" s="997">
        <f t="shared" si="3"/>
        <v>0</v>
      </c>
    </row>
    <row r="34" spans="1:10" ht="11.25">
      <c r="A34" s="820">
        <f t="shared" si="4"/>
        <v>31</v>
      </c>
      <c r="B34" s="819">
        <f>'269 Other Deferred Credits'!F32</f>
        <v>0</v>
      </c>
      <c r="C34" s="820">
        <v>269</v>
      </c>
      <c r="F34" s="997">
        <f>'269 Other Deferred Credits'!K32</f>
        <v>0</v>
      </c>
      <c r="G34" s="997">
        <f t="shared" si="0"/>
        <v>0</v>
      </c>
      <c r="H34" s="997">
        <f t="shared" si="1"/>
        <v>0</v>
      </c>
      <c r="I34" s="997">
        <f t="shared" si="2"/>
        <v>0</v>
      </c>
      <c r="J34" s="997">
        <f t="shared" si="3"/>
        <v>0</v>
      </c>
    </row>
    <row r="35" spans="1:10" ht="11.25">
      <c r="A35" s="820">
        <f t="shared" si="4"/>
        <v>32</v>
      </c>
      <c r="B35" s="819">
        <f>'269 Other Deferred Credits'!F33</f>
        <v>0</v>
      </c>
      <c r="C35" s="820">
        <v>269</v>
      </c>
      <c r="F35" s="997">
        <f>'269 Other Deferred Credits'!K33</f>
        <v>0</v>
      </c>
      <c r="G35" s="997">
        <f t="shared" si="0"/>
        <v>0</v>
      </c>
      <c r="H35" s="997">
        <f t="shared" si="1"/>
        <v>0</v>
      </c>
      <c r="I35" s="997">
        <f t="shared" si="2"/>
        <v>0</v>
      </c>
      <c r="J35" s="997">
        <f t="shared" si="3"/>
        <v>0</v>
      </c>
    </row>
    <row r="36" spans="2:10" ht="11.25">
      <c r="B36" s="819">
        <f>'269 Other Deferred Credits'!F34</f>
        <v>0</v>
      </c>
      <c r="C36" s="820">
        <v>269</v>
      </c>
      <c r="F36" s="997">
        <f>'269 Other Deferred Credits'!K34</f>
        <v>0</v>
      </c>
      <c r="G36" s="997">
        <f t="shared" si="0"/>
        <v>0</v>
      </c>
      <c r="H36" s="997">
        <f t="shared" si="1"/>
        <v>0</v>
      </c>
      <c r="I36" s="997">
        <f t="shared" si="2"/>
        <v>0</v>
      </c>
      <c r="J36" s="997">
        <f t="shared" si="3"/>
        <v>0</v>
      </c>
    </row>
    <row r="37" spans="2:10" ht="11.25">
      <c r="B37" s="819">
        <f>'269 Other Deferred Credits'!F35</f>
        <v>0</v>
      </c>
      <c r="C37" s="820">
        <v>269</v>
      </c>
      <c r="F37" s="997">
        <f>'269 Other Deferred Credits'!K35</f>
        <v>0</v>
      </c>
      <c r="G37" s="997">
        <f t="shared" si="0"/>
        <v>0</v>
      </c>
      <c r="H37" s="997">
        <f t="shared" si="1"/>
        <v>0</v>
      </c>
      <c r="I37" s="997">
        <f t="shared" si="2"/>
        <v>0</v>
      </c>
      <c r="J37" s="997">
        <f t="shared" si="3"/>
        <v>0</v>
      </c>
    </row>
    <row r="38" spans="2:10" ht="11.25">
      <c r="B38" s="819">
        <f>'269 Other Deferred Credits'!F36</f>
        <v>0</v>
      </c>
      <c r="C38" s="820">
        <v>269</v>
      </c>
      <c r="F38" s="997">
        <f>'269 Other Deferred Credits'!K36</f>
        <v>0</v>
      </c>
      <c r="G38" s="997">
        <f t="shared" si="0"/>
        <v>0</v>
      </c>
      <c r="H38" s="997">
        <f t="shared" si="1"/>
        <v>0</v>
      </c>
      <c r="I38" s="997">
        <f t="shared" si="2"/>
        <v>0</v>
      </c>
      <c r="J38" s="997">
        <f t="shared" si="3"/>
        <v>0</v>
      </c>
    </row>
    <row r="39" spans="2:10" ht="11.25">
      <c r="B39" s="819">
        <f>'269 Other Deferred Credits'!F37</f>
        <v>0</v>
      </c>
      <c r="C39" s="820">
        <v>269</v>
      </c>
      <c r="F39" s="997">
        <f>'269 Other Deferred Credits'!K37</f>
        <v>0</v>
      </c>
      <c r="G39" s="997">
        <f t="shared" si="0"/>
        <v>0</v>
      </c>
      <c r="H39" s="997">
        <f t="shared" si="1"/>
        <v>0</v>
      </c>
      <c r="I39" s="997">
        <f t="shared" si="2"/>
        <v>0</v>
      </c>
      <c r="J39" s="997">
        <f t="shared" si="3"/>
        <v>0</v>
      </c>
    </row>
    <row r="40" spans="2:10" ht="11.25">
      <c r="B40" s="819">
        <f>'269 Other Deferred Credits'!F38</f>
        <v>0</v>
      </c>
      <c r="C40" s="820">
        <v>269</v>
      </c>
      <c r="F40" s="997">
        <f>'269 Other Deferred Credits'!K38</f>
        <v>0</v>
      </c>
      <c r="G40" s="997">
        <f t="shared" si="0"/>
        <v>0</v>
      </c>
      <c r="H40" s="997">
        <f t="shared" si="1"/>
        <v>0</v>
      </c>
      <c r="I40" s="997">
        <f t="shared" si="2"/>
        <v>0</v>
      </c>
      <c r="J40" s="997">
        <f t="shared" si="3"/>
        <v>0</v>
      </c>
    </row>
    <row r="41" spans="2:10" ht="11.25">
      <c r="B41" s="819">
        <f>'269 Other Deferred Credits'!F39</f>
        <v>0</v>
      </c>
      <c r="C41" s="820">
        <v>269</v>
      </c>
      <c r="F41" s="997">
        <f>'269 Other Deferred Credits'!K39</f>
        <v>0</v>
      </c>
      <c r="G41" s="997">
        <f t="shared" si="0"/>
        <v>0</v>
      </c>
      <c r="H41" s="997">
        <f t="shared" si="1"/>
        <v>0</v>
      </c>
      <c r="I41" s="997">
        <f t="shared" si="2"/>
        <v>0</v>
      </c>
      <c r="J41" s="997">
        <f t="shared" si="3"/>
        <v>0</v>
      </c>
    </row>
    <row r="42" spans="2:11" ht="11.25">
      <c r="B42" s="915" t="s">
        <v>100</v>
      </c>
      <c r="C42" s="860"/>
      <c r="D42" s="860"/>
      <c r="E42" s="915"/>
      <c r="F42" s="1009">
        <f>SUM(F4:F41)</f>
        <v>32739457</v>
      </c>
      <c r="G42" s="1009">
        <f>SUM(G4:G41)</f>
        <v>9952177.357796725</v>
      </c>
      <c r="H42" s="1009">
        <f>SUM(H4:H41)</f>
        <v>1681347.8019442025</v>
      </c>
      <c r="I42" s="1009">
        <f>SUM(I4:I41)</f>
        <v>21105931.840259075</v>
      </c>
      <c r="J42" s="997">
        <f t="shared" si="3"/>
        <v>0</v>
      </c>
      <c r="K42" s="997">
        <f>SUM(G42:I42)</f>
        <v>32739457</v>
      </c>
    </row>
    <row r="45" spans="1:9" ht="11.25">
      <c r="A45" s="835">
        <v>72</v>
      </c>
      <c r="B45" s="912" t="s">
        <v>599</v>
      </c>
      <c r="C45" s="901" t="s">
        <v>594</v>
      </c>
      <c r="D45" s="854" t="s">
        <v>84</v>
      </c>
      <c r="E45" s="854" t="s">
        <v>595</v>
      </c>
      <c r="F45" s="913" t="s">
        <v>100</v>
      </c>
      <c r="G45" s="914" t="s">
        <v>246</v>
      </c>
      <c r="H45" s="914" t="s">
        <v>102</v>
      </c>
      <c r="I45" s="914" t="s">
        <v>362</v>
      </c>
    </row>
    <row r="46" spans="1:10" ht="11.25">
      <c r="A46" s="820">
        <v>2</v>
      </c>
      <c r="B46" s="819" t="str">
        <f>'278 Other Reg Liabilities'!F2</f>
        <v>Excess Deferred Taxes</v>
      </c>
      <c r="C46" s="820">
        <v>278</v>
      </c>
      <c r="E46" s="819" t="s">
        <v>582</v>
      </c>
      <c r="F46" s="997">
        <f>'278 Other Reg Liabilities'!K2</f>
        <v>13014691</v>
      </c>
      <c r="G46" s="997">
        <f aca="true" t="shared" si="5" ref="G46:G77">IF($E46=0,0,VLOOKUP(UPPER($E46),ratio2,2)*$F46)</f>
        <v>0</v>
      </c>
      <c r="H46" s="997">
        <f aca="true" t="shared" si="6" ref="H46:H77">IF($E46=0,0,VLOOKUP(UPPER($E46),ratio2,3)*$F46)</f>
        <v>0</v>
      </c>
      <c r="I46" s="997">
        <f aca="true" t="shared" si="7" ref="I46:I77">IF($E46=0,0,VLOOKUP(UPPER($E46),ratio2,4)*$F46)</f>
        <v>13014691</v>
      </c>
      <c r="J46" s="904">
        <f aca="true" t="shared" si="8" ref="J46:J77">F46-G46-H46-I46</f>
        <v>0</v>
      </c>
    </row>
    <row r="47" spans="1:10" ht="11.25">
      <c r="A47" s="820">
        <v>2</v>
      </c>
      <c r="B47" s="819">
        <f>'278 Other Reg Liabilities'!F3</f>
        <v>0</v>
      </c>
      <c r="C47" s="820">
        <v>278</v>
      </c>
      <c r="E47" s="819" t="s">
        <v>582</v>
      </c>
      <c r="F47" s="997">
        <f>'278 Other Reg Liabilities'!K3</f>
        <v>7779737</v>
      </c>
      <c r="G47" s="997">
        <f t="shared" si="5"/>
        <v>0</v>
      </c>
      <c r="H47" s="997">
        <f t="shared" si="6"/>
        <v>0</v>
      </c>
      <c r="I47" s="997">
        <f t="shared" si="7"/>
        <v>7779737</v>
      </c>
      <c r="J47" s="904">
        <f t="shared" si="8"/>
        <v>0</v>
      </c>
    </row>
    <row r="48" spans="1:10" ht="11.25">
      <c r="A48" s="820">
        <v>2</v>
      </c>
      <c r="B48" s="819">
        <f>'278 Other Reg Liabilities'!F4</f>
        <v>0</v>
      </c>
      <c r="C48" s="820">
        <v>278</v>
      </c>
      <c r="F48" s="997">
        <f>'278 Other Reg Liabilities'!K4</f>
        <v>0</v>
      </c>
      <c r="G48" s="997">
        <f t="shared" si="5"/>
        <v>0</v>
      </c>
      <c r="H48" s="997">
        <f t="shared" si="6"/>
        <v>0</v>
      </c>
      <c r="I48" s="997">
        <f t="shared" si="7"/>
        <v>0</v>
      </c>
      <c r="J48" s="904">
        <f t="shared" si="8"/>
        <v>0</v>
      </c>
    </row>
    <row r="49" spans="1:10" ht="11.25">
      <c r="A49" s="820">
        <v>2</v>
      </c>
      <c r="B49" s="819" t="str">
        <f>'278 Other Reg Liabilities'!F5</f>
        <v>Deferred Taxes on Investment Tax Credits</v>
      </c>
      <c r="C49" s="820">
        <v>278</v>
      </c>
      <c r="E49" s="819" t="s">
        <v>582</v>
      </c>
      <c r="F49" s="997">
        <f>'278 Other Reg Liabilities'!K5</f>
        <v>2680126</v>
      </c>
      <c r="G49" s="997">
        <f t="shared" si="5"/>
        <v>0</v>
      </c>
      <c r="H49" s="997">
        <f t="shared" si="6"/>
        <v>0</v>
      </c>
      <c r="I49" s="997">
        <f t="shared" si="7"/>
        <v>2680126</v>
      </c>
      <c r="J49" s="904">
        <f t="shared" si="8"/>
        <v>0</v>
      </c>
    </row>
    <row r="50" spans="1:10" ht="11.25">
      <c r="A50" s="820">
        <v>2</v>
      </c>
      <c r="B50" s="819">
        <f>'278 Other Reg Liabilities'!F6</f>
        <v>0</v>
      </c>
      <c r="C50" s="820">
        <v>278</v>
      </c>
      <c r="E50" s="819" t="s">
        <v>582</v>
      </c>
      <c r="F50" s="997">
        <f>'278 Other Reg Liabilities'!K6</f>
        <v>1713521</v>
      </c>
      <c r="G50" s="997">
        <f t="shared" si="5"/>
        <v>0</v>
      </c>
      <c r="H50" s="997">
        <f t="shared" si="6"/>
        <v>0</v>
      </c>
      <c r="I50" s="997">
        <f t="shared" si="7"/>
        <v>1713521</v>
      </c>
      <c r="J50" s="904">
        <f t="shared" si="8"/>
        <v>0</v>
      </c>
    </row>
    <row r="51" spans="1:10" ht="11.25">
      <c r="A51" s="820">
        <v>2</v>
      </c>
      <c r="B51" s="819">
        <f>'278 Other Reg Liabilities'!F7</f>
        <v>0</v>
      </c>
      <c r="C51" s="820">
        <v>278</v>
      </c>
      <c r="F51" s="997">
        <f>'278 Other Reg Liabilities'!K7</f>
        <v>0</v>
      </c>
      <c r="G51" s="997">
        <f t="shared" si="5"/>
        <v>0</v>
      </c>
      <c r="H51" s="997">
        <f t="shared" si="6"/>
        <v>0</v>
      </c>
      <c r="I51" s="997">
        <f t="shared" si="7"/>
        <v>0</v>
      </c>
      <c r="J51" s="904">
        <f t="shared" si="8"/>
        <v>0</v>
      </c>
    </row>
    <row r="52" spans="1:10" ht="11.25">
      <c r="A52" s="820">
        <v>2</v>
      </c>
      <c r="B52" s="819" t="str">
        <f>'278 Other Reg Liabilities'!F8</f>
        <v>Price Risk Management</v>
      </c>
      <c r="C52" s="820">
        <v>278</v>
      </c>
      <c r="E52" s="819" t="s">
        <v>582</v>
      </c>
      <c r="F52" s="997">
        <f>'278 Other Reg Liabilities'!K8</f>
        <v>0</v>
      </c>
      <c r="G52" s="997">
        <f t="shared" si="5"/>
        <v>0</v>
      </c>
      <c r="H52" s="997">
        <f t="shared" si="6"/>
        <v>0</v>
      </c>
      <c r="I52" s="997">
        <f t="shared" si="7"/>
        <v>0</v>
      </c>
      <c r="J52" s="904">
        <f t="shared" si="8"/>
        <v>0</v>
      </c>
    </row>
    <row r="53" spans="1:10" ht="11.25">
      <c r="A53" s="820">
        <v>2</v>
      </c>
      <c r="B53" s="819">
        <f>'278 Other Reg Liabilities'!F9</f>
        <v>0</v>
      </c>
      <c r="C53" s="820">
        <v>278</v>
      </c>
      <c r="F53" s="997">
        <f>'278 Other Reg Liabilities'!K9</f>
        <v>0</v>
      </c>
      <c r="G53" s="997">
        <f t="shared" si="5"/>
        <v>0</v>
      </c>
      <c r="H53" s="997">
        <f t="shared" si="6"/>
        <v>0</v>
      </c>
      <c r="I53" s="997">
        <f t="shared" si="7"/>
        <v>0</v>
      </c>
      <c r="J53" s="904">
        <f t="shared" si="8"/>
        <v>0</v>
      </c>
    </row>
    <row r="54" spans="1:10" ht="11.25">
      <c r="A54" s="820">
        <v>2</v>
      </c>
      <c r="B54" s="819">
        <f>'278 Other Reg Liabilities'!F10</f>
        <v>0</v>
      </c>
      <c r="C54" s="820">
        <v>278</v>
      </c>
      <c r="F54" s="997">
        <f>'278 Other Reg Liabilities'!K10</f>
        <v>0</v>
      </c>
      <c r="G54" s="997">
        <f t="shared" si="5"/>
        <v>0</v>
      </c>
      <c r="H54" s="997">
        <f t="shared" si="6"/>
        <v>0</v>
      </c>
      <c r="I54" s="997">
        <f t="shared" si="7"/>
        <v>0</v>
      </c>
      <c r="J54" s="904">
        <f t="shared" si="8"/>
        <v>0</v>
      </c>
    </row>
    <row r="55" spans="1:10" ht="11.25">
      <c r="A55" s="820">
        <v>2</v>
      </c>
      <c r="B55" s="819">
        <f>'278 Other Reg Liabilities'!F11</f>
        <v>0</v>
      </c>
      <c r="C55" s="820">
        <v>278</v>
      </c>
      <c r="F55" s="997">
        <f>'278 Other Reg Liabilities'!K11</f>
        <v>0</v>
      </c>
      <c r="G55" s="997">
        <f t="shared" si="5"/>
        <v>0</v>
      </c>
      <c r="H55" s="997">
        <f t="shared" si="6"/>
        <v>0</v>
      </c>
      <c r="I55" s="997">
        <f t="shared" si="7"/>
        <v>0</v>
      </c>
      <c r="J55" s="904">
        <f t="shared" si="8"/>
        <v>0</v>
      </c>
    </row>
    <row r="56" spans="1:10" ht="11.25">
      <c r="A56" s="820">
        <v>2</v>
      </c>
      <c r="B56" s="819" t="str">
        <f>'278 Other Reg Liabilities'!F12</f>
        <v>Surplus CAA Allowances</v>
      </c>
      <c r="C56" s="820">
        <v>278</v>
      </c>
      <c r="E56" s="819" t="s">
        <v>583</v>
      </c>
      <c r="F56" s="997">
        <f>'278 Other Reg Liabilities'!K12</f>
        <v>486590</v>
      </c>
      <c r="G56" s="997">
        <f t="shared" si="5"/>
        <v>486590</v>
      </c>
      <c r="H56" s="997">
        <f t="shared" si="6"/>
        <v>0</v>
      </c>
      <c r="I56" s="997">
        <f t="shared" si="7"/>
        <v>0</v>
      </c>
      <c r="J56" s="904">
        <f t="shared" si="8"/>
        <v>0</v>
      </c>
    </row>
    <row r="57" spans="1:10" ht="11.25">
      <c r="A57" s="820">
        <v>2</v>
      </c>
      <c r="B57" s="819" t="str">
        <f>'278 Other Reg Liabilities'!F13</f>
        <v>(per Order No. 552 dtd 3/31/1993)</v>
      </c>
      <c r="C57" s="820">
        <v>278</v>
      </c>
      <c r="F57" s="997">
        <f>'278 Other Reg Liabilities'!K13</f>
        <v>0</v>
      </c>
      <c r="G57" s="997">
        <f t="shared" si="5"/>
        <v>0</v>
      </c>
      <c r="H57" s="997">
        <f t="shared" si="6"/>
        <v>0</v>
      </c>
      <c r="I57" s="997">
        <f t="shared" si="7"/>
        <v>0</v>
      </c>
      <c r="J57" s="904">
        <f t="shared" si="8"/>
        <v>0</v>
      </c>
    </row>
    <row r="58" spans="1:10" ht="11.25">
      <c r="A58" s="820">
        <v>2</v>
      </c>
      <c r="B58" s="819">
        <f>'278 Other Reg Liabilities'!F14</f>
        <v>0</v>
      </c>
      <c r="C58" s="820">
        <v>278</v>
      </c>
      <c r="F58" s="997">
        <f>'278 Other Reg Liabilities'!K14</f>
        <v>0</v>
      </c>
      <c r="G58" s="997">
        <f t="shared" si="5"/>
        <v>0</v>
      </c>
      <c r="H58" s="997">
        <f t="shared" si="6"/>
        <v>0</v>
      </c>
      <c r="I58" s="997">
        <f t="shared" si="7"/>
        <v>0</v>
      </c>
      <c r="J58" s="904">
        <f t="shared" si="8"/>
        <v>0</v>
      </c>
    </row>
    <row r="59" spans="1:10" ht="11.25">
      <c r="A59" s="820">
        <v>2</v>
      </c>
      <c r="B59" s="819" t="str">
        <f>'278 Other Reg Liabilities'!F15</f>
        <v>Gain on Asset Sales</v>
      </c>
      <c r="C59" s="820">
        <v>278</v>
      </c>
      <c r="E59" s="819" t="s">
        <v>582</v>
      </c>
      <c r="F59" s="997">
        <f>'278 Other Reg Liabilities'!K15</f>
        <v>4056731</v>
      </c>
      <c r="G59" s="997">
        <f t="shared" si="5"/>
        <v>0</v>
      </c>
      <c r="H59" s="997">
        <f t="shared" si="6"/>
        <v>0</v>
      </c>
      <c r="I59" s="997">
        <f t="shared" si="7"/>
        <v>4056731</v>
      </c>
      <c r="J59" s="904">
        <f t="shared" si="8"/>
        <v>0</v>
      </c>
    </row>
    <row r="60" spans="1:10" ht="11.25">
      <c r="A60" s="820">
        <v>2</v>
      </c>
      <c r="B60" s="819" t="str">
        <f>'278 Other Reg Liabilities'!F16</f>
        <v>(per OPUC Order No. 01-777 dtd 8/31/2001)</v>
      </c>
      <c r="C60" s="820">
        <v>278</v>
      </c>
      <c r="F60" s="997">
        <f>'278 Other Reg Liabilities'!K16</f>
        <v>0</v>
      </c>
      <c r="G60" s="997">
        <f t="shared" si="5"/>
        <v>0</v>
      </c>
      <c r="H60" s="997">
        <f t="shared" si="6"/>
        <v>0</v>
      </c>
      <c r="I60" s="997">
        <f t="shared" si="7"/>
        <v>0</v>
      </c>
      <c r="J60" s="904">
        <f t="shared" si="8"/>
        <v>0</v>
      </c>
    </row>
    <row r="61" spans="1:10" ht="11.25">
      <c r="A61" s="820">
        <v>2</v>
      </c>
      <c r="B61" s="819">
        <f>'278 Other Reg Liabilities'!F17</f>
        <v>0</v>
      </c>
      <c r="C61" s="820">
        <v>278</v>
      </c>
      <c r="F61" s="997">
        <f>'278 Other Reg Liabilities'!K17</f>
        <v>0</v>
      </c>
      <c r="G61" s="997">
        <f t="shared" si="5"/>
        <v>0</v>
      </c>
      <c r="H61" s="997">
        <f t="shared" si="6"/>
        <v>0</v>
      </c>
      <c r="I61" s="997">
        <f t="shared" si="7"/>
        <v>0</v>
      </c>
      <c r="J61" s="904">
        <f t="shared" si="8"/>
        <v>0</v>
      </c>
    </row>
    <row r="62" spans="1:10" ht="11.25">
      <c r="A62" s="820">
        <v>2</v>
      </c>
      <c r="B62" s="819" t="str">
        <f>'278 Other Reg Liabilities'!F18</f>
        <v>Interest on Portland Energy Solutions Note</v>
      </c>
      <c r="C62" s="820">
        <v>278</v>
      </c>
      <c r="E62" s="819" t="s">
        <v>583</v>
      </c>
      <c r="F62" s="997">
        <f>'278 Other Reg Liabilities'!K18</f>
        <v>173115</v>
      </c>
      <c r="G62" s="997">
        <f t="shared" si="5"/>
        <v>173115</v>
      </c>
      <c r="H62" s="997">
        <f t="shared" si="6"/>
        <v>0</v>
      </c>
      <c r="I62" s="997">
        <f t="shared" si="7"/>
        <v>0</v>
      </c>
      <c r="J62" s="904">
        <f t="shared" si="8"/>
        <v>0</v>
      </c>
    </row>
    <row r="63" spans="1:10" ht="11.25">
      <c r="A63" s="820">
        <v>2</v>
      </c>
      <c r="B63" s="819" t="str">
        <f>'278 Other Reg Liabilities'!F19</f>
        <v>(per OPUC Order No. 02-280 dtd 4/19/2002)</v>
      </c>
      <c r="C63" s="820">
        <v>278</v>
      </c>
      <c r="F63" s="997">
        <f>'278 Other Reg Liabilities'!K19</f>
        <v>0</v>
      </c>
      <c r="G63" s="997">
        <f t="shared" si="5"/>
        <v>0</v>
      </c>
      <c r="H63" s="997">
        <f t="shared" si="6"/>
        <v>0</v>
      </c>
      <c r="I63" s="997">
        <f t="shared" si="7"/>
        <v>0</v>
      </c>
      <c r="J63" s="904">
        <f t="shared" si="8"/>
        <v>0</v>
      </c>
    </row>
    <row r="64" spans="1:10" ht="11.25">
      <c r="A64" s="820">
        <v>2</v>
      </c>
      <c r="B64" s="819">
        <f>'278 Other Reg Liabilities'!F20</f>
        <v>0</v>
      </c>
      <c r="C64" s="820">
        <v>278</v>
      </c>
      <c r="F64" s="997">
        <f>'278 Other Reg Liabilities'!K20</f>
        <v>0</v>
      </c>
      <c r="G64" s="997">
        <f t="shared" si="5"/>
        <v>0</v>
      </c>
      <c r="H64" s="997">
        <f t="shared" si="6"/>
        <v>0</v>
      </c>
      <c r="I64" s="997">
        <f t="shared" si="7"/>
        <v>0</v>
      </c>
      <c r="J64" s="904">
        <f t="shared" si="8"/>
        <v>0</v>
      </c>
    </row>
    <row r="65" spans="1:10" ht="11.25">
      <c r="A65" s="820">
        <v>2</v>
      </c>
      <c r="B65" s="819" t="str">
        <f>'278 Other Reg Liabilities'!F21</f>
        <v>Asset Retirement Obligations - Balancing Account</v>
      </c>
      <c r="C65" s="820">
        <v>278</v>
      </c>
      <c r="E65" s="819" t="s">
        <v>71</v>
      </c>
      <c r="F65" s="997">
        <f>'278 Other Reg Liabilities'!K21</f>
        <v>26785481</v>
      </c>
      <c r="G65" s="997">
        <f t="shared" si="5"/>
        <v>10084870.217499506</v>
      </c>
      <c r="H65" s="997">
        <f t="shared" si="6"/>
        <v>2019715.4408872316</v>
      </c>
      <c r="I65" s="997">
        <f t="shared" si="7"/>
        <v>14680895.341613265</v>
      </c>
      <c r="J65" s="904">
        <f t="shared" si="8"/>
        <v>0</v>
      </c>
    </row>
    <row r="66" spans="1:10" ht="11.25">
      <c r="A66" s="820">
        <v>2</v>
      </c>
      <c r="B66" s="819">
        <f>'278 Other Reg Liabilities'!F22</f>
        <v>0</v>
      </c>
      <c r="C66" s="820">
        <v>278</v>
      </c>
      <c r="F66" s="997">
        <f>'278 Other Reg Liabilities'!K22</f>
        <v>0</v>
      </c>
      <c r="G66" s="997">
        <f t="shared" si="5"/>
        <v>0</v>
      </c>
      <c r="H66" s="997">
        <f t="shared" si="6"/>
        <v>0</v>
      </c>
      <c r="I66" s="997">
        <f t="shared" si="7"/>
        <v>0</v>
      </c>
      <c r="J66" s="904">
        <f t="shared" si="8"/>
        <v>0</v>
      </c>
    </row>
    <row r="67" spans="1:10" ht="11.25">
      <c r="A67" s="820">
        <v>2</v>
      </c>
      <c r="B67" s="819" t="str">
        <f>'278 Other Reg Liabilities'!F23</f>
        <v>FERC Settlement</v>
      </c>
      <c r="C67" s="820">
        <v>278</v>
      </c>
      <c r="E67" s="819" t="s">
        <v>583</v>
      </c>
      <c r="F67" s="997">
        <f>'278 Other Reg Liabilities'!K23</f>
        <v>-15416</v>
      </c>
      <c r="G67" s="997">
        <f t="shared" si="5"/>
        <v>-15416</v>
      </c>
      <c r="H67" s="997">
        <f t="shared" si="6"/>
        <v>0</v>
      </c>
      <c r="I67" s="997">
        <f t="shared" si="7"/>
        <v>0</v>
      </c>
      <c r="J67" s="904">
        <f t="shared" si="8"/>
        <v>0</v>
      </c>
    </row>
    <row r="68" spans="1:10" ht="11.25">
      <c r="A68" s="820">
        <v>2</v>
      </c>
      <c r="B68" s="819" t="str">
        <f>'278 Other Reg Liabilities'!F24</f>
        <v>(Docket No. EL02-114 et al., dtd 11/10/2003)</v>
      </c>
      <c r="C68" s="820">
        <v>278</v>
      </c>
      <c r="F68" s="997">
        <f>'278 Other Reg Liabilities'!K24</f>
        <v>0</v>
      </c>
      <c r="G68" s="997">
        <f t="shared" si="5"/>
        <v>0</v>
      </c>
      <c r="H68" s="997">
        <f t="shared" si="6"/>
        <v>0</v>
      </c>
      <c r="I68" s="997">
        <f t="shared" si="7"/>
        <v>0</v>
      </c>
      <c r="J68" s="904">
        <f t="shared" si="8"/>
        <v>0</v>
      </c>
    </row>
    <row r="69" spans="1:10" ht="11.25">
      <c r="A69" s="820">
        <v>2</v>
      </c>
      <c r="B69" s="819">
        <f>'278 Other Reg Liabilities'!F25</f>
        <v>0</v>
      </c>
      <c r="C69" s="820">
        <v>278</v>
      </c>
      <c r="F69" s="997">
        <f>'278 Other Reg Liabilities'!K25</f>
        <v>0</v>
      </c>
      <c r="G69" s="997">
        <f t="shared" si="5"/>
        <v>0</v>
      </c>
      <c r="H69" s="997">
        <f t="shared" si="6"/>
        <v>0</v>
      </c>
      <c r="I69" s="997">
        <f t="shared" si="7"/>
        <v>0</v>
      </c>
      <c r="J69" s="904">
        <f t="shared" si="8"/>
        <v>0</v>
      </c>
    </row>
    <row r="70" spans="1:10" ht="11.25">
      <c r="A70" s="820">
        <v>2</v>
      </c>
      <c r="B70" s="819" t="str">
        <f>'278 Other Reg Liabilities'!F26</f>
        <v>Williams Settlement</v>
      </c>
      <c r="C70" s="820">
        <v>278</v>
      </c>
      <c r="E70" s="819" t="s">
        <v>583</v>
      </c>
      <c r="F70" s="997">
        <f>'278 Other Reg Liabilities'!K26</f>
        <v>32036</v>
      </c>
      <c r="G70" s="997">
        <f t="shared" si="5"/>
        <v>32036</v>
      </c>
      <c r="H70" s="997">
        <f t="shared" si="6"/>
        <v>0</v>
      </c>
      <c r="I70" s="997">
        <f t="shared" si="7"/>
        <v>0</v>
      </c>
      <c r="J70" s="904">
        <f t="shared" si="8"/>
        <v>0</v>
      </c>
    </row>
    <row r="71" spans="1:10" ht="11.25">
      <c r="A71" s="820">
        <v>2</v>
      </c>
      <c r="B71" s="819" t="str">
        <f>'278 Other Reg Liabilities'!F27</f>
        <v>(per OPUC Order No. 04-286 dtd 4/19/2004)</v>
      </c>
      <c r="C71" s="820">
        <v>278</v>
      </c>
      <c r="F71" s="997">
        <f>'278 Other Reg Liabilities'!K27</f>
        <v>0</v>
      </c>
      <c r="G71" s="997">
        <f t="shared" si="5"/>
        <v>0</v>
      </c>
      <c r="H71" s="997">
        <f t="shared" si="6"/>
        <v>0</v>
      </c>
      <c r="I71" s="997">
        <f t="shared" si="7"/>
        <v>0</v>
      </c>
      <c r="J71" s="904">
        <f t="shared" si="8"/>
        <v>0</v>
      </c>
    </row>
    <row r="72" spans="1:10" ht="11.25">
      <c r="A72" s="820">
        <v>2</v>
      </c>
      <c r="B72" s="819">
        <f>'278 Other Reg Liabilities'!F28</f>
        <v>0</v>
      </c>
      <c r="C72" s="820">
        <v>278</v>
      </c>
      <c r="F72" s="997">
        <f>'278 Other Reg Liabilities'!K28</f>
        <v>0</v>
      </c>
      <c r="G72" s="997">
        <f t="shared" si="5"/>
        <v>0</v>
      </c>
      <c r="H72" s="997">
        <f t="shared" si="6"/>
        <v>0</v>
      </c>
      <c r="I72" s="997">
        <f t="shared" si="7"/>
        <v>0</v>
      </c>
      <c r="J72" s="904">
        <f t="shared" si="8"/>
        <v>0</v>
      </c>
    </row>
    <row r="73" spans="1:10" ht="11.25">
      <c r="A73" s="820">
        <v>2</v>
      </c>
      <c r="B73" s="819" t="str">
        <f>'278 Other Reg Liabilities'!F29</f>
        <v>Power Cost Adjustment (Oct 2001 - Dec 2002)</v>
      </c>
      <c r="C73" s="820">
        <v>278</v>
      </c>
      <c r="E73" s="819" t="s">
        <v>583</v>
      </c>
      <c r="F73" s="997">
        <f>'278 Other Reg Liabilities'!K29</f>
        <v>1494606</v>
      </c>
      <c r="G73" s="997">
        <f t="shared" si="5"/>
        <v>1494606</v>
      </c>
      <c r="H73" s="997">
        <f t="shared" si="6"/>
        <v>0</v>
      </c>
      <c r="I73" s="997">
        <f t="shared" si="7"/>
        <v>0</v>
      </c>
      <c r="J73" s="904">
        <f t="shared" si="8"/>
        <v>0</v>
      </c>
    </row>
    <row r="74" spans="1:10" ht="11.25">
      <c r="A74" s="820">
        <v>2</v>
      </c>
      <c r="B74" s="819" t="str">
        <f>'278 Other Reg Liabilities'!F30</f>
        <v>(per OPUC Order No. 04-293 dtd 5/24/2004)</v>
      </c>
      <c r="C74" s="820">
        <v>278</v>
      </c>
      <c r="F74" s="997">
        <f>'278 Other Reg Liabilities'!K30</f>
        <v>0</v>
      </c>
      <c r="G74" s="997">
        <f t="shared" si="5"/>
        <v>0</v>
      </c>
      <c r="H74" s="997">
        <f t="shared" si="6"/>
        <v>0</v>
      </c>
      <c r="I74" s="997">
        <f t="shared" si="7"/>
        <v>0</v>
      </c>
      <c r="J74" s="904">
        <f t="shared" si="8"/>
        <v>0</v>
      </c>
    </row>
    <row r="75" spans="1:10" ht="11.25">
      <c r="A75" s="820">
        <v>2</v>
      </c>
      <c r="B75" s="819">
        <f>'278 Other Reg Liabilities'!F31</f>
        <v>0</v>
      </c>
      <c r="C75" s="820">
        <v>278</v>
      </c>
      <c r="F75" s="997">
        <f>'278 Other Reg Liabilities'!K31</f>
        <v>0</v>
      </c>
      <c r="G75" s="997">
        <f t="shared" si="5"/>
        <v>0</v>
      </c>
      <c r="H75" s="997">
        <f t="shared" si="6"/>
        <v>0</v>
      </c>
      <c r="I75" s="997">
        <f t="shared" si="7"/>
        <v>0</v>
      </c>
      <c r="J75" s="904">
        <f t="shared" si="8"/>
        <v>0</v>
      </c>
    </row>
    <row r="76" spans="1:10" ht="11.25">
      <c r="A76" s="820">
        <v>2</v>
      </c>
      <c r="B76" s="819" t="str">
        <f>'278 Other Reg Liabilities'!F32</f>
        <v>Coyote Springs Major Maintenance Deferral</v>
      </c>
      <c r="C76" s="820">
        <v>278</v>
      </c>
      <c r="E76" s="819" t="s">
        <v>583</v>
      </c>
      <c r="F76" s="997">
        <f>'278 Other Reg Liabilities'!K32</f>
        <v>5697232</v>
      </c>
      <c r="G76" s="997">
        <f t="shared" si="5"/>
        <v>5697232</v>
      </c>
      <c r="H76" s="997">
        <f t="shared" si="6"/>
        <v>0</v>
      </c>
      <c r="I76" s="997">
        <f t="shared" si="7"/>
        <v>0</v>
      </c>
      <c r="J76" s="904">
        <f t="shared" si="8"/>
        <v>0</v>
      </c>
    </row>
    <row r="77" spans="1:10" ht="11.25">
      <c r="A77" s="820">
        <v>2</v>
      </c>
      <c r="B77" s="819" t="str">
        <f>'278 Other Reg Liabilities'!F33</f>
        <v>(per OPUC Order No. 01-777 dtd 8/31/2001;</v>
      </c>
      <c r="C77" s="820">
        <v>278</v>
      </c>
      <c r="F77" s="997">
        <f>'278 Other Reg Liabilities'!K33</f>
        <v>0</v>
      </c>
      <c r="G77" s="997">
        <f t="shared" si="5"/>
        <v>0</v>
      </c>
      <c r="H77" s="997">
        <f t="shared" si="6"/>
        <v>0</v>
      </c>
      <c r="I77" s="997">
        <f t="shared" si="7"/>
        <v>0</v>
      </c>
      <c r="J77" s="904">
        <f t="shared" si="8"/>
        <v>0</v>
      </c>
    </row>
    <row r="78" spans="1:10" ht="11.25">
      <c r="A78" s="820">
        <v>2</v>
      </c>
      <c r="B78" s="819" t="str">
        <f>'278 Other Reg Liabilities'!F34</f>
        <v>collection from ratepayers through 2009)</v>
      </c>
      <c r="C78" s="820">
        <v>278</v>
      </c>
      <c r="F78" s="997">
        <f>'278 Other Reg Liabilities'!K34</f>
        <v>0</v>
      </c>
      <c r="G78" s="997">
        <f aca="true" t="shared" si="9" ref="G78:G101">IF($E78=0,0,VLOOKUP(UPPER($E78),ratio2,2)*$F78)</f>
        <v>0</v>
      </c>
      <c r="H78" s="997">
        <f aca="true" t="shared" si="10" ref="H78:H101">IF($E78=0,0,VLOOKUP(UPPER($E78),ratio2,3)*$F78)</f>
        <v>0</v>
      </c>
      <c r="I78" s="997">
        <f aca="true" t="shared" si="11" ref="I78:I101">IF($E78=0,0,VLOOKUP(UPPER($E78),ratio2,4)*$F78)</f>
        <v>0</v>
      </c>
      <c r="J78" s="904">
        <f aca="true" t="shared" si="12" ref="J78:J102">F78-G78-H78-I78</f>
        <v>0</v>
      </c>
    </row>
    <row r="79" spans="1:10" ht="11.25">
      <c r="A79" s="820">
        <v>2</v>
      </c>
      <c r="B79" s="819">
        <f>'278 Other Reg Liabilities'!F35</f>
        <v>0</v>
      </c>
      <c r="C79" s="820">
        <v>278</v>
      </c>
      <c r="F79" s="997">
        <f>'278 Other Reg Liabilities'!K35</f>
        <v>0</v>
      </c>
      <c r="G79" s="997">
        <f t="shared" si="9"/>
        <v>0</v>
      </c>
      <c r="H79" s="997">
        <f t="shared" si="10"/>
        <v>0</v>
      </c>
      <c r="I79" s="997">
        <f t="shared" si="11"/>
        <v>0</v>
      </c>
      <c r="J79" s="904">
        <f t="shared" si="12"/>
        <v>0</v>
      </c>
    </row>
    <row r="80" spans="1:10" ht="11.25">
      <c r="A80" s="820">
        <v>2</v>
      </c>
      <c r="B80" s="819" t="str">
        <f>'278 Other Reg Liabilities'!F36</f>
        <v>ISFSI Pollution Control Tax Credit Deferral</v>
      </c>
      <c r="C80" s="820">
        <v>278</v>
      </c>
      <c r="E80" s="819" t="s">
        <v>582</v>
      </c>
      <c r="F80" s="997">
        <f>'278 Other Reg Liabilities'!K36</f>
        <v>10071911</v>
      </c>
      <c r="G80" s="997">
        <f t="shared" si="9"/>
        <v>0</v>
      </c>
      <c r="H80" s="997">
        <f t="shared" si="10"/>
        <v>0</v>
      </c>
      <c r="I80" s="997">
        <f t="shared" si="11"/>
        <v>10071911</v>
      </c>
      <c r="J80" s="904">
        <f t="shared" si="12"/>
        <v>0</v>
      </c>
    </row>
    <row r="81" spans="1:10" ht="11.25">
      <c r="A81" s="820">
        <v>2</v>
      </c>
      <c r="B81" s="819" t="str">
        <f>'278 Other Reg Liabilities'!F37</f>
        <v>(per OPUC Order No. 05-136 dtd 3/15/2005)</v>
      </c>
      <c r="C81" s="820">
        <v>278</v>
      </c>
      <c r="F81" s="997">
        <f>'278 Other Reg Liabilities'!K37</f>
        <v>0</v>
      </c>
      <c r="G81" s="997">
        <f t="shared" si="9"/>
        <v>0</v>
      </c>
      <c r="H81" s="997">
        <f t="shared" si="10"/>
        <v>0</v>
      </c>
      <c r="I81" s="997">
        <f t="shared" si="11"/>
        <v>0</v>
      </c>
      <c r="J81" s="904">
        <f t="shared" si="12"/>
        <v>0</v>
      </c>
    </row>
    <row r="82" spans="1:10" ht="11.25">
      <c r="A82" s="820">
        <v>2</v>
      </c>
      <c r="B82" s="819">
        <f>'278 Other Reg Liabilities'!F38</f>
        <v>0</v>
      </c>
      <c r="C82" s="820">
        <v>278</v>
      </c>
      <c r="F82" s="997">
        <f>'278 Other Reg Liabilities'!K38</f>
        <v>0</v>
      </c>
      <c r="G82" s="997">
        <f t="shared" si="9"/>
        <v>0</v>
      </c>
      <c r="H82" s="997">
        <f t="shared" si="10"/>
        <v>0</v>
      </c>
      <c r="I82" s="997">
        <f t="shared" si="11"/>
        <v>0</v>
      </c>
      <c r="J82" s="904">
        <f t="shared" si="12"/>
        <v>0</v>
      </c>
    </row>
    <row r="83" spans="1:10" ht="11.25">
      <c r="A83" s="820">
        <v>2</v>
      </c>
      <c r="B83" s="819" t="str">
        <f>'278 Other Reg Liabilities'!F39</f>
        <v>Category A Advertising Deferral (Year 1)</v>
      </c>
      <c r="C83" s="820">
        <v>278</v>
      </c>
      <c r="E83" s="819" t="s">
        <v>582</v>
      </c>
      <c r="F83" s="997">
        <f>'278 Other Reg Liabilities'!K39</f>
        <v>6064</v>
      </c>
      <c r="G83" s="997">
        <f t="shared" si="9"/>
        <v>0</v>
      </c>
      <c r="H83" s="997">
        <f t="shared" si="10"/>
        <v>0</v>
      </c>
      <c r="I83" s="997">
        <f t="shared" si="11"/>
        <v>6064</v>
      </c>
      <c r="J83" s="904">
        <f t="shared" si="12"/>
        <v>0</v>
      </c>
    </row>
    <row r="84" spans="1:10" ht="11.25">
      <c r="A84" s="820">
        <v>2</v>
      </c>
      <c r="B84" s="819" t="str">
        <f>'278 Other Reg Liabilities'!F40</f>
        <v>(per OPUC Order No. 01-777 dtd 8/31/2001)</v>
      </c>
      <c r="C84" s="820">
        <v>278</v>
      </c>
      <c r="F84" s="997">
        <f>'278 Other Reg Liabilities'!K40</f>
        <v>0</v>
      </c>
      <c r="G84" s="997">
        <f t="shared" si="9"/>
        <v>0</v>
      </c>
      <c r="H84" s="997">
        <f t="shared" si="10"/>
        <v>0</v>
      </c>
      <c r="I84" s="997">
        <f t="shared" si="11"/>
        <v>0</v>
      </c>
      <c r="J84" s="904">
        <f t="shared" si="12"/>
        <v>0</v>
      </c>
    </row>
    <row r="85" spans="1:10" ht="11.25">
      <c r="A85" s="820">
        <v>2</v>
      </c>
      <c r="B85" s="819">
        <f>'278 Other Reg Liabilities'!F41</f>
        <v>0</v>
      </c>
      <c r="C85" s="820">
        <v>278</v>
      </c>
      <c r="F85" s="997">
        <f>'278 Other Reg Liabilities'!K41</f>
        <v>0</v>
      </c>
      <c r="G85" s="997">
        <f t="shared" si="9"/>
        <v>0</v>
      </c>
      <c r="H85" s="997">
        <f t="shared" si="10"/>
        <v>0</v>
      </c>
      <c r="I85" s="997">
        <f t="shared" si="11"/>
        <v>0</v>
      </c>
      <c r="J85" s="904">
        <f t="shared" si="12"/>
        <v>0</v>
      </c>
    </row>
    <row r="86" spans="1:10" ht="11.25">
      <c r="A86" s="820">
        <v>2</v>
      </c>
      <c r="B86" s="819">
        <f>'278 Other Reg Liabilities'!F42</f>
        <v>0</v>
      </c>
      <c r="C86" s="820">
        <v>278</v>
      </c>
      <c r="F86" s="997">
        <f>'278 Other Reg Liabilities'!K42</f>
        <v>0</v>
      </c>
      <c r="G86" s="997">
        <f t="shared" si="9"/>
        <v>0</v>
      </c>
      <c r="H86" s="997">
        <f t="shared" si="10"/>
        <v>0</v>
      </c>
      <c r="I86" s="997">
        <f t="shared" si="11"/>
        <v>0</v>
      </c>
      <c r="J86" s="904">
        <f t="shared" si="12"/>
        <v>0</v>
      </c>
    </row>
    <row r="87" spans="1:10" ht="11.25">
      <c r="A87" s="820">
        <v>2</v>
      </c>
      <c r="B87" s="819">
        <f>'278 Other Reg Liabilities'!F43</f>
        <v>0</v>
      </c>
      <c r="C87" s="820">
        <v>278</v>
      </c>
      <c r="F87" s="997">
        <f>'278 Other Reg Liabilities'!K43</f>
        <v>0</v>
      </c>
      <c r="G87" s="997">
        <f t="shared" si="9"/>
        <v>0</v>
      </c>
      <c r="H87" s="997">
        <f t="shared" si="10"/>
        <v>0</v>
      </c>
      <c r="I87" s="997">
        <f t="shared" si="11"/>
        <v>0</v>
      </c>
      <c r="J87" s="904">
        <f t="shared" si="12"/>
        <v>0</v>
      </c>
    </row>
    <row r="88" spans="1:10" ht="11.25">
      <c r="A88" s="820">
        <v>2</v>
      </c>
      <c r="B88" s="819" t="str">
        <f>'278 Other Reg Liabilities'!F44</f>
        <v>Energy Efficiency Programs' Residual</v>
      </c>
      <c r="C88" s="820">
        <v>278</v>
      </c>
      <c r="E88" s="819" t="s">
        <v>583</v>
      </c>
      <c r="F88" s="997">
        <f>'278 Other Reg Liabilities'!K44</f>
        <v>208210</v>
      </c>
      <c r="G88" s="997">
        <f t="shared" si="9"/>
        <v>208210</v>
      </c>
      <c r="H88" s="997">
        <f t="shared" si="10"/>
        <v>0</v>
      </c>
      <c r="I88" s="997">
        <f t="shared" si="11"/>
        <v>0</v>
      </c>
      <c r="J88" s="904">
        <f t="shared" si="12"/>
        <v>0</v>
      </c>
    </row>
    <row r="89" spans="1:10" ht="11.25">
      <c r="A89" s="820">
        <v>2</v>
      </c>
      <c r="B89" s="819" t="str">
        <f>'278 Other Reg Liabilities'!F45</f>
        <v>(per Advice No. 05-19 dtd 12/20/2005)</v>
      </c>
      <c r="C89" s="820">
        <v>278</v>
      </c>
      <c r="F89" s="997">
        <f>'278 Other Reg Liabilities'!K45</f>
        <v>0</v>
      </c>
      <c r="G89" s="997">
        <f t="shared" si="9"/>
        <v>0</v>
      </c>
      <c r="H89" s="997">
        <f t="shared" si="10"/>
        <v>0</v>
      </c>
      <c r="I89" s="997">
        <f t="shared" si="11"/>
        <v>0</v>
      </c>
      <c r="J89" s="904">
        <f t="shared" si="12"/>
        <v>0</v>
      </c>
    </row>
    <row r="90" spans="1:10" ht="11.25">
      <c r="A90" s="820">
        <v>2</v>
      </c>
      <c r="B90" s="819">
        <f>'278 Other Reg Liabilities'!F46</f>
        <v>0</v>
      </c>
      <c r="C90" s="820">
        <v>278</v>
      </c>
      <c r="F90" s="997">
        <f>'278 Other Reg Liabilities'!K46</f>
        <v>0</v>
      </c>
      <c r="G90" s="997">
        <f t="shared" si="9"/>
        <v>0</v>
      </c>
      <c r="H90" s="997">
        <f t="shared" si="10"/>
        <v>0</v>
      </c>
      <c r="I90" s="997">
        <f t="shared" si="11"/>
        <v>0</v>
      </c>
      <c r="J90" s="904">
        <f t="shared" si="12"/>
        <v>0</v>
      </c>
    </row>
    <row r="91" spans="1:10" ht="11.25">
      <c r="A91" s="820">
        <v>2</v>
      </c>
      <c r="B91" s="819" t="str">
        <f>'278 Other Reg Liabilities'!F47</f>
        <v>Zero Interest Program Loan Repayments</v>
      </c>
      <c r="C91" s="820">
        <v>278</v>
      </c>
      <c r="E91" s="819" t="s">
        <v>583</v>
      </c>
      <c r="F91" s="997">
        <f>'278 Other Reg Liabilities'!K47</f>
        <v>241930</v>
      </c>
      <c r="G91" s="997">
        <f t="shared" si="9"/>
        <v>241930</v>
      </c>
      <c r="H91" s="997">
        <f t="shared" si="10"/>
        <v>0</v>
      </c>
      <c r="I91" s="997">
        <f t="shared" si="11"/>
        <v>0</v>
      </c>
      <c r="J91" s="904">
        <f t="shared" si="12"/>
        <v>0</v>
      </c>
    </row>
    <row r="92" spans="1:10" ht="11.25">
      <c r="A92" s="820">
        <v>2</v>
      </c>
      <c r="B92" s="819" t="str">
        <f>'278 Other Reg Liabilities'!F48</f>
        <v>(per Advice No. 05-19 dtd 12/20/2005)</v>
      </c>
      <c r="C92" s="820">
        <v>278</v>
      </c>
      <c r="F92" s="997">
        <f>'278 Other Reg Liabilities'!K48</f>
        <v>0</v>
      </c>
      <c r="G92" s="997">
        <f t="shared" si="9"/>
        <v>0</v>
      </c>
      <c r="H92" s="997">
        <f t="shared" si="10"/>
        <v>0</v>
      </c>
      <c r="I92" s="997">
        <f t="shared" si="11"/>
        <v>0</v>
      </c>
      <c r="J92" s="904">
        <f t="shared" si="12"/>
        <v>0</v>
      </c>
    </row>
    <row r="93" spans="1:10" ht="11.25">
      <c r="A93" s="820">
        <v>2</v>
      </c>
      <c r="B93" s="819">
        <f>'278 Other Reg Liabilities'!F49</f>
        <v>0</v>
      </c>
      <c r="C93" s="820">
        <v>278</v>
      </c>
      <c r="F93" s="997">
        <f>'278 Other Reg Liabilities'!K49</f>
        <v>0</v>
      </c>
      <c r="G93" s="997">
        <f t="shared" si="9"/>
        <v>0</v>
      </c>
      <c r="H93" s="997">
        <f t="shared" si="10"/>
        <v>0</v>
      </c>
      <c r="I93" s="997">
        <f t="shared" si="11"/>
        <v>0</v>
      </c>
      <c r="J93" s="904">
        <f t="shared" si="12"/>
        <v>0</v>
      </c>
    </row>
    <row r="94" spans="1:10" ht="11.25">
      <c r="A94" s="820">
        <v>2</v>
      </c>
      <c r="B94" s="819" t="str">
        <f>'278 Other Reg Liabilities'!F50</f>
        <v>BPA Subscription Power - Balancing Account</v>
      </c>
      <c r="C94" s="820">
        <v>278</v>
      </c>
      <c r="E94" s="819" t="s">
        <v>582</v>
      </c>
      <c r="F94" s="997">
        <f>'278 Other Reg Liabilities'!K50</f>
        <v>11617314</v>
      </c>
      <c r="G94" s="997">
        <f t="shared" si="9"/>
        <v>0</v>
      </c>
      <c r="H94" s="997">
        <f t="shared" si="10"/>
        <v>0</v>
      </c>
      <c r="I94" s="997">
        <f t="shared" si="11"/>
        <v>11617314</v>
      </c>
      <c r="J94" s="904">
        <f t="shared" si="12"/>
        <v>0</v>
      </c>
    </row>
    <row r="95" spans="1:10" ht="11.25">
      <c r="A95" s="820">
        <v>2</v>
      </c>
      <c r="B95" s="819" t="str">
        <f>'278 Other Reg Liabilities'!F51</f>
        <v>(per OPUC Order No. 04-292 dtd 5/24/2004;</v>
      </c>
      <c r="C95" s="820">
        <v>278</v>
      </c>
      <c r="E95" s="819" t="s">
        <v>582</v>
      </c>
      <c r="F95" s="997">
        <f>'278 Other Reg Liabilities'!K51</f>
        <v>1782437</v>
      </c>
      <c r="G95" s="997">
        <f t="shared" si="9"/>
        <v>0</v>
      </c>
      <c r="H95" s="997">
        <f t="shared" si="10"/>
        <v>0</v>
      </c>
      <c r="I95" s="997">
        <f t="shared" si="11"/>
        <v>1782437</v>
      </c>
      <c r="J95" s="904">
        <f t="shared" si="12"/>
        <v>0</v>
      </c>
    </row>
    <row r="96" spans="1:10" ht="11.25">
      <c r="A96" s="820">
        <v>2</v>
      </c>
      <c r="B96" s="819" t="str">
        <f>'278 Other Reg Liabilities'!F52</f>
        <v>scheduled amort. period of 12 months for</v>
      </c>
      <c r="C96" s="820">
        <v>278</v>
      </c>
      <c r="F96" s="997">
        <f>'278 Other Reg Liabilities'!K52</f>
        <v>0</v>
      </c>
      <c r="G96" s="997">
        <f t="shared" si="9"/>
        <v>0</v>
      </c>
      <c r="H96" s="997">
        <f t="shared" si="10"/>
        <v>0</v>
      </c>
      <c r="I96" s="997">
        <f t="shared" si="11"/>
        <v>0</v>
      </c>
      <c r="J96" s="904">
        <f t="shared" si="12"/>
        <v>0</v>
      </c>
    </row>
    <row r="97" spans="1:10" ht="11.25">
      <c r="A97" s="820">
        <v>2</v>
      </c>
      <c r="B97" s="819" t="str">
        <f>'278 Other Reg Liabilities'!F53</f>
        <v>current year deferral, contract with BPA ends</v>
      </c>
      <c r="C97" s="820">
        <v>278</v>
      </c>
      <c r="F97" s="997">
        <f>'278 Other Reg Liabilities'!K53</f>
        <v>0</v>
      </c>
      <c r="G97" s="997">
        <f t="shared" si="9"/>
        <v>0</v>
      </c>
      <c r="H97" s="997">
        <f t="shared" si="10"/>
        <v>0</v>
      </c>
      <c r="I97" s="997">
        <f t="shared" si="11"/>
        <v>0</v>
      </c>
      <c r="J97" s="904">
        <f t="shared" si="12"/>
        <v>0</v>
      </c>
    </row>
    <row r="98" spans="1:10" ht="11.25">
      <c r="A98" s="820">
        <v>2</v>
      </c>
      <c r="B98" s="819" t="str">
        <f>'278 Other Reg Liabilities'!F54</f>
        <v>9/30/2011)</v>
      </c>
      <c r="C98" s="820">
        <v>278</v>
      </c>
      <c r="F98" s="997">
        <f>'278 Other Reg Liabilities'!K54</f>
        <v>0</v>
      </c>
      <c r="G98" s="997">
        <f t="shared" si="9"/>
        <v>0</v>
      </c>
      <c r="H98" s="997">
        <f t="shared" si="10"/>
        <v>0</v>
      </c>
      <c r="I98" s="997">
        <f t="shared" si="11"/>
        <v>0</v>
      </c>
      <c r="J98" s="904">
        <f t="shared" si="12"/>
        <v>0</v>
      </c>
    </row>
    <row r="99" spans="1:10" ht="11.25">
      <c r="A99" s="820">
        <v>2</v>
      </c>
      <c r="B99" s="819">
        <f>'278 Other Reg Liabilities'!F55</f>
        <v>0</v>
      </c>
      <c r="C99" s="820">
        <v>278</v>
      </c>
      <c r="F99" s="997">
        <f>'278 Other Reg Liabilities'!K55</f>
        <v>0</v>
      </c>
      <c r="G99" s="997">
        <f t="shared" si="9"/>
        <v>0</v>
      </c>
      <c r="H99" s="997">
        <f t="shared" si="10"/>
        <v>0</v>
      </c>
      <c r="I99" s="997">
        <f t="shared" si="11"/>
        <v>0</v>
      </c>
      <c r="J99" s="904">
        <f t="shared" si="12"/>
        <v>0</v>
      </c>
    </row>
    <row r="100" spans="1:10" ht="11.25">
      <c r="A100" s="820">
        <v>2</v>
      </c>
      <c r="B100" s="819">
        <f>'278 Other Reg Liabilities'!F56</f>
        <v>0</v>
      </c>
      <c r="C100" s="820">
        <v>278</v>
      </c>
      <c r="F100" s="997">
        <f>'278 Other Reg Liabilities'!K56</f>
        <v>0</v>
      </c>
      <c r="G100" s="997">
        <f t="shared" si="9"/>
        <v>0</v>
      </c>
      <c r="H100" s="997">
        <f t="shared" si="10"/>
        <v>0</v>
      </c>
      <c r="I100" s="997">
        <f t="shared" si="11"/>
        <v>0</v>
      </c>
      <c r="J100" s="904">
        <f t="shared" si="12"/>
        <v>0</v>
      </c>
    </row>
    <row r="101" spans="1:10" ht="11.25">
      <c r="A101" s="820">
        <v>2</v>
      </c>
      <c r="B101" s="819">
        <f>'278 Other Reg Liabilities'!F57</f>
        <v>0</v>
      </c>
      <c r="C101" s="820">
        <v>278</v>
      </c>
      <c r="F101" s="997">
        <f>'278 Other Reg Liabilities'!K57</f>
        <v>0</v>
      </c>
      <c r="G101" s="997">
        <f t="shared" si="9"/>
        <v>0</v>
      </c>
      <c r="H101" s="997">
        <f t="shared" si="10"/>
        <v>0</v>
      </c>
      <c r="I101" s="997">
        <f t="shared" si="11"/>
        <v>0</v>
      </c>
      <c r="J101" s="904">
        <f t="shared" si="12"/>
        <v>0</v>
      </c>
    </row>
    <row r="102" spans="1:11" ht="11.25">
      <c r="A102" s="860"/>
      <c r="B102" s="915" t="s">
        <v>100</v>
      </c>
      <c r="C102" s="860"/>
      <c r="D102" s="860"/>
      <c r="E102" s="915"/>
      <c r="F102" s="1009">
        <f>SUM(F46:F101)</f>
        <v>87826316</v>
      </c>
      <c r="G102" s="1009">
        <f>SUM(G46:G101)</f>
        <v>18403173.217499506</v>
      </c>
      <c r="H102" s="1009">
        <f>SUM(H46:H101)</f>
        <v>2019715.4408872316</v>
      </c>
      <c r="I102" s="1009">
        <f>SUM(I46:I101)</f>
        <v>67403427.34161326</v>
      </c>
      <c r="J102" s="904">
        <f t="shared" si="12"/>
        <v>0</v>
      </c>
      <c r="K102" s="997">
        <f>SUM(G102:I102)</f>
        <v>87826316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86"/>
  <sheetViews>
    <sheetView workbookViewId="0" topLeftCell="A1">
      <selection activeCell="D14" sqref="D14"/>
    </sheetView>
  </sheetViews>
  <sheetFormatPr defaultColWidth="9.00390625" defaultRowHeight="15.75"/>
  <cols>
    <col min="1" max="1" width="12.125" style="918" customWidth="1"/>
    <col min="2" max="2" width="7.75390625" style="918" hidden="1" customWidth="1"/>
    <col min="3" max="3" width="10.25390625" style="918" hidden="1" customWidth="1"/>
    <col min="4" max="4" width="44.625" style="918" bestFit="1" customWidth="1"/>
    <col min="5" max="5" width="0" style="918" hidden="1" customWidth="1"/>
    <col min="6" max="6" width="13.50390625" style="918" hidden="1" customWidth="1"/>
    <col min="7" max="7" width="12.50390625" style="918" hidden="1" customWidth="1"/>
    <col min="8" max="8" width="0" style="918" hidden="1" customWidth="1"/>
    <col min="9" max="9" width="16.625" style="918" customWidth="1"/>
    <col min="10" max="16384" width="9.00390625" style="918" customWidth="1"/>
  </cols>
  <sheetData>
    <row r="1" spans="1:20" ht="11.25">
      <c r="A1" s="916" t="s">
        <v>600</v>
      </c>
      <c r="B1" s="917" t="s">
        <v>601</v>
      </c>
      <c r="C1" s="918" t="s">
        <v>602</v>
      </c>
      <c r="D1" s="918" t="s">
        <v>603</v>
      </c>
      <c r="E1" s="918" t="s">
        <v>604</v>
      </c>
      <c r="F1" s="918" t="s">
        <v>605</v>
      </c>
      <c r="G1" s="918" t="s">
        <v>606</v>
      </c>
      <c r="H1" s="918" t="s">
        <v>607</v>
      </c>
      <c r="I1" s="918" t="s">
        <v>608</v>
      </c>
      <c r="J1" s="918" t="s">
        <v>609</v>
      </c>
      <c r="K1" s="918" t="s">
        <v>610</v>
      </c>
      <c r="L1" s="918" t="s">
        <v>611</v>
      </c>
      <c r="M1" s="918" t="s">
        <v>612</v>
      </c>
      <c r="N1" s="918" t="s">
        <v>613</v>
      </c>
      <c r="O1" s="918" t="s">
        <v>614</v>
      </c>
      <c r="P1" s="918" t="s">
        <v>615</v>
      </c>
      <c r="Q1" s="918" t="s">
        <v>616</v>
      </c>
      <c r="R1" s="918" t="s">
        <v>617</v>
      </c>
      <c r="S1" s="918" t="s">
        <v>618</v>
      </c>
      <c r="T1" s="918" t="s">
        <v>619</v>
      </c>
    </row>
    <row r="2" spans="1:20" ht="11.25">
      <c r="A2" s="916">
        <v>1</v>
      </c>
      <c r="B2" s="917">
        <v>1</v>
      </c>
      <c r="C2" s="918">
        <v>0</v>
      </c>
      <c r="D2" s="918" t="s">
        <v>574</v>
      </c>
      <c r="G2" s="918">
        <v>0</v>
      </c>
      <c r="H2" s="918">
        <v>0</v>
      </c>
      <c r="I2" s="918">
        <v>0</v>
      </c>
      <c r="J2" s="918">
        <v>0</v>
      </c>
      <c r="K2" s="918" t="s">
        <v>620</v>
      </c>
      <c r="L2" s="918">
        <v>0</v>
      </c>
      <c r="M2" s="918">
        <v>0</v>
      </c>
      <c r="N2" s="918">
        <v>0</v>
      </c>
      <c r="O2" s="918">
        <v>0</v>
      </c>
      <c r="P2" s="918" t="b">
        <v>0</v>
      </c>
      <c r="T2" s="918" t="s">
        <v>621</v>
      </c>
    </row>
    <row r="3" spans="1:20" ht="11.25">
      <c r="A3" s="916">
        <v>2</v>
      </c>
      <c r="B3" s="917">
        <v>2</v>
      </c>
      <c r="C3" s="918">
        <v>0</v>
      </c>
      <c r="D3" s="918" t="s">
        <v>622</v>
      </c>
      <c r="F3" s="918" t="s">
        <v>188</v>
      </c>
      <c r="G3" s="918">
        <v>0</v>
      </c>
      <c r="H3" s="918">
        <v>0</v>
      </c>
      <c r="I3" s="918">
        <v>4170041341</v>
      </c>
      <c r="J3" s="918">
        <v>4047611448</v>
      </c>
      <c r="L3" s="918">
        <v>0</v>
      </c>
      <c r="M3" s="918">
        <v>0</v>
      </c>
      <c r="N3" s="918">
        <v>0</v>
      </c>
      <c r="O3" s="918">
        <v>0</v>
      </c>
      <c r="P3" s="918" t="b">
        <v>0</v>
      </c>
      <c r="Q3" s="918" t="s">
        <v>623</v>
      </c>
      <c r="T3" s="918" t="s">
        <v>621</v>
      </c>
    </row>
    <row r="4" spans="1:20" ht="11.25">
      <c r="A4" s="916">
        <v>3</v>
      </c>
      <c r="B4" s="917">
        <v>3</v>
      </c>
      <c r="C4" s="918">
        <v>0</v>
      </c>
      <c r="D4" s="918" t="s">
        <v>624</v>
      </c>
      <c r="F4" s="918" t="s">
        <v>188</v>
      </c>
      <c r="G4" s="918">
        <v>0</v>
      </c>
      <c r="H4" s="918">
        <v>0</v>
      </c>
      <c r="I4" s="918">
        <v>412182006</v>
      </c>
      <c r="J4" s="918">
        <v>176581423</v>
      </c>
      <c r="L4" s="918">
        <v>0</v>
      </c>
      <c r="M4" s="918">
        <v>0</v>
      </c>
      <c r="N4" s="918">
        <v>0</v>
      </c>
      <c r="O4" s="918">
        <v>0</v>
      </c>
      <c r="P4" s="918" t="b">
        <v>0</v>
      </c>
      <c r="Q4" s="918" t="s">
        <v>623</v>
      </c>
      <c r="T4" s="918" t="s">
        <v>621</v>
      </c>
    </row>
    <row r="5" spans="1:20" ht="11.25">
      <c r="A5" s="916">
        <v>4</v>
      </c>
      <c r="B5" s="917">
        <v>4</v>
      </c>
      <c r="C5" s="918">
        <v>0</v>
      </c>
      <c r="D5" s="918" t="s">
        <v>625</v>
      </c>
      <c r="G5" s="918">
        <v>0</v>
      </c>
      <c r="H5" s="918">
        <v>0</v>
      </c>
      <c r="I5" s="918">
        <v>4582223347</v>
      </c>
      <c r="J5" s="918">
        <v>4224192871</v>
      </c>
      <c r="L5" s="918">
        <v>0</v>
      </c>
      <c r="M5" s="918">
        <v>0</v>
      </c>
      <c r="N5" s="918">
        <v>0</v>
      </c>
      <c r="O5" s="918">
        <v>0</v>
      </c>
      <c r="P5" s="918" t="b">
        <v>1</v>
      </c>
      <c r="R5" s="918" t="s">
        <v>626</v>
      </c>
      <c r="T5" s="918" t="s">
        <v>621</v>
      </c>
    </row>
    <row r="6" spans="1:20" ht="11.25">
      <c r="A6" s="916">
        <v>5</v>
      </c>
      <c r="B6" s="917">
        <v>5</v>
      </c>
      <c r="C6" s="918">
        <v>0</v>
      </c>
      <c r="D6" s="918" t="s">
        <v>627</v>
      </c>
      <c r="F6" s="918" t="s">
        <v>188</v>
      </c>
      <c r="G6" s="918">
        <v>0</v>
      </c>
      <c r="H6" s="918">
        <v>0</v>
      </c>
      <c r="I6" s="918">
        <v>2275003740</v>
      </c>
      <c r="J6" s="918">
        <v>2137850732</v>
      </c>
      <c r="L6" s="918">
        <v>0</v>
      </c>
      <c r="M6" s="918">
        <v>0</v>
      </c>
      <c r="N6" s="918">
        <v>0</v>
      </c>
      <c r="O6" s="918">
        <v>0</v>
      </c>
      <c r="P6" s="918" t="b">
        <v>0</v>
      </c>
      <c r="Q6" s="918" t="s">
        <v>628</v>
      </c>
      <c r="T6" s="918" t="s">
        <v>621</v>
      </c>
    </row>
    <row r="7" spans="1:20" ht="11.25">
      <c r="A7" s="916">
        <v>6</v>
      </c>
      <c r="B7" s="917">
        <v>6</v>
      </c>
      <c r="C7" s="918">
        <v>0</v>
      </c>
      <c r="D7" s="918" t="s">
        <v>629</v>
      </c>
      <c r="G7" s="918">
        <v>0</v>
      </c>
      <c r="H7" s="918">
        <v>0</v>
      </c>
      <c r="I7" s="918">
        <v>2307219607</v>
      </c>
      <c r="J7" s="918">
        <v>2086342139</v>
      </c>
      <c r="L7" s="918">
        <v>0</v>
      </c>
      <c r="M7" s="918">
        <v>0</v>
      </c>
      <c r="N7" s="918">
        <v>0</v>
      </c>
      <c r="O7" s="918">
        <v>0</v>
      </c>
      <c r="P7" s="918" t="b">
        <v>1</v>
      </c>
      <c r="R7" s="918" t="s">
        <v>626</v>
      </c>
      <c r="T7" s="918" t="s">
        <v>621</v>
      </c>
    </row>
    <row r="8" spans="1:20" ht="11.25">
      <c r="A8" s="916">
        <v>7</v>
      </c>
      <c r="B8" s="917">
        <v>7</v>
      </c>
      <c r="C8" s="918">
        <v>0</v>
      </c>
      <c r="D8" s="918" t="s">
        <v>630</v>
      </c>
      <c r="F8" s="918" t="s">
        <v>631</v>
      </c>
      <c r="G8" s="918">
        <v>0</v>
      </c>
      <c r="H8" s="918">
        <v>0</v>
      </c>
      <c r="I8" s="918">
        <v>0</v>
      </c>
      <c r="J8" s="918">
        <v>0</v>
      </c>
      <c r="L8" s="918">
        <v>0</v>
      </c>
      <c r="M8" s="918">
        <v>0</v>
      </c>
      <c r="N8" s="918">
        <v>0</v>
      </c>
      <c r="O8" s="918">
        <v>0</v>
      </c>
      <c r="P8" s="918" t="b">
        <v>0</v>
      </c>
      <c r="Q8" s="918" t="s">
        <v>632</v>
      </c>
      <c r="T8" s="918" t="s">
        <v>621</v>
      </c>
    </row>
    <row r="9" spans="1:20" ht="11.25">
      <c r="A9" s="916">
        <v>8</v>
      </c>
      <c r="B9" s="917">
        <v>8</v>
      </c>
      <c r="C9" s="918">
        <v>0</v>
      </c>
      <c r="D9" s="918" t="s">
        <v>633</v>
      </c>
      <c r="G9" s="918">
        <v>0</v>
      </c>
      <c r="H9" s="918">
        <v>0</v>
      </c>
      <c r="I9" s="918">
        <v>0</v>
      </c>
      <c r="J9" s="918">
        <v>0</v>
      </c>
      <c r="L9" s="918">
        <v>0</v>
      </c>
      <c r="M9" s="918">
        <v>0</v>
      </c>
      <c r="N9" s="918">
        <v>0</v>
      </c>
      <c r="O9" s="918">
        <v>0</v>
      </c>
      <c r="P9" s="918" t="b">
        <v>0</v>
      </c>
      <c r="Q9" s="918" t="s">
        <v>632</v>
      </c>
      <c r="T9" s="918" t="s">
        <v>621</v>
      </c>
    </row>
    <row r="10" spans="1:20" ht="11.25">
      <c r="A10" s="916">
        <v>9</v>
      </c>
      <c r="B10" s="917">
        <v>9</v>
      </c>
      <c r="C10" s="918">
        <v>0</v>
      </c>
      <c r="D10" s="918" t="s">
        <v>634</v>
      </c>
      <c r="G10" s="918">
        <v>0</v>
      </c>
      <c r="H10" s="918">
        <v>0</v>
      </c>
      <c r="I10" s="918">
        <v>0</v>
      </c>
      <c r="J10" s="918">
        <v>0</v>
      </c>
      <c r="L10" s="918">
        <v>0</v>
      </c>
      <c r="M10" s="918">
        <v>0</v>
      </c>
      <c r="N10" s="918">
        <v>0</v>
      </c>
      <c r="O10" s="918">
        <v>0</v>
      </c>
      <c r="P10" s="918" t="b">
        <v>0</v>
      </c>
      <c r="Q10" s="918" t="s">
        <v>632</v>
      </c>
      <c r="T10" s="918" t="s">
        <v>621</v>
      </c>
    </row>
    <row r="11" spans="1:20" ht="11.25">
      <c r="A11" s="916">
        <v>10</v>
      </c>
      <c r="B11" s="917">
        <v>10</v>
      </c>
      <c r="C11" s="918">
        <v>0</v>
      </c>
      <c r="D11" s="918" t="s">
        <v>635</v>
      </c>
      <c r="G11" s="918">
        <v>0</v>
      </c>
      <c r="H11" s="918">
        <v>0</v>
      </c>
      <c r="I11" s="918">
        <v>0</v>
      </c>
      <c r="J11" s="918">
        <v>0</v>
      </c>
      <c r="L11" s="918">
        <v>0</v>
      </c>
      <c r="M11" s="918">
        <v>0</v>
      </c>
      <c r="N11" s="918">
        <v>0</v>
      </c>
      <c r="O11" s="918">
        <v>0</v>
      </c>
      <c r="P11" s="918" t="b">
        <v>0</v>
      </c>
      <c r="Q11" s="918" t="s">
        <v>632</v>
      </c>
      <c r="T11" s="918" t="s">
        <v>621</v>
      </c>
    </row>
    <row r="12" spans="1:20" ht="11.25">
      <c r="A12" s="916">
        <v>11</v>
      </c>
      <c r="B12" s="917">
        <v>11</v>
      </c>
      <c r="C12" s="918">
        <v>0</v>
      </c>
      <c r="D12" s="918" t="s">
        <v>636</v>
      </c>
      <c r="G12" s="918">
        <v>0</v>
      </c>
      <c r="H12" s="918">
        <v>0</v>
      </c>
      <c r="I12" s="918">
        <v>0</v>
      </c>
      <c r="J12" s="918">
        <v>0</v>
      </c>
      <c r="L12" s="918">
        <v>0</v>
      </c>
      <c r="M12" s="918">
        <v>0</v>
      </c>
      <c r="N12" s="918">
        <v>0</v>
      </c>
      <c r="O12" s="918">
        <v>0</v>
      </c>
      <c r="P12" s="918" t="b">
        <v>0</v>
      </c>
      <c r="Q12" s="918" t="s">
        <v>632</v>
      </c>
      <c r="T12" s="918" t="s">
        <v>621</v>
      </c>
    </row>
    <row r="13" spans="1:20" ht="11.25">
      <c r="A13" s="916">
        <v>12</v>
      </c>
      <c r="B13" s="917">
        <v>8</v>
      </c>
      <c r="C13" s="918">
        <v>0</v>
      </c>
      <c r="D13" s="918" t="s">
        <v>637</v>
      </c>
      <c r="F13" s="918" t="s">
        <v>631</v>
      </c>
      <c r="G13" s="918">
        <v>0</v>
      </c>
      <c r="H13" s="918">
        <v>0</v>
      </c>
      <c r="I13" s="918">
        <v>0</v>
      </c>
      <c r="J13" s="918">
        <v>0</v>
      </c>
      <c r="L13" s="918">
        <v>0</v>
      </c>
      <c r="M13" s="918">
        <v>0</v>
      </c>
      <c r="N13" s="918">
        <v>0</v>
      </c>
      <c r="O13" s="918">
        <v>0</v>
      </c>
      <c r="P13" s="918" t="b">
        <v>0</v>
      </c>
      <c r="Q13" s="918" t="s">
        <v>638</v>
      </c>
      <c r="T13" s="918" t="s">
        <v>621</v>
      </c>
    </row>
    <row r="14" spans="1:20" ht="11.25">
      <c r="A14" s="916">
        <v>13</v>
      </c>
      <c r="B14" s="917">
        <v>9</v>
      </c>
      <c r="C14" s="918">
        <v>0</v>
      </c>
      <c r="D14" s="918" t="s">
        <v>639</v>
      </c>
      <c r="G14" s="918">
        <v>0</v>
      </c>
      <c r="H14" s="918">
        <v>0</v>
      </c>
      <c r="I14" s="918">
        <v>0</v>
      </c>
      <c r="J14" s="918">
        <v>0</v>
      </c>
      <c r="L14" s="918">
        <v>0</v>
      </c>
      <c r="M14" s="918">
        <v>0</v>
      </c>
      <c r="N14" s="918">
        <v>0</v>
      </c>
      <c r="O14" s="918">
        <v>0</v>
      </c>
      <c r="P14" s="918" t="b">
        <v>1</v>
      </c>
      <c r="R14" s="918" t="s">
        <v>626</v>
      </c>
      <c r="T14" s="918" t="s">
        <v>621</v>
      </c>
    </row>
    <row r="15" spans="1:20" ht="11.25">
      <c r="A15" s="916">
        <v>14</v>
      </c>
      <c r="B15" s="917">
        <v>10</v>
      </c>
      <c r="C15" s="918">
        <v>0</v>
      </c>
      <c r="D15" s="918" t="s">
        <v>640</v>
      </c>
      <c r="G15" s="918">
        <v>0</v>
      </c>
      <c r="H15" s="918">
        <v>0</v>
      </c>
      <c r="I15" s="918">
        <v>2307219607</v>
      </c>
      <c r="J15" s="918">
        <v>2086342139</v>
      </c>
      <c r="L15" s="918">
        <v>0</v>
      </c>
      <c r="M15" s="918">
        <v>0</v>
      </c>
      <c r="N15" s="918">
        <v>0</v>
      </c>
      <c r="O15" s="918">
        <v>0</v>
      </c>
      <c r="P15" s="918" t="b">
        <v>1</v>
      </c>
      <c r="R15" s="918" t="s">
        <v>626</v>
      </c>
      <c r="T15" s="918" t="s">
        <v>621</v>
      </c>
    </row>
    <row r="16" spans="1:20" ht="11.25">
      <c r="A16" s="916">
        <v>15</v>
      </c>
      <c r="B16" s="917">
        <v>11</v>
      </c>
      <c r="C16" s="918">
        <v>0</v>
      </c>
      <c r="D16" s="918" t="s">
        <v>641</v>
      </c>
      <c r="F16" s="918">
        <v>122</v>
      </c>
      <c r="G16" s="918">
        <v>0</v>
      </c>
      <c r="H16" s="918">
        <v>0</v>
      </c>
      <c r="I16" s="918">
        <v>0</v>
      </c>
      <c r="J16" s="918">
        <v>0</v>
      </c>
      <c r="L16" s="918">
        <v>0</v>
      </c>
      <c r="M16" s="918">
        <v>0</v>
      </c>
      <c r="N16" s="918">
        <v>0</v>
      </c>
      <c r="O16" s="918">
        <v>0</v>
      </c>
      <c r="P16" s="918" t="b">
        <v>0</v>
      </c>
      <c r="Q16" s="918" t="s">
        <v>642</v>
      </c>
      <c r="T16" s="918" t="s">
        <v>621</v>
      </c>
    </row>
    <row r="17" spans="1:20" ht="11.25">
      <c r="A17" s="916">
        <v>16</v>
      </c>
      <c r="B17" s="917">
        <v>12</v>
      </c>
      <c r="C17" s="918">
        <v>0</v>
      </c>
      <c r="D17" s="918" t="s">
        <v>643</v>
      </c>
      <c r="G17" s="918">
        <v>0</v>
      </c>
      <c r="H17" s="918">
        <v>0</v>
      </c>
      <c r="I17" s="918">
        <v>0</v>
      </c>
      <c r="J17" s="918">
        <v>0</v>
      </c>
      <c r="L17" s="918">
        <v>0</v>
      </c>
      <c r="M17" s="918">
        <v>0</v>
      </c>
      <c r="N17" s="918">
        <v>0</v>
      </c>
      <c r="O17" s="918">
        <v>0</v>
      </c>
      <c r="P17" s="918" t="b">
        <v>0</v>
      </c>
      <c r="Q17" s="918" t="s">
        <v>642</v>
      </c>
      <c r="T17" s="918" t="s">
        <v>621</v>
      </c>
    </row>
    <row r="18" spans="1:20" ht="11.25">
      <c r="A18" s="916">
        <v>17</v>
      </c>
      <c r="B18" s="917">
        <v>13</v>
      </c>
      <c r="C18" s="918">
        <v>0</v>
      </c>
      <c r="D18" s="918" t="s">
        <v>575</v>
      </c>
      <c r="G18" s="918">
        <v>0</v>
      </c>
      <c r="H18" s="918">
        <v>0</v>
      </c>
      <c r="I18" s="918">
        <v>0</v>
      </c>
      <c r="J18" s="918">
        <v>0</v>
      </c>
      <c r="K18" s="918" t="s">
        <v>620</v>
      </c>
      <c r="L18" s="918">
        <v>0</v>
      </c>
      <c r="M18" s="918">
        <v>0</v>
      </c>
      <c r="N18" s="918">
        <v>0</v>
      </c>
      <c r="O18" s="918">
        <v>0</v>
      </c>
      <c r="P18" s="918" t="b">
        <v>0</v>
      </c>
      <c r="T18" s="918" t="s">
        <v>621</v>
      </c>
    </row>
    <row r="19" spans="1:20" ht="11.25">
      <c r="A19" s="916">
        <v>18</v>
      </c>
      <c r="B19" s="917">
        <v>14</v>
      </c>
      <c r="C19" s="918">
        <v>0</v>
      </c>
      <c r="D19" s="918" t="s">
        <v>644</v>
      </c>
      <c r="G19" s="918">
        <v>0</v>
      </c>
      <c r="H19" s="918">
        <v>0</v>
      </c>
      <c r="I19" s="918">
        <v>30412294</v>
      </c>
      <c r="J19" s="918">
        <v>27748801</v>
      </c>
      <c r="L19" s="918">
        <v>0</v>
      </c>
      <c r="M19" s="918">
        <v>0</v>
      </c>
      <c r="N19" s="918">
        <v>0</v>
      </c>
      <c r="O19" s="918">
        <v>0</v>
      </c>
      <c r="P19" s="918" t="b">
        <v>0</v>
      </c>
      <c r="Q19" s="918" t="s">
        <v>645</v>
      </c>
      <c r="T19" s="918" t="s">
        <v>621</v>
      </c>
    </row>
    <row r="20" spans="1:20" ht="11.25">
      <c r="A20" s="916">
        <v>19</v>
      </c>
      <c r="B20" s="917">
        <v>15</v>
      </c>
      <c r="C20" s="918">
        <v>0</v>
      </c>
      <c r="D20" s="918" t="s">
        <v>646</v>
      </c>
      <c r="G20" s="918">
        <v>0</v>
      </c>
      <c r="H20" s="918">
        <v>0</v>
      </c>
      <c r="I20" s="918">
        <v>10759883</v>
      </c>
      <c r="J20" s="918">
        <v>11094217</v>
      </c>
      <c r="L20" s="918">
        <v>0</v>
      </c>
      <c r="M20" s="918">
        <v>0</v>
      </c>
      <c r="N20" s="918">
        <v>0</v>
      </c>
      <c r="O20" s="918">
        <v>0</v>
      </c>
      <c r="P20" s="918" t="b">
        <v>0</v>
      </c>
      <c r="Q20" s="918" t="s">
        <v>647</v>
      </c>
      <c r="T20" s="918" t="s">
        <v>621</v>
      </c>
    </row>
    <row r="21" spans="1:20" ht="11.25">
      <c r="A21" s="916">
        <v>20</v>
      </c>
      <c r="B21" s="917">
        <v>16</v>
      </c>
      <c r="C21" s="918">
        <v>0</v>
      </c>
      <c r="D21" s="918" t="s">
        <v>648</v>
      </c>
      <c r="G21" s="918">
        <v>0</v>
      </c>
      <c r="H21" s="918">
        <v>0</v>
      </c>
      <c r="I21" s="918">
        <v>0</v>
      </c>
      <c r="J21" s="918">
        <v>0</v>
      </c>
      <c r="L21" s="918">
        <v>0</v>
      </c>
      <c r="M21" s="918">
        <v>0</v>
      </c>
      <c r="N21" s="918">
        <v>0</v>
      </c>
      <c r="O21" s="918">
        <v>0</v>
      </c>
      <c r="P21" s="918" t="b">
        <v>0</v>
      </c>
      <c r="Q21" s="918" t="s">
        <v>645</v>
      </c>
      <c r="T21" s="918" t="s">
        <v>621</v>
      </c>
    </row>
    <row r="22" spans="1:20" ht="11.25">
      <c r="A22" s="916">
        <v>21</v>
      </c>
      <c r="B22" s="917">
        <v>17</v>
      </c>
      <c r="C22" s="918">
        <v>0</v>
      </c>
      <c r="D22" s="918" t="s">
        <v>649</v>
      </c>
      <c r="F22" s="918" t="s">
        <v>650</v>
      </c>
      <c r="G22" s="918">
        <v>0</v>
      </c>
      <c r="H22" s="918">
        <v>0</v>
      </c>
      <c r="I22" s="918">
        <v>53882</v>
      </c>
      <c r="J22" s="918">
        <v>11878782</v>
      </c>
      <c r="L22" s="918">
        <v>0</v>
      </c>
      <c r="M22" s="918">
        <v>0</v>
      </c>
      <c r="N22" s="918">
        <v>0</v>
      </c>
      <c r="O22" s="918">
        <v>0</v>
      </c>
      <c r="P22" s="918" t="b">
        <v>0</v>
      </c>
      <c r="Q22" s="918" t="s">
        <v>645</v>
      </c>
      <c r="T22" s="918" t="s">
        <v>621</v>
      </c>
    </row>
    <row r="23" spans="1:20" ht="11.25">
      <c r="A23" s="916">
        <v>22</v>
      </c>
      <c r="B23" s="917">
        <v>18</v>
      </c>
      <c r="C23" s="918">
        <v>0</v>
      </c>
      <c r="D23" s="918" t="s">
        <v>651</v>
      </c>
      <c r="G23" s="918">
        <v>0</v>
      </c>
      <c r="H23" s="918">
        <v>0</v>
      </c>
      <c r="I23" s="918">
        <v>0</v>
      </c>
      <c r="J23" s="918">
        <v>0</v>
      </c>
      <c r="K23" s="918" t="s">
        <v>652</v>
      </c>
      <c r="L23" s="918">
        <v>0</v>
      </c>
      <c r="M23" s="918">
        <v>0</v>
      </c>
      <c r="N23" s="918">
        <v>0</v>
      </c>
      <c r="O23" s="918">
        <v>0</v>
      </c>
      <c r="P23" s="918" t="b">
        <v>0</v>
      </c>
      <c r="T23" s="918" t="s">
        <v>621</v>
      </c>
    </row>
    <row r="24" spans="1:20" ht="11.25">
      <c r="A24" s="916">
        <v>23</v>
      </c>
      <c r="B24" s="917">
        <v>19</v>
      </c>
      <c r="C24" s="918">
        <v>0</v>
      </c>
      <c r="D24" s="918" t="s">
        <v>653</v>
      </c>
      <c r="F24" s="918" t="s">
        <v>654</v>
      </c>
      <c r="G24" s="918">
        <v>0</v>
      </c>
      <c r="H24" s="918">
        <v>0</v>
      </c>
      <c r="I24" s="918">
        <v>0</v>
      </c>
      <c r="J24" s="918">
        <v>0</v>
      </c>
      <c r="L24" s="918">
        <v>0</v>
      </c>
      <c r="M24" s="918">
        <v>0</v>
      </c>
      <c r="N24" s="918">
        <v>0</v>
      </c>
      <c r="O24" s="918">
        <v>0</v>
      </c>
      <c r="P24" s="918" t="b">
        <v>0</v>
      </c>
      <c r="Q24" s="918" t="s">
        <v>645</v>
      </c>
      <c r="T24" s="918" t="s">
        <v>621</v>
      </c>
    </row>
    <row r="25" spans="1:20" ht="11.25">
      <c r="A25" s="916">
        <v>24</v>
      </c>
      <c r="B25" s="917">
        <v>20</v>
      </c>
      <c r="C25" s="918">
        <v>0</v>
      </c>
      <c r="D25" s="918" t="s">
        <v>655</v>
      </c>
      <c r="G25" s="918">
        <v>0</v>
      </c>
      <c r="H25" s="918">
        <v>0</v>
      </c>
      <c r="I25" s="918">
        <v>203017</v>
      </c>
      <c r="J25" s="918">
        <v>1458444</v>
      </c>
      <c r="L25" s="918">
        <v>0</v>
      </c>
      <c r="M25" s="918">
        <v>0</v>
      </c>
      <c r="N25" s="918">
        <v>0</v>
      </c>
      <c r="O25" s="918">
        <v>0</v>
      </c>
      <c r="P25" s="918" t="b">
        <v>0</v>
      </c>
      <c r="Q25" s="918" t="s">
        <v>645</v>
      </c>
      <c r="T25" s="918" t="s">
        <v>621</v>
      </c>
    </row>
    <row r="26" spans="1:20" ht="11.25">
      <c r="A26" s="916">
        <v>25</v>
      </c>
      <c r="B26" s="917">
        <v>21</v>
      </c>
      <c r="C26" s="918">
        <v>0</v>
      </c>
      <c r="D26" s="918" t="s">
        <v>656</v>
      </c>
      <c r="G26" s="918">
        <v>0</v>
      </c>
      <c r="H26" s="918">
        <v>0</v>
      </c>
      <c r="I26" s="918">
        <v>0</v>
      </c>
      <c r="J26" s="918">
        <v>0</v>
      </c>
      <c r="L26" s="918">
        <v>0</v>
      </c>
      <c r="M26" s="918">
        <v>0</v>
      </c>
      <c r="N26" s="918">
        <v>0</v>
      </c>
      <c r="O26" s="918">
        <v>0</v>
      </c>
      <c r="P26" s="918" t="b">
        <v>0</v>
      </c>
      <c r="Q26" s="918" t="s">
        <v>645</v>
      </c>
      <c r="T26" s="918" t="s">
        <v>621</v>
      </c>
    </row>
    <row r="27" spans="1:20" ht="11.25">
      <c r="A27" s="916">
        <v>26</v>
      </c>
      <c r="B27" s="917">
        <v>26</v>
      </c>
      <c r="C27" s="918">
        <v>0</v>
      </c>
      <c r="D27" s="918" t="s">
        <v>657</v>
      </c>
      <c r="G27" s="918">
        <v>0</v>
      </c>
      <c r="H27" s="918">
        <v>0</v>
      </c>
      <c r="I27" s="918">
        <v>0</v>
      </c>
      <c r="J27" s="918">
        <v>0</v>
      </c>
      <c r="L27" s="918">
        <v>0</v>
      </c>
      <c r="M27" s="918">
        <v>0</v>
      </c>
      <c r="N27" s="918">
        <v>0</v>
      </c>
      <c r="O27" s="918">
        <v>0</v>
      </c>
      <c r="P27" s="918" t="b">
        <v>0</v>
      </c>
      <c r="Q27" s="918" t="s">
        <v>645</v>
      </c>
      <c r="T27" s="918" t="s">
        <v>621</v>
      </c>
    </row>
    <row r="28" spans="1:20" ht="11.25">
      <c r="A28" s="916">
        <v>27</v>
      </c>
      <c r="B28" s="917">
        <v>27</v>
      </c>
      <c r="C28" s="918">
        <v>0</v>
      </c>
      <c r="D28" s="918" t="s">
        <v>658</v>
      </c>
      <c r="G28" s="918">
        <v>0</v>
      </c>
      <c r="H28" s="918">
        <v>0</v>
      </c>
      <c r="I28" s="918">
        <v>0</v>
      </c>
      <c r="J28" s="918">
        <v>0</v>
      </c>
      <c r="L28" s="918">
        <v>0</v>
      </c>
      <c r="M28" s="918">
        <v>0</v>
      </c>
      <c r="N28" s="918">
        <v>0</v>
      </c>
      <c r="O28" s="918">
        <v>0</v>
      </c>
      <c r="P28" s="918" t="b">
        <v>0</v>
      </c>
      <c r="Q28" s="918" t="s">
        <v>645</v>
      </c>
      <c r="T28" s="918" t="s">
        <v>621</v>
      </c>
    </row>
    <row r="29" spans="1:20" ht="11.25">
      <c r="A29" s="916">
        <v>28</v>
      </c>
      <c r="B29" s="917">
        <v>28</v>
      </c>
      <c r="C29" s="918">
        <v>0</v>
      </c>
      <c r="D29" s="918" t="s">
        <v>659</v>
      </c>
      <c r="G29" s="918">
        <v>0</v>
      </c>
      <c r="H29" s="918">
        <v>0</v>
      </c>
      <c r="I29" s="918">
        <v>118094209</v>
      </c>
      <c r="J29" s="918">
        <v>108346132</v>
      </c>
      <c r="L29" s="918">
        <v>0</v>
      </c>
      <c r="M29" s="918">
        <v>0</v>
      </c>
      <c r="N29" s="918">
        <v>0</v>
      </c>
      <c r="O29" s="918">
        <v>0</v>
      </c>
      <c r="P29" s="918" t="b">
        <v>0</v>
      </c>
      <c r="Q29" s="918" t="s">
        <v>645</v>
      </c>
      <c r="T29" s="918" t="s">
        <v>621</v>
      </c>
    </row>
    <row r="30" spans="1:20" ht="11.25">
      <c r="A30" s="916">
        <v>29</v>
      </c>
      <c r="B30" s="917">
        <v>29</v>
      </c>
      <c r="C30" s="918">
        <v>0</v>
      </c>
      <c r="D30" s="918" t="s">
        <v>660</v>
      </c>
      <c r="G30" s="918">
        <v>0</v>
      </c>
      <c r="H30" s="918">
        <v>0</v>
      </c>
      <c r="I30" s="918">
        <v>0</v>
      </c>
      <c r="J30" s="918">
        <v>0</v>
      </c>
      <c r="L30" s="918">
        <v>0</v>
      </c>
      <c r="M30" s="918">
        <v>0</v>
      </c>
      <c r="N30" s="918">
        <v>0</v>
      </c>
      <c r="O30" s="918">
        <v>0</v>
      </c>
      <c r="P30" s="918" t="b">
        <v>0</v>
      </c>
      <c r="Q30" s="918" t="s">
        <v>645</v>
      </c>
      <c r="T30" s="918" t="s">
        <v>621</v>
      </c>
    </row>
    <row r="31" spans="1:20" ht="11.25">
      <c r="A31" s="916">
        <v>30</v>
      </c>
      <c r="B31" s="917">
        <v>30</v>
      </c>
      <c r="C31" s="918">
        <v>0</v>
      </c>
      <c r="D31" s="918" t="s">
        <v>661</v>
      </c>
      <c r="G31" s="918">
        <v>0</v>
      </c>
      <c r="H31" s="918">
        <v>0</v>
      </c>
      <c r="I31" s="918">
        <v>0</v>
      </c>
      <c r="J31" s="918">
        <v>0</v>
      </c>
      <c r="L31" s="918">
        <v>0</v>
      </c>
      <c r="M31" s="918">
        <v>0</v>
      </c>
      <c r="N31" s="918">
        <v>0</v>
      </c>
      <c r="O31" s="918">
        <v>0</v>
      </c>
      <c r="P31" s="918" t="b">
        <v>0</v>
      </c>
      <c r="Q31" s="918" t="s">
        <v>645</v>
      </c>
      <c r="T31" s="918" t="s">
        <v>621</v>
      </c>
    </row>
    <row r="32" spans="1:20" ht="11.25">
      <c r="A32" s="916">
        <v>31</v>
      </c>
      <c r="B32" s="917">
        <v>31</v>
      </c>
      <c r="C32" s="918">
        <v>0</v>
      </c>
      <c r="D32" s="918" t="s">
        <v>662</v>
      </c>
      <c r="G32" s="918">
        <v>0</v>
      </c>
      <c r="H32" s="918">
        <v>0</v>
      </c>
      <c r="I32" s="918">
        <v>0</v>
      </c>
      <c r="J32" s="918">
        <v>0</v>
      </c>
      <c r="L32" s="918">
        <v>0</v>
      </c>
      <c r="M32" s="918">
        <v>0</v>
      </c>
      <c r="N32" s="918">
        <v>0</v>
      </c>
      <c r="O32" s="918">
        <v>0</v>
      </c>
      <c r="P32" s="918" t="b">
        <v>0</v>
      </c>
      <c r="Q32" s="918" t="s">
        <v>645</v>
      </c>
      <c r="T32" s="918" t="s">
        <v>621</v>
      </c>
    </row>
    <row r="33" spans="1:20" ht="11.25">
      <c r="A33" s="916">
        <v>32</v>
      </c>
      <c r="B33" s="917">
        <v>22</v>
      </c>
      <c r="C33" s="918">
        <v>0</v>
      </c>
      <c r="D33" s="918" t="s">
        <v>663</v>
      </c>
      <c r="G33" s="918">
        <v>0</v>
      </c>
      <c r="H33" s="918">
        <v>0</v>
      </c>
      <c r="I33" s="918">
        <v>138003519</v>
      </c>
      <c r="J33" s="918">
        <v>138337942</v>
      </c>
      <c r="L33" s="918">
        <v>0</v>
      </c>
      <c r="M33" s="918">
        <v>0</v>
      </c>
      <c r="N33" s="918">
        <v>0</v>
      </c>
      <c r="O33" s="918">
        <v>0</v>
      </c>
      <c r="P33" s="918" t="b">
        <v>1</v>
      </c>
      <c r="R33" s="918" t="s">
        <v>626</v>
      </c>
      <c r="T33" s="918" t="s">
        <v>621</v>
      </c>
    </row>
    <row r="34" spans="1:20" ht="11.25">
      <c r="A34" s="916">
        <v>33</v>
      </c>
      <c r="B34" s="917">
        <v>23</v>
      </c>
      <c r="C34" s="918">
        <v>0</v>
      </c>
      <c r="D34" s="918" t="s">
        <v>576</v>
      </c>
      <c r="G34" s="918">
        <v>0</v>
      </c>
      <c r="H34" s="918">
        <v>0</v>
      </c>
      <c r="I34" s="918">
        <v>0</v>
      </c>
      <c r="J34" s="918">
        <v>0</v>
      </c>
      <c r="K34" s="918" t="s">
        <v>620</v>
      </c>
      <c r="L34" s="918">
        <v>0</v>
      </c>
      <c r="M34" s="918">
        <v>0</v>
      </c>
      <c r="N34" s="918">
        <v>0</v>
      </c>
      <c r="O34" s="918">
        <v>0</v>
      </c>
      <c r="P34" s="918" t="b">
        <v>0</v>
      </c>
      <c r="T34" s="918" t="s">
        <v>621</v>
      </c>
    </row>
    <row r="35" spans="1:20" ht="11.25">
      <c r="A35" s="916">
        <v>34</v>
      </c>
      <c r="B35" s="917">
        <v>34</v>
      </c>
      <c r="C35" s="918">
        <v>0</v>
      </c>
      <c r="D35" s="918" t="s">
        <v>664</v>
      </c>
      <c r="G35" s="918">
        <v>0</v>
      </c>
      <c r="H35" s="918">
        <v>0</v>
      </c>
      <c r="I35" s="918">
        <v>0</v>
      </c>
      <c r="J35" s="918">
        <v>0</v>
      </c>
      <c r="L35" s="918">
        <v>0</v>
      </c>
      <c r="M35" s="918">
        <v>0</v>
      </c>
      <c r="N35" s="918">
        <v>0</v>
      </c>
      <c r="O35" s="918">
        <v>0</v>
      </c>
      <c r="P35" s="918" t="b">
        <v>0</v>
      </c>
      <c r="Q35" s="918" t="s">
        <v>665</v>
      </c>
      <c r="T35" s="918" t="s">
        <v>621</v>
      </c>
    </row>
    <row r="36" spans="1:20" ht="11.25">
      <c r="A36" s="916">
        <v>35</v>
      </c>
      <c r="B36" s="917">
        <v>24</v>
      </c>
      <c r="C36" s="918">
        <v>0</v>
      </c>
      <c r="D36" s="918" t="s">
        <v>666</v>
      </c>
      <c r="G36" s="918">
        <v>0</v>
      </c>
      <c r="H36" s="918">
        <v>0</v>
      </c>
      <c r="I36" s="918">
        <v>11933706</v>
      </c>
      <c r="J36" s="918">
        <v>13252018</v>
      </c>
      <c r="L36" s="918">
        <v>0</v>
      </c>
      <c r="M36" s="918">
        <v>0</v>
      </c>
      <c r="N36" s="918">
        <v>0</v>
      </c>
      <c r="O36" s="918">
        <v>0</v>
      </c>
      <c r="P36" s="918" t="b">
        <v>0</v>
      </c>
      <c r="Q36" s="918" t="s">
        <v>665</v>
      </c>
      <c r="T36" s="918" t="s">
        <v>621</v>
      </c>
    </row>
    <row r="37" spans="1:20" ht="11.25">
      <c r="A37" s="916">
        <v>36</v>
      </c>
      <c r="B37" s="917">
        <v>25</v>
      </c>
      <c r="C37" s="918">
        <v>0</v>
      </c>
      <c r="D37" s="918" t="s">
        <v>667</v>
      </c>
      <c r="G37" s="918">
        <v>0</v>
      </c>
      <c r="H37" s="918">
        <v>0</v>
      </c>
      <c r="I37" s="918">
        <v>46129237</v>
      </c>
      <c r="J37" s="918">
        <v>0</v>
      </c>
      <c r="L37" s="918">
        <v>0</v>
      </c>
      <c r="M37" s="918">
        <v>0</v>
      </c>
      <c r="N37" s="918">
        <v>0</v>
      </c>
      <c r="O37" s="918">
        <v>0</v>
      </c>
      <c r="P37" s="918" t="b">
        <v>0</v>
      </c>
      <c r="Q37" s="918" t="s">
        <v>665</v>
      </c>
      <c r="T37" s="918" t="s">
        <v>621</v>
      </c>
    </row>
    <row r="38" spans="1:20" ht="11.25">
      <c r="A38" s="916">
        <v>37</v>
      </c>
      <c r="B38" s="917">
        <v>26</v>
      </c>
      <c r="C38" s="918">
        <v>0</v>
      </c>
      <c r="D38" s="918" t="s">
        <v>668</v>
      </c>
      <c r="G38" s="918">
        <v>0</v>
      </c>
      <c r="H38" s="918">
        <v>0</v>
      </c>
      <c r="I38" s="918">
        <v>34337</v>
      </c>
      <c r="J38" s="918">
        <v>38070</v>
      </c>
      <c r="L38" s="918">
        <v>0</v>
      </c>
      <c r="M38" s="918">
        <v>0</v>
      </c>
      <c r="N38" s="918">
        <v>0</v>
      </c>
      <c r="O38" s="918">
        <v>0</v>
      </c>
      <c r="P38" s="918" t="b">
        <v>0</v>
      </c>
      <c r="Q38" s="918" t="s">
        <v>665</v>
      </c>
      <c r="T38" s="918" t="s">
        <v>621</v>
      </c>
    </row>
    <row r="39" spans="1:20" ht="11.25">
      <c r="A39" s="916">
        <v>38</v>
      </c>
      <c r="B39" s="917">
        <v>27</v>
      </c>
      <c r="C39" s="918">
        <v>0</v>
      </c>
      <c r="D39" s="918" t="s">
        <v>669</v>
      </c>
      <c r="G39" s="918">
        <v>0</v>
      </c>
      <c r="H39" s="918">
        <v>0</v>
      </c>
      <c r="I39" s="918">
        <v>0</v>
      </c>
      <c r="J39" s="918">
        <v>108776543</v>
      </c>
      <c r="L39" s="918">
        <v>0</v>
      </c>
      <c r="M39" s="918">
        <v>0</v>
      </c>
      <c r="N39" s="918">
        <v>0</v>
      </c>
      <c r="O39" s="918">
        <v>0</v>
      </c>
      <c r="P39" s="918" t="b">
        <v>0</v>
      </c>
      <c r="Q39" s="918" t="s">
        <v>665</v>
      </c>
      <c r="T39" s="918" t="s">
        <v>621</v>
      </c>
    </row>
    <row r="40" spans="1:20" ht="11.25">
      <c r="A40" s="916">
        <v>39</v>
      </c>
      <c r="B40" s="917">
        <v>28</v>
      </c>
      <c r="C40" s="918">
        <v>0</v>
      </c>
      <c r="D40" s="918" t="s">
        <v>670</v>
      </c>
      <c r="G40" s="918">
        <v>0</v>
      </c>
      <c r="H40" s="918">
        <v>0</v>
      </c>
      <c r="I40" s="918">
        <v>0</v>
      </c>
      <c r="J40" s="918">
        <v>0</v>
      </c>
      <c r="L40" s="918">
        <v>0</v>
      </c>
      <c r="M40" s="918">
        <v>0</v>
      </c>
      <c r="N40" s="918">
        <v>0</v>
      </c>
      <c r="O40" s="918">
        <v>0</v>
      </c>
      <c r="P40" s="918" t="b">
        <v>0</v>
      </c>
      <c r="Q40" s="918" t="s">
        <v>665</v>
      </c>
      <c r="T40" s="918" t="s">
        <v>621</v>
      </c>
    </row>
    <row r="41" spans="1:20" ht="11.25">
      <c r="A41" s="916">
        <v>40</v>
      </c>
      <c r="B41" s="917">
        <v>29</v>
      </c>
      <c r="C41" s="918">
        <v>0</v>
      </c>
      <c r="D41" s="918" t="s">
        <v>671</v>
      </c>
      <c r="G41" s="918">
        <v>0</v>
      </c>
      <c r="H41" s="918">
        <v>0</v>
      </c>
      <c r="I41" s="918">
        <v>195811413</v>
      </c>
      <c r="J41" s="918">
        <v>236544994</v>
      </c>
      <c r="L41" s="918">
        <v>0</v>
      </c>
      <c r="M41" s="918">
        <v>0</v>
      </c>
      <c r="N41" s="918">
        <v>0</v>
      </c>
      <c r="O41" s="918">
        <v>0</v>
      </c>
      <c r="P41" s="918" t="b">
        <v>0</v>
      </c>
      <c r="Q41" s="918" t="s">
        <v>665</v>
      </c>
      <c r="T41" s="918" t="s">
        <v>621</v>
      </c>
    </row>
    <row r="42" spans="1:20" ht="11.25">
      <c r="A42" s="916">
        <v>41</v>
      </c>
      <c r="B42" s="917">
        <v>30</v>
      </c>
      <c r="C42" s="918">
        <v>0</v>
      </c>
      <c r="D42" s="918" t="s">
        <v>672</v>
      </c>
      <c r="G42" s="918">
        <v>0</v>
      </c>
      <c r="H42" s="918">
        <v>0</v>
      </c>
      <c r="I42" s="918">
        <v>26479595</v>
      </c>
      <c r="J42" s="918">
        <v>16916743</v>
      </c>
      <c r="L42" s="918">
        <v>0</v>
      </c>
      <c r="M42" s="918">
        <v>0</v>
      </c>
      <c r="N42" s="918">
        <v>0</v>
      </c>
      <c r="O42" s="918">
        <v>0</v>
      </c>
      <c r="P42" s="918" t="b">
        <v>0</v>
      </c>
      <c r="Q42" s="918" t="s">
        <v>665</v>
      </c>
      <c r="T42" s="918" t="s">
        <v>621</v>
      </c>
    </row>
    <row r="43" spans="1:20" ht="11.25">
      <c r="A43" s="916">
        <v>42</v>
      </c>
      <c r="B43" s="917">
        <v>31</v>
      </c>
      <c r="C43" s="918">
        <v>0</v>
      </c>
      <c r="D43" s="918" t="s">
        <v>673</v>
      </c>
      <c r="G43" s="918">
        <v>0</v>
      </c>
      <c r="H43" s="918">
        <v>0</v>
      </c>
      <c r="I43" s="918">
        <v>45157939</v>
      </c>
      <c r="J43" s="918">
        <v>50259807</v>
      </c>
      <c r="L43" s="918">
        <v>0</v>
      </c>
      <c r="M43" s="918">
        <v>0</v>
      </c>
      <c r="N43" s="918">
        <v>0</v>
      </c>
      <c r="O43" s="918">
        <v>0</v>
      </c>
      <c r="P43" s="918" t="b">
        <v>0</v>
      </c>
      <c r="Q43" s="918" t="s">
        <v>674</v>
      </c>
      <c r="T43" s="918" t="s">
        <v>621</v>
      </c>
    </row>
    <row r="44" spans="1:20" ht="11.25">
      <c r="A44" s="916">
        <v>43</v>
      </c>
      <c r="B44" s="917">
        <v>32</v>
      </c>
      <c r="C44" s="918">
        <v>0</v>
      </c>
      <c r="D44" s="918" t="s">
        <v>675</v>
      </c>
      <c r="G44" s="918">
        <v>0</v>
      </c>
      <c r="H44" s="918">
        <v>0</v>
      </c>
      <c r="I44" s="918">
        <v>0</v>
      </c>
      <c r="J44" s="918">
        <v>0</v>
      </c>
      <c r="L44" s="918">
        <v>0</v>
      </c>
      <c r="M44" s="918">
        <v>0</v>
      </c>
      <c r="N44" s="918">
        <v>0</v>
      </c>
      <c r="O44" s="918">
        <v>0</v>
      </c>
      <c r="P44" s="918" t="b">
        <v>0</v>
      </c>
      <c r="Q44" s="918" t="s">
        <v>665</v>
      </c>
      <c r="T44" s="918" t="s">
        <v>621</v>
      </c>
    </row>
    <row r="45" spans="1:20" ht="11.25">
      <c r="A45" s="916">
        <v>44</v>
      </c>
      <c r="B45" s="917">
        <v>33</v>
      </c>
      <c r="C45" s="918">
        <v>0</v>
      </c>
      <c r="D45" s="918" t="s">
        <v>676</v>
      </c>
      <c r="G45" s="918">
        <v>0</v>
      </c>
      <c r="H45" s="918">
        <v>0</v>
      </c>
      <c r="I45" s="918">
        <v>272930</v>
      </c>
      <c r="J45" s="918">
        <v>74258</v>
      </c>
      <c r="L45" s="918">
        <v>0</v>
      </c>
      <c r="M45" s="918">
        <v>0</v>
      </c>
      <c r="N45" s="918">
        <v>0</v>
      </c>
      <c r="O45" s="918">
        <v>0</v>
      </c>
      <c r="P45" s="918" t="b">
        <v>0</v>
      </c>
      <c r="Q45" s="918" t="s">
        <v>665</v>
      </c>
      <c r="T45" s="918" t="s">
        <v>621</v>
      </c>
    </row>
    <row r="46" spans="1:20" ht="11.25">
      <c r="A46" s="916">
        <v>45</v>
      </c>
      <c r="B46" s="917">
        <v>34</v>
      </c>
      <c r="C46" s="918">
        <v>0</v>
      </c>
      <c r="D46" s="918" t="s">
        <v>677</v>
      </c>
      <c r="F46" s="918">
        <v>227</v>
      </c>
      <c r="G46" s="918">
        <v>0</v>
      </c>
      <c r="H46" s="918">
        <v>0</v>
      </c>
      <c r="I46" s="918">
        <v>32581087</v>
      </c>
      <c r="J46" s="918">
        <v>25157856</v>
      </c>
      <c r="L46" s="918">
        <v>0</v>
      </c>
      <c r="M46" s="918">
        <v>0</v>
      </c>
      <c r="N46" s="918">
        <v>0</v>
      </c>
      <c r="O46" s="918">
        <v>0</v>
      </c>
      <c r="P46" s="918" t="b">
        <v>0</v>
      </c>
      <c r="Q46" s="918" t="s">
        <v>665</v>
      </c>
      <c r="T46" s="918" t="s">
        <v>621</v>
      </c>
    </row>
    <row r="47" spans="1:20" ht="11.25">
      <c r="A47" s="916">
        <v>46</v>
      </c>
      <c r="B47" s="917">
        <v>35</v>
      </c>
      <c r="C47" s="918">
        <v>0</v>
      </c>
      <c r="D47" s="918" t="s">
        <v>678</v>
      </c>
      <c r="F47" s="918">
        <v>227</v>
      </c>
      <c r="G47" s="918">
        <v>0</v>
      </c>
      <c r="H47" s="918">
        <v>0</v>
      </c>
      <c r="I47" s="918">
        <v>0</v>
      </c>
      <c r="J47" s="918">
        <v>0</v>
      </c>
      <c r="L47" s="918">
        <v>0</v>
      </c>
      <c r="M47" s="918">
        <v>0</v>
      </c>
      <c r="N47" s="918">
        <v>0</v>
      </c>
      <c r="O47" s="918">
        <v>0</v>
      </c>
      <c r="P47" s="918" t="b">
        <v>0</v>
      </c>
      <c r="Q47" s="918" t="s">
        <v>665</v>
      </c>
      <c r="T47" s="918" t="s">
        <v>621</v>
      </c>
    </row>
    <row r="48" spans="1:20" ht="11.25">
      <c r="A48" s="916">
        <v>47</v>
      </c>
      <c r="B48" s="917">
        <v>36</v>
      </c>
      <c r="C48" s="918">
        <v>0</v>
      </c>
      <c r="D48" s="918" t="s">
        <v>679</v>
      </c>
      <c r="F48" s="918">
        <v>227</v>
      </c>
      <c r="G48" s="918">
        <v>0</v>
      </c>
      <c r="H48" s="918">
        <v>0</v>
      </c>
      <c r="I48" s="918">
        <v>0</v>
      </c>
      <c r="J48" s="918">
        <v>0</v>
      </c>
      <c r="L48" s="918">
        <v>0</v>
      </c>
      <c r="M48" s="918">
        <v>0</v>
      </c>
      <c r="N48" s="918">
        <v>0</v>
      </c>
      <c r="O48" s="918">
        <v>0</v>
      </c>
      <c r="P48" s="918" t="b">
        <v>0</v>
      </c>
      <c r="Q48" s="918" t="s">
        <v>665</v>
      </c>
      <c r="T48" s="918" t="s">
        <v>621</v>
      </c>
    </row>
    <row r="49" spans="1:20" ht="11.25">
      <c r="A49" s="916">
        <v>48</v>
      </c>
      <c r="B49" s="917">
        <v>37</v>
      </c>
      <c r="C49" s="918">
        <v>0</v>
      </c>
      <c r="D49" s="918" t="s">
        <v>680</v>
      </c>
      <c r="F49" s="918">
        <v>227</v>
      </c>
      <c r="G49" s="918">
        <v>0</v>
      </c>
      <c r="H49" s="918">
        <v>0</v>
      </c>
      <c r="I49" s="918">
        <v>27957550</v>
      </c>
      <c r="J49" s="918">
        <v>25257372</v>
      </c>
      <c r="L49" s="918">
        <v>0</v>
      </c>
      <c r="M49" s="918">
        <v>0</v>
      </c>
      <c r="N49" s="918">
        <v>0</v>
      </c>
      <c r="O49" s="918">
        <v>0</v>
      </c>
      <c r="P49" s="918" t="b">
        <v>0</v>
      </c>
      <c r="Q49" s="918" t="s">
        <v>665</v>
      </c>
      <c r="T49" s="918" t="s">
        <v>621</v>
      </c>
    </row>
    <row r="50" spans="1:20" ht="11.25">
      <c r="A50" s="916">
        <v>49</v>
      </c>
      <c r="B50" s="917">
        <v>38</v>
      </c>
      <c r="C50" s="918">
        <v>0</v>
      </c>
      <c r="D50" s="918" t="s">
        <v>681</v>
      </c>
      <c r="F50" s="918">
        <v>227</v>
      </c>
      <c r="G50" s="918">
        <v>0</v>
      </c>
      <c r="H50" s="918">
        <v>0</v>
      </c>
      <c r="I50" s="918">
        <v>0</v>
      </c>
      <c r="J50" s="918">
        <v>0</v>
      </c>
      <c r="L50" s="918">
        <v>0</v>
      </c>
      <c r="M50" s="918">
        <v>0</v>
      </c>
      <c r="N50" s="918">
        <v>0</v>
      </c>
      <c r="O50" s="918">
        <v>0</v>
      </c>
      <c r="P50" s="918" t="b">
        <v>0</v>
      </c>
      <c r="Q50" s="918" t="s">
        <v>665</v>
      </c>
      <c r="T50" s="918" t="s">
        <v>621</v>
      </c>
    </row>
    <row r="51" spans="1:20" ht="11.25">
      <c r="A51" s="916">
        <v>50</v>
      </c>
      <c r="B51" s="917">
        <v>39</v>
      </c>
      <c r="C51" s="918">
        <v>0</v>
      </c>
      <c r="D51" s="918" t="s">
        <v>682</v>
      </c>
      <c r="F51" s="918">
        <v>227</v>
      </c>
      <c r="G51" s="918">
        <v>0</v>
      </c>
      <c r="H51" s="918">
        <v>0</v>
      </c>
      <c r="I51" s="918">
        <v>45111</v>
      </c>
      <c r="J51" s="918">
        <v>69625</v>
      </c>
      <c r="L51" s="918">
        <v>0</v>
      </c>
      <c r="M51" s="918">
        <v>0</v>
      </c>
      <c r="N51" s="918">
        <v>0</v>
      </c>
      <c r="O51" s="918">
        <v>0</v>
      </c>
      <c r="P51" s="918" t="b">
        <v>0</v>
      </c>
      <c r="Q51" s="918" t="s">
        <v>665</v>
      </c>
      <c r="T51" s="918" t="s">
        <v>621</v>
      </c>
    </row>
    <row r="52" spans="1:20" ht="11.25">
      <c r="A52" s="916">
        <v>51</v>
      </c>
      <c r="B52" s="917">
        <v>40</v>
      </c>
      <c r="C52" s="918">
        <v>0</v>
      </c>
      <c r="D52" s="918" t="s">
        <v>683</v>
      </c>
      <c r="F52" s="918" t="s">
        <v>684</v>
      </c>
      <c r="G52" s="918">
        <v>0</v>
      </c>
      <c r="H52" s="918">
        <v>0</v>
      </c>
      <c r="I52" s="918">
        <v>0</v>
      </c>
      <c r="J52" s="918">
        <v>0</v>
      </c>
      <c r="L52" s="918">
        <v>0</v>
      </c>
      <c r="M52" s="918">
        <v>0</v>
      </c>
      <c r="N52" s="918">
        <v>0</v>
      </c>
      <c r="O52" s="918">
        <v>0</v>
      </c>
      <c r="P52" s="918" t="b">
        <v>0</v>
      </c>
      <c r="Q52" s="918" t="s">
        <v>665</v>
      </c>
      <c r="T52" s="918" t="s">
        <v>621</v>
      </c>
    </row>
    <row r="53" spans="1:20" ht="11.25">
      <c r="A53" s="916">
        <v>52</v>
      </c>
      <c r="B53" s="917">
        <v>41</v>
      </c>
      <c r="C53" s="918">
        <v>0</v>
      </c>
      <c r="D53" s="918" t="s">
        <v>685</v>
      </c>
      <c r="F53" s="918" t="s">
        <v>654</v>
      </c>
      <c r="G53" s="918">
        <v>0</v>
      </c>
      <c r="H53" s="918">
        <v>0</v>
      </c>
      <c r="I53" s="918">
        <v>360000</v>
      </c>
      <c r="J53" s="918">
        <v>360000</v>
      </c>
      <c r="L53" s="918">
        <v>0</v>
      </c>
      <c r="M53" s="918">
        <v>0</v>
      </c>
      <c r="N53" s="918">
        <v>0</v>
      </c>
      <c r="O53" s="918">
        <v>0</v>
      </c>
      <c r="P53" s="918" t="b">
        <v>0</v>
      </c>
      <c r="Q53" s="918" t="s">
        <v>665</v>
      </c>
      <c r="T53" s="918" t="s">
        <v>621</v>
      </c>
    </row>
    <row r="54" spans="1:20" ht="11.25">
      <c r="A54" s="916">
        <v>53</v>
      </c>
      <c r="B54" s="917">
        <v>42</v>
      </c>
      <c r="C54" s="918">
        <v>0</v>
      </c>
      <c r="D54" s="918" t="s">
        <v>686</v>
      </c>
      <c r="G54" s="918">
        <v>0</v>
      </c>
      <c r="H54" s="918">
        <v>0</v>
      </c>
      <c r="I54" s="918">
        <v>0</v>
      </c>
      <c r="J54" s="918">
        <v>0</v>
      </c>
      <c r="L54" s="918">
        <v>0</v>
      </c>
      <c r="M54" s="918">
        <v>0</v>
      </c>
      <c r="N54" s="918">
        <v>0</v>
      </c>
      <c r="O54" s="918">
        <v>0</v>
      </c>
      <c r="P54" s="918" t="b">
        <v>0</v>
      </c>
      <c r="Q54" s="918" t="s">
        <v>674</v>
      </c>
      <c r="T54" s="918" t="s">
        <v>621</v>
      </c>
    </row>
    <row r="55" spans="1:20" ht="11.25">
      <c r="A55" s="918">
        <v>54</v>
      </c>
      <c r="B55" s="917">
        <v>43</v>
      </c>
      <c r="C55" s="918">
        <v>0</v>
      </c>
      <c r="D55" s="918" t="s">
        <v>687</v>
      </c>
      <c r="F55" s="918">
        <v>227</v>
      </c>
      <c r="G55" s="918">
        <v>0</v>
      </c>
      <c r="H55" s="918">
        <v>0</v>
      </c>
      <c r="I55" s="918">
        <v>3127811</v>
      </c>
      <c r="J55" s="918">
        <v>2880001</v>
      </c>
      <c r="L55" s="918">
        <v>0</v>
      </c>
      <c r="M55" s="918">
        <v>0</v>
      </c>
      <c r="N55" s="918">
        <v>0</v>
      </c>
      <c r="O55" s="918">
        <v>0</v>
      </c>
      <c r="P55" s="918" t="b">
        <v>0</v>
      </c>
      <c r="Q55" s="918" t="s">
        <v>665</v>
      </c>
      <c r="T55" s="918" t="s">
        <v>621</v>
      </c>
    </row>
    <row r="56" spans="1:20" ht="11.25">
      <c r="A56" s="918">
        <v>55</v>
      </c>
      <c r="B56" s="917">
        <v>44</v>
      </c>
      <c r="C56" s="918">
        <v>0</v>
      </c>
      <c r="D56" s="918" t="s">
        <v>688</v>
      </c>
      <c r="G56" s="918">
        <v>0</v>
      </c>
      <c r="H56" s="918">
        <v>0</v>
      </c>
      <c r="I56" s="918">
        <v>0</v>
      </c>
      <c r="J56" s="918">
        <v>0</v>
      </c>
      <c r="L56" s="918">
        <v>0</v>
      </c>
      <c r="M56" s="918">
        <v>0</v>
      </c>
      <c r="N56" s="918">
        <v>0</v>
      </c>
      <c r="O56" s="918">
        <v>0</v>
      </c>
      <c r="P56" s="918" t="b">
        <v>0</v>
      </c>
      <c r="Q56" s="918" t="s">
        <v>665</v>
      </c>
      <c r="T56" s="918" t="s">
        <v>621</v>
      </c>
    </row>
    <row r="57" spans="1:20" ht="11.25">
      <c r="A57" s="918">
        <v>56</v>
      </c>
      <c r="B57" s="917">
        <v>45</v>
      </c>
      <c r="C57" s="918">
        <v>0</v>
      </c>
      <c r="D57" s="918" t="s">
        <v>689</v>
      </c>
      <c r="G57" s="918">
        <v>0</v>
      </c>
      <c r="H57" s="918">
        <v>0</v>
      </c>
      <c r="I57" s="918">
        <v>0</v>
      </c>
      <c r="J57" s="918">
        <v>0</v>
      </c>
      <c r="L57" s="918">
        <v>0</v>
      </c>
      <c r="M57" s="918">
        <v>0</v>
      </c>
      <c r="N57" s="918">
        <v>0</v>
      </c>
      <c r="O57" s="918">
        <v>0</v>
      </c>
      <c r="P57" s="918" t="b">
        <v>0</v>
      </c>
      <c r="Q57" s="918" t="s">
        <v>665</v>
      </c>
      <c r="T57" s="918" t="s">
        <v>621</v>
      </c>
    </row>
    <row r="58" spans="1:20" ht="11.25">
      <c r="A58" s="918">
        <v>57</v>
      </c>
      <c r="B58" s="917">
        <v>46</v>
      </c>
      <c r="C58" s="918">
        <v>0</v>
      </c>
      <c r="D58" s="918" t="s">
        <v>690</v>
      </c>
      <c r="G58" s="918">
        <v>0</v>
      </c>
      <c r="H58" s="918">
        <v>0</v>
      </c>
      <c r="I58" s="918">
        <v>24581506</v>
      </c>
      <c r="J58" s="918">
        <v>24244020</v>
      </c>
      <c r="L58" s="918">
        <v>0</v>
      </c>
      <c r="M58" s="918">
        <v>0</v>
      </c>
      <c r="N58" s="918">
        <v>0</v>
      </c>
      <c r="O58" s="918">
        <v>0</v>
      </c>
      <c r="P58" s="918" t="b">
        <v>0</v>
      </c>
      <c r="Q58" s="918" t="s">
        <v>665</v>
      </c>
      <c r="T58" s="918" t="s">
        <v>621</v>
      </c>
    </row>
    <row r="59" spans="1:20" ht="11.25">
      <c r="A59" s="918">
        <v>58</v>
      </c>
      <c r="B59" s="917">
        <v>47</v>
      </c>
      <c r="C59" s="918">
        <v>0</v>
      </c>
      <c r="D59" s="918" t="s">
        <v>691</v>
      </c>
      <c r="G59" s="918">
        <v>0</v>
      </c>
      <c r="H59" s="918">
        <v>0</v>
      </c>
      <c r="I59" s="918">
        <v>0</v>
      </c>
      <c r="J59" s="918">
        <v>0</v>
      </c>
      <c r="L59" s="918">
        <v>0</v>
      </c>
      <c r="M59" s="918">
        <v>0</v>
      </c>
      <c r="N59" s="918">
        <v>0</v>
      </c>
      <c r="O59" s="918">
        <v>0</v>
      </c>
      <c r="P59" s="918" t="b">
        <v>0</v>
      </c>
      <c r="Q59" s="918" t="s">
        <v>665</v>
      </c>
      <c r="T59" s="918" t="s">
        <v>621</v>
      </c>
    </row>
    <row r="60" spans="1:20" ht="11.25">
      <c r="A60" s="918">
        <v>59</v>
      </c>
      <c r="B60" s="917">
        <v>48</v>
      </c>
      <c r="C60" s="918">
        <v>0</v>
      </c>
      <c r="D60" s="918" t="s">
        <v>692</v>
      </c>
      <c r="G60" s="918">
        <v>0</v>
      </c>
      <c r="H60" s="918">
        <v>0</v>
      </c>
      <c r="I60" s="918">
        <v>0</v>
      </c>
      <c r="J60" s="918">
        <v>0</v>
      </c>
      <c r="L60" s="918">
        <v>0</v>
      </c>
      <c r="M60" s="918">
        <v>0</v>
      </c>
      <c r="N60" s="918">
        <v>0</v>
      </c>
      <c r="O60" s="918">
        <v>0</v>
      </c>
      <c r="P60" s="918" t="b">
        <v>0</v>
      </c>
      <c r="Q60" s="918" t="s">
        <v>665</v>
      </c>
      <c r="T60" s="918" t="s">
        <v>621</v>
      </c>
    </row>
    <row r="61" spans="1:20" ht="11.25">
      <c r="A61" s="918">
        <v>60</v>
      </c>
      <c r="B61" s="917">
        <v>49</v>
      </c>
      <c r="C61" s="918">
        <v>0</v>
      </c>
      <c r="D61" s="918" t="s">
        <v>693</v>
      </c>
      <c r="G61" s="918">
        <v>0</v>
      </c>
      <c r="H61" s="918">
        <v>0</v>
      </c>
      <c r="I61" s="918">
        <v>0</v>
      </c>
      <c r="J61" s="918">
        <v>0</v>
      </c>
      <c r="L61" s="918">
        <v>0</v>
      </c>
      <c r="M61" s="918">
        <v>0</v>
      </c>
      <c r="N61" s="918">
        <v>0</v>
      </c>
      <c r="O61" s="918">
        <v>0</v>
      </c>
      <c r="P61" s="918" t="b">
        <v>0</v>
      </c>
      <c r="Q61" s="918" t="s">
        <v>665</v>
      </c>
      <c r="T61" s="918" t="s">
        <v>621</v>
      </c>
    </row>
    <row r="62" spans="1:20" ht="11.25">
      <c r="A62" s="918">
        <v>61</v>
      </c>
      <c r="B62" s="917">
        <v>50</v>
      </c>
      <c r="C62" s="918">
        <v>0</v>
      </c>
      <c r="D62" s="918" t="s">
        <v>694</v>
      </c>
      <c r="G62" s="918">
        <v>0</v>
      </c>
      <c r="H62" s="918">
        <v>0</v>
      </c>
      <c r="I62" s="918">
        <v>87536675</v>
      </c>
      <c r="J62" s="918">
        <v>78067966</v>
      </c>
      <c r="L62" s="918">
        <v>0</v>
      </c>
      <c r="M62" s="918">
        <v>0</v>
      </c>
      <c r="N62" s="918">
        <v>0</v>
      </c>
      <c r="O62" s="918">
        <v>0</v>
      </c>
      <c r="P62" s="918" t="b">
        <v>0</v>
      </c>
      <c r="Q62" s="918" t="s">
        <v>665</v>
      </c>
      <c r="T62" s="918" t="s">
        <v>621</v>
      </c>
    </row>
    <row r="63" spans="1:20" ht="11.25">
      <c r="A63" s="918">
        <v>62</v>
      </c>
      <c r="B63" s="917">
        <v>51</v>
      </c>
      <c r="C63" s="918">
        <v>0</v>
      </c>
      <c r="D63" s="918" t="s">
        <v>695</v>
      </c>
      <c r="G63" s="918">
        <v>0</v>
      </c>
      <c r="H63" s="918">
        <v>0</v>
      </c>
      <c r="I63" s="918">
        <v>0</v>
      </c>
      <c r="J63" s="918">
        <v>0</v>
      </c>
      <c r="L63" s="918">
        <v>0</v>
      </c>
      <c r="M63" s="918">
        <v>0</v>
      </c>
      <c r="N63" s="918">
        <v>0</v>
      </c>
      <c r="O63" s="918">
        <v>0</v>
      </c>
      <c r="P63" s="918" t="b">
        <v>0</v>
      </c>
      <c r="Q63" s="918" t="s">
        <v>665</v>
      </c>
      <c r="T63" s="918" t="s">
        <v>621</v>
      </c>
    </row>
    <row r="64" spans="1:20" ht="11.25">
      <c r="A64" s="918">
        <v>63</v>
      </c>
      <c r="B64" s="917">
        <v>52</v>
      </c>
      <c r="C64" s="918">
        <v>0</v>
      </c>
      <c r="D64" s="918" t="s">
        <v>696</v>
      </c>
      <c r="G64" s="918">
        <v>0</v>
      </c>
      <c r="H64" s="918">
        <v>0</v>
      </c>
      <c r="I64" s="918">
        <v>72874522</v>
      </c>
      <c r="J64" s="918">
        <v>191207606</v>
      </c>
      <c r="L64" s="918">
        <v>0</v>
      </c>
      <c r="M64" s="918">
        <v>0</v>
      </c>
      <c r="N64" s="918">
        <v>0</v>
      </c>
      <c r="O64" s="918">
        <v>0</v>
      </c>
      <c r="P64" s="918" t="b">
        <v>0</v>
      </c>
      <c r="Q64" s="918" t="s">
        <v>665</v>
      </c>
      <c r="T64" s="918" t="s">
        <v>621</v>
      </c>
    </row>
    <row r="65" spans="1:20" ht="11.25">
      <c r="A65" s="918">
        <v>64</v>
      </c>
      <c r="B65" s="917">
        <v>64</v>
      </c>
      <c r="C65" s="918">
        <v>0</v>
      </c>
      <c r="D65" s="918" t="s">
        <v>697</v>
      </c>
      <c r="G65" s="918">
        <v>0</v>
      </c>
      <c r="H65" s="918">
        <v>0</v>
      </c>
      <c r="I65" s="918">
        <v>0</v>
      </c>
      <c r="J65" s="918">
        <v>0</v>
      </c>
      <c r="L65" s="918">
        <v>0</v>
      </c>
      <c r="M65" s="918">
        <v>0</v>
      </c>
      <c r="N65" s="918">
        <v>0</v>
      </c>
      <c r="O65" s="918">
        <v>0</v>
      </c>
      <c r="P65" s="918" t="b">
        <v>0</v>
      </c>
      <c r="Q65" s="918" t="s">
        <v>674</v>
      </c>
      <c r="T65" s="918" t="s">
        <v>621</v>
      </c>
    </row>
    <row r="66" spans="1:20" ht="11.25">
      <c r="A66" s="918">
        <v>65</v>
      </c>
      <c r="B66" s="917">
        <v>53</v>
      </c>
      <c r="C66" s="918">
        <v>0</v>
      </c>
      <c r="D66" s="918" t="s">
        <v>698</v>
      </c>
      <c r="G66" s="918">
        <v>0</v>
      </c>
      <c r="H66" s="918">
        <v>0</v>
      </c>
      <c r="I66" s="918">
        <v>19703359</v>
      </c>
      <c r="J66" s="918">
        <v>67148106</v>
      </c>
      <c r="L66" s="918">
        <v>0</v>
      </c>
      <c r="M66" s="918">
        <v>0</v>
      </c>
      <c r="N66" s="918">
        <v>0</v>
      </c>
      <c r="O66" s="918">
        <v>0</v>
      </c>
      <c r="P66" s="918" t="b">
        <v>0</v>
      </c>
      <c r="Q66" s="918" t="s">
        <v>665</v>
      </c>
      <c r="T66" s="918" t="s">
        <v>621</v>
      </c>
    </row>
    <row r="67" spans="1:20" ht="11.25">
      <c r="A67" s="918">
        <v>66</v>
      </c>
      <c r="B67" s="917">
        <v>66</v>
      </c>
      <c r="C67" s="918">
        <v>0</v>
      </c>
      <c r="D67" s="918" t="s">
        <v>699</v>
      </c>
      <c r="G67" s="918">
        <v>0</v>
      </c>
      <c r="H67" s="918">
        <v>0</v>
      </c>
      <c r="I67" s="918">
        <v>0</v>
      </c>
      <c r="J67" s="918">
        <v>0</v>
      </c>
      <c r="L67" s="918">
        <v>0</v>
      </c>
      <c r="M67" s="918">
        <v>0</v>
      </c>
      <c r="N67" s="918">
        <v>0</v>
      </c>
      <c r="O67" s="918">
        <v>0</v>
      </c>
      <c r="P67" s="918" t="b">
        <v>0</v>
      </c>
      <c r="Q67" s="918" t="s">
        <v>674</v>
      </c>
      <c r="T67" s="918" t="s">
        <v>621</v>
      </c>
    </row>
    <row r="68" spans="1:20" ht="11.25">
      <c r="A68" s="918">
        <v>67</v>
      </c>
      <c r="B68" s="917">
        <v>54</v>
      </c>
      <c r="C68" s="918">
        <v>0</v>
      </c>
      <c r="D68" s="918" t="s">
        <v>700</v>
      </c>
      <c r="G68" s="918">
        <v>0</v>
      </c>
      <c r="H68" s="918">
        <v>0</v>
      </c>
      <c r="I68" s="918">
        <v>504270900</v>
      </c>
      <c r="J68" s="918">
        <v>739735371</v>
      </c>
      <c r="L68" s="918">
        <v>0</v>
      </c>
      <c r="M68" s="918">
        <v>0</v>
      </c>
      <c r="N68" s="918">
        <v>0</v>
      </c>
      <c r="O68" s="918">
        <v>0</v>
      </c>
      <c r="P68" s="918" t="b">
        <v>1</v>
      </c>
      <c r="R68" s="918" t="s">
        <v>626</v>
      </c>
      <c r="T68" s="918" t="s">
        <v>621</v>
      </c>
    </row>
    <row r="69" spans="1:20" ht="11.25">
      <c r="A69" s="918">
        <v>68</v>
      </c>
      <c r="B69" s="917">
        <v>55</v>
      </c>
      <c r="C69" s="918">
        <v>0</v>
      </c>
      <c r="D69" s="918" t="s">
        <v>577</v>
      </c>
      <c r="G69" s="918">
        <v>0</v>
      </c>
      <c r="H69" s="918">
        <v>0</v>
      </c>
      <c r="I69" s="918">
        <v>0</v>
      </c>
      <c r="J69" s="918">
        <v>0</v>
      </c>
      <c r="K69" s="918" t="s">
        <v>620</v>
      </c>
      <c r="L69" s="918">
        <v>0</v>
      </c>
      <c r="M69" s="918">
        <v>0</v>
      </c>
      <c r="N69" s="918">
        <v>0</v>
      </c>
      <c r="O69" s="918">
        <v>0</v>
      </c>
      <c r="P69" s="918" t="b">
        <v>0</v>
      </c>
      <c r="T69" s="918" t="s">
        <v>621</v>
      </c>
    </row>
    <row r="70" spans="1:20" ht="11.25">
      <c r="A70" s="918">
        <v>69</v>
      </c>
      <c r="B70" s="917">
        <v>56</v>
      </c>
      <c r="C70" s="918">
        <v>0</v>
      </c>
      <c r="D70" s="918" t="s">
        <v>701</v>
      </c>
      <c r="G70" s="918">
        <v>0</v>
      </c>
      <c r="H70" s="918">
        <v>0</v>
      </c>
      <c r="I70" s="918">
        <v>15252228</v>
      </c>
      <c r="J70" s="918">
        <v>16364917</v>
      </c>
      <c r="L70" s="918">
        <v>0</v>
      </c>
      <c r="M70" s="918">
        <v>0</v>
      </c>
      <c r="N70" s="918">
        <v>0</v>
      </c>
      <c r="O70" s="918">
        <v>0</v>
      </c>
      <c r="P70" s="918" t="b">
        <v>0</v>
      </c>
      <c r="Q70" s="918" t="s">
        <v>702</v>
      </c>
      <c r="T70" s="918" t="s">
        <v>621</v>
      </c>
    </row>
    <row r="71" spans="1:20" ht="11.25">
      <c r="A71" s="918">
        <v>70</v>
      </c>
      <c r="B71" s="917">
        <v>57</v>
      </c>
      <c r="C71" s="918">
        <v>0</v>
      </c>
      <c r="D71" s="918" t="s">
        <v>703</v>
      </c>
      <c r="F71" s="918">
        <v>230</v>
      </c>
      <c r="G71" s="918">
        <v>0</v>
      </c>
      <c r="H71" s="918">
        <v>0</v>
      </c>
      <c r="I71" s="918">
        <v>0</v>
      </c>
      <c r="J71" s="918">
        <v>0</v>
      </c>
      <c r="L71" s="918">
        <v>0</v>
      </c>
      <c r="M71" s="918">
        <v>0</v>
      </c>
      <c r="N71" s="918">
        <v>0</v>
      </c>
      <c r="O71" s="918">
        <v>0</v>
      </c>
      <c r="P71" s="918" t="b">
        <v>0</v>
      </c>
      <c r="Q71" s="918" t="s">
        <v>702</v>
      </c>
      <c r="T71" s="918" t="s">
        <v>621</v>
      </c>
    </row>
    <row r="72" spans="1:20" ht="11.25">
      <c r="A72" s="918">
        <v>71</v>
      </c>
      <c r="B72" s="917">
        <v>58</v>
      </c>
      <c r="C72" s="918">
        <v>0</v>
      </c>
      <c r="D72" s="918" t="s">
        <v>704</v>
      </c>
      <c r="F72" s="918">
        <v>230</v>
      </c>
      <c r="G72" s="918">
        <v>0</v>
      </c>
      <c r="H72" s="918">
        <v>0</v>
      </c>
      <c r="I72" s="918">
        <v>65666225</v>
      </c>
      <c r="J72" s="918">
        <v>75104835</v>
      </c>
      <c r="L72" s="918">
        <v>0</v>
      </c>
      <c r="M72" s="918">
        <v>0</v>
      </c>
      <c r="N72" s="918">
        <v>0</v>
      </c>
      <c r="O72" s="918">
        <v>0</v>
      </c>
      <c r="P72" s="918" t="b">
        <v>0</v>
      </c>
      <c r="Q72" s="918" t="s">
        <v>702</v>
      </c>
      <c r="T72" s="918" t="s">
        <v>621</v>
      </c>
    </row>
    <row r="73" spans="1:20" ht="11.25">
      <c r="A73" s="918">
        <v>72</v>
      </c>
      <c r="B73" s="918">
        <v>59</v>
      </c>
      <c r="C73" s="918">
        <v>0</v>
      </c>
      <c r="D73" s="918" t="s">
        <v>593</v>
      </c>
      <c r="F73" s="918">
        <v>232</v>
      </c>
      <c r="G73" s="918">
        <v>0</v>
      </c>
      <c r="H73" s="918">
        <v>0</v>
      </c>
      <c r="I73" s="918">
        <v>280324211</v>
      </c>
      <c r="J73" s="918">
        <v>148990757</v>
      </c>
      <c r="L73" s="918">
        <v>0</v>
      </c>
      <c r="M73" s="918">
        <v>0</v>
      </c>
      <c r="N73" s="918">
        <v>0</v>
      </c>
      <c r="O73" s="918">
        <v>0</v>
      </c>
      <c r="P73" s="918" t="b">
        <v>0</v>
      </c>
      <c r="Q73" s="918" t="s">
        <v>702</v>
      </c>
      <c r="T73" s="918" t="s">
        <v>621</v>
      </c>
    </row>
    <row r="74" spans="1:20" ht="11.25">
      <c r="A74" s="918">
        <v>73</v>
      </c>
      <c r="B74" s="918">
        <v>60</v>
      </c>
      <c r="C74" s="918">
        <v>0</v>
      </c>
      <c r="D74" s="918" t="s">
        <v>705</v>
      </c>
      <c r="G74" s="918">
        <v>0</v>
      </c>
      <c r="H74" s="918">
        <v>0</v>
      </c>
      <c r="I74" s="918">
        <v>17989</v>
      </c>
      <c r="J74" s="918">
        <v>266809</v>
      </c>
      <c r="L74" s="918">
        <v>0</v>
      </c>
      <c r="M74" s="918">
        <v>0</v>
      </c>
      <c r="N74" s="918">
        <v>0</v>
      </c>
      <c r="O74" s="918">
        <v>0</v>
      </c>
      <c r="P74" s="918" t="b">
        <v>0</v>
      </c>
      <c r="Q74" s="918" t="s">
        <v>702</v>
      </c>
      <c r="T74" s="918" t="s">
        <v>621</v>
      </c>
    </row>
    <row r="75" spans="1:20" ht="11.25">
      <c r="A75" s="918">
        <v>74</v>
      </c>
      <c r="B75" s="918">
        <v>61</v>
      </c>
      <c r="C75" s="918">
        <v>0</v>
      </c>
      <c r="D75" s="918" t="s">
        <v>706</v>
      </c>
      <c r="G75" s="918">
        <v>0</v>
      </c>
      <c r="H75" s="918">
        <v>0</v>
      </c>
      <c r="I75" s="918">
        <v>0</v>
      </c>
      <c r="J75" s="918">
        <v>0</v>
      </c>
      <c r="L75" s="918">
        <v>0</v>
      </c>
      <c r="M75" s="918">
        <v>0</v>
      </c>
      <c r="N75" s="918">
        <v>0</v>
      </c>
      <c r="O75" s="918">
        <v>0</v>
      </c>
      <c r="P75" s="918" t="b">
        <v>0</v>
      </c>
      <c r="Q75" s="918" t="s">
        <v>702</v>
      </c>
      <c r="T75" s="918" t="s">
        <v>621</v>
      </c>
    </row>
    <row r="76" spans="1:20" ht="11.25">
      <c r="A76" s="918">
        <v>75</v>
      </c>
      <c r="B76" s="918">
        <v>75</v>
      </c>
      <c r="C76" s="918">
        <v>0</v>
      </c>
      <c r="D76" s="918" t="s">
        <v>707</v>
      </c>
      <c r="G76" s="918">
        <v>0</v>
      </c>
      <c r="H76" s="918">
        <v>0</v>
      </c>
      <c r="I76" s="918">
        <v>0</v>
      </c>
      <c r="J76" s="918">
        <v>0</v>
      </c>
      <c r="L76" s="918">
        <v>0</v>
      </c>
      <c r="M76" s="918">
        <v>0</v>
      </c>
      <c r="N76" s="918">
        <v>0</v>
      </c>
      <c r="O76" s="918">
        <v>0</v>
      </c>
      <c r="P76" s="918" t="b">
        <v>0</v>
      </c>
      <c r="Q76" s="918" t="s">
        <v>702</v>
      </c>
      <c r="T76" s="918" t="s">
        <v>621</v>
      </c>
    </row>
    <row r="77" spans="1:20" ht="11.25">
      <c r="A77" s="918">
        <v>76</v>
      </c>
      <c r="B77" s="918">
        <v>62</v>
      </c>
      <c r="C77" s="918">
        <v>0</v>
      </c>
      <c r="D77" s="918" t="s">
        <v>708</v>
      </c>
      <c r="G77" s="918">
        <v>0</v>
      </c>
      <c r="H77" s="918">
        <v>0</v>
      </c>
      <c r="I77" s="918">
        <v>-126</v>
      </c>
      <c r="J77" s="918">
        <v>-9</v>
      </c>
      <c r="L77" s="918">
        <v>0</v>
      </c>
      <c r="M77" s="918">
        <v>0</v>
      </c>
      <c r="N77" s="918">
        <v>0</v>
      </c>
      <c r="O77" s="918">
        <v>0</v>
      </c>
      <c r="P77" s="918" t="b">
        <v>0</v>
      </c>
      <c r="Q77" s="918" t="s">
        <v>702</v>
      </c>
      <c r="T77" s="918" t="s">
        <v>621</v>
      </c>
    </row>
    <row r="78" spans="1:20" ht="11.25">
      <c r="A78" s="918">
        <v>77</v>
      </c>
      <c r="B78" s="918">
        <v>63</v>
      </c>
      <c r="C78" s="918">
        <v>0</v>
      </c>
      <c r="D78" s="918" t="s">
        <v>709</v>
      </c>
      <c r="G78" s="918">
        <v>0</v>
      </c>
      <c r="H78" s="918">
        <v>0</v>
      </c>
      <c r="I78" s="918">
        <v>0</v>
      </c>
      <c r="J78" s="918">
        <v>0</v>
      </c>
      <c r="L78" s="918">
        <v>0</v>
      </c>
      <c r="M78" s="918">
        <v>0</v>
      </c>
      <c r="N78" s="918">
        <v>0</v>
      </c>
      <c r="O78" s="918">
        <v>0</v>
      </c>
      <c r="P78" s="918" t="b">
        <v>0</v>
      </c>
      <c r="Q78" s="918" t="s">
        <v>702</v>
      </c>
      <c r="T78" s="918" t="s">
        <v>621</v>
      </c>
    </row>
    <row r="79" spans="1:20" ht="11.25">
      <c r="A79" s="918">
        <v>78</v>
      </c>
      <c r="B79" s="918">
        <v>64</v>
      </c>
      <c r="C79" s="918">
        <v>0</v>
      </c>
      <c r="D79" s="918" t="s">
        <v>710</v>
      </c>
      <c r="F79" s="918">
        <v>233</v>
      </c>
      <c r="G79" s="918">
        <v>0</v>
      </c>
      <c r="H79" s="918">
        <v>0</v>
      </c>
      <c r="I79" s="918">
        <v>18117621</v>
      </c>
      <c r="J79" s="918">
        <v>95009714</v>
      </c>
      <c r="L79" s="918">
        <v>0</v>
      </c>
      <c r="M79" s="918">
        <v>0</v>
      </c>
      <c r="N79" s="918">
        <v>0</v>
      </c>
      <c r="O79" s="918">
        <v>0</v>
      </c>
      <c r="P79" s="918" t="b">
        <v>0</v>
      </c>
      <c r="Q79" s="918" t="s">
        <v>702</v>
      </c>
      <c r="T79" s="918" t="s">
        <v>621</v>
      </c>
    </row>
    <row r="80" spans="1:20" ht="11.25">
      <c r="A80" s="918">
        <v>79</v>
      </c>
      <c r="B80" s="918">
        <v>65</v>
      </c>
      <c r="C80" s="918">
        <v>0</v>
      </c>
      <c r="D80" s="918" t="s">
        <v>711</v>
      </c>
      <c r="G80" s="918">
        <v>0</v>
      </c>
      <c r="H80" s="918">
        <v>0</v>
      </c>
      <c r="I80" s="918">
        <v>0</v>
      </c>
      <c r="J80" s="918">
        <v>0</v>
      </c>
      <c r="L80" s="918">
        <v>0</v>
      </c>
      <c r="M80" s="918">
        <v>0</v>
      </c>
      <c r="N80" s="918">
        <v>0</v>
      </c>
      <c r="O80" s="918">
        <v>0</v>
      </c>
      <c r="P80" s="918" t="b">
        <v>0</v>
      </c>
      <c r="Q80" s="918" t="s">
        <v>702</v>
      </c>
      <c r="T80" s="918" t="s">
        <v>621</v>
      </c>
    </row>
    <row r="81" spans="1:20" ht="11.25">
      <c r="A81" s="918">
        <v>80</v>
      </c>
      <c r="B81" s="918">
        <v>66</v>
      </c>
      <c r="C81" s="918">
        <v>0</v>
      </c>
      <c r="D81" s="918" t="s">
        <v>712</v>
      </c>
      <c r="F81" s="918" t="s">
        <v>713</v>
      </c>
      <c r="G81" s="918">
        <v>0</v>
      </c>
      <c r="H81" s="918">
        <v>0</v>
      </c>
      <c r="I81" s="918">
        <v>0</v>
      </c>
      <c r="J81" s="918">
        <v>0</v>
      </c>
      <c r="L81" s="918">
        <v>0</v>
      </c>
      <c r="M81" s="918">
        <v>0</v>
      </c>
      <c r="N81" s="918">
        <v>0</v>
      </c>
      <c r="O81" s="918">
        <v>0</v>
      </c>
      <c r="P81" s="918" t="b">
        <v>0</v>
      </c>
      <c r="Q81" s="918" t="s">
        <v>702</v>
      </c>
      <c r="T81" s="918" t="s">
        <v>621</v>
      </c>
    </row>
    <row r="82" spans="1:20" ht="11.25">
      <c r="A82" s="918">
        <v>81</v>
      </c>
      <c r="B82" s="918">
        <v>67</v>
      </c>
      <c r="C82" s="918">
        <v>0</v>
      </c>
      <c r="D82" s="918" t="s">
        <v>714</v>
      </c>
      <c r="G82" s="918">
        <v>0</v>
      </c>
      <c r="H82" s="918">
        <v>0</v>
      </c>
      <c r="I82" s="918">
        <v>30475465</v>
      </c>
      <c r="J82" s="918">
        <v>21460019</v>
      </c>
      <c r="L82" s="918">
        <v>0</v>
      </c>
      <c r="M82" s="918">
        <v>0</v>
      </c>
      <c r="N82" s="918">
        <v>0</v>
      </c>
      <c r="O82" s="918">
        <v>0</v>
      </c>
      <c r="P82" s="918" t="b">
        <v>0</v>
      </c>
      <c r="Q82" s="918" t="s">
        <v>702</v>
      </c>
      <c r="T82" s="918" t="s">
        <v>621</v>
      </c>
    </row>
    <row r="83" spans="1:20" ht="11.25">
      <c r="A83" s="918">
        <v>82</v>
      </c>
      <c r="B83" s="918">
        <v>68</v>
      </c>
      <c r="C83" s="918">
        <v>0</v>
      </c>
      <c r="D83" s="918" t="s">
        <v>715</v>
      </c>
      <c r="F83" s="918">
        <v>234</v>
      </c>
      <c r="G83" s="918">
        <v>0</v>
      </c>
      <c r="H83" s="918">
        <v>0</v>
      </c>
      <c r="I83" s="918">
        <v>254935884</v>
      </c>
      <c r="J83" s="918">
        <v>220986885</v>
      </c>
      <c r="L83" s="918">
        <v>0</v>
      </c>
      <c r="M83" s="918">
        <v>0</v>
      </c>
      <c r="N83" s="918">
        <v>0</v>
      </c>
      <c r="O83" s="918">
        <v>0</v>
      </c>
      <c r="P83" s="918" t="b">
        <v>0</v>
      </c>
      <c r="Q83" s="918" t="s">
        <v>702</v>
      </c>
      <c r="T83" s="918" t="s">
        <v>621</v>
      </c>
    </row>
    <row r="84" spans="1:20" ht="11.25">
      <c r="A84" s="918">
        <v>83</v>
      </c>
      <c r="B84" s="918">
        <v>69</v>
      </c>
      <c r="C84" s="918">
        <v>0</v>
      </c>
      <c r="D84" s="918" t="s">
        <v>716</v>
      </c>
      <c r="G84" s="918">
        <v>0</v>
      </c>
      <c r="H84" s="918">
        <v>0</v>
      </c>
      <c r="I84" s="918">
        <v>0</v>
      </c>
      <c r="J84" s="918">
        <v>0</v>
      </c>
      <c r="L84" s="918">
        <v>0</v>
      </c>
      <c r="M84" s="918">
        <v>0</v>
      </c>
      <c r="N84" s="918">
        <v>0</v>
      </c>
      <c r="O84" s="918">
        <v>0</v>
      </c>
      <c r="P84" s="918" t="b">
        <v>0</v>
      </c>
      <c r="Q84" s="918" t="s">
        <v>702</v>
      </c>
      <c r="T84" s="918" t="s">
        <v>621</v>
      </c>
    </row>
    <row r="85" spans="1:20" ht="11.25">
      <c r="A85" s="918">
        <v>84</v>
      </c>
      <c r="B85" s="918">
        <v>70</v>
      </c>
      <c r="C85" s="918">
        <v>0</v>
      </c>
      <c r="D85" s="918" t="s">
        <v>717</v>
      </c>
      <c r="G85" s="918">
        <v>0</v>
      </c>
      <c r="H85" s="918">
        <v>0</v>
      </c>
      <c r="I85" s="918">
        <v>664789497</v>
      </c>
      <c r="J85" s="918">
        <v>578183927</v>
      </c>
      <c r="L85" s="918">
        <v>0</v>
      </c>
      <c r="M85" s="918">
        <v>0</v>
      </c>
      <c r="N85" s="918">
        <v>0</v>
      </c>
      <c r="O85" s="918">
        <v>0</v>
      </c>
      <c r="P85" s="918" t="b">
        <v>1</v>
      </c>
      <c r="R85" s="918" t="s">
        <v>626</v>
      </c>
      <c r="T85" s="918" t="s">
        <v>621</v>
      </c>
    </row>
    <row r="86" spans="1:20" ht="11.25">
      <c r="A86" s="918">
        <v>85</v>
      </c>
      <c r="B86" s="918">
        <v>71</v>
      </c>
      <c r="C86" s="918">
        <v>0</v>
      </c>
      <c r="D86" s="918" t="s">
        <v>718</v>
      </c>
      <c r="G86" s="918">
        <v>0</v>
      </c>
      <c r="H86" s="918">
        <v>0</v>
      </c>
      <c r="I86" s="918">
        <v>3614283523</v>
      </c>
      <c r="J86" s="918">
        <v>3542599379</v>
      </c>
      <c r="L86" s="918">
        <v>0</v>
      </c>
      <c r="M86" s="918">
        <v>0</v>
      </c>
      <c r="N86" s="918">
        <v>0</v>
      </c>
      <c r="O86" s="918">
        <v>0</v>
      </c>
      <c r="P86" s="918" t="b">
        <v>1</v>
      </c>
      <c r="R86" s="918" t="s">
        <v>626</v>
      </c>
      <c r="T86" s="918" t="s">
        <v>621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67"/>
  <sheetViews>
    <sheetView workbookViewId="0" topLeftCell="C1">
      <selection activeCell="E31" sqref="E31"/>
    </sheetView>
  </sheetViews>
  <sheetFormatPr defaultColWidth="9.00390625" defaultRowHeight="15.75"/>
  <cols>
    <col min="1" max="1" width="8.625" style="918" bestFit="1" customWidth="1"/>
    <col min="2" max="2" width="6.375" style="918" bestFit="1" customWidth="1"/>
    <col min="3" max="3" width="8.75390625" style="918" bestFit="1" customWidth="1"/>
    <col min="4" max="4" width="48.625" style="918" bestFit="1" customWidth="1"/>
    <col min="5" max="5" width="7.125" style="918" bestFit="1" customWidth="1"/>
    <col min="6" max="7" width="6.875" style="918" bestFit="1" customWidth="1"/>
    <col min="8" max="8" width="8.375" style="918" bestFit="1" customWidth="1"/>
    <col min="9" max="9" width="9.00390625" style="918" customWidth="1"/>
    <col min="10" max="10" width="5.25390625" style="918" bestFit="1" customWidth="1"/>
    <col min="11" max="11" width="5.625" style="918" bestFit="1" customWidth="1"/>
    <col min="12" max="13" width="4.375" style="918" bestFit="1" customWidth="1"/>
    <col min="14" max="14" width="8.875" style="918" bestFit="1" customWidth="1"/>
    <col min="15" max="15" width="10.25390625" style="918" bestFit="1" customWidth="1"/>
    <col min="16" max="16" width="6.375" style="918" bestFit="1" customWidth="1"/>
    <col min="17" max="17" width="6.50390625" style="918" bestFit="1" customWidth="1"/>
    <col min="18" max="18" width="6.125" style="918" bestFit="1" customWidth="1"/>
    <col min="19" max="19" width="3.125" style="918" bestFit="1" customWidth="1"/>
    <col min="20" max="20" width="21.875" style="918" bestFit="1" customWidth="1"/>
    <col min="21" max="21" width="10.875" style="918" bestFit="1" customWidth="1"/>
    <col min="22" max="22" width="11.75390625" style="918" bestFit="1" customWidth="1"/>
    <col min="23" max="23" width="11.50390625" style="918" bestFit="1" customWidth="1"/>
    <col min="24" max="24" width="9.25390625" style="918" bestFit="1" customWidth="1"/>
    <col min="25" max="25" width="9.875" style="918" bestFit="1" customWidth="1"/>
    <col min="26" max="26" width="11.00390625" style="918" bestFit="1" customWidth="1"/>
    <col min="27" max="27" width="11.625" style="918" bestFit="1" customWidth="1"/>
    <col min="28" max="28" width="9.50390625" style="918" bestFit="1" customWidth="1"/>
    <col min="29" max="29" width="11.75390625" style="918" bestFit="1" customWidth="1"/>
    <col min="30" max="30" width="12.375" style="918" bestFit="1" customWidth="1"/>
    <col min="31" max="31" width="12.125" style="918" bestFit="1" customWidth="1"/>
    <col min="32" max="32" width="12.375" style="918" bestFit="1" customWidth="1"/>
    <col min="33" max="33" width="12.125" style="918" bestFit="1" customWidth="1"/>
    <col min="34" max="34" width="12.375" style="918" bestFit="1" customWidth="1"/>
    <col min="35" max="35" width="12.125" style="918" bestFit="1" customWidth="1"/>
    <col min="36" max="36" width="12.375" style="918" bestFit="1" customWidth="1"/>
    <col min="37" max="37" width="12.125" style="918" bestFit="1" customWidth="1"/>
    <col min="38" max="38" width="8.875" style="918" bestFit="1" customWidth="1"/>
    <col min="39" max="39" width="6.375" style="918" bestFit="1" customWidth="1"/>
    <col min="40" max="40" width="13.875" style="918" bestFit="1" customWidth="1"/>
    <col min="41" max="41" width="5.625" style="918" bestFit="1" customWidth="1"/>
    <col min="42" max="43" width="9.875" style="918" bestFit="1" customWidth="1"/>
    <col min="44" max="44" width="21.875" style="918" bestFit="1" customWidth="1"/>
    <col min="45" max="16384" width="9.00390625" style="918" customWidth="1"/>
  </cols>
  <sheetData>
    <row r="1" spans="1:44" ht="11.25">
      <c r="A1" s="919" t="s">
        <v>600</v>
      </c>
      <c r="B1" s="920" t="s">
        <v>601</v>
      </c>
      <c r="C1" s="919" t="s">
        <v>602</v>
      </c>
      <c r="D1" s="919" t="s">
        <v>603</v>
      </c>
      <c r="E1" s="919" t="s">
        <v>604</v>
      </c>
      <c r="F1" s="919" t="s">
        <v>605</v>
      </c>
      <c r="G1" s="918" t="s">
        <v>606</v>
      </c>
      <c r="H1" s="918" t="s">
        <v>608</v>
      </c>
      <c r="I1" s="918" t="s">
        <v>609</v>
      </c>
      <c r="J1" s="918" t="s">
        <v>607</v>
      </c>
      <c r="K1" s="918" t="s">
        <v>610</v>
      </c>
      <c r="L1" s="918" t="s">
        <v>611</v>
      </c>
      <c r="M1" s="918" t="s">
        <v>612</v>
      </c>
      <c r="N1" s="918" t="s">
        <v>613</v>
      </c>
      <c r="O1" s="918" t="s">
        <v>614</v>
      </c>
      <c r="P1" s="918" t="s">
        <v>615</v>
      </c>
      <c r="Q1" s="918" t="s">
        <v>616</v>
      </c>
      <c r="R1" s="918" t="s">
        <v>617</v>
      </c>
      <c r="S1" s="918" t="s">
        <v>618</v>
      </c>
      <c r="T1" s="918" t="s">
        <v>619</v>
      </c>
      <c r="U1" s="918" t="s">
        <v>719</v>
      </c>
      <c r="V1" s="918" t="s">
        <v>720</v>
      </c>
      <c r="W1" s="918" t="s">
        <v>721</v>
      </c>
      <c r="X1" s="918" t="s">
        <v>722</v>
      </c>
      <c r="Y1" s="918" t="s">
        <v>723</v>
      </c>
      <c r="Z1" s="918" t="s">
        <v>724</v>
      </c>
      <c r="AA1" s="918" t="s">
        <v>725</v>
      </c>
      <c r="AB1" s="918" t="s">
        <v>726</v>
      </c>
      <c r="AC1" s="918" t="s">
        <v>727</v>
      </c>
      <c r="AD1" s="918" t="s">
        <v>728</v>
      </c>
      <c r="AE1" s="918" t="s">
        <v>729</v>
      </c>
      <c r="AF1" s="918" t="s">
        <v>730</v>
      </c>
      <c r="AG1" s="918" t="s">
        <v>731</v>
      </c>
      <c r="AH1" s="918" t="s">
        <v>732</v>
      </c>
      <c r="AI1" s="918" t="s">
        <v>733</v>
      </c>
      <c r="AJ1" s="918" t="s">
        <v>734</v>
      </c>
      <c r="AK1" s="918" t="s">
        <v>735</v>
      </c>
      <c r="AL1" s="918" t="s">
        <v>736</v>
      </c>
      <c r="AM1" s="918" t="s">
        <v>615</v>
      </c>
      <c r="AN1" s="918" t="s">
        <v>616</v>
      </c>
      <c r="AO1" s="918" t="s">
        <v>610</v>
      </c>
      <c r="AP1" s="918" t="s">
        <v>618</v>
      </c>
      <c r="AQ1" s="918" t="s">
        <v>617</v>
      </c>
      <c r="AR1" s="918" t="s">
        <v>619</v>
      </c>
    </row>
    <row r="2" spans="1:44" ht="11.25">
      <c r="A2" s="919">
        <v>1</v>
      </c>
      <c r="B2" s="920">
        <v>1</v>
      </c>
      <c r="C2" s="919">
        <v>0</v>
      </c>
      <c r="D2" s="919" t="s">
        <v>737</v>
      </c>
      <c r="E2" s="919"/>
      <c r="F2" s="919"/>
      <c r="G2" s="918">
        <v>0</v>
      </c>
      <c r="H2" s="918">
        <v>0</v>
      </c>
      <c r="I2" s="918">
        <v>0</v>
      </c>
      <c r="J2" s="918">
        <v>0</v>
      </c>
      <c r="K2" s="918" t="s">
        <v>620</v>
      </c>
      <c r="L2" s="918">
        <v>0</v>
      </c>
      <c r="M2" s="918">
        <v>0</v>
      </c>
      <c r="N2" s="918">
        <v>0</v>
      </c>
      <c r="O2" s="918">
        <v>0</v>
      </c>
      <c r="P2" s="918" t="b">
        <v>0</v>
      </c>
      <c r="T2" s="918" t="s">
        <v>621</v>
      </c>
      <c r="U2" s="918">
        <v>0</v>
      </c>
      <c r="V2" s="918">
        <v>0</v>
      </c>
      <c r="W2" s="918">
        <v>0</v>
      </c>
      <c r="X2" s="918">
        <v>0</v>
      </c>
      <c r="Y2" s="918">
        <v>0</v>
      </c>
      <c r="Z2" s="918">
        <v>0</v>
      </c>
      <c r="AA2" s="918">
        <v>0</v>
      </c>
      <c r="AB2" s="918">
        <v>0</v>
      </c>
      <c r="AC2" s="918">
        <v>0</v>
      </c>
      <c r="AD2" s="918">
        <v>0</v>
      </c>
      <c r="AE2" s="918">
        <v>0</v>
      </c>
      <c r="AF2" s="918">
        <v>0</v>
      </c>
      <c r="AG2" s="918">
        <v>0</v>
      </c>
      <c r="AH2" s="918">
        <v>0</v>
      </c>
      <c r="AI2" s="918">
        <v>0</v>
      </c>
      <c r="AJ2" s="918">
        <v>0</v>
      </c>
      <c r="AK2" s="918">
        <v>0</v>
      </c>
      <c r="AM2" s="918" t="b">
        <v>0</v>
      </c>
      <c r="AO2" s="918" t="s">
        <v>620</v>
      </c>
      <c r="AP2" s="918" t="s">
        <v>738</v>
      </c>
      <c r="AR2" s="918" t="s">
        <v>621</v>
      </c>
    </row>
    <row r="3" spans="1:44" ht="11.25">
      <c r="A3" s="919">
        <v>2</v>
      </c>
      <c r="B3" s="920">
        <v>2</v>
      </c>
      <c r="C3" s="919">
        <v>0</v>
      </c>
      <c r="D3" s="919" t="s">
        <v>739</v>
      </c>
      <c r="E3" s="919"/>
      <c r="F3" s="919" t="s">
        <v>740</v>
      </c>
      <c r="G3" s="918">
        <v>0</v>
      </c>
      <c r="H3" s="918">
        <v>637332690</v>
      </c>
      <c r="I3" s="918">
        <v>636496175</v>
      </c>
      <c r="J3" s="918">
        <v>0</v>
      </c>
      <c r="L3" s="918">
        <v>0</v>
      </c>
      <c r="M3" s="918">
        <v>0</v>
      </c>
      <c r="N3" s="918">
        <v>0</v>
      </c>
      <c r="O3" s="918">
        <v>561410443</v>
      </c>
      <c r="P3" s="918" t="b">
        <v>0</v>
      </c>
      <c r="Q3" s="918" t="s">
        <v>741</v>
      </c>
      <c r="T3" s="918" t="s">
        <v>621</v>
      </c>
      <c r="U3" s="918">
        <v>0</v>
      </c>
      <c r="V3" s="918">
        <v>0</v>
      </c>
      <c r="W3" s="918">
        <v>0</v>
      </c>
      <c r="X3" s="918">
        <v>0</v>
      </c>
      <c r="Y3" s="918">
        <v>0</v>
      </c>
      <c r="Z3" s="918">
        <v>0</v>
      </c>
      <c r="AA3" s="918">
        <v>0</v>
      </c>
      <c r="AB3" s="918">
        <v>0</v>
      </c>
      <c r="AC3" s="918">
        <v>0</v>
      </c>
      <c r="AD3" s="918">
        <v>0</v>
      </c>
      <c r="AE3" s="918">
        <v>0</v>
      </c>
      <c r="AF3" s="918">
        <v>0</v>
      </c>
      <c r="AG3" s="918">
        <v>0</v>
      </c>
      <c r="AH3" s="918">
        <v>0</v>
      </c>
      <c r="AI3" s="918">
        <v>0</v>
      </c>
      <c r="AJ3" s="918">
        <v>0</v>
      </c>
      <c r="AK3" s="918">
        <v>0</v>
      </c>
      <c r="AL3" s="918" t="s">
        <v>742</v>
      </c>
      <c r="AM3" s="918" t="b">
        <v>0</v>
      </c>
      <c r="AN3" s="918" t="s">
        <v>743</v>
      </c>
      <c r="AR3" s="918" t="s">
        <v>621</v>
      </c>
    </row>
    <row r="4" spans="1:44" ht="11.25">
      <c r="A4" s="919">
        <v>3</v>
      </c>
      <c r="B4" s="920">
        <v>3</v>
      </c>
      <c r="C4" s="919">
        <v>0</v>
      </c>
      <c r="D4" s="919" t="s">
        <v>744</v>
      </c>
      <c r="E4" s="919"/>
      <c r="F4" s="919" t="s">
        <v>740</v>
      </c>
      <c r="G4" s="918">
        <v>0</v>
      </c>
      <c r="H4" s="918">
        <v>0</v>
      </c>
      <c r="I4" s="918">
        <v>1</v>
      </c>
      <c r="J4" s="918">
        <v>0</v>
      </c>
      <c r="L4" s="918">
        <v>0</v>
      </c>
      <c r="M4" s="918">
        <v>0</v>
      </c>
      <c r="N4" s="918">
        <v>0</v>
      </c>
      <c r="O4" s="918">
        <v>0</v>
      </c>
      <c r="P4" s="918" t="b">
        <v>0</v>
      </c>
      <c r="Q4" s="918" t="s">
        <v>741</v>
      </c>
      <c r="T4" s="918" t="s">
        <v>621</v>
      </c>
      <c r="U4" s="918">
        <v>0</v>
      </c>
      <c r="V4" s="918">
        <v>0</v>
      </c>
      <c r="W4" s="918">
        <v>0</v>
      </c>
      <c r="X4" s="918">
        <v>0</v>
      </c>
      <c r="Y4" s="918">
        <v>0</v>
      </c>
      <c r="Z4" s="918">
        <v>0</v>
      </c>
      <c r="AA4" s="918">
        <v>0</v>
      </c>
      <c r="AB4" s="918">
        <v>0</v>
      </c>
      <c r="AC4" s="918">
        <v>0</v>
      </c>
      <c r="AD4" s="918">
        <v>0</v>
      </c>
      <c r="AE4" s="918">
        <v>0</v>
      </c>
      <c r="AF4" s="918">
        <v>0</v>
      </c>
      <c r="AG4" s="918">
        <v>0</v>
      </c>
      <c r="AH4" s="918">
        <v>0</v>
      </c>
      <c r="AI4" s="918">
        <v>0</v>
      </c>
      <c r="AJ4" s="918">
        <v>0</v>
      </c>
      <c r="AK4" s="918">
        <v>0</v>
      </c>
      <c r="AM4" s="918" t="b">
        <v>0</v>
      </c>
      <c r="AO4" s="918" t="s">
        <v>620</v>
      </c>
      <c r="AP4" s="918" t="s">
        <v>738</v>
      </c>
      <c r="AR4" s="918" t="s">
        <v>621</v>
      </c>
    </row>
    <row r="5" spans="1:44" ht="11.25">
      <c r="A5" s="919">
        <v>4</v>
      </c>
      <c r="B5" s="920">
        <v>4</v>
      </c>
      <c r="C5" s="919">
        <v>0</v>
      </c>
      <c r="D5" s="919" t="s">
        <v>745</v>
      </c>
      <c r="E5" s="919"/>
      <c r="F5" s="919">
        <v>252</v>
      </c>
      <c r="G5" s="918">
        <v>0</v>
      </c>
      <c r="H5" s="918">
        <v>0</v>
      </c>
      <c r="I5" s="918">
        <v>0</v>
      </c>
      <c r="J5" s="918">
        <v>0</v>
      </c>
      <c r="L5" s="918">
        <v>0</v>
      </c>
      <c r="M5" s="918">
        <v>0</v>
      </c>
      <c r="N5" s="918">
        <v>0</v>
      </c>
      <c r="O5" s="918">
        <v>0</v>
      </c>
      <c r="P5" s="918" t="b">
        <v>0</v>
      </c>
      <c r="Q5" s="918" t="s">
        <v>741</v>
      </c>
      <c r="T5" s="918" t="s">
        <v>621</v>
      </c>
      <c r="U5" s="918">
        <v>0</v>
      </c>
      <c r="V5" s="918">
        <v>0</v>
      </c>
      <c r="W5" s="918">
        <v>0</v>
      </c>
      <c r="X5" s="918">
        <v>0</v>
      </c>
      <c r="Y5" s="918">
        <v>0</v>
      </c>
      <c r="Z5" s="918">
        <v>0</v>
      </c>
      <c r="AA5" s="918">
        <v>0</v>
      </c>
      <c r="AB5" s="918">
        <v>0</v>
      </c>
      <c r="AC5" s="918">
        <v>0</v>
      </c>
      <c r="AD5" s="918">
        <v>0</v>
      </c>
      <c r="AE5" s="918">
        <v>0</v>
      </c>
      <c r="AF5" s="918">
        <v>0</v>
      </c>
      <c r="AG5" s="918">
        <v>0</v>
      </c>
      <c r="AH5" s="918">
        <v>0</v>
      </c>
      <c r="AI5" s="918">
        <v>0</v>
      </c>
      <c r="AJ5" s="918">
        <v>0</v>
      </c>
      <c r="AK5" s="918">
        <v>0</v>
      </c>
      <c r="AL5" s="918" t="s">
        <v>191</v>
      </c>
      <c r="AM5" s="918" t="b">
        <v>0</v>
      </c>
      <c r="AN5" s="918" t="s">
        <v>746</v>
      </c>
      <c r="AR5" s="918" t="s">
        <v>621</v>
      </c>
    </row>
    <row r="6" spans="1:44" ht="11.25">
      <c r="A6" s="919">
        <v>5</v>
      </c>
      <c r="B6" s="920">
        <v>5</v>
      </c>
      <c r="C6" s="919">
        <v>0</v>
      </c>
      <c r="D6" s="919" t="s">
        <v>747</v>
      </c>
      <c r="E6" s="919"/>
      <c r="F6" s="919">
        <v>252</v>
      </c>
      <c r="G6" s="918">
        <v>0</v>
      </c>
      <c r="H6" s="918">
        <v>0</v>
      </c>
      <c r="I6" s="918">
        <v>0</v>
      </c>
      <c r="J6" s="918">
        <v>0</v>
      </c>
      <c r="L6" s="918">
        <v>0</v>
      </c>
      <c r="M6" s="918">
        <v>0</v>
      </c>
      <c r="N6" s="918">
        <v>0</v>
      </c>
      <c r="O6" s="918">
        <v>0</v>
      </c>
      <c r="P6" s="918" t="b">
        <v>0</v>
      </c>
      <c r="Q6" s="918" t="s">
        <v>741</v>
      </c>
      <c r="T6" s="918" t="s">
        <v>621</v>
      </c>
      <c r="U6" s="918">
        <v>0</v>
      </c>
      <c r="V6" s="918">
        <v>0</v>
      </c>
      <c r="W6" s="918">
        <v>0</v>
      </c>
      <c r="X6" s="918">
        <v>0</v>
      </c>
      <c r="Y6" s="918">
        <v>0</v>
      </c>
      <c r="Z6" s="918">
        <v>0</v>
      </c>
      <c r="AA6" s="918">
        <v>0</v>
      </c>
      <c r="AB6" s="918">
        <v>0</v>
      </c>
      <c r="AC6" s="918">
        <v>0</v>
      </c>
      <c r="AD6" s="918">
        <v>0</v>
      </c>
      <c r="AE6" s="918">
        <v>0</v>
      </c>
      <c r="AF6" s="918">
        <v>0</v>
      </c>
      <c r="AG6" s="918">
        <v>0</v>
      </c>
      <c r="AH6" s="918">
        <v>0</v>
      </c>
      <c r="AI6" s="918">
        <v>0</v>
      </c>
      <c r="AJ6" s="918">
        <v>0</v>
      </c>
      <c r="AK6" s="918">
        <v>0</v>
      </c>
      <c r="AL6" s="918" t="s">
        <v>191</v>
      </c>
      <c r="AM6" s="918" t="b">
        <v>0</v>
      </c>
      <c r="AN6" s="918" t="s">
        <v>746</v>
      </c>
      <c r="AR6" s="918" t="s">
        <v>621</v>
      </c>
    </row>
    <row r="7" spans="1:44" ht="11.25">
      <c r="A7" s="919">
        <v>6</v>
      </c>
      <c r="B7" s="920">
        <v>6</v>
      </c>
      <c r="C7" s="919">
        <v>0</v>
      </c>
      <c r="D7" s="919" t="s">
        <v>748</v>
      </c>
      <c r="E7" s="919"/>
      <c r="F7" s="919">
        <v>252</v>
      </c>
      <c r="G7" s="918">
        <v>0</v>
      </c>
      <c r="H7" s="918">
        <v>0</v>
      </c>
      <c r="I7" s="918">
        <v>0</v>
      </c>
      <c r="J7" s="918">
        <v>0</v>
      </c>
      <c r="L7" s="918">
        <v>0</v>
      </c>
      <c r="M7" s="918">
        <v>0</v>
      </c>
      <c r="N7" s="918">
        <v>0</v>
      </c>
      <c r="O7" s="918">
        <v>0</v>
      </c>
      <c r="P7" s="918" t="b">
        <v>0</v>
      </c>
      <c r="Q7" s="918" t="s">
        <v>741</v>
      </c>
      <c r="T7" s="918" t="s">
        <v>621</v>
      </c>
      <c r="U7" s="918">
        <v>0</v>
      </c>
      <c r="V7" s="918">
        <v>0</v>
      </c>
      <c r="W7" s="918">
        <v>0</v>
      </c>
      <c r="X7" s="918">
        <v>0</v>
      </c>
      <c r="Y7" s="918">
        <v>0</v>
      </c>
      <c r="Z7" s="918">
        <v>0</v>
      </c>
      <c r="AA7" s="918">
        <v>0</v>
      </c>
      <c r="AB7" s="918">
        <v>0</v>
      </c>
      <c r="AC7" s="918">
        <v>0</v>
      </c>
      <c r="AD7" s="918">
        <v>0</v>
      </c>
      <c r="AE7" s="918">
        <v>0</v>
      </c>
      <c r="AF7" s="918">
        <v>0</v>
      </c>
      <c r="AG7" s="918">
        <v>0</v>
      </c>
      <c r="AH7" s="918">
        <v>0</v>
      </c>
      <c r="AI7" s="918">
        <v>0</v>
      </c>
      <c r="AJ7" s="918">
        <v>0</v>
      </c>
      <c r="AK7" s="918">
        <v>0</v>
      </c>
      <c r="AL7" s="918" t="s">
        <v>749</v>
      </c>
      <c r="AM7" s="918" t="b">
        <v>0</v>
      </c>
      <c r="AN7" s="918" t="s">
        <v>746</v>
      </c>
      <c r="AR7" s="918" t="s">
        <v>621</v>
      </c>
    </row>
    <row r="8" spans="1:44" ht="11.25">
      <c r="A8" s="919">
        <v>7</v>
      </c>
      <c r="B8" s="920">
        <v>7</v>
      </c>
      <c r="C8" s="919">
        <v>0</v>
      </c>
      <c r="D8" s="919" t="s">
        <v>750</v>
      </c>
      <c r="E8" s="919"/>
      <c r="F8" s="919">
        <v>253</v>
      </c>
      <c r="G8" s="918">
        <v>0</v>
      </c>
      <c r="H8" s="918">
        <v>6984559</v>
      </c>
      <c r="I8" s="918">
        <v>6984559</v>
      </c>
      <c r="J8" s="918">
        <v>0</v>
      </c>
      <c r="L8" s="918">
        <v>0</v>
      </c>
      <c r="M8" s="918">
        <v>0</v>
      </c>
      <c r="N8" s="918">
        <v>0</v>
      </c>
      <c r="O8" s="918">
        <v>0</v>
      </c>
      <c r="P8" s="918" t="b">
        <v>0</v>
      </c>
      <c r="Q8" s="918" t="s">
        <v>741</v>
      </c>
      <c r="T8" s="918" t="s">
        <v>621</v>
      </c>
      <c r="U8" s="918">
        <v>0</v>
      </c>
      <c r="V8" s="918">
        <v>0</v>
      </c>
      <c r="W8" s="918">
        <v>0</v>
      </c>
      <c r="X8" s="918">
        <v>0</v>
      </c>
      <c r="Y8" s="918">
        <v>0</v>
      </c>
      <c r="Z8" s="918">
        <v>0</v>
      </c>
      <c r="AA8" s="918">
        <v>0</v>
      </c>
      <c r="AB8" s="918">
        <v>0</v>
      </c>
      <c r="AC8" s="918">
        <v>0</v>
      </c>
      <c r="AD8" s="918">
        <v>0</v>
      </c>
      <c r="AE8" s="918">
        <v>0</v>
      </c>
      <c r="AF8" s="918">
        <v>0</v>
      </c>
      <c r="AG8" s="918">
        <v>0</v>
      </c>
      <c r="AH8" s="918">
        <v>0</v>
      </c>
      <c r="AI8" s="918">
        <v>0</v>
      </c>
      <c r="AJ8" s="918">
        <v>0</v>
      </c>
      <c r="AK8" s="918">
        <v>0</v>
      </c>
      <c r="AL8" s="918" t="s">
        <v>749</v>
      </c>
      <c r="AM8" s="918" t="b">
        <v>0</v>
      </c>
      <c r="AN8" s="918" t="s">
        <v>746</v>
      </c>
      <c r="AR8" s="918" t="s">
        <v>621</v>
      </c>
    </row>
    <row r="9" spans="1:44" ht="11.25">
      <c r="A9" s="919">
        <v>8</v>
      </c>
      <c r="B9" s="920">
        <v>8</v>
      </c>
      <c r="C9" s="919">
        <v>0</v>
      </c>
      <c r="D9" s="919" t="s">
        <v>751</v>
      </c>
      <c r="E9" s="919"/>
      <c r="F9" s="919">
        <v>252</v>
      </c>
      <c r="G9" s="918">
        <v>0</v>
      </c>
      <c r="H9" s="918">
        <v>0</v>
      </c>
      <c r="I9" s="918">
        <v>0</v>
      </c>
      <c r="J9" s="918">
        <v>0</v>
      </c>
      <c r="L9" s="918">
        <v>0</v>
      </c>
      <c r="M9" s="918">
        <v>0</v>
      </c>
      <c r="N9" s="918">
        <v>0</v>
      </c>
      <c r="O9" s="918">
        <v>0</v>
      </c>
      <c r="P9" s="918" t="b">
        <v>0</v>
      </c>
      <c r="Q9" s="918" t="s">
        <v>741</v>
      </c>
      <c r="T9" s="918" t="s">
        <v>621</v>
      </c>
      <c r="U9" s="918">
        <v>0</v>
      </c>
      <c r="V9" s="918">
        <v>0</v>
      </c>
      <c r="W9" s="918">
        <v>0</v>
      </c>
      <c r="X9" s="918">
        <v>0</v>
      </c>
      <c r="Y9" s="918">
        <v>0</v>
      </c>
      <c r="Z9" s="918">
        <v>0</v>
      </c>
      <c r="AA9" s="918">
        <v>0</v>
      </c>
      <c r="AB9" s="918">
        <v>0</v>
      </c>
      <c r="AC9" s="918">
        <v>0</v>
      </c>
      <c r="AD9" s="918">
        <v>0</v>
      </c>
      <c r="AE9" s="918">
        <v>0</v>
      </c>
      <c r="AF9" s="918">
        <v>0</v>
      </c>
      <c r="AG9" s="918">
        <v>0</v>
      </c>
      <c r="AH9" s="918">
        <v>0</v>
      </c>
      <c r="AI9" s="918">
        <v>0</v>
      </c>
      <c r="AJ9" s="918">
        <v>0</v>
      </c>
      <c r="AK9" s="918">
        <v>0</v>
      </c>
      <c r="AL9" s="918" t="s">
        <v>749</v>
      </c>
      <c r="AM9" s="918" t="b">
        <v>0</v>
      </c>
      <c r="AN9" s="918" t="s">
        <v>746</v>
      </c>
      <c r="AR9" s="918" t="s">
        <v>621</v>
      </c>
    </row>
    <row r="10" spans="1:44" ht="11.25">
      <c r="A10" s="919">
        <v>9</v>
      </c>
      <c r="B10" s="920">
        <v>9</v>
      </c>
      <c r="C10" s="919">
        <v>0</v>
      </c>
      <c r="D10" s="919" t="s">
        <v>752</v>
      </c>
      <c r="E10" s="919"/>
      <c r="F10" s="919">
        <v>254</v>
      </c>
      <c r="G10" s="918">
        <v>0</v>
      </c>
      <c r="H10" s="918">
        <v>0</v>
      </c>
      <c r="I10" s="918">
        <v>0</v>
      </c>
      <c r="J10" s="918">
        <v>0</v>
      </c>
      <c r="L10" s="918">
        <v>0</v>
      </c>
      <c r="M10" s="918">
        <v>0</v>
      </c>
      <c r="N10" s="918">
        <v>0</v>
      </c>
      <c r="O10" s="918">
        <v>0</v>
      </c>
      <c r="P10" s="918" t="b">
        <v>0</v>
      </c>
      <c r="Q10" s="918" t="s">
        <v>753</v>
      </c>
      <c r="T10" s="918" t="s">
        <v>621</v>
      </c>
      <c r="U10" s="918">
        <v>0</v>
      </c>
      <c r="V10" s="918">
        <v>0</v>
      </c>
      <c r="W10" s="918">
        <v>0</v>
      </c>
      <c r="X10" s="918">
        <v>0</v>
      </c>
      <c r="Y10" s="918">
        <v>0</v>
      </c>
      <c r="Z10" s="918">
        <v>0</v>
      </c>
      <c r="AA10" s="918">
        <v>0</v>
      </c>
      <c r="AB10" s="918">
        <v>0</v>
      </c>
      <c r="AC10" s="918">
        <v>0</v>
      </c>
      <c r="AD10" s="918">
        <v>0</v>
      </c>
      <c r="AE10" s="918">
        <v>0</v>
      </c>
      <c r="AF10" s="918">
        <v>0</v>
      </c>
      <c r="AG10" s="918">
        <v>0</v>
      </c>
      <c r="AH10" s="918">
        <v>0</v>
      </c>
      <c r="AI10" s="918">
        <v>0</v>
      </c>
      <c r="AJ10" s="918">
        <v>0</v>
      </c>
      <c r="AK10" s="918">
        <v>0</v>
      </c>
      <c r="AL10" s="918" t="s">
        <v>749</v>
      </c>
      <c r="AM10" s="918" t="b">
        <v>0</v>
      </c>
      <c r="AN10" s="918" t="s">
        <v>746</v>
      </c>
      <c r="AR10" s="918" t="s">
        <v>621</v>
      </c>
    </row>
    <row r="11" spans="1:44" ht="11.25">
      <c r="A11" s="919">
        <v>10</v>
      </c>
      <c r="B11" s="920">
        <v>10</v>
      </c>
      <c r="C11" s="919">
        <v>0</v>
      </c>
      <c r="D11" s="919" t="s">
        <v>754</v>
      </c>
      <c r="E11" s="919"/>
      <c r="F11" s="919">
        <v>254</v>
      </c>
      <c r="G11" s="918">
        <v>0</v>
      </c>
      <c r="H11" s="918">
        <v>1535034</v>
      </c>
      <c r="I11" s="918">
        <v>1522751</v>
      </c>
      <c r="J11" s="918">
        <v>0</v>
      </c>
      <c r="L11" s="918">
        <v>0</v>
      </c>
      <c r="M11" s="918">
        <v>0</v>
      </c>
      <c r="N11" s="918">
        <v>0</v>
      </c>
      <c r="O11" s="918">
        <v>0</v>
      </c>
      <c r="P11" s="918" t="b">
        <v>0</v>
      </c>
      <c r="Q11" s="918" t="s">
        <v>753</v>
      </c>
      <c r="T11" s="918" t="s">
        <v>621</v>
      </c>
      <c r="U11" s="918">
        <v>0</v>
      </c>
      <c r="V11" s="918">
        <v>0</v>
      </c>
      <c r="W11" s="918">
        <v>0</v>
      </c>
      <c r="X11" s="918">
        <v>0</v>
      </c>
      <c r="Y11" s="918">
        <v>0</v>
      </c>
      <c r="Z11" s="918">
        <v>0</v>
      </c>
      <c r="AA11" s="918">
        <v>0</v>
      </c>
      <c r="AB11" s="918">
        <v>0</v>
      </c>
      <c r="AC11" s="918">
        <v>0</v>
      </c>
      <c r="AD11" s="918">
        <v>0</v>
      </c>
      <c r="AE11" s="918">
        <v>0</v>
      </c>
      <c r="AF11" s="918">
        <v>0</v>
      </c>
      <c r="AG11" s="918">
        <v>0</v>
      </c>
      <c r="AH11" s="918">
        <v>0</v>
      </c>
      <c r="AI11" s="918">
        <v>0</v>
      </c>
      <c r="AJ11" s="918">
        <v>0</v>
      </c>
      <c r="AK11" s="918">
        <v>0</v>
      </c>
      <c r="AM11" s="918" t="b">
        <v>0</v>
      </c>
      <c r="AN11" s="918" t="s">
        <v>746</v>
      </c>
      <c r="AR11" s="918" t="s">
        <v>621</v>
      </c>
    </row>
    <row r="12" spans="1:44" ht="11.25">
      <c r="A12" s="919">
        <v>11</v>
      </c>
      <c r="B12" s="920">
        <v>11</v>
      </c>
      <c r="C12" s="919">
        <v>0</v>
      </c>
      <c r="D12" s="919" t="s">
        <v>755</v>
      </c>
      <c r="E12" s="919"/>
      <c r="F12" s="919" t="s">
        <v>756</v>
      </c>
      <c r="G12" s="918">
        <v>0</v>
      </c>
      <c r="H12" s="918">
        <v>605000672</v>
      </c>
      <c r="I12" s="918">
        <v>564186350</v>
      </c>
      <c r="J12" s="918">
        <v>0</v>
      </c>
      <c r="L12" s="918">
        <v>0</v>
      </c>
      <c r="M12" s="918">
        <v>0</v>
      </c>
      <c r="N12" s="918">
        <v>0</v>
      </c>
      <c r="O12" s="918">
        <v>0</v>
      </c>
      <c r="P12" s="918" t="b">
        <v>0</v>
      </c>
      <c r="Q12" s="918" t="s">
        <v>741</v>
      </c>
      <c r="T12" s="918" t="s">
        <v>621</v>
      </c>
      <c r="U12" s="918">
        <v>0</v>
      </c>
      <c r="V12" s="918">
        <v>0</v>
      </c>
      <c r="W12" s="918">
        <v>0</v>
      </c>
      <c r="X12" s="918">
        <v>0</v>
      </c>
      <c r="Y12" s="918">
        <v>0</v>
      </c>
      <c r="Z12" s="918">
        <v>0</v>
      </c>
      <c r="AA12" s="918">
        <v>0</v>
      </c>
      <c r="AB12" s="918">
        <v>0</v>
      </c>
      <c r="AC12" s="918">
        <v>0</v>
      </c>
      <c r="AD12" s="918">
        <v>0</v>
      </c>
      <c r="AE12" s="918">
        <v>0</v>
      </c>
      <c r="AF12" s="918">
        <v>0</v>
      </c>
      <c r="AG12" s="918">
        <v>0</v>
      </c>
      <c r="AH12" s="918">
        <v>0</v>
      </c>
      <c r="AI12" s="918">
        <v>0</v>
      </c>
      <c r="AJ12" s="918">
        <v>0</v>
      </c>
      <c r="AK12" s="918">
        <v>0</v>
      </c>
      <c r="AM12" s="918" t="b">
        <v>0</v>
      </c>
      <c r="AN12" s="918" t="s">
        <v>746</v>
      </c>
      <c r="AR12" s="918" t="s">
        <v>621</v>
      </c>
    </row>
    <row r="13" spans="1:44" ht="11.25">
      <c r="A13" s="919">
        <v>12</v>
      </c>
      <c r="B13" s="920">
        <v>12</v>
      </c>
      <c r="C13" s="919">
        <v>0</v>
      </c>
      <c r="D13" s="919" t="s">
        <v>757</v>
      </c>
      <c r="E13" s="919"/>
      <c r="F13" s="919" t="s">
        <v>756</v>
      </c>
      <c r="G13" s="918">
        <v>0</v>
      </c>
      <c r="H13" s="918">
        <v>-18223672</v>
      </c>
      <c r="I13" s="918">
        <v>-6414132</v>
      </c>
      <c r="J13" s="918">
        <v>0</v>
      </c>
      <c r="L13" s="918">
        <v>0</v>
      </c>
      <c r="M13" s="918">
        <v>0</v>
      </c>
      <c r="N13" s="918">
        <v>0</v>
      </c>
      <c r="O13" s="918">
        <v>0</v>
      </c>
      <c r="P13" s="918" t="b">
        <v>0</v>
      </c>
      <c r="Q13" s="918" t="s">
        <v>741</v>
      </c>
      <c r="T13" s="918" t="s">
        <v>621</v>
      </c>
      <c r="U13" s="918">
        <v>0</v>
      </c>
      <c r="V13" s="918">
        <v>0</v>
      </c>
      <c r="W13" s="918">
        <v>0</v>
      </c>
      <c r="X13" s="918">
        <v>0</v>
      </c>
      <c r="Y13" s="918">
        <v>0</v>
      </c>
      <c r="Z13" s="918">
        <v>0</v>
      </c>
      <c r="AA13" s="918">
        <v>0</v>
      </c>
      <c r="AB13" s="918">
        <v>0</v>
      </c>
      <c r="AC13" s="918">
        <v>0</v>
      </c>
      <c r="AD13" s="918">
        <v>0</v>
      </c>
      <c r="AE13" s="918">
        <v>0</v>
      </c>
      <c r="AF13" s="918">
        <v>0</v>
      </c>
      <c r="AG13" s="918">
        <v>0</v>
      </c>
      <c r="AH13" s="918">
        <v>0</v>
      </c>
      <c r="AI13" s="918">
        <v>0</v>
      </c>
      <c r="AJ13" s="918">
        <v>0</v>
      </c>
      <c r="AK13" s="918">
        <v>0</v>
      </c>
      <c r="AM13" s="918" t="b">
        <v>0</v>
      </c>
      <c r="AN13" s="918" t="s">
        <v>746</v>
      </c>
      <c r="AR13" s="918" t="s">
        <v>621</v>
      </c>
    </row>
    <row r="14" spans="1:44" ht="11.25">
      <c r="A14" s="919">
        <v>13</v>
      </c>
      <c r="B14" s="920">
        <v>13</v>
      </c>
      <c r="C14" s="919">
        <v>0</v>
      </c>
      <c r="D14" s="919" t="s">
        <v>758</v>
      </c>
      <c r="E14" s="919"/>
      <c r="F14" s="919" t="s">
        <v>740</v>
      </c>
      <c r="G14" s="918">
        <v>0</v>
      </c>
      <c r="H14" s="918">
        <v>0</v>
      </c>
      <c r="I14" s="918">
        <v>0</v>
      </c>
      <c r="J14" s="918">
        <v>0</v>
      </c>
      <c r="L14" s="918">
        <v>0</v>
      </c>
      <c r="M14" s="918">
        <v>0</v>
      </c>
      <c r="N14" s="918">
        <v>0</v>
      </c>
      <c r="O14" s="918">
        <v>0</v>
      </c>
      <c r="P14" s="918" t="b">
        <v>0</v>
      </c>
      <c r="Q14" s="918" t="s">
        <v>753</v>
      </c>
      <c r="T14" s="918" t="s">
        <v>621</v>
      </c>
      <c r="U14" s="918">
        <v>0</v>
      </c>
      <c r="V14" s="918">
        <v>0</v>
      </c>
      <c r="W14" s="918">
        <v>0</v>
      </c>
      <c r="X14" s="918">
        <v>0</v>
      </c>
      <c r="Y14" s="918">
        <v>0</v>
      </c>
      <c r="Z14" s="918">
        <v>0</v>
      </c>
      <c r="AA14" s="918">
        <v>0</v>
      </c>
      <c r="AB14" s="918">
        <v>0</v>
      </c>
      <c r="AC14" s="918">
        <v>0</v>
      </c>
      <c r="AD14" s="918">
        <v>0</v>
      </c>
      <c r="AE14" s="918">
        <v>0</v>
      </c>
      <c r="AF14" s="918">
        <v>0</v>
      </c>
      <c r="AG14" s="918">
        <v>0</v>
      </c>
      <c r="AH14" s="918">
        <v>0</v>
      </c>
      <c r="AI14" s="918">
        <v>0</v>
      </c>
      <c r="AJ14" s="918">
        <v>0</v>
      </c>
      <c r="AK14" s="918">
        <v>0</v>
      </c>
      <c r="AM14" s="918" t="b">
        <v>0</v>
      </c>
      <c r="AN14" s="918" t="s">
        <v>759</v>
      </c>
      <c r="AR14" s="918" t="s">
        <v>621</v>
      </c>
    </row>
    <row r="15" spans="1:44" ht="11.25">
      <c r="A15" s="919">
        <v>14</v>
      </c>
      <c r="B15" s="920">
        <v>14</v>
      </c>
      <c r="C15" s="919">
        <v>0</v>
      </c>
      <c r="D15" s="919" t="s">
        <v>760</v>
      </c>
      <c r="E15" s="919"/>
      <c r="F15" s="919"/>
      <c r="G15" s="918">
        <v>0</v>
      </c>
      <c r="H15" s="918">
        <v>0</v>
      </c>
      <c r="I15" s="918">
        <v>0</v>
      </c>
      <c r="J15" s="918">
        <v>0</v>
      </c>
      <c r="L15" s="918">
        <v>0</v>
      </c>
      <c r="M15" s="918">
        <v>0</v>
      </c>
      <c r="N15" s="918">
        <v>0</v>
      </c>
      <c r="O15" s="918">
        <v>0</v>
      </c>
      <c r="P15" s="918" t="b">
        <v>0</v>
      </c>
      <c r="Q15" s="918" t="s">
        <v>741</v>
      </c>
      <c r="T15" s="918" t="s">
        <v>621</v>
      </c>
      <c r="U15" s="918">
        <v>0</v>
      </c>
      <c r="V15" s="918">
        <v>0</v>
      </c>
      <c r="W15" s="918">
        <v>0</v>
      </c>
      <c r="X15" s="918">
        <v>0</v>
      </c>
      <c r="Y15" s="918">
        <v>0</v>
      </c>
      <c r="Z15" s="918">
        <v>0</v>
      </c>
      <c r="AA15" s="918">
        <v>0</v>
      </c>
      <c r="AB15" s="918">
        <v>0</v>
      </c>
      <c r="AC15" s="918">
        <v>0</v>
      </c>
      <c r="AD15" s="918">
        <v>0</v>
      </c>
      <c r="AE15" s="918">
        <v>0</v>
      </c>
      <c r="AF15" s="918">
        <v>0</v>
      </c>
      <c r="AG15" s="918">
        <v>0</v>
      </c>
      <c r="AH15" s="918">
        <v>0</v>
      </c>
      <c r="AI15" s="918">
        <v>0</v>
      </c>
      <c r="AJ15" s="918">
        <v>0</v>
      </c>
      <c r="AK15" s="918">
        <v>0</v>
      </c>
      <c r="AL15" s="918" t="s">
        <v>761</v>
      </c>
      <c r="AM15" s="918" t="b">
        <v>0</v>
      </c>
      <c r="AN15" s="918" t="s">
        <v>746</v>
      </c>
      <c r="AR15" s="918" t="s">
        <v>621</v>
      </c>
    </row>
    <row r="16" spans="1:44" ht="11.25">
      <c r="A16" s="919">
        <v>15</v>
      </c>
      <c r="B16" s="920">
        <v>15</v>
      </c>
      <c r="C16" s="919">
        <v>0</v>
      </c>
      <c r="D16" s="919" t="s">
        <v>762</v>
      </c>
      <c r="E16" s="919"/>
      <c r="F16" s="919" t="s">
        <v>763</v>
      </c>
      <c r="G16" s="918">
        <v>0</v>
      </c>
      <c r="H16" s="918">
        <v>-5662742</v>
      </c>
      <c r="I16" s="918">
        <v>-3597228</v>
      </c>
      <c r="J16" s="918">
        <v>0</v>
      </c>
      <c r="L16" s="918">
        <v>0</v>
      </c>
      <c r="M16" s="918">
        <v>0</v>
      </c>
      <c r="N16" s="918">
        <v>0</v>
      </c>
      <c r="O16" s="918">
        <v>0</v>
      </c>
      <c r="P16" s="918" t="b">
        <v>0</v>
      </c>
      <c r="Q16" s="918" t="s">
        <v>741</v>
      </c>
      <c r="T16" s="918" t="s">
        <v>621</v>
      </c>
      <c r="U16" s="918">
        <v>0</v>
      </c>
      <c r="V16" s="918">
        <v>0</v>
      </c>
      <c r="W16" s="918">
        <v>0</v>
      </c>
      <c r="X16" s="918">
        <v>0</v>
      </c>
      <c r="Y16" s="918">
        <v>0</v>
      </c>
      <c r="Z16" s="918">
        <v>0</v>
      </c>
      <c r="AA16" s="918">
        <v>0</v>
      </c>
      <c r="AB16" s="918">
        <v>0</v>
      </c>
      <c r="AC16" s="918">
        <v>0</v>
      </c>
      <c r="AD16" s="918">
        <v>0</v>
      </c>
      <c r="AE16" s="918">
        <v>0</v>
      </c>
      <c r="AF16" s="918">
        <v>0</v>
      </c>
      <c r="AG16" s="918">
        <v>0</v>
      </c>
      <c r="AH16" s="918">
        <v>0</v>
      </c>
      <c r="AI16" s="918">
        <v>0</v>
      </c>
      <c r="AJ16" s="918">
        <v>0</v>
      </c>
      <c r="AK16" s="918">
        <v>0</v>
      </c>
      <c r="AL16" s="918" t="s">
        <v>761</v>
      </c>
      <c r="AM16" s="918" t="b">
        <v>0</v>
      </c>
      <c r="AN16" s="918" t="s">
        <v>746</v>
      </c>
      <c r="AR16" s="918" t="s">
        <v>621</v>
      </c>
    </row>
    <row r="17" spans="1:44" ht="11.25">
      <c r="A17" s="919">
        <v>16</v>
      </c>
      <c r="B17" s="920">
        <v>16</v>
      </c>
      <c r="C17" s="919">
        <v>0</v>
      </c>
      <c r="D17" s="919" t="s">
        <v>764</v>
      </c>
      <c r="E17" s="919"/>
      <c r="F17" s="919"/>
      <c r="G17" s="918">
        <v>0</v>
      </c>
      <c r="H17" s="918">
        <v>1223896473</v>
      </c>
      <c r="I17" s="918">
        <v>1196132974</v>
      </c>
      <c r="J17" s="918">
        <v>0</v>
      </c>
      <c r="L17" s="918">
        <v>0</v>
      </c>
      <c r="M17" s="918">
        <v>0</v>
      </c>
      <c r="N17" s="918">
        <v>0</v>
      </c>
      <c r="O17" s="918">
        <v>0</v>
      </c>
      <c r="P17" s="918" t="b">
        <v>1</v>
      </c>
      <c r="R17" s="918" t="s">
        <v>626</v>
      </c>
      <c r="T17" s="918" t="s">
        <v>621</v>
      </c>
      <c r="U17" s="918">
        <v>0</v>
      </c>
      <c r="V17" s="918">
        <v>0</v>
      </c>
      <c r="W17" s="918">
        <v>0</v>
      </c>
      <c r="X17" s="918">
        <v>0</v>
      </c>
      <c r="Y17" s="918">
        <v>0</v>
      </c>
      <c r="Z17" s="918">
        <v>0</v>
      </c>
      <c r="AA17" s="918">
        <v>0</v>
      </c>
      <c r="AB17" s="918">
        <v>0</v>
      </c>
      <c r="AC17" s="918">
        <v>0</v>
      </c>
      <c r="AD17" s="918">
        <v>0</v>
      </c>
      <c r="AE17" s="918">
        <v>0</v>
      </c>
      <c r="AF17" s="918">
        <v>0</v>
      </c>
      <c r="AG17" s="918">
        <v>0</v>
      </c>
      <c r="AH17" s="918">
        <v>0</v>
      </c>
      <c r="AI17" s="918">
        <v>0</v>
      </c>
      <c r="AJ17" s="918">
        <v>0</v>
      </c>
      <c r="AK17" s="918">
        <v>0</v>
      </c>
      <c r="AL17" s="918" t="s">
        <v>761</v>
      </c>
      <c r="AM17" s="918" t="b">
        <v>0</v>
      </c>
      <c r="AN17" s="918" t="s">
        <v>746</v>
      </c>
      <c r="AR17" s="918" t="s">
        <v>621</v>
      </c>
    </row>
    <row r="18" spans="1:44" ht="11.25">
      <c r="A18" s="919">
        <v>17</v>
      </c>
      <c r="B18" s="920">
        <v>17</v>
      </c>
      <c r="C18" s="919">
        <v>0</v>
      </c>
      <c r="D18" s="919" t="s">
        <v>765</v>
      </c>
      <c r="E18" s="919"/>
      <c r="F18" s="919"/>
      <c r="G18" s="918">
        <v>0</v>
      </c>
      <c r="H18" s="918">
        <v>0</v>
      </c>
      <c r="I18" s="918">
        <v>0</v>
      </c>
      <c r="J18" s="918">
        <v>0</v>
      </c>
      <c r="K18" s="918" t="s">
        <v>620</v>
      </c>
      <c r="L18" s="918">
        <v>0</v>
      </c>
      <c r="M18" s="918">
        <v>0</v>
      </c>
      <c r="N18" s="918">
        <v>0</v>
      </c>
      <c r="O18" s="918">
        <v>0</v>
      </c>
      <c r="P18" s="918" t="b">
        <v>0</v>
      </c>
      <c r="T18" s="918" t="s">
        <v>621</v>
      </c>
      <c r="U18" s="918">
        <v>0</v>
      </c>
      <c r="V18" s="918">
        <v>0</v>
      </c>
      <c r="W18" s="918">
        <v>0</v>
      </c>
      <c r="X18" s="918">
        <v>0</v>
      </c>
      <c r="Y18" s="918">
        <v>0</v>
      </c>
      <c r="Z18" s="918">
        <v>0</v>
      </c>
      <c r="AA18" s="918">
        <v>0</v>
      </c>
      <c r="AB18" s="918">
        <v>0</v>
      </c>
      <c r="AC18" s="918">
        <v>0</v>
      </c>
      <c r="AD18" s="918">
        <v>0</v>
      </c>
      <c r="AE18" s="918">
        <v>0</v>
      </c>
      <c r="AF18" s="918">
        <v>0</v>
      </c>
      <c r="AG18" s="918">
        <v>0</v>
      </c>
      <c r="AH18" s="918">
        <v>0</v>
      </c>
      <c r="AI18" s="918">
        <v>0</v>
      </c>
      <c r="AJ18" s="918">
        <v>0</v>
      </c>
      <c r="AK18" s="918">
        <v>0</v>
      </c>
      <c r="AL18" s="918" t="s">
        <v>766</v>
      </c>
      <c r="AM18" s="918" t="b">
        <v>0</v>
      </c>
      <c r="AN18" s="918" t="s">
        <v>746</v>
      </c>
      <c r="AR18" s="918" t="s">
        <v>621</v>
      </c>
    </row>
    <row r="19" spans="1:44" ht="11.25">
      <c r="A19" s="919">
        <v>18</v>
      </c>
      <c r="B19" s="920">
        <v>18</v>
      </c>
      <c r="C19" s="919">
        <v>0</v>
      </c>
      <c r="D19" s="919" t="s">
        <v>767</v>
      </c>
      <c r="E19" s="919"/>
      <c r="F19" s="919" t="s">
        <v>768</v>
      </c>
      <c r="G19" s="918">
        <v>0</v>
      </c>
      <c r="H19" s="918">
        <v>839000000</v>
      </c>
      <c r="I19" s="918">
        <v>714000000</v>
      </c>
      <c r="J19" s="918">
        <v>0</v>
      </c>
      <c r="L19" s="918">
        <v>0</v>
      </c>
      <c r="M19" s="918">
        <v>0</v>
      </c>
      <c r="N19" s="918">
        <v>0</v>
      </c>
      <c r="O19" s="918">
        <v>0</v>
      </c>
      <c r="P19" s="918" t="b">
        <v>0</v>
      </c>
      <c r="Q19" s="918" t="s">
        <v>769</v>
      </c>
      <c r="T19" s="918" t="s">
        <v>621</v>
      </c>
      <c r="U19" s="918">
        <v>0</v>
      </c>
      <c r="V19" s="918">
        <v>0</v>
      </c>
      <c r="W19" s="918">
        <v>0</v>
      </c>
      <c r="X19" s="918">
        <v>0</v>
      </c>
      <c r="Y19" s="918">
        <v>0</v>
      </c>
      <c r="Z19" s="918">
        <v>0</v>
      </c>
      <c r="AA19" s="918">
        <v>0</v>
      </c>
      <c r="AB19" s="918">
        <v>0</v>
      </c>
      <c r="AC19" s="918">
        <v>0</v>
      </c>
      <c r="AD19" s="918">
        <v>0</v>
      </c>
      <c r="AE19" s="918">
        <v>0</v>
      </c>
      <c r="AF19" s="918">
        <v>0</v>
      </c>
      <c r="AG19" s="918">
        <v>0</v>
      </c>
      <c r="AH19" s="918">
        <v>0</v>
      </c>
      <c r="AI19" s="918">
        <v>0</v>
      </c>
      <c r="AJ19" s="918">
        <v>0</v>
      </c>
      <c r="AK19" s="918">
        <v>0</v>
      </c>
      <c r="AL19" s="918" t="s">
        <v>766</v>
      </c>
      <c r="AM19" s="918" t="b">
        <v>0</v>
      </c>
      <c r="AN19" s="918" t="s">
        <v>759</v>
      </c>
      <c r="AR19" s="918" t="s">
        <v>621</v>
      </c>
    </row>
    <row r="20" spans="1:44" ht="11.25">
      <c r="A20" s="919">
        <v>19</v>
      </c>
      <c r="B20" s="920">
        <v>19</v>
      </c>
      <c r="C20" s="919">
        <v>0</v>
      </c>
      <c r="D20" s="919" t="s">
        <v>770</v>
      </c>
      <c r="E20" s="919"/>
      <c r="F20" s="919" t="s">
        <v>768</v>
      </c>
      <c r="G20" s="918">
        <v>0</v>
      </c>
      <c r="H20" s="918">
        <v>0</v>
      </c>
      <c r="I20" s="918">
        <v>0</v>
      </c>
      <c r="J20" s="918">
        <v>0</v>
      </c>
      <c r="L20" s="918">
        <v>0</v>
      </c>
      <c r="M20" s="918">
        <v>0</v>
      </c>
      <c r="N20" s="918">
        <v>0</v>
      </c>
      <c r="O20" s="918">
        <v>0</v>
      </c>
      <c r="P20" s="918" t="b">
        <v>0</v>
      </c>
      <c r="Q20" s="918" t="s">
        <v>771</v>
      </c>
      <c r="T20" s="918" t="s">
        <v>621</v>
      </c>
      <c r="U20" s="918">
        <v>0</v>
      </c>
      <c r="V20" s="918">
        <v>0</v>
      </c>
      <c r="W20" s="918">
        <v>0</v>
      </c>
      <c r="X20" s="918">
        <v>0</v>
      </c>
      <c r="Y20" s="918">
        <v>0</v>
      </c>
      <c r="Z20" s="918">
        <v>0</v>
      </c>
      <c r="AA20" s="918">
        <v>0</v>
      </c>
      <c r="AB20" s="918">
        <v>0</v>
      </c>
      <c r="AC20" s="918">
        <v>0</v>
      </c>
      <c r="AD20" s="918">
        <v>0</v>
      </c>
      <c r="AE20" s="918">
        <v>0</v>
      </c>
      <c r="AF20" s="918">
        <v>0</v>
      </c>
      <c r="AG20" s="918">
        <v>0</v>
      </c>
      <c r="AH20" s="918">
        <v>0</v>
      </c>
      <c r="AI20" s="918">
        <v>0</v>
      </c>
      <c r="AJ20" s="918">
        <v>0</v>
      </c>
      <c r="AK20" s="918">
        <v>0</v>
      </c>
      <c r="AL20" s="918">
        <v>266</v>
      </c>
      <c r="AM20" s="918" t="b">
        <v>0</v>
      </c>
      <c r="AN20" s="918" t="s">
        <v>746</v>
      </c>
      <c r="AR20" s="918" t="s">
        <v>621</v>
      </c>
    </row>
    <row r="21" spans="1:44" ht="11.25">
      <c r="A21" s="919">
        <v>20</v>
      </c>
      <c r="B21" s="920">
        <v>20</v>
      </c>
      <c r="C21" s="919">
        <v>0</v>
      </c>
      <c r="D21" s="919" t="s">
        <v>772</v>
      </c>
      <c r="E21" s="919"/>
      <c r="F21" s="919" t="s">
        <v>768</v>
      </c>
      <c r="G21" s="918">
        <v>0</v>
      </c>
      <c r="H21" s="918">
        <v>0</v>
      </c>
      <c r="I21" s="918">
        <v>0</v>
      </c>
      <c r="J21" s="918">
        <v>0</v>
      </c>
      <c r="L21" s="918">
        <v>0</v>
      </c>
      <c r="M21" s="918">
        <v>0</v>
      </c>
      <c r="N21" s="918">
        <v>0</v>
      </c>
      <c r="O21" s="918">
        <v>0</v>
      </c>
      <c r="P21" s="918" t="b">
        <v>0</v>
      </c>
      <c r="Q21" s="918" t="s">
        <v>769</v>
      </c>
      <c r="T21" s="918" t="s">
        <v>621</v>
      </c>
      <c r="U21" s="918">
        <v>0</v>
      </c>
      <c r="V21" s="918">
        <v>0</v>
      </c>
      <c r="W21" s="918">
        <v>0</v>
      </c>
      <c r="X21" s="918">
        <v>0</v>
      </c>
      <c r="Y21" s="918">
        <v>0</v>
      </c>
      <c r="Z21" s="918">
        <v>0</v>
      </c>
      <c r="AA21" s="918">
        <v>0</v>
      </c>
      <c r="AB21" s="918">
        <v>0</v>
      </c>
      <c r="AC21" s="918">
        <v>0</v>
      </c>
      <c r="AD21" s="918">
        <v>0</v>
      </c>
      <c r="AE21" s="918">
        <v>0</v>
      </c>
      <c r="AF21" s="918">
        <v>0</v>
      </c>
      <c r="AG21" s="918">
        <v>0</v>
      </c>
      <c r="AH21" s="918">
        <v>0</v>
      </c>
      <c r="AI21" s="918">
        <v>0</v>
      </c>
      <c r="AJ21" s="918">
        <v>0</v>
      </c>
      <c r="AK21" s="918">
        <v>0</v>
      </c>
      <c r="AM21" s="918" t="b">
        <v>0</v>
      </c>
      <c r="AN21" s="918" t="s">
        <v>759</v>
      </c>
      <c r="AR21" s="918" t="s">
        <v>621</v>
      </c>
    </row>
    <row r="22" spans="1:44" ht="11.25">
      <c r="A22" s="919">
        <v>21</v>
      </c>
      <c r="B22" s="920">
        <v>21</v>
      </c>
      <c r="C22" s="919">
        <v>0</v>
      </c>
      <c r="D22" s="919" t="s">
        <v>773</v>
      </c>
      <c r="E22" s="919"/>
      <c r="F22" s="919" t="s">
        <v>768</v>
      </c>
      <c r="G22" s="918">
        <v>0</v>
      </c>
      <c r="H22" s="918">
        <v>165295222</v>
      </c>
      <c r="I22" s="918">
        <v>177358548</v>
      </c>
      <c r="J22" s="918">
        <v>0</v>
      </c>
      <c r="L22" s="918">
        <v>0</v>
      </c>
      <c r="M22" s="918">
        <v>0</v>
      </c>
      <c r="N22" s="918">
        <v>0</v>
      </c>
      <c r="O22" s="918">
        <v>0</v>
      </c>
      <c r="P22" s="918" t="b">
        <v>0</v>
      </c>
      <c r="Q22" s="918" t="s">
        <v>769</v>
      </c>
      <c r="T22" s="918" t="s">
        <v>621</v>
      </c>
      <c r="U22" s="918">
        <v>0</v>
      </c>
      <c r="V22" s="918">
        <v>0</v>
      </c>
      <c r="W22" s="918">
        <v>0</v>
      </c>
      <c r="X22" s="918">
        <v>0</v>
      </c>
      <c r="Y22" s="918">
        <v>0</v>
      </c>
      <c r="Z22" s="918">
        <v>0</v>
      </c>
      <c r="AA22" s="918">
        <v>0</v>
      </c>
      <c r="AB22" s="918">
        <v>0</v>
      </c>
      <c r="AC22" s="918">
        <v>0</v>
      </c>
      <c r="AD22" s="918">
        <v>0</v>
      </c>
      <c r="AE22" s="918">
        <v>0</v>
      </c>
      <c r="AF22" s="918">
        <v>0</v>
      </c>
      <c r="AG22" s="918">
        <v>0</v>
      </c>
      <c r="AH22" s="918">
        <v>0</v>
      </c>
      <c r="AI22" s="918">
        <v>0</v>
      </c>
      <c r="AJ22" s="918">
        <v>0</v>
      </c>
      <c r="AK22" s="918">
        <v>0</v>
      </c>
      <c r="AM22" s="918" t="b">
        <v>0</v>
      </c>
      <c r="AN22" s="918" t="s">
        <v>746</v>
      </c>
      <c r="AR22" s="918" t="s">
        <v>621</v>
      </c>
    </row>
    <row r="23" spans="1:44" ht="11.25">
      <c r="A23" s="919">
        <v>22</v>
      </c>
      <c r="B23" s="920">
        <v>22</v>
      </c>
      <c r="C23" s="919">
        <v>0</v>
      </c>
      <c r="D23" s="919" t="s">
        <v>774</v>
      </c>
      <c r="E23" s="919"/>
      <c r="F23" s="919"/>
      <c r="G23" s="918">
        <v>0</v>
      </c>
      <c r="H23" s="918">
        <v>0</v>
      </c>
      <c r="I23" s="918">
        <v>0</v>
      </c>
      <c r="J23" s="918">
        <v>0</v>
      </c>
      <c r="L23" s="918">
        <v>0</v>
      </c>
      <c r="M23" s="918">
        <v>0</v>
      </c>
      <c r="N23" s="918">
        <v>0</v>
      </c>
      <c r="O23" s="918">
        <v>0</v>
      </c>
      <c r="P23" s="918" t="b">
        <v>0</v>
      </c>
      <c r="Q23" s="918" t="s">
        <v>769</v>
      </c>
      <c r="T23" s="918" t="s">
        <v>621</v>
      </c>
      <c r="U23" s="918">
        <v>0</v>
      </c>
      <c r="V23" s="918">
        <v>0</v>
      </c>
      <c r="W23" s="918">
        <v>0</v>
      </c>
      <c r="X23" s="918">
        <v>0</v>
      </c>
      <c r="Y23" s="918">
        <v>0</v>
      </c>
      <c r="Z23" s="918">
        <v>0</v>
      </c>
      <c r="AA23" s="918">
        <v>0</v>
      </c>
      <c r="AB23" s="918">
        <v>0</v>
      </c>
      <c r="AC23" s="918">
        <v>0</v>
      </c>
      <c r="AD23" s="918">
        <v>0</v>
      </c>
      <c r="AE23" s="918">
        <v>0</v>
      </c>
      <c r="AF23" s="918">
        <v>0</v>
      </c>
      <c r="AG23" s="918">
        <v>0</v>
      </c>
      <c r="AH23" s="918">
        <v>0</v>
      </c>
      <c r="AI23" s="918">
        <v>0</v>
      </c>
      <c r="AJ23" s="918">
        <v>0</v>
      </c>
      <c r="AK23" s="918">
        <v>0</v>
      </c>
      <c r="AM23" s="918" t="b">
        <v>0</v>
      </c>
      <c r="AN23" s="918" t="s">
        <v>759</v>
      </c>
      <c r="AR23" s="918" t="s">
        <v>621</v>
      </c>
    </row>
    <row r="24" spans="1:44" ht="11.25">
      <c r="A24" s="919">
        <v>23</v>
      </c>
      <c r="B24" s="920">
        <v>23</v>
      </c>
      <c r="C24" s="919">
        <v>0</v>
      </c>
      <c r="D24" s="919" t="s">
        <v>775</v>
      </c>
      <c r="E24" s="919"/>
      <c r="F24" s="919"/>
      <c r="G24" s="918">
        <v>0</v>
      </c>
      <c r="H24" s="918">
        <v>1010515</v>
      </c>
      <c r="I24" s="918">
        <v>1206295</v>
      </c>
      <c r="J24" s="918">
        <v>0</v>
      </c>
      <c r="L24" s="918">
        <v>0</v>
      </c>
      <c r="M24" s="918">
        <v>0</v>
      </c>
      <c r="N24" s="918">
        <v>0</v>
      </c>
      <c r="O24" s="918">
        <v>0</v>
      </c>
      <c r="P24" s="918" t="b">
        <v>0</v>
      </c>
      <c r="Q24" s="918" t="s">
        <v>771</v>
      </c>
      <c r="T24" s="918" t="s">
        <v>621</v>
      </c>
      <c r="U24" s="918">
        <v>0</v>
      </c>
      <c r="V24" s="918">
        <v>0</v>
      </c>
      <c r="W24" s="918">
        <v>0</v>
      </c>
      <c r="X24" s="918">
        <v>0</v>
      </c>
      <c r="Y24" s="918">
        <v>0</v>
      </c>
      <c r="Z24" s="918">
        <v>0</v>
      </c>
      <c r="AA24" s="918">
        <v>0</v>
      </c>
      <c r="AB24" s="918">
        <v>0</v>
      </c>
      <c r="AC24" s="918">
        <v>0</v>
      </c>
      <c r="AD24" s="918">
        <v>0</v>
      </c>
      <c r="AE24" s="918">
        <v>0</v>
      </c>
      <c r="AF24" s="918">
        <v>0</v>
      </c>
      <c r="AG24" s="918">
        <v>0</v>
      </c>
      <c r="AH24" s="918">
        <v>0</v>
      </c>
      <c r="AI24" s="918">
        <v>0</v>
      </c>
      <c r="AJ24" s="918">
        <v>0</v>
      </c>
      <c r="AK24" s="918">
        <v>0</v>
      </c>
      <c r="AM24" s="918" t="b">
        <v>0</v>
      </c>
      <c r="AN24" s="918" t="s">
        <v>746</v>
      </c>
      <c r="AR24" s="918" t="s">
        <v>621</v>
      </c>
    </row>
    <row r="25" spans="1:44" ht="11.25">
      <c r="A25" s="919">
        <v>24</v>
      </c>
      <c r="B25" s="920">
        <v>24</v>
      </c>
      <c r="C25" s="919">
        <v>0</v>
      </c>
      <c r="D25" s="919" t="s">
        <v>776</v>
      </c>
      <c r="E25" s="919"/>
      <c r="F25" s="919"/>
      <c r="G25" s="918">
        <v>0</v>
      </c>
      <c r="H25" s="918">
        <v>1003284707</v>
      </c>
      <c r="I25" s="918">
        <v>890152253</v>
      </c>
      <c r="J25" s="918">
        <v>0</v>
      </c>
      <c r="L25" s="918">
        <v>0</v>
      </c>
      <c r="M25" s="918">
        <v>0</v>
      </c>
      <c r="N25" s="918">
        <v>0</v>
      </c>
      <c r="O25" s="918">
        <v>0</v>
      </c>
      <c r="P25" s="918" t="b">
        <v>1</v>
      </c>
      <c r="R25" s="918" t="s">
        <v>626</v>
      </c>
      <c r="T25" s="918" t="s">
        <v>621</v>
      </c>
      <c r="U25" s="918">
        <v>0</v>
      </c>
      <c r="V25" s="918">
        <v>0</v>
      </c>
      <c r="W25" s="918">
        <v>0</v>
      </c>
      <c r="X25" s="918">
        <v>0</v>
      </c>
      <c r="Y25" s="918">
        <v>0</v>
      </c>
      <c r="Z25" s="918">
        <v>0</v>
      </c>
      <c r="AA25" s="918">
        <v>0</v>
      </c>
      <c r="AB25" s="918">
        <v>0</v>
      </c>
      <c r="AC25" s="918">
        <v>0</v>
      </c>
      <c r="AD25" s="918">
        <v>0</v>
      </c>
      <c r="AE25" s="918">
        <v>0</v>
      </c>
      <c r="AF25" s="918">
        <v>0</v>
      </c>
      <c r="AG25" s="918">
        <v>0</v>
      </c>
      <c r="AH25" s="918">
        <v>0</v>
      </c>
      <c r="AI25" s="918">
        <v>0</v>
      </c>
      <c r="AJ25" s="918">
        <v>0</v>
      </c>
      <c r="AK25" s="918">
        <v>0</v>
      </c>
      <c r="AM25" s="918" t="b">
        <v>0</v>
      </c>
      <c r="AN25" s="918" t="s">
        <v>746</v>
      </c>
      <c r="AR25" s="918" t="s">
        <v>621</v>
      </c>
    </row>
    <row r="26" spans="1:44" ht="11.25">
      <c r="A26" s="919">
        <v>25</v>
      </c>
      <c r="B26" s="920">
        <v>25</v>
      </c>
      <c r="C26" s="919">
        <v>0</v>
      </c>
      <c r="D26" s="919" t="s">
        <v>578</v>
      </c>
      <c r="E26" s="919"/>
      <c r="F26" s="919"/>
      <c r="G26" s="918">
        <v>0</v>
      </c>
      <c r="H26" s="918">
        <v>0</v>
      </c>
      <c r="I26" s="918">
        <v>0</v>
      </c>
      <c r="J26" s="918">
        <v>0</v>
      </c>
      <c r="K26" s="918" t="s">
        <v>620</v>
      </c>
      <c r="L26" s="918">
        <v>0</v>
      </c>
      <c r="M26" s="918">
        <v>0</v>
      </c>
      <c r="N26" s="918">
        <v>0</v>
      </c>
      <c r="O26" s="918">
        <v>0</v>
      </c>
      <c r="P26" s="918" t="b">
        <v>0</v>
      </c>
      <c r="T26" s="918" t="s">
        <v>621</v>
      </c>
      <c r="U26" s="918">
        <v>0</v>
      </c>
      <c r="V26" s="918">
        <v>0</v>
      </c>
      <c r="W26" s="918">
        <v>0</v>
      </c>
      <c r="X26" s="918">
        <v>0</v>
      </c>
      <c r="Y26" s="918">
        <v>0</v>
      </c>
      <c r="Z26" s="918">
        <v>0</v>
      </c>
      <c r="AA26" s="918">
        <v>0</v>
      </c>
      <c r="AB26" s="918">
        <v>0</v>
      </c>
      <c r="AC26" s="918">
        <v>0</v>
      </c>
      <c r="AD26" s="918">
        <v>0</v>
      </c>
      <c r="AE26" s="918">
        <v>0</v>
      </c>
      <c r="AF26" s="918">
        <v>0</v>
      </c>
      <c r="AG26" s="918">
        <v>0</v>
      </c>
      <c r="AH26" s="918">
        <v>0</v>
      </c>
      <c r="AI26" s="918">
        <v>0</v>
      </c>
      <c r="AJ26" s="918">
        <v>0</v>
      </c>
      <c r="AK26" s="918">
        <v>0</v>
      </c>
      <c r="AM26" s="918" t="b">
        <v>1</v>
      </c>
      <c r="AQ26" s="918" t="s">
        <v>738</v>
      </c>
      <c r="AR26" s="918" t="s">
        <v>621</v>
      </c>
    </row>
    <row r="27" spans="1:44" ht="11.25">
      <c r="A27" s="919">
        <v>26</v>
      </c>
      <c r="B27" s="920">
        <v>26</v>
      </c>
      <c r="C27" s="919">
        <v>0</v>
      </c>
      <c r="D27" s="919" t="s">
        <v>777</v>
      </c>
      <c r="E27" s="919"/>
      <c r="F27" s="919"/>
      <c r="G27" s="918">
        <v>0</v>
      </c>
      <c r="H27" s="918">
        <v>0</v>
      </c>
      <c r="I27" s="918">
        <v>0</v>
      </c>
      <c r="J27" s="918">
        <v>0</v>
      </c>
      <c r="L27" s="918">
        <v>0</v>
      </c>
      <c r="M27" s="918">
        <v>0</v>
      </c>
      <c r="N27" s="918">
        <v>0</v>
      </c>
      <c r="O27" s="918">
        <v>0</v>
      </c>
      <c r="P27" s="918" t="b">
        <v>0</v>
      </c>
      <c r="Q27" s="918" t="s">
        <v>778</v>
      </c>
      <c r="T27" s="918" t="s">
        <v>621</v>
      </c>
      <c r="U27" s="918">
        <v>0</v>
      </c>
      <c r="V27" s="918">
        <v>0</v>
      </c>
      <c r="W27" s="918">
        <v>0</v>
      </c>
      <c r="X27" s="918">
        <v>0</v>
      </c>
      <c r="Y27" s="918">
        <v>0</v>
      </c>
      <c r="Z27" s="918">
        <v>0</v>
      </c>
      <c r="AA27" s="918">
        <v>0</v>
      </c>
      <c r="AB27" s="918">
        <v>0</v>
      </c>
      <c r="AC27" s="918">
        <v>0</v>
      </c>
      <c r="AD27" s="918">
        <v>0</v>
      </c>
      <c r="AE27" s="918">
        <v>0</v>
      </c>
      <c r="AF27" s="918">
        <v>0</v>
      </c>
      <c r="AG27" s="918">
        <v>0</v>
      </c>
      <c r="AH27" s="918">
        <v>0</v>
      </c>
      <c r="AI27" s="918">
        <v>0</v>
      </c>
      <c r="AJ27" s="918">
        <v>0</v>
      </c>
      <c r="AK27" s="918">
        <v>0</v>
      </c>
      <c r="AM27" s="918" t="b">
        <v>1</v>
      </c>
      <c r="AQ27" s="918" t="s">
        <v>738</v>
      </c>
      <c r="AR27" s="918" t="s">
        <v>621</v>
      </c>
    </row>
    <row r="28" spans="1:44" ht="11.25">
      <c r="A28" s="919">
        <v>27</v>
      </c>
      <c r="B28" s="920">
        <v>27</v>
      </c>
      <c r="C28" s="919">
        <v>0</v>
      </c>
      <c r="D28" s="919" t="s">
        <v>779</v>
      </c>
      <c r="E28" s="919"/>
      <c r="F28" s="919"/>
      <c r="G28" s="918">
        <v>0</v>
      </c>
      <c r="H28" s="918">
        <v>0</v>
      </c>
      <c r="I28" s="918">
        <v>0</v>
      </c>
      <c r="J28" s="918">
        <v>0</v>
      </c>
      <c r="L28" s="918">
        <v>0</v>
      </c>
      <c r="M28" s="918">
        <v>0</v>
      </c>
      <c r="N28" s="918">
        <v>0</v>
      </c>
      <c r="O28" s="918">
        <v>0</v>
      </c>
      <c r="P28" s="918" t="b">
        <v>0</v>
      </c>
      <c r="Q28" s="918" t="s">
        <v>778</v>
      </c>
      <c r="T28" s="918" t="s">
        <v>621</v>
      </c>
      <c r="U28" s="918">
        <v>0</v>
      </c>
      <c r="V28" s="918">
        <v>0</v>
      </c>
      <c r="W28" s="918">
        <v>0</v>
      </c>
      <c r="X28" s="918">
        <v>0</v>
      </c>
      <c r="Y28" s="918">
        <v>0</v>
      </c>
      <c r="Z28" s="918">
        <v>0</v>
      </c>
      <c r="AA28" s="918">
        <v>0</v>
      </c>
      <c r="AB28" s="918">
        <v>0</v>
      </c>
      <c r="AC28" s="918">
        <v>0</v>
      </c>
      <c r="AD28" s="918">
        <v>0</v>
      </c>
      <c r="AE28" s="918">
        <v>0</v>
      </c>
      <c r="AF28" s="918">
        <v>0</v>
      </c>
      <c r="AG28" s="918">
        <v>0</v>
      </c>
      <c r="AH28" s="918">
        <v>0</v>
      </c>
      <c r="AI28" s="918">
        <v>0</v>
      </c>
      <c r="AJ28" s="918">
        <v>0</v>
      </c>
      <c r="AK28" s="918">
        <v>0</v>
      </c>
      <c r="AM28" s="918" t="b">
        <v>1</v>
      </c>
      <c r="AO28" s="918" t="s">
        <v>780</v>
      </c>
      <c r="AP28" s="918" t="s">
        <v>781</v>
      </c>
      <c r="AQ28" s="918" t="s">
        <v>782</v>
      </c>
      <c r="AR28" s="918" t="s">
        <v>621</v>
      </c>
    </row>
    <row r="29" spans="1:44" ht="11.25">
      <c r="A29" s="919">
        <v>28</v>
      </c>
      <c r="B29" s="920">
        <v>28</v>
      </c>
      <c r="C29" s="919">
        <v>0</v>
      </c>
      <c r="D29" s="919" t="s">
        <v>783</v>
      </c>
      <c r="E29" s="919"/>
      <c r="F29" s="919"/>
      <c r="G29" s="918">
        <v>0</v>
      </c>
      <c r="H29" s="918">
        <v>6325497</v>
      </c>
      <c r="I29" s="918">
        <v>5936541</v>
      </c>
      <c r="J29" s="918">
        <v>0</v>
      </c>
      <c r="L29" s="918">
        <v>0</v>
      </c>
      <c r="M29" s="918">
        <v>0</v>
      </c>
      <c r="N29" s="918">
        <v>0</v>
      </c>
      <c r="O29" s="918">
        <v>0</v>
      </c>
      <c r="P29" s="918" t="b">
        <v>0</v>
      </c>
      <c r="Q29" s="918" t="s">
        <v>778</v>
      </c>
      <c r="T29" s="918" t="s">
        <v>621</v>
      </c>
      <c r="U29" s="918">
        <v>0</v>
      </c>
      <c r="V29" s="918">
        <v>0</v>
      </c>
      <c r="W29" s="918">
        <v>0</v>
      </c>
      <c r="X29" s="918">
        <v>0</v>
      </c>
      <c r="Y29" s="918">
        <v>0</v>
      </c>
      <c r="Z29" s="918">
        <v>0</v>
      </c>
      <c r="AA29" s="918">
        <v>0</v>
      </c>
      <c r="AB29" s="918">
        <v>0</v>
      </c>
      <c r="AC29" s="918">
        <v>0</v>
      </c>
      <c r="AD29" s="918">
        <v>0</v>
      </c>
      <c r="AE29" s="918">
        <v>0</v>
      </c>
      <c r="AF29" s="918">
        <v>0</v>
      </c>
      <c r="AG29" s="918">
        <v>0</v>
      </c>
      <c r="AH29" s="918">
        <v>0</v>
      </c>
      <c r="AI29" s="918">
        <v>0</v>
      </c>
      <c r="AJ29" s="918">
        <v>0</v>
      </c>
      <c r="AK29" s="918">
        <v>0</v>
      </c>
      <c r="AM29" s="918" t="b">
        <v>0</v>
      </c>
      <c r="AO29" s="918" t="s">
        <v>620</v>
      </c>
      <c r="AP29" s="918" t="s">
        <v>738</v>
      </c>
      <c r="AR29" s="918" t="s">
        <v>621</v>
      </c>
    </row>
    <row r="30" spans="1:44" ht="11.25">
      <c r="A30" s="919">
        <v>29</v>
      </c>
      <c r="B30" s="920">
        <v>29</v>
      </c>
      <c r="C30" s="919">
        <v>0</v>
      </c>
      <c r="D30" s="919" t="s">
        <v>784</v>
      </c>
      <c r="E30" s="919"/>
      <c r="F30" s="919"/>
      <c r="G30" s="918">
        <v>0</v>
      </c>
      <c r="H30" s="918">
        <v>89579664</v>
      </c>
      <c r="I30" s="918">
        <v>85479941</v>
      </c>
      <c r="J30" s="918">
        <v>0</v>
      </c>
      <c r="L30" s="918">
        <v>0</v>
      </c>
      <c r="M30" s="918">
        <v>0</v>
      </c>
      <c r="N30" s="918">
        <v>0</v>
      </c>
      <c r="O30" s="918">
        <v>0</v>
      </c>
      <c r="P30" s="918" t="b">
        <v>0</v>
      </c>
      <c r="Q30" s="918" t="s">
        <v>778</v>
      </c>
      <c r="T30" s="918" t="s">
        <v>621</v>
      </c>
      <c r="U30" s="918">
        <v>0</v>
      </c>
      <c r="V30" s="918">
        <v>0</v>
      </c>
      <c r="W30" s="918">
        <v>0</v>
      </c>
      <c r="X30" s="918">
        <v>0</v>
      </c>
      <c r="Y30" s="918">
        <v>0</v>
      </c>
      <c r="Z30" s="918">
        <v>0</v>
      </c>
      <c r="AA30" s="918">
        <v>0</v>
      </c>
      <c r="AB30" s="918">
        <v>0</v>
      </c>
      <c r="AC30" s="918">
        <v>0</v>
      </c>
      <c r="AD30" s="918">
        <v>0</v>
      </c>
      <c r="AE30" s="918">
        <v>0</v>
      </c>
      <c r="AF30" s="918">
        <v>0</v>
      </c>
      <c r="AG30" s="918">
        <v>0</v>
      </c>
      <c r="AH30" s="918">
        <v>0</v>
      </c>
      <c r="AI30" s="918">
        <v>0</v>
      </c>
      <c r="AJ30" s="918">
        <v>0</v>
      </c>
      <c r="AK30" s="918">
        <v>0</v>
      </c>
      <c r="AM30" s="918" t="b">
        <v>0</v>
      </c>
      <c r="AO30" s="918" t="s">
        <v>620</v>
      </c>
      <c r="AP30" s="918" t="s">
        <v>738</v>
      </c>
      <c r="AR30" s="918" t="s">
        <v>621</v>
      </c>
    </row>
    <row r="31" spans="1:44" ht="11.25">
      <c r="A31" s="919">
        <v>30</v>
      </c>
      <c r="B31" s="920">
        <v>30</v>
      </c>
      <c r="C31" s="919">
        <v>0</v>
      </c>
      <c r="D31" s="919" t="s">
        <v>785</v>
      </c>
      <c r="E31" s="919"/>
      <c r="F31" s="919"/>
      <c r="G31" s="918">
        <v>0</v>
      </c>
      <c r="H31" s="918">
        <v>0</v>
      </c>
      <c r="I31" s="918">
        <v>4607998</v>
      </c>
      <c r="J31" s="918">
        <v>0</v>
      </c>
      <c r="L31" s="918">
        <v>0</v>
      </c>
      <c r="M31" s="918">
        <v>0</v>
      </c>
      <c r="N31" s="918">
        <v>0</v>
      </c>
      <c r="O31" s="918">
        <v>0</v>
      </c>
      <c r="P31" s="918" t="b">
        <v>0</v>
      </c>
      <c r="Q31" s="918" t="s">
        <v>778</v>
      </c>
      <c r="T31" s="918" t="s">
        <v>621</v>
      </c>
      <c r="U31" s="918">
        <v>0</v>
      </c>
      <c r="V31" s="918">
        <v>0</v>
      </c>
      <c r="W31" s="918">
        <v>0</v>
      </c>
      <c r="X31" s="918">
        <v>0</v>
      </c>
      <c r="Y31" s="918">
        <v>0</v>
      </c>
      <c r="Z31" s="918">
        <v>0</v>
      </c>
      <c r="AA31" s="918">
        <v>0</v>
      </c>
      <c r="AB31" s="918">
        <v>0</v>
      </c>
      <c r="AC31" s="918">
        <v>0</v>
      </c>
      <c r="AD31" s="918">
        <v>0</v>
      </c>
      <c r="AE31" s="918">
        <v>0</v>
      </c>
      <c r="AF31" s="918">
        <v>0</v>
      </c>
      <c r="AG31" s="918">
        <v>0</v>
      </c>
      <c r="AH31" s="918">
        <v>0</v>
      </c>
      <c r="AI31" s="918">
        <v>0</v>
      </c>
      <c r="AJ31" s="918">
        <v>0</v>
      </c>
      <c r="AK31" s="918">
        <v>0</v>
      </c>
      <c r="AM31" s="918" t="b">
        <v>0</v>
      </c>
      <c r="AO31" s="918" t="s">
        <v>620</v>
      </c>
      <c r="AP31" s="918" t="s">
        <v>738</v>
      </c>
      <c r="AR31" s="918" t="s">
        <v>621</v>
      </c>
    </row>
    <row r="32" spans="1:44" ht="11.25">
      <c r="A32" s="919">
        <v>31</v>
      </c>
      <c r="B32" s="920">
        <v>31</v>
      </c>
      <c r="C32" s="919">
        <v>0</v>
      </c>
      <c r="D32" s="919" t="s">
        <v>786</v>
      </c>
      <c r="E32" s="919"/>
      <c r="F32" s="919"/>
      <c r="G32" s="918">
        <v>0</v>
      </c>
      <c r="H32" s="918">
        <v>46478183</v>
      </c>
      <c r="I32" s="918">
        <v>4422829</v>
      </c>
      <c r="J32" s="918">
        <v>0</v>
      </c>
      <c r="L32" s="918">
        <v>0</v>
      </c>
      <c r="M32" s="918">
        <v>0</v>
      </c>
      <c r="N32" s="918">
        <v>0</v>
      </c>
      <c r="O32" s="918">
        <v>0</v>
      </c>
      <c r="P32" s="918" t="b">
        <v>0</v>
      </c>
      <c r="Q32" s="918" t="s">
        <v>778</v>
      </c>
      <c r="T32" s="918" t="s">
        <v>621</v>
      </c>
      <c r="U32" s="918">
        <v>0</v>
      </c>
      <c r="V32" s="918">
        <v>0</v>
      </c>
      <c r="W32" s="918">
        <v>0</v>
      </c>
      <c r="X32" s="918">
        <v>0</v>
      </c>
      <c r="Y32" s="918">
        <v>0</v>
      </c>
      <c r="Z32" s="918">
        <v>0</v>
      </c>
      <c r="AA32" s="918">
        <v>0</v>
      </c>
      <c r="AB32" s="918">
        <v>0</v>
      </c>
      <c r="AC32" s="918">
        <v>0</v>
      </c>
      <c r="AD32" s="918">
        <v>0</v>
      </c>
      <c r="AE32" s="918">
        <v>0</v>
      </c>
      <c r="AF32" s="918">
        <v>0</v>
      </c>
      <c r="AG32" s="918">
        <v>0</v>
      </c>
      <c r="AH32" s="918">
        <v>0</v>
      </c>
      <c r="AI32" s="918">
        <v>0</v>
      </c>
      <c r="AJ32" s="918">
        <v>0</v>
      </c>
      <c r="AK32" s="918">
        <v>0</v>
      </c>
      <c r="AM32" s="918" t="b">
        <v>0</v>
      </c>
      <c r="AN32" s="918" t="s">
        <v>787</v>
      </c>
      <c r="AO32" s="918" t="s">
        <v>620</v>
      </c>
      <c r="AP32" s="918" t="s">
        <v>781</v>
      </c>
      <c r="AR32" s="918" t="s">
        <v>621</v>
      </c>
    </row>
    <row r="33" spans="1:44" ht="11.25">
      <c r="A33" s="919">
        <v>32</v>
      </c>
      <c r="B33" s="920">
        <v>32</v>
      </c>
      <c r="C33" s="919">
        <v>0</v>
      </c>
      <c r="D33" s="919" t="s">
        <v>460</v>
      </c>
      <c r="E33" s="919"/>
      <c r="F33" s="919"/>
      <c r="G33" s="918">
        <v>0</v>
      </c>
      <c r="H33" s="918">
        <v>0</v>
      </c>
      <c r="I33" s="918">
        <v>0</v>
      </c>
      <c r="J33" s="918">
        <v>0</v>
      </c>
      <c r="L33" s="918">
        <v>0</v>
      </c>
      <c r="M33" s="918">
        <v>0</v>
      </c>
      <c r="N33" s="918">
        <v>0</v>
      </c>
      <c r="O33" s="918">
        <v>0</v>
      </c>
      <c r="P33" s="918" t="b">
        <v>0</v>
      </c>
      <c r="Q33" s="918" t="s">
        <v>778</v>
      </c>
      <c r="T33" s="918" t="s">
        <v>621</v>
      </c>
      <c r="U33" s="918">
        <v>0</v>
      </c>
      <c r="V33" s="918">
        <v>0</v>
      </c>
      <c r="W33" s="918">
        <v>0</v>
      </c>
      <c r="X33" s="918">
        <v>0</v>
      </c>
      <c r="Y33" s="918">
        <v>0</v>
      </c>
      <c r="Z33" s="918">
        <v>0</v>
      </c>
      <c r="AA33" s="918">
        <v>0</v>
      </c>
      <c r="AB33" s="918">
        <v>0</v>
      </c>
      <c r="AC33" s="918">
        <v>0</v>
      </c>
      <c r="AD33" s="918">
        <v>0</v>
      </c>
      <c r="AE33" s="918">
        <v>0</v>
      </c>
      <c r="AF33" s="918">
        <v>0</v>
      </c>
      <c r="AG33" s="918">
        <v>0</v>
      </c>
      <c r="AH33" s="918">
        <v>0</v>
      </c>
      <c r="AI33" s="918">
        <v>0</v>
      </c>
      <c r="AJ33" s="918">
        <v>0</v>
      </c>
      <c r="AK33" s="918">
        <v>0</v>
      </c>
      <c r="AM33" s="918" t="b">
        <v>0</v>
      </c>
      <c r="AN33" s="918" t="s">
        <v>788</v>
      </c>
      <c r="AO33" s="918" t="s">
        <v>620</v>
      </c>
      <c r="AP33" s="918" t="s">
        <v>781</v>
      </c>
      <c r="AR33" s="918" t="s">
        <v>621</v>
      </c>
    </row>
    <row r="34" spans="1:44" ht="11.25">
      <c r="A34" s="919">
        <v>33</v>
      </c>
      <c r="B34" s="920">
        <v>33</v>
      </c>
      <c r="C34" s="919">
        <v>0</v>
      </c>
      <c r="D34" s="919" t="s">
        <v>461</v>
      </c>
      <c r="E34" s="919"/>
      <c r="F34" s="919"/>
      <c r="G34" s="918">
        <v>0</v>
      </c>
      <c r="H34" s="918">
        <v>0</v>
      </c>
      <c r="I34" s="918">
        <v>0</v>
      </c>
      <c r="J34" s="918">
        <v>0</v>
      </c>
      <c r="L34" s="918">
        <v>0</v>
      </c>
      <c r="M34" s="918">
        <v>0</v>
      </c>
      <c r="N34" s="918">
        <v>0</v>
      </c>
      <c r="O34" s="918">
        <v>0</v>
      </c>
      <c r="P34" s="918" t="b">
        <v>0</v>
      </c>
      <c r="Q34" s="918" t="s">
        <v>778</v>
      </c>
      <c r="T34" s="918" t="s">
        <v>621</v>
      </c>
      <c r="U34" s="918">
        <v>0</v>
      </c>
      <c r="V34" s="918">
        <v>0</v>
      </c>
      <c r="W34" s="918">
        <v>0</v>
      </c>
      <c r="X34" s="918">
        <v>0</v>
      </c>
      <c r="Y34" s="918">
        <v>0</v>
      </c>
      <c r="Z34" s="918">
        <v>0</v>
      </c>
      <c r="AA34" s="918">
        <v>0</v>
      </c>
      <c r="AB34" s="918">
        <v>0</v>
      </c>
      <c r="AC34" s="918">
        <v>0</v>
      </c>
      <c r="AD34" s="918">
        <v>0</v>
      </c>
      <c r="AE34" s="918">
        <v>0</v>
      </c>
      <c r="AF34" s="918">
        <v>0</v>
      </c>
      <c r="AG34" s="918">
        <v>0</v>
      </c>
      <c r="AH34" s="918">
        <v>0</v>
      </c>
      <c r="AI34" s="918">
        <v>0</v>
      </c>
      <c r="AJ34" s="918">
        <v>0</v>
      </c>
      <c r="AK34" s="918">
        <v>0</v>
      </c>
      <c r="AM34" s="918" t="b">
        <v>0</v>
      </c>
      <c r="AN34" s="918" t="s">
        <v>787</v>
      </c>
      <c r="AO34" s="918" t="s">
        <v>620</v>
      </c>
      <c r="AP34" s="918" t="s">
        <v>781</v>
      </c>
      <c r="AR34" s="918" t="s">
        <v>621</v>
      </c>
    </row>
    <row r="35" spans="1:44" ht="11.25">
      <c r="A35" s="919">
        <v>34</v>
      </c>
      <c r="B35" s="920">
        <v>34</v>
      </c>
      <c r="C35" s="919">
        <v>0</v>
      </c>
      <c r="D35" s="919" t="s">
        <v>789</v>
      </c>
      <c r="E35" s="919"/>
      <c r="F35" s="919"/>
      <c r="G35" s="918">
        <v>0</v>
      </c>
      <c r="H35" s="918">
        <v>134125248</v>
      </c>
      <c r="I35" s="918">
        <v>133847943</v>
      </c>
      <c r="J35" s="918">
        <v>0</v>
      </c>
      <c r="L35" s="918">
        <v>0</v>
      </c>
      <c r="M35" s="918">
        <v>0</v>
      </c>
      <c r="N35" s="918">
        <v>0</v>
      </c>
      <c r="O35" s="918">
        <v>0</v>
      </c>
      <c r="P35" s="918" t="b">
        <v>0</v>
      </c>
      <c r="Q35" s="918" t="s">
        <v>778</v>
      </c>
      <c r="T35" s="918" t="s">
        <v>621</v>
      </c>
      <c r="U35" s="918">
        <v>0</v>
      </c>
      <c r="V35" s="918">
        <v>0</v>
      </c>
      <c r="W35" s="918">
        <v>0</v>
      </c>
      <c r="X35" s="918">
        <v>0</v>
      </c>
      <c r="Y35" s="918">
        <v>0</v>
      </c>
      <c r="Z35" s="918">
        <v>0</v>
      </c>
      <c r="AA35" s="918">
        <v>0</v>
      </c>
      <c r="AB35" s="918">
        <v>0</v>
      </c>
      <c r="AC35" s="918">
        <v>0</v>
      </c>
      <c r="AD35" s="918">
        <v>0</v>
      </c>
      <c r="AE35" s="918">
        <v>0</v>
      </c>
      <c r="AF35" s="918">
        <v>0</v>
      </c>
      <c r="AG35" s="918">
        <v>0</v>
      </c>
      <c r="AH35" s="918">
        <v>0</v>
      </c>
      <c r="AI35" s="918">
        <v>0</v>
      </c>
      <c r="AJ35" s="918">
        <v>0</v>
      </c>
      <c r="AK35" s="918">
        <v>0</v>
      </c>
      <c r="AM35" s="918" t="b">
        <v>0</v>
      </c>
      <c r="AN35" s="918" t="s">
        <v>788</v>
      </c>
      <c r="AO35" s="918" t="s">
        <v>620</v>
      </c>
      <c r="AP35" s="918" t="s">
        <v>781</v>
      </c>
      <c r="AR35" s="918" t="s">
        <v>621</v>
      </c>
    </row>
    <row r="36" spans="1:44" ht="11.25">
      <c r="A36" s="919">
        <v>35</v>
      </c>
      <c r="B36" s="920">
        <v>35</v>
      </c>
      <c r="C36" s="919">
        <v>0</v>
      </c>
      <c r="D36" s="919" t="s">
        <v>790</v>
      </c>
      <c r="E36" s="919"/>
      <c r="F36" s="919"/>
      <c r="G36" s="918">
        <v>0</v>
      </c>
      <c r="H36" s="918">
        <v>276508592</v>
      </c>
      <c r="I36" s="918">
        <v>234295252</v>
      </c>
      <c r="J36" s="918">
        <v>0</v>
      </c>
      <c r="L36" s="918">
        <v>0</v>
      </c>
      <c r="M36" s="918">
        <v>0</v>
      </c>
      <c r="N36" s="918">
        <v>0</v>
      </c>
      <c r="O36" s="918">
        <v>0</v>
      </c>
      <c r="P36" s="918" t="b">
        <v>1</v>
      </c>
      <c r="R36" s="918" t="s">
        <v>626</v>
      </c>
      <c r="T36" s="918" t="s">
        <v>621</v>
      </c>
      <c r="U36" s="918">
        <v>0</v>
      </c>
      <c r="V36" s="918">
        <v>0</v>
      </c>
      <c r="W36" s="918">
        <v>0</v>
      </c>
      <c r="X36" s="918">
        <v>0</v>
      </c>
      <c r="Y36" s="918">
        <v>0</v>
      </c>
      <c r="Z36" s="918">
        <v>0</v>
      </c>
      <c r="AA36" s="918">
        <v>0</v>
      </c>
      <c r="AB36" s="918">
        <v>0</v>
      </c>
      <c r="AC36" s="918">
        <v>0</v>
      </c>
      <c r="AD36" s="918">
        <v>0</v>
      </c>
      <c r="AE36" s="918">
        <v>0</v>
      </c>
      <c r="AF36" s="918">
        <v>0</v>
      </c>
      <c r="AG36" s="918">
        <v>0</v>
      </c>
      <c r="AH36" s="918">
        <v>0</v>
      </c>
      <c r="AI36" s="918">
        <v>0</v>
      </c>
      <c r="AJ36" s="918">
        <v>0</v>
      </c>
      <c r="AK36" s="918">
        <v>0</v>
      </c>
      <c r="AM36" s="918" t="b">
        <v>0</v>
      </c>
      <c r="AN36" s="918" t="s">
        <v>787</v>
      </c>
      <c r="AO36" s="918" t="s">
        <v>620</v>
      </c>
      <c r="AP36" s="918" t="s">
        <v>781</v>
      </c>
      <c r="AR36" s="918" t="s">
        <v>621</v>
      </c>
    </row>
    <row r="37" spans="1:44" ht="11.25">
      <c r="A37" s="919">
        <v>36</v>
      </c>
      <c r="B37" s="920">
        <v>36</v>
      </c>
      <c r="C37" s="919">
        <v>0</v>
      </c>
      <c r="D37" s="919" t="s">
        <v>234</v>
      </c>
      <c r="E37" s="919"/>
      <c r="F37" s="919"/>
      <c r="G37" s="918">
        <v>0</v>
      </c>
      <c r="H37" s="918">
        <v>0</v>
      </c>
      <c r="I37" s="918">
        <v>0</v>
      </c>
      <c r="J37" s="918">
        <v>0</v>
      </c>
      <c r="K37" s="918" t="s">
        <v>620</v>
      </c>
      <c r="L37" s="918">
        <v>0</v>
      </c>
      <c r="M37" s="918">
        <v>0</v>
      </c>
      <c r="N37" s="918">
        <v>0</v>
      </c>
      <c r="O37" s="918">
        <v>0</v>
      </c>
      <c r="P37" s="918" t="b">
        <v>0</v>
      </c>
      <c r="T37" s="918" t="s">
        <v>621</v>
      </c>
      <c r="U37" s="918">
        <v>0</v>
      </c>
      <c r="V37" s="918">
        <v>0</v>
      </c>
      <c r="W37" s="918">
        <v>0</v>
      </c>
      <c r="X37" s="918">
        <v>0</v>
      </c>
      <c r="Y37" s="918">
        <v>0</v>
      </c>
      <c r="Z37" s="918">
        <v>0</v>
      </c>
      <c r="AA37" s="918">
        <v>0</v>
      </c>
      <c r="AB37" s="918">
        <v>0</v>
      </c>
      <c r="AC37" s="918">
        <v>0</v>
      </c>
      <c r="AD37" s="918">
        <v>0</v>
      </c>
      <c r="AE37" s="918">
        <v>0</v>
      </c>
      <c r="AF37" s="918">
        <v>0</v>
      </c>
      <c r="AG37" s="918">
        <v>0</v>
      </c>
      <c r="AH37" s="918">
        <v>0</v>
      </c>
      <c r="AI37" s="918">
        <v>0</v>
      </c>
      <c r="AJ37" s="918">
        <v>0</v>
      </c>
      <c r="AK37" s="918">
        <v>0</v>
      </c>
      <c r="AL37" s="918">
        <v>119</v>
      </c>
      <c r="AM37" s="918" t="b">
        <v>0</v>
      </c>
      <c r="AN37" s="918" t="s">
        <v>787</v>
      </c>
      <c r="AO37" s="918" t="s">
        <v>620</v>
      </c>
      <c r="AP37" s="918" t="s">
        <v>781</v>
      </c>
      <c r="AR37" s="918" t="s">
        <v>621</v>
      </c>
    </row>
    <row r="38" spans="1:44" ht="11.25">
      <c r="A38" s="919">
        <v>37</v>
      </c>
      <c r="B38" s="920">
        <v>37</v>
      </c>
      <c r="C38" s="919">
        <v>0</v>
      </c>
      <c r="D38" s="919" t="s">
        <v>791</v>
      </c>
      <c r="E38" s="919"/>
      <c r="F38" s="919"/>
      <c r="G38" s="918">
        <v>0</v>
      </c>
      <c r="H38" s="918">
        <v>81002230</v>
      </c>
      <c r="I38" s="918">
        <v>0</v>
      </c>
      <c r="J38" s="918">
        <v>0</v>
      </c>
      <c r="L38" s="918">
        <v>0</v>
      </c>
      <c r="M38" s="918">
        <v>0</v>
      </c>
      <c r="N38" s="918">
        <v>0</v>
      </c>
      <c r="O38" s="918">
        <v>0</v>
      </c>
      <c r="P38" s="918" t="b">
        <v>0</v>
      </c>
      <c r="Q38" s="918" t="s">
        <v>792</v>
      </c>
      <c r="T38" s="918" t="s">
        <v>621</v>
      </c>
      <c r="U38" s="918">
        <v>0</v>
      </c>
      <c r="V38" s="918">
        <v>0</v>
      </c>
      <c r="W38" s="918">
        <v>0</v>
      </c>
      <c r="X38" s="918">
        <v>0</v>
      </c>
      <c r="Y38" s="918">
        <v>0</v>
      </c>
      <c r="Z38" s="918">
        <v>0</v>
      </c>
      <c r="AA38" s="918">
        <v>0</v>
      </c>
      <c r="AB38" s="918">
        <v>0</v>
      </c>
      <c r="AC38" s="918">
        <v>0</v>
      </c>
      <c r="AD38" s="918">
        <v>0</v>
      </c>
      <c r="AE38" s="918">
        <v>0</v>
      </c>
      <c r="AF38" s="918">
        <v>0</v>
      </c>
      <c r="AG38" s="918">
        <v>0</v>
      </c>
      <c r="AH38" s="918">
        <v>0</v>
      </c>
      <c r="AI38" s="918">
        <v>0</v>
      </c>
      <c r="AJ38" s="918">
        <v>0</v>
      </c>
      <c r="AK38" s="918">
        <v>0</v>
      </c>
      <c r="AM38" s="918" t="b">
        <v>0</v>
      </c>
      <c r="AN38" s="918" t="s">
        <v>787</v>
      </c>
      <c r="AO38" s="918" t="s">
        <v>620</v>
      </c>
      <c r="AP38" s="918" t="s">
        <v>781</v>
      </c>
      <c r="AR38" s="918" t="s">
        <v>621</v>
      </c>
    </row>
    <row r="39" spans="1:44" ht="11.25">
      <c r="A39" s="919">
        <v>38</v>
      </c>
      <c r="B39" s="920">
        <v>38</v>
      </c>
      <c r="C39" s="919">
        <v>0</v>
      </c>
      <c r="D39" s="919" t="s">
        <v>793</v>
      </c>
      <c r="E39" s="919"/>
      <c r="F39" s="919"/>
      <c r="G39" s="918">
        <v>0</v>
      </c>
      <c r="H39" s="918">
        <v>206334950</v>
      </c>
      <c r="I39" s="918">
        <v>242794503</v>
      </c>
      <c r="J39" s="918">
        <v>0</v>
      </c>
      <c r="L39" s="918">
        <v>0</v>
      </c>
      <c r="M39" s="918">
        <v>0</v>
      </c>
      <c r="N39" s="918">
        <v>0</v>
      </c>
      <c r="O39" s="918">
        <v>0</v>
      </c>
      <c r="P39" s="918" t="b">
        <v>0</v>
      </c>
      <c r="Q39" s="918" t="s">
        <v>792</v>
      </c>
      <c r="T39" s="918" t="s">
        <v>621</v>
      </c>
      <c r="U39" s="918">
        <v>0</v>
      </c>
      <c r="V39" s="918">
        <v>0</v>
      </c>
      <c r="W39" s="918">
        <v>0</v>
      </c>
      <c r="X39" s="918">
        <v>0</v>
      </c>
      <c r="Y39" s="918">
        <v>0</v>
      </c>
      <c r="Z39" s="918">
        <v>0</v>
      </c>
      <c r="AA39" s="918">
        <v>0</v>
      </c>
      <c r="AB39" s="918">
        <v>0</v>
      </c>
      <c r="AC39" s="918">
        <v>0</v>
      </c>
      <c r="AD39" s="918">
        <v>0</v>
      </c>
      <c r="AE39" s="918">
        <v>0</v>
      </c>
      <c r="AF39" s="918">
        <v>0</v>
      </c>
      <c r="AG39" s="918">
        <v>0</v>
      </c>
      <c r="AH39" s="918">
        <v>0</v>
      </c>
      <c r="AI39" s="918">
        <v>0</v>
      </c>
      <c r="AJ39" s="918">
        <v>0</v>
      </c>
      <c r="AK39" s="918">
        <v>0</v>
      </c>
      <c r="AM39" s="918" t="b">
        <v>0</v>
      </c>
      <c r="AN39" s="918" t="s">
        <v>787</v>
      </c>
      <c r="AO39" s="918" t="s">
        <v>620</v>
      </c>
      <c r="AP39" s="918" t="s">
        <v>781</v>
      </c>
      <c r="AR39" s="918" t="s">
        <v>621</v>
      </c>
    </row>
    <row r="40" spans="1:44" ht="11.25">
      <c r="A40" s="919">
        <v>39</v>
      </c>
      <c r="B40" s="920">
        <v>39</v>
      </c>
      <c r="C40" s="919">
        <v>0</v>
      </c>
      <c r="D40" s="919" t="s">
        <v>794</v>
      </c>
      <c r="E40" s="919"/>
      <c r="F40" s="919"/>
      <c r="G40" s="918">
        <v>0</v>
      </c>
      <c r="H40" s="918">
        <v>0</v>
      </c>
      <c r="I40" s="918">
        <v>0</v>
      </c>
      <c r="J40" s="918">
        <v>0</v>
      </c>
      <c r="L40" s="918">
        <v>0</v>
      </c>
      <c r="M40" s="918">
        <v>0</v>
      </c>
      <c r="N40" s="918">
        <v>0</v>
      </c>
      <c r="O40" s="918">
        <v>0</v>
      </c>
      <c r="P40" s="918" t="b">
        <v>0</v>
      </c>
      <c r="Q40" s="918" t="s">
        <v>792</v>
      </c>
      <c r="T40" s="918" t="s">
        <v>621</v>
      </c>
      <c r="U40" s="918">
        <v>0</v>
      </c>
      <c r="V40" s="918">
        <v>0</v>
      </c>
      <c r="W40" s="918">
        <v>0</v>
      </c>
      <c r="X40" s="918">
        <v>0</v>
      </c>
      <c r="Y40" s="918">
        <v>0</v>
      </c>
      <c r="Z40" s="918">
        <v>0</v>
      </c>
      <c r="AA40" s="918">
        <v>0</v>
      </c>
      <c r="AB40" s="918">
        <v>0</v>
      </c>
      <c r="AC40" s="918">
        <v>0</v>
      </c>
      <c r="AD40" s="918">
        <v>0</v>
      </c>
      <c r="AE40" s="918">
        <v>0</v>
      </c>
      <c r="AF40" s="918">
        <v>0</v>
      </c>
      <c r="AG40" s="918">
        <v>0</v>
      </c>
      <c r="AH40" s="918">
        <v>0</v>
      </c>
      <c r="AI40" s="918">
        <v>0</v>
      </c>
      <c r="AJ40" s="918">
        <v>0</v>
      </c>
      <c r="AK40" s="918">
        <v>0</v>
      </c>
      <c r="AM40" s="918" t="b">
        <v>0</v>
      </c>
      <c r="AN40" s="918" t="s">
        <v>787</v>
      </c>
      <c r="AO40" s="918" t="s">
        <v>620</v>
      </c>
      <c r="AP40" s="918" t="s">
        <v>781</v>
      </c>
      <c r="AR40" s="918" t="s">
        <v>621</v>
      </c>
    </row>
    <row r="41" spans="1:44" ht="11.25">
      <c r="A41" s="919">
        <v>40</v>
      </c>
      <c r="B41" s="920">
        <v>40</v>
      </c>
      <c r="C41" s="919">
        <v>0</v>
      </c>
      <c r="D41" s="919" t="s">
        <v>795</v>
      </c>
      <c r="E41" s="919"/>
      <c r="F41" s="919"/>
      <c r="G41" s="918">
        <v>0</v>
      </c>
      <c r="H41" s="918">
        <v>382828</v>
      </c>
      <c r="I41" s="918">
        <v>4172937</v>
      </c>
      <c r="J41" s="918">
        <v>0</v>
      </c>
      <c r="L41" s="918">
        <v>0</v>
      </c>
      <c r="M41" s="918">
        <v>0</v>
      </c>
      <c r="N41" s="918">
        <v>0</v>
      </c>
      <c r="O41" s="918">
        <v>0</v>
      </c>
      <c r="P41" s="918" t="b">
        <v>0</v>
      </c>
      <c r="Q41" s="918" t="s">
        <v>792</v>
      </c>
      <c r="T41" s="918" t="s">
        <v>621</v>
      </c>
      <c r="U41" s="918">
        <v>0</v>
      </c>
      <c r="V41" s="918">
        <v>0</v>
      </c>
      <c r="W41" s="918">
        <v>0</v>
      </c>
      <c r="X41" s="918">
        <v>0</v>
      </c>
      <c r="Y41" s="918">
        <v>0</v>
      </c>
      <c r="Z41" s="918">
        <v>0</v>
      </c>
      <c r="AA41" s="918">
        <v>0</v>
      </c>
      <c r="AB41" s="918">
        <v>0</v>
      </c>
      <c r="AC41" s="918">
        <v>0</v>
      </c>
      <c r="AD41" s="918">
        <v>0</v>
      </c>
      <c r="AE41" s="918">
        <v>0</v>
      </c>
      <c r="AF41" s="918">
        <v>0</v>
      </c>
      <c r="AG41" s="918">
        <v>0</v>
      </c>
      <c r="AH41" s="918">
        <v>0</v>
      </c>
      <c r="AI41" s="918">
        <v>0</v>
      </c>
      <c r="AJ41" s="918">
        <v>0</v>
      </c>
      <c r="AK41" s="918">
        <v>0</v>
      </c>
      <c r="AM41" s="918" t="b">
        <v>0</v>
      </c>
      <c r="AN41" s="918" t="s">
        <v>787</v>
      </c>
      <c r="AO41" s="918" t="s">
        <v>620</v>
      </c>
      <c r="AP41" s="918" t="s">
        <v>781</v>
      </c>
      <c r="AR41" s="918" t="s">
        <v>621</v>
      </c>
    </row>
    <row r="42" spans="1:44" ht="11.25">
      <c r="A42" s="919">
        <v>41</v>
      </c>
      <c r="B42" s="920">
        <v>41</v>
      </c>
      <c r="C42" s="919">
        <v>0</v>
      </c>
      <c r="D42" s="919" t="s">
        <v>796</v>
      </c>
      <c r="E42" s="919"/>
      <c r="F42" s="919"/>
      <c r="G42" s="918">
        <v>0</v>
      </c>
      <c r="H42" s="918">
        <v>4839289</v>
      </c>
      <c r="I42" s="918">
        <v>53031125</v>
      </c>
      <c r="J42" s="918">
        <v>0</v>
      </c>
      <c r="L42" s="918">
        <v>0</v>
      </c>
      <c r="M42" s="918">
        <v>0</v>
      </c>
      <c r="N42" s="918">
        <v>0</v>
      </c>
      <c r="O42" s="918">
        <v>0</v>
      </c>
      <c r="P42" s="918" t="b">
        <v>0</v>
      </c>
      <c r="Q42" s="918" t="s">
        <v>792</v>
      </c>
      <c r="T42" s="918" t="s">
        <v>621</v>
      </c>
      <c r="U42" s="918">
        <v>0</v>
      </c>
      <c r="V42" s="918">
        <v>0</v>
      </c>
      <c r="W42" s="918">
        <v>0</v>
      </c>
      <c r="X42" s="918">
        <v>0</v>
      </c>
      <c r="Y42" s="918">
        <v>0</v>
      </c>
      <c r="Z42" s="918">
        <v>0</v>
      </c>
      <c r="AA42" s="918">
        <v>0</v>
      </c>
      <c r="AB42" s="918">
        <v>0</v>
      </c>
      <c r="AC42" s="918">
        <v>0</v>
      </c>
      <c r="AD42" s="918">
        <v>0</v>
      </c>
      <c r="AE42" s="918">
        <v>0</v>
      </c>
      <c r="AF42" s="918">
        <v>0</v>
      </c>
      <c r="AG42" s="918">
        <v>0</v>
      </c>
      <c r="AH42" s="918">
        <v>0</v>
      </c>
      <c r="AI42" s="918">
        <v>0</v>
      </c>
      <c r="AJ42" s="918">
        <v>0</v>
      </c>
      <c r="AK42" s="918">
        <v>0</v>
      </c>
      <c r="AM42" s="918" t="b">
        <v>1</v>
      </c>
      <c r="AO42" s="918" t="s">
        <v>780</v>
      </c>
      <c r="AP42" s="918" t="s">
        <v>781</v>
      </c>
      <c r="AQ42" s="918" t="s">
        <v>782</v>
      </c>
      <c r="AR42" s="918" t="s">
        <v>621</v>
      </c>
    </row>
    <row r="43" spans="1:44" ht="11.25">
      <c r="A43" s="919">
        <v>42</v>
      </c>
      <c r="B43" s="920">
        <v>42</v>
      </c>
      <c r="C43" s="919">
        <v>0</v>
      </c>
      <c r="D43" s="919" t="s">
        <v>797</v>
      </c>
      <c r="E43" s="919"/>
      <c r="F43" s="919" t="s">
        <v>761</v>
      </c>
      <c r="G43" s="918">
        <v>0</v>
      </c>
      <c r="H43" s="918">
        <v>6060879</v>
      </c>
      <c r="I43" s="918">
        <v>33964760</v>
      </c>
      <c r="J43" s="918">
        <v>0</v>
      </c>
      <c r="L43" s="918">
        <v>0</v>
      </c>
      <c r="M43" s="918">
        <v>0</v>
      </c>
      <c r="N43" s="918">
        <v>0</v>
      </c>
      <c r="O43" s="918">
        <v>0</v>
      </c>
      <c r="P43" s="918" t="b">
        <v>0</v>
      </c>
      <c r="Q43" s="918" t="s">
        <v>792</v>
      </c>
      <c r="T43" s="918" t="s">
        <v>621</v>
      </c>
      <c r="U43" s="918">
        <v>0</v>
      </c>
      <c r="V43" s="918">
        <v>0</v>
      </c>
      <c r="W43" s="918">
        <v>0</v>
      </c>
      <c r="X43" s="918">
        <v>0</v>
      </c>
      <c r="Y43" s="918">
        <v>0</v>
      </c>
      <c r="Z43" s="918">
        <v>0</v>
      </c>
      <c r="AA43" s="918">
        <v>0</v>
      </c>
      <c r="AB43" s="918">
        <v>0</v>
      </c>
      <c r="AC43" s="918">
        <v>0</v>
      </c>
      <c r="AD43" s="918">
        <v>0</v>
      </c>
      <c r="AE43" s="918">
        <v>0</v>
      </c>
      <c r="AF43" s="918">
        <v>0</v>
      </c>
      <c r="AG43" s="918">
        <v>0</v>
      </c>
      <c r="AH43" s="918">
        <v>0</v>
      </c>
      <c r="AI43" s="918">
        <v>0</v>
      </c>
      <c r="AJ43" s="918">
        <v>0</v>
      </c>
      <c r="AK43" s="918">
        <v>0</v>
      </c>
      <c r="AM43" s="918" t="b">
        <v>0</v>
      </c>
      <c r="AO43" s="918" t="s">
        <v>620</v>
      </c>
      <c r="AP43" s="918" t="s">
        <v>738</v>
      </c>
      <c r="AR43" s="918" t="s">
        <v>621</v>
      </c>
    </row>
    <row r="44" spans="1:44" ht="11.25">
      <c r="A44" s="919">
        <v>43</v>
      </c>
      <c r="B44" s="920">
        <v>43</v>
      </c>
      <c r="C44" s="919">
        <v>0</v>
      </c>
      <c r="D44" s="919" t="s">
        <v>798</v>
      </c>
      <c r="E44" s="919"/>
      <c r="F44" s="919"/>
      <c r="G44" s="918">
        <v>0</v>
      </c>
      <c r="H44" s="918">
        <v>15493910</v>
      </c>
      <c r="I44" s="918">
        <v>16568409</v>
      </c>
      <c r="J44" s="918">
        <v>0</v>
      </c>
      <c r="L44" s="918">
        <v>0</v>
      </c>
      <c r="M44" s="918">
        <v>0</v>
      </c>
      <c r="N44" s="918">
        <v>0</v>
      </c>
      <c r="O44" s="918">
        <v>0</v>
      </c>
      <c r="P44" s="918" t="b">
        <v>0</v>
      </c>
      <c r="Q44" s="918" t="s">
        <v>792</v>
      </c>
      <c r="T44" s="918" t="s">
        <v>621</v>
      </c>
      <c r="U44" s="918">
        <v>0</v>
      </c>
      <c r="V44" s="918">
        <v>0</v>
      </c>
      <c r="W44" s="918">
        <v>0</v>
      </c>
      <c r="X44" s="918">
        <v>0</v>
      </c>
      <c r="Y44" s="918">
        <v>0</v>
      </c>
      <c r="Z44" s="918">
        <v>0</v>
      </c>
      <c r="AA44" s="918">
        <v>0</v>
      </c>
      <c r="AB44" s="918">
        <v>0</v>
      </c>
      <c r="AC44" s="918">
        <v>0</v>
      </c>
      <c r="AD44" s="918">
        <v>0</v>
      </c>
      <c r="AE44" s="918">
        <v>0</v>
      </c>
      <c r="AF44" s="918">
        <v>0</v>
      </c>
      <c r="AG44" s="918">
        <v>0</v>
      </c>
      <c r="AH44" s="918">
        <v>0</v>
      </c>
      <c r="AI44" s="918">
        <v>0</v>
      </c>
      <c r="AJ44" s="918">
        <v>0</v>
      </c>
      <c r="AK44" s="918">
        <v>0</v>
      </c>
      <c r="AM44" s="918" t="b">
        <v>0</v>
      </c>
      <c r="AN44" s="918" t="s">
        <v>799</v>
      </c>
      <c r="AO44" s="918" t="s">
        <v>620</v>
      </c>
      <c r="AP44" s="918" t="s">
        <v>781</v>
      </c>
      <c r="AR44" s="918" t="s">
        <v>621</v>
      </c>
    </row>
    <row r="45" spans="1:44" ht="11.25">
      <c r="A45" s="919">
        <v>44</v>
      </c>
      <c r="B45" s="920">
        <v>44</v>
      </c>
      <c r="C45" s="919">
        <v>0</v>
      </c>
      <c r="D45" s="919" t="s">
        <v>800</v>
      </c>
      <c r="E45" s="919"/>
      <c r="F45" s="919"/>
      <c r="G45" s="918">
        <v>0</v>
      </c>
      <c r="H45" s="918">
        <v>14144517</v>
      </c>
      <c r="I45" s="918">
        <v>0</v>
      </c>
      <c r="J45" s="918">
        <v>0</v>
      </c>
      <c r="L45" s="918">
        <v>0</v>
      </c>
      <c r="M45" s="918">
        <v>0</v>
      </c>
      <c r="N45" s="918">
        <v>0</v>
      </c>
      <c r="O45" s="918">
        <v>0</v>
      </c>
      <c r="P45" s="918" t="b">
        <v>0</v>
      </c>
      <c r="Q45" s="918" t="s">
        <v>792</v>
      </c>
      <c r="T45" s="918" t="s">
        <v>621</v>
      </c>
      <c r="U45" s="918">
        <v>0</v>
      </c>
      <c r="V45" s="918">
        <v>0</v>
      </c>
      <c r="W45" s="918">
        <v>0</v>
      </c>
      <c r="X45" s="918">
        <v>0</v>
      </c>
      <c r="Y45" s="918">
        <v>0</v>
      </c>
      <c r="Z45" s="918">
        <v>0</v>
      </c>
      <c r="AA45" s="918">
        <v>0</v>
      </c>
      <c r="AB45" s="918">
        <v>0</v>
      </c>
      <c r="AC45" s="918">
        <v>0</v>
      </c>
      <c r="AD45" s="918">
        <v>0</v>
      </c>
      <c r="AE45" s="918">
        <v>0</v>
      </c>
      <c r="AF45" s="918">
        <v>0</v>
      </c>
      <c r="AG45" s="918">
        <v>0</v>
      </c>
      <c r="AH45" s="918">
        <v>0</v>
      </c>
      <c r="AI45" s="918">
        <v>0</v>
      </c>
      <c r="AJ45" s="918">
        <v>0</v>
      </c>
      <c r="AK45" s="918">
        <v>0</v>
      </c>
      <c r="AL45" s="918">
        <v>340</v>
      </c>
      <c r="AM45" s="918" t="b">
        <v>0</v>
      </c>
      <c r="AN45" s="918" t="s">
        <v>799</v>
      </c>
      <c r="AO45" s="918" t="s">
        <v>620</v>
      </c>
      <c r="AP45" s="918" t="s">
        <v>781</v>
      </c>
      <c r="AR45" s="918" t="s">
        <v>621</v>
      </c>
    </row>
    <row r="46" spans="1:44" ht="11.25">
      <c r="A46" s="919">
        <v>45</v>
      </c>
      <c r="B46" s="920">
        <v>45</v>
      </c>
      <c r="C46" s="919">
        <v>0</v>
      </c>
      <c r="D46" s="919" t="s">
        <v>801</v>
      </c>
      <c r="E46" s="919"/>
      <c r="F46" s="919"/>
      <c r="G46" s="918">
        <v>0</v>
      </c>
      <c r="H46" s="918">
        <v>0</v>
      </c>
      <c r="I46" s="918">
        <v>0</v>
      </c>
      <c r="J46" s="918">
        <v>0</v>
      </c>
      <c r="L46" s="918">
        <v>0</v>
      </c>
      <c r="M46" s="918">
        <v>0</v>
      </c>
      <c r="N46" s="918">
        <v>0</v>
      </c>
      <c r="O46" s="918">
        <v>0</v>
      </c>
      <c r="P46" s="918" t="b">
        <v>0</v>
      </c>
      <c r="Q46" s="918" t="s">
        <v>792</v>
      </c>
      <c r="T46" s="918" t="s">
        <v>621</v>
      </c>
      <c r="U46" s="918">
        <v>0</v>
      </c>
      <c r="V46" s="918">
        <v>0</v>
      </c>
      <c r="W46" s="918">
        <v>0</v>
      </c>
      <c r="X46" s="918">
        <v>0</v>
      </c>
      <c r="Y46" s="918">
        <v>0</v>
      </c>
      <c r="Z46" s="918">
        <v>0</v>
      </c>
      <c r="AA46" s="918">
        <v>0</v>
      </c>
      <c r="AB46" s="918">
        <v>0</v>
      </c>
      <c r="AC46" s="918">
        <v>0</v>
      </c>
      <c r="AD46" s="918">
        <v>0</v>
      </c>
      <c r="AE46" s="918">
        <v>0</v>
      </c>
      <c r="AF46" s="918">
        <v>0</v>
      </c>
      <c r="AG46" s="918">
        <v>0</v>
      </c>
      <c r="AH46" s="918">
        <v>0</v>
      </c>
      <c r="AI46" s="918">
        <v>0</v>
      </c>
      <c r="AJ46" s="918">
        <v>0</v>
      </c>
      <c r="AK46" s="918">
        <v>0</v>
      </c>
      <c r="AL46" s="918">
        <v>340</v>
      </c>
      <c r="AM46" s="918" t="b">
        <v>0</v>
      </c>
      <c r="AN46" s="918" t="s">
        <v>799</v>
      </c>
      <c r="AO46" s="918" t="s">
        <v>620</v>
      </c>
      <c r="AP46" s="918" t="s">
        <v>781</v>
      </c>
      <c r="AR46" s="918" t="s">
        <v>621</v>
      </c>
    </row>
    <row r="47" spans="1:44" ht="11.25">
      <c r="A47" s="919">
        <v>46</v>
      </c>
      <c r="B47" s="920">
        <v>46</v>
      </c>
      <c r="C47" s="919">
        <v>0</v>
      </c>
      <c r="D47" s="919" t="s">
        <v>802</v>
      </c>
      <c r="E47" s="919"/>
      <c r="F47" s="919"/>
      <c r="G47" s="918">
        <v>0</v>
      </c>
      <c r="H47" s="918">
        <v>0</v>
      </c>
      <c r="I47" s="918">
        <v>0</v>
      </c>
      <c r="J47" s="918">
        <v>0</v>
      </c>
      <c r="L47" s="918">
        <v>0</v>
      </c>
      <c r="M47" s="918">
        <v>0</v>
      </c>
      <c r="N47" s="918">
        <v>0</v>
      </c>
      <c r="O47" s="918">
        <v>0</v>
      </c>
      <c r="P47" s="918" t="b">
        <v>0</v>
      </c>
      <c r="Q47" s="918" t="s">
        <v>792</v>
      </c>
      <c r="T47" s="918" t="s">
        <v>621</v>
      </c>
      <c r="U47" s="918">
        <v>0</v>
      </c>
      <c r="V47" s="918">
        <v>0</v>
      </c>
      <c r="W47" s="918">
        <v>0</v>
      </c>
      <c r="X47" s="918">
        <v>0</v>
      </c>
      <c r="Y47" s="918">
        <v>0</v>
      </c>
      <c r="Z47" s="918">
        <v>0</v>
      </c>
      <c r="AA47" s="918">
        <v>0</v>
      </c>
      <c r="AB47" s="918">
        <v>0</v>
      </c>
      <c r="AC47" s="918">
        <v>0</v>
      </c>
      <c r="AD47" s="918">
        <v>0</v>
      </c>
      <c r="AE47" s="918">
        <v>0</v>
      </c>
      <c r="AF47" s="918">
        <v>0</v>
      </c>
      <c r="AG47" s="918">
        <v>0</v>
      </c>
      <c r="AH47" s="918">
        <v>0</v>
      </c>
      <c r="AI47" s="918">
        <v>0</v>
      </c>
      <c r="AJ47" s="918">
        <v>0</v>
      </c>
      <c r="AK47" s="918">
        <v>0</v>
      </c>
      <c r="AM47" s="918" t="b">
        <v>0</v>
      </c>
      <c r="AN47" s="918" t="s">
        <v>799</v>
      </c>
      <c r="AO47" s="918" t="s">
        <v>620</v>
      </c>
      <c r="AP47" s="918" t="s">
        <v>781</v>
      </c>
      <c r="AR47" s="918" t="s">
        <v>621</v>
      </c>
    </row>
    <row r="48" spans="1:44" ht="11.25">
      <c r="A48" s="919">
        <v>47</v>
      </c>
      <c r="B48" s="920">
        <v>47</v>
      </c>
      <c r="C48" s="919">
        <v>0</v>
      </c>
      <c r="D48" s="919" t="s">
        <v>803</v>
      </c>
      <c r="E48" s="919"/>
      <c r="F48" s="919"/>
      <c r="G48" s="918">
        <v>0</v>
      </c>
      <c r="H48" s="918">
        <v>10804369</v>
      </c>
      <c r="I48" s="918">
        <v>9881691</v>
      </c>
      <c r="J48" s="918">
        <v>0</v>
      </c>
      <c r="L48" s="918">
        <v>0</v>
      </c>
      <c r="M48" s="918">
        <v>0</v>
      </c>
      <c r="N48" s="918">
        <v>0</v>
      </c>
      <c r="O48" s="918">
        <v>0</v>
      </c>
      <c r="P48" s="918" t="b">
        <v>0</v>
      </c>
      <c r="Q48" s="918" t="s">
        <v>792</v>
      </c>
      <c r="T48" s="918" t="s">
        <v>621</v>
      </c>
      <c r="U48" s="918">
        <v>0</v>
      </c>
      <c r="V48" s="918">
        <v>0</v>
      </c>
      <c r="W48" s="918">
        <v>0</v>
      </c>
      <c r="X48" s="918">
        <v>0</v>
      </c>
      <c r="Y48" s="918">
        <v>0</v>
      </c>
      <c r="Z48" s="918">
        <v>0</v>
      </c>
      <c r="AA48" s="918">
        <v>0</v>
      </c>
      <c r="AB48" s="918">
        <v>0</v>
      </c>
      <c r="AC48" s="918">
        <v>0</v>
      </c>
      <c r="AD48" s="918">
        <v>0</v>
      </c>
      <c r="AE48" s="918">
        <v>0</v>
      </c>
      <c r="AF48" s="918">
        <v>0</v>
      </c>
      <c r="AG48" s="918">
        <v>0</v>
      </c>
      <c r="AH48" s="918">
        <v>0</v>
      </c>
      <c r="AI48" s="918">
        <v>0</v>
      </c>
      <c r="AJ48" s="918">
        <v>0</v>
      </c>
      <c r="AK48" s="918">
        <v>0</v>
      </c>
      <c r="AM48" s="918" t="b">
        <v>0</v>
      </c>
      <c r="AN48" s="918" t="s">
        <v>799</v>
      </c>
      <c r="AO48" s="918" t="s">
        <v>620</v>
      </c>
      <c r="AP48" s="918" t="s">
        <v>781</v>
      </c>
      <c r="AR48" s="918" t="s">
        <v>621</v>
      </c>
    </row>
    <row r="49" spans="1:44" ht="11.25">
      <c r="A49" s="919">
        <v>48</v>
      </c>
      <c r="B49" s="920">
        <v>48</v>
      </c>
      <c r="C49" s="919">
        <v>0</v>
      </c>
      <c r="D49" s="919" t="s">
        <v>804</v>
      </c>
      <c r="E49" s="919"/>
      <c r="F49" s="919"/>
      <c r="G49" s="918">
        <v>0</v>
      </c>
      <c r="H49" s="918">
        <v>5376938</v>
      </c>
      <c r="I49" s="918">
        <v>14877457</v>
      </c>
      <c r="J49" s="918">
        <v>0</v>
      </c>
      <c r="L49" s="918">
        <v>0</v>
      </c>
      <c r="M49" s="918">
        <v>0</v>
      </c>
      <c r="N49" s="918">
        <v>0</v>
      </c>
      <c r="O49" s="918">
        <v>0</v>
      </c>
      <c r="P49" s="918" t="b">
        <v>0</v>
      </c>
      <c r="Q49" s="918" t="s">
        <v>792</v>
      </c>
      <c r="T49" s="918" t="s">
        <v>621</v>
      </c>
      <c r="U49" s="918">
        <v>0</v>
      </c>
      <c r="V49" s="918">
        <v>0</v>
      </c>
      <c r="W49" s="918">
        <v>0</v>
      </c>
      <c r="X49" s="918">
        <v>0</v>
      </c>
      <c r="Y49" s="918">
        <v>0</v>
      </c>
      <c r="Z49" s="918">
        <v>0</v>
      </c>
      <c r="AA49" s="918">
        <v>0</v>
      </c>
      <c r="AB49" s="918">
        <v>0</v>
      </c>
      <c r="AC49" s="918">
        <v>0</v>
      </c>
      <c r="AD49" s="918">
        <v>0</v>
      </c>
      <c r="AE49" s="918">
        <v>0</v>
      </c>
      <c r="AF49" s="918">
        <v>0</v>
      </c>
      <c r="AG49" s="918">
        <v>0</v>
      </c>
      <c r="AH49" s="918">
        <v>0</v>
      </c>
      <c r="AI49" s="918">
        <v>0</v>
      </c>
      <c r="AJ49" s="918">
        <v>0</v>
      </c>
      <c r="AK49" s="918">
        <v>0</v>
      </c>
      <c r="AM49" s="918" t="b">
        <v>0</v>
      </c>
      <c r="AN49" s="918" t="s">
        <v>799</v>
      </c>
      <c r="AO49" s="918" t="s">
        <v>620</v>
      </c>
      <c r="AP49" s="918" t="s">
        <v>781</v>
      </c>
      <c r="AR49" s="918" t="s">
        <v>621</v>
      </c>
    </row>
    <row r="50" spans="1:44" ht="11.25">
      <c r="A50" s="919">
        <v>49</v>
      </c>
      <c r="B50" s="920">
        <v>49</v>
      </c>
      <c r="C50" s="919">
        <v>0</v>
      </c>
      <c r="D50" s="919" t="s">
        <v>805</v>
      </c>
      <c r="E50" s="919"/>
      <c r="F50" s="919"/>
      <c r="G50" s="918">
        <v>0</v>
      </c>
      <c r="H50" s="918">
        <v>0</v>
      </c>
      <c r="I50" s="918">
        <v>309356</v>
      </c>
      <c r="J50" s="918">
        <v>0</v>
      </c>
      <c r="L50" s="918">
        <v>0</v>
      </c>
      <c r="M50" s="918">
        <v>0</v>
      </c>
      <c r="N50" s="918">
        <v>0</v>
      </c>
      <c r="O50" s="918">
        <v>0</v>
      </c>
      <c r="P50" s="918" t="b">
        <v>0</v>
      </c>
      <c r="Q50" s="918" t="s">
        <v>792</v>
      </c>
      <c r="T50" s="918" t="s">
        <v>621</v>
      </c>
      <c r="U50" s="918">
        <v>0</v>
      </c>
      <c r="V50" s="918">
        <v>0</v>
      </c>
      <c r="W50" s="918">
        <v>0</v>
      </c>
      <c r="X50" s="918">
        <v>0</v>
      </c>
      <c r="Y50" s="918">
        <v>0</v>
      </c>
      <c r="Z50" s="918">
        <v>0</v>
      </c>
      <c r="AA50" s="918">
        <v>0</v>
      </c>
      <c r="AB50" s="918">
        <v>0</v>
      </c>
      <c r="AC50" s="918">
        <v>0</v>
      </c>
      <c r="AD50" s="918">
        <v>0</v>
      </c>
      <c r="AE50" s="918">
        <v>0</v>
      </c>
      <c r="AF50" s="918">
        <v>0</v>
      </c>
      <c r="AG50" s="918">
        <v>0</v>
      </c>
      <c r="AH50" s="918">
        <v>0</v>
      </c>
      <c r="AI50" s="918">
        <v>0</v>
      </c>
      <c r="AJ50" s="918">
        <v>0</v>
      </c>
      <c r="AK50" s="918">
        <v>0</v>
      </c>
      <c r="AM50" s="918" t="b">
        <v>0</v>
      </c>
      <c r="AN50" s="918" t="s">
        <v>799</v>
      </c>
      <c r="AO50" s="918" t="s">
        <v>620</v>
      </c>
      <c r="AP50" s="918" t="s">
        <v>781</v>
      </c>
      <c r="AR50" s="918" t="s">
        <v>621</v>
      </c>
    </row>
    <row r="51" spans="1:44" ht="11.25">
      <c r="A51" s="919">
        <v>50</v>
      </c>
      <c r="B51" s="920">
        <v>50</v>
      </c>
      <c r="C51" s="919">
        <v>0</v>
      </c>
      <c r="D51" s="919" t="s">
        <v>806</v>
      </c>
      <c r="E51" s="919"/>
      <c r="F51" s="919"/>
      <c r="G51" s="918">
        <v>0</v>
      </c>
      <c r="H51" s="918">
        <v>139838646</v>
      </c>
      <c r="I51" s="918">
        <v>126706792</v>
      </c>
      <c r="J51" s="918">
        <v>0</v>
      </c>
      <c r="L51" s="918">
        <v>0</v>
      </c>
      <c r="M51" s="918">
        <v>0</v>
      </c>
      <c r="N51" s="918">
        <v>0</v>
      </c>
      <c r="O51" s="918">
        <v>0</v>
      </c>
      <c r="P51" s="918" t="b">
        <v>0</v>
      </c>
      <c r="Q51" s="918" t="s">
        <v>792</v>
      </c>
      <c r="T51" s="918" t="s">
        <v>621</v>
      </c>
      <c r="U51" s="918">
        <v>0</v>
      </c>
      <c r="V51" s="918">
        <v>0</v>
      </c>
      <c r="W51" s="918">
        <v>0</v>
      </c>
      <c r="X51" s="918">
        <v>0</v>
      </c>
      <c r="Y51" s="918">
        <v>0</v>
      </c>
      <c r="Z51" s="918">
        <v>0</v>
      </c>
      <c r="AA51" s="918">
        <v>0</v>
      </c>
      <c r="AB51" s="918">
        <v>0</v>
      </c>
      <c r="AC51" s="918">
        <v>0</v>
      </c>
      <c r="AD51" s="918">
        <v>0</v>
      </c>
      <c r="AE51" s="918">
        <v>0</v>
      </c>
      <c r="AF51" s="918">
        <v>0</v>
      </c>
      <c r="AG51" s="918">
        <v>0</v>
      </c>
      <c r="AH51" s="918">
        <v>0</v>
      </c>
      <c r="AI51" s="918">
        <v>0</v>
      </c>
      <c r="AJ51" s="918">
        <v>0</v>
      </c>
      <c r="AK51" s="918">
        <v>0</v>
      </c>
      <c r="AM51" s="918" t="b">
        <v>1</v>
      </c>
      <c r="AO51" s="918" t="s">
        <v>780</v>
      </c>
      <c r="AP51" s="918" t="s">
        <v>781</v>
      </c>
      <c r="AQ51" s="918" t="s">
        <v>782</v>
      </c>
      <c r="AR51" s="918" t="s">
        <v>621</v>
      </c>
    </row>
    <row r="52" spans="1:44" ht="11.25">
      <c r="A52" s="919">
        <v>51</v>
      </c>
      <c r="B52" s="920">
        <v>51</v>
      </c>
      <c r="C52" s="919">
        <v>0</v>
      </c>
      <c r="D52" s="919" t="s">
        <v>807</v>
      </c>
      <c r="E52" s="919"/>
      <c r="F52" s="919"/>
      <c r="G52" s="918">
        <v>0</v>
      </c>
      <c r="H52" s="918">
        <v>0</v>
      </c>
      <c r="I52" s="918">
        <v>0</v>
      </c>
      <c r="J52" s="918">
        <v>0</v>
      </c>
      <c r="L52" s="918">
        <v>0</v>
      </c>
      <c r="M52" s="918">
        <v>0</v>
      </c>
      <c r="N52" s="918">
        <v>0</v>
      </c>
      <c r="O52" s="918">
        <v>0</v>
      </c>
      <c r="P52" s="918" t="b">
        <v>0</v>
      </c>
      <c r="Q52" s="918" t="s">
        <v>808</v>
      </c>
      <c r="T52" s="918" t="s">
        <v>621</v>
      </c>
      <c r="U52" s="918">
        <v>0</v>
      </c>
      <c r="V52" s="918">
        <v>0</v>
      </c>
      <c r="W52" s="918">
        <v>0</v>
      </c>
      <c r="X52" s="918">
        <v>0</v>
      </c>
      <c r="Y52" s="918">
        <v>0</v>
      </c>
      <c r="Z52" s="918">
        <v>0</v>
      </c>
      <c r="AA52" s="918">
        <v>0</v>
      </c>
      <c r="AB52" s="918">
        <v>0</v>
      </c>
      <c r="AC52" s="918">
        <v>0</v>
      </c>
      <c r="AD52" s="918">
        <v>0</v>
      </c>
      <c r="AE52" s="918">
        <v>0</v>
      </c>
      <c r="AF52" s="918">
        <v>0</v>
      </c>
      <c r="AG52" s="918">
        <v>0</v>
      </c>
      <c r="AH52" s="918">
        <v>0</v>
      </c>
      <c r="AI52" s="918">
        <v>0</v>
      </c>
      <c r="AJ52" s="918">
        <v>0</v>
      </c>
      <c r="AK52" s="918">
        <v>0</v>
      </c>
      <c r="AM52" s="918" t="b">
        <v>0</v>
      </c>
      <c r="AO52" s="918" t="s">
        <v>620</v>
      </c>
      <c r="AP52" s="918" t="s">
        <v>738</v>
      </c>
      <c r="AR52" s="918" t="s">
        <v>621</v>
      </c>
    </row>
    <row r="53" spans="1:44" ht="11.25">
      <c r="A53" s="919">
        <v>52</v>
      </c>
      <c r="B53" s="920">
        <v>52</v>
      </c>
      <c r="C53" s="919">
        <v>0</v>
      </c>
      <c r="D53" s="919" t="s">
        <v>809</v>
      </c>
      <c r="E53" s="919"/>
      <c r="F53" s="919"/>
      <c r="G53" s="918">
        <v>0</v>
      </c>
      <c r="H53" s="918">
        <v>15067825</v>
      </c>
      <c r="I53" s="918">
        <v>2345876</v>
      </c>
      <c r="J53" s="918">
        <v>0</v>
      </c>
      <c r="L53" s="918">
        <v>0</v>
      </c>
      <c r="M53" s="918">
        <v>0</v>
      </c>
      <c r="N53" s="918">
        <v>0</v>
      </c>
      <c r="O53" s="918">
        <v>0</v>
      </c>
      <c r="P53" s="918" t="b">
        <v>0</v>
      </c>
      <c r="Q53" s="918" t="s">
        <v>792</v>
      </c>
      <c r="T53" s="918" t="s">
        <v>621</v>
      </c>
      <c r="U53" s="918">
        <v>0</v>
      </c>
      <c r="V53" s="918">
        <v>0</v>
      </c>
      <c r="W53" s="918">
        <v>0</v>
      </c>
      <c r="X53" s="918">
        <v>0</v>
      </c>
      <c r="Y53" s="918">
        <v>0</v>
      </c>
      <c r="Z53" s="918">
        <v>0</v>
      </c>
      <c r="AA53" s="918">
        <v>0</v>
      </c>
      <c r="AB53" s="918">
        <v>0</v>
      </c>
      <c r="AC53" s="918">
        <v>0</v>
      </c>
      <c r="AD53" s="918">
        <v>0</v>
      </c>
      <c r="AE53" s="918">
        <v>0</v>
      </c>
      <c r="AF53" s="918">
        <v>0</v>
      </c>
      <c r="AG53" s="918">
        <v>0</v>
      </c>
      <c r="AH53" s="918">
        <v>0</v>
      </c>
      <c r="AI53" s="918">
        <v>0</v>
      </c>
      <c r="AJ53" s="918">
        <v>0</v>
      </c>
      <c r="AK53" s="918">
        <v>0</v>
      </c>
      <c r="AL53" s="918" t="s">
        <v>761</v>
      </c>
      <c r="AM53" s="918" t="b">
        <v>0</v>
      </c>
      <c r="AN53" s="918" t="s">
        <v>810</v>
      </c>
      <c r="AO53" s="918" t="s">
        <v>620</v>
      </c>
      <c r="AP53" s="918" t="s">
        <v>781</v>
      </c>
      <c r="AR53" s="918" t="s">
        <v>621</v>
      </c>
    </row>
    <row r="54" spans="1:44" ht="11.25">
      <c r="A54" s="919">
        <v>53</v>
      </c>
      <c r="B54" s="920">
        <v>53</v>
      </c>
      <c r="C54" s="919">
        <v>0</v>
      </c>
      <c r="D54" s="919" t="s">
        <v>811</v>
      </c>
      <c r="E54" s="919"/>
      <c r="F54" s="919"/>
      <c r="G54" s="918">
        <v>0</v>
      </c>
      <c r="H54" s="918">
        <v>0</v>
      </c>
      <c r="I54" s="918">
        <v>0</v>
      </c>
      <c r="J54" s="918">
        <v>0</v>
      </c>
      <c r="L54" s="918">
        <v>0</v>
      </c>
      <c r="M54" s="918">
        <v>0</v>
      </c>
      <c r="N54" s="918">
        <v>0</v>
      </c>
      <c r="O54" s="918">
        <v>0</v>
      </c>
      <c r="P54" s="918" t="b">
        <v>0</v>
      </c>
      <c r="Q54" s="918" t="s">
        <v>808</v>
      </c>
      <c r="T54" s="918" t="s">
        <v>621</v>
      </c>
      <c r="U54" s="918">
        <v>0</v>
      </c>
      <c r="V54" s="918">
        <v>0</v>
      </c>
      <c r="W54" s="918">
        <v>0</v>
      </c>
      <c r="X54" s="918">
        <v>0</v>
      </c>
      <c r="Y54" s="918">
        <v>0</v>
      </c>
      <c r="Z54" s="918">
        <v>0</v>
      </c>
      <c r="AA54" s="918">
        <v>0</v>
      </c>
      <c r="AB54" s="918">
        <v>0</v>
      </c>
      <c r="AC54" s="918">
        <v>0</v>
      </c>
      <c r="AD54" s="918">
        <v>0</v>
      </c>
      <c r="AE54" s="918">
        <v>0</v>
      </c>
      <c r="AF54" s="918">
        <v>0</v>
      </c>
      <c r="AG54" s="918">
        <v>0</v>
      </c>
      <c r="AH54" s="918">
        <v>0</v>
      </c>
      <c r="AI54" s="918">
        <v>0</v>
      </c>
      <c r="AJ54" s="918">
        <v>0</v>
      </c>
      <c r="AK54" s="918">
        <v>0</v>
      </c>
      <c r="AL54" s="918" t="s">
        <v>761</v>
      </c>
      <c r="AM54" s="918" t="b">
        <v>0</v>
      </c>
      <c r="AN54" s="918" t="s">
        <v>810</v>
      </c>
      <c r="AO54" s="918" t="s">
        <v>620</v>
      </c>
      <c r="AP54" s="918" t="s">
        <v>781</v>
      </c>
      <c r="AR54" s="918" t="s">
        <v>621</v>
      </c>
    </row>
    <row r="55" spans="1:44" ht="11.25">
      <c r="A55" s="919">
        <v>54</v>
      </c>
      <c r="B55" s="920">
        <v>54</v>
      </c>
      <c r="C55" s="919">
        <v>0</v>
      </c>
      <c r="D55" s="919" t="s">
        <v>812</v>
      </c>
      <c r="E55" s="919"/>
      <c r="F55" s="919"/>
      <c r="G55" s="918">
        <v>0</v>
      </c>
      <c r="H55" s="918">
        <v>499346381</v>
      </c>
      <c r="I55" s="918">
        <v>504652906</v>
      </c>
      <c r="J55" s="918">
        <v>0</v>
      </c>
      <c r="L55" s="918">
        <v>0</v>
      </c>
      <c r="M55" s="918">
        <v>0</v>
      </c>
      <c r="N55" s="918">
        <v>0</v>
      </c>
      <c r="O55" s="918">
        <v>0</v>
      </c>
      <c r="P55" s="918" t="b">
        <v>1</v>
      </c>
      <c r="R55" s="918" t="s">
        <v>626</v>
      </c>
      <c r="T55" s="918" t="s">
        <v>621</v>
      </c>
      <c r="U55" s="918">
        <v>0</v>
      </c>
      <c r="V55" s="918">
        <v>0</v>
      </c>
      <c r="W55" s="918">
        <v>0</v>
      </c>
      <c r="X55" s="918">
        <v>0</v>
      </c>
      <c r="Y55" s="918">
        <v>0</v>
      </c>
      <c r="Z55" s="918">
        <v>0</v>
      </c>
      <c r="AA55" s="918">
        <v>0</v>
      </c>
      <c r="AB55" s="918">
        <v>0</v>
      </c>
      <c r="AC55" s="918">
        <v>0</v>
      </c>
      <c r="AD55" s="918">
        <v>0</v>
      </c>
      <c r="AE55" s="918">
        <v>0</v>
      </c>
      <c r="AF55" s="918">
        <v>0</v>
      </c>
      <c r="AG55" s="918">
        <v>0</v>
      </c>
      <c r="AH55" s="918">
        <v>0</v>
      </c>
      <c r="AI55" s="918">
        <v>0</v>
      </c>
      <c r="AJ55" s="918">
        <v>0</v>
      </c>
      <c r="AK55" s="918">
        <v>0</v>
      </c>
      <c r="AL55" s="918" t="s">
        <v>761</v>
      </c>
      <c r="AM55" s="918" t="b">
        <v>0</v>
      </c>
      <c r="AN55" s="918" t="s">
        <v>810</v>
      </c>
      <c r="AO55" s="918" t="s">
        <v>620</v>
      </c>
      <c r="AP55" s="918" t="s">
        <v>781</v>
      </c>
      <c r="AR55" s="918" t="s">
        <v>621</v>
      </c>
    </row>
    <row r="56" spans="1:44" ht="11.25">
      <c r="A56" s="919">
        <v>55</v>
      </c>
      <c r="B56" s="920">
        <v>55</v>
      </c>
      <c r="C56" s="919">
        <v>0</v>
      </c>
      <c r="D56" s="919" t="s">
        <v>235</v>
      </c>
      <c r="E56" s="919"/>
      <c r="F56" s="919"/>
      <c r="G56" s="918">
        <v>0</v>
      </c>
      <c r="H56" s="918">
        <v>0</v>
      </c>
      <c r="I56" s="918">
        <v>0</v>
      </c>
      <c r="J56" s="918">
        <v>0</v>
      </c>
      <c r="K56" s="918" t="s">
        <v>620</v>
      </c>
      <c r="L56" s="918">
        <v>0</v>
      </c>
      <c r="M56" s="918">
        <v>0</v>
      </c>
      <c r="N56" s="918">
        <v>0</v>
      </c>
      <c r="O56" s="918">
        <v>0</v>
      </c>
      <c r="P56" s="918" t="b">
        <v>0</v>
      </c>
      <c r="T56" s="918" t="s">
        <v>621</v>
      </c>
      <c r="U56" s="918">
        <v>0</v>
      </c>
      <c r="V56" s="918">
        <v>0</v>
      </c>
      <c r="W56" s="918">
        <v>0</v>
      </c>
      <c r="X56" s="918">
        <v>0</v>
      </c>
      <c r="Y56" s="918">
        <v>0</v>
      </c>
      <c r="Z56" s="918">
        <v>0</v>
      </c>
      <c r="AA56" s="918">
        <v>0</v>
      </c>
      <c r="AB56" s="918">
        <v>0</v>
      </c>
      <c r="AC56" s="918">
        <v>0</v>
      </c>
      <c r="AD56" s="918">
        <v>0</v>
      </c>
      <c r="AE56" s="918">
        <v>0</v>
      </c>
      <c r="AF56" s="918">
        <v>0</v>
      </c>
      <c r="AG56" s="918">
        <v>0</v>
      </c>
      <c r="AH56" s="918">
        <v>0</v>
      </c>
      <c r="AI56" s="918">
        <v>0</v>
      </c>
      <c r="AJ56" s="918">
        <v>0</v>
      </c>
      <c r="AK56" s="918">
        <v>0</v>
      </c>
      <c r="AL56" s="918" t="s">
        <v>766</v>
      </c>
      <c r="AM56" s="918" t="b">
        <v>0</v>
      </c>
      <c r="AN56" s="918" t="s">
        <v>810</v>
      </c>
      <c r="AO56" s="918" t="s">
        <v>620</v>
      </c>
      <c r="AP56" s="918" t="s">
        <v>781</v>
      </c>
      <c r="AR56" s="918" t="s">
        <v>621</v>
      </c>
    </row>
    <row r="57" spans="1:44" ht="11.25">
      <c r="A57" s="919">
        <v>56</v>
      </c>
      <c r="B57" s="920">
        <v>56</v>
      </c>
      <c r="C57" s="919">
        <v>0</v>
      </c>
      <c r="D57" s="919" t="s">
        <v>813</v>
      </c>
      <c r="E57" s="919"/>
      <c r="F57" s="919"/>
      <c r="G57" s="918">
        <v>0</v>
      </c>
      <c r="H57" s="918">
        <v>77123</v>
      </c>
      <c r="I57" s="918">
        <v>139015</v>
      </c>
      <c r="J57" s="918">
        <v>0</v>
      </c>
      <c r="L57" s="918">
        <v>0</v>
      </c>
      <c r="M57" s="918">
        <v>0</v>
      </c>
      <c r="N57" s="918">
        <v>0</v>
      </c>
      <c r="O57" s="918">
        <v>0</v>
      </c>
      <c r="P57" s="918" t="b">
        <v>0</v>
      </c>
      <c r="Q57" s="918" t="s">
        <v>814</v>
      </c>
      <c r="T57" s="918" t="s">
        <v>621</v>
      </c>
      <c r="U57" s="918">
        <v>0</v>
      </c>
      <c r="V57" s="918">
        <v>0</v>
      </c>
      <c r="W57" s="918">
        <v>0</v>
      </c>
      <c r="X57" s="918">
        <v>0</v>
      </c>
      <c r="Y57" s="918">
        <v>0</v>
      </c>
      <c r="Z57" s="918">
        <v>0</v>
      </c>
      <c r="AA57" s="918">
        <v>0</v>
      </c>
      <c r="AB57" s="918">
        <v>0</v>
      </c>
      <c r="AC57" s="918">
        <v>0</v>
      </c>
      <c r="AD57" s="918">
        <v>0</v>
      </c>
      <c r="AE57" s="918">
        <v>0</v>
      </c>
      <c r="AF57" s="918">
        <v>0</v>
      </c>
      <c r="AG57" s="918">
        <v>0</v>
      </c>
      <c r="AH57" s="918">
        <v>0</v>
      </c>
      <c r="AI57" s="918">
        <v>0</v>
      </c>
      <c r="AJ57" s="918">
        <v>0</v>
      </c>
      <c r="AK57" s="918">
        <v>0</v>
      </c>
      <c r="AL57" s="918" t="s">
        <v>766</v>
      </c>
      <c r="AM57" s="918" t="b">
        <v>0</v>
      </c>
      <c r="AN57" s="918" t="s">
        <v>815</v>
      </c>
      <c r="AO57" s="918" t="s">
        <v>620</v>
      </c>
      <c r="AP57" s="918" t="s">
        <v>781</v>
      </c>
      <c r="AR57" s="918" t="s">
        <v>621</v>
      </c>
    </row>
    <row r="58" spans="1:44" ht="11.25">
      <c r="A58" s="919">
        <v>57</v>
      </c>
      <c r="B58" s="920">
        <v>57</v>
      </c>
      <c r="C58" s="919">
        <v>0</v>
      </c>
      <c r="D58" s="919" t="s">
        <v>816</v>
      </c>
      <c r="E58" s="919"/>
      <c r="F58" s="919" t="s">
        <v>817</v>
      </c>
      <c r="G58" s="918">
        <v>0</v>
      </c>
      <c r="H58" s="918">
        <v>6872117</v>
      </c>
      <c r="I58" s="918">
        <v>9984463</v>
      </c>
      <c r="J58" s="918">
        <v>0</v>
      </c>
      <c r="L58" s="918">
        <v>0</v>
      </c>
      <c r="M58" s="918">
        <v>0</v>
      </c>
      <c r="N58" s="918">
        <v>0</v>
      </c>
      <c r="O58" s="918">
        <v>0</v>
      </c>
      <c r="P58" s="918" t="b">
        <v>0</v>
      </c>
      <c r="Q58" s="918" t="s">
        <v>814</v>
      </c>
      <c r="T58" s="918" t="s">
        <v>621</v>
      </c>
      <c r="U58" s="918">
        <v>0</v>
      </c>
      <c r="V58" s="918">
        <v>0</v>
      </c>
      <c r="W58" s="918">
        <v>0</v>
      </c>
      <c r="X58" s="918">
        <v>0</v>
      </c>
      <c r="Y58" s="918">
        <v>0</v>
      </c>
      <c r="Z58" s="918">
        <v>0</v>
      </c>
      <c r="AA58" s="918">
        <v>0</v>
      </c>
      <c r="AB58" s="918">
        <v>0</v>
      </c>
      <c r="AC58" s="918">
        <v>0</v>
      </c>
      <c r="AD58" s="918">
        <v>0</v>
      </c>
      <c r="AE58" s="918">
        <v>0</v>
      </c>
      <c r="AF58" s="918">
        <v>0</v>
      </c>
      <c r="AG58" s="918">
        <v>0</v>
      </c>
      <c r="AH58" s="918">
        <v>0</v>
      </c>
      <c r="AI58" s="918">
        <v>0</v>
      </c>
      <c r="AJ58" s="918">
        <v>0</v>
      </c>
      <c r="AK58" s="918">
        <v>0</v>
      </c>
      <c r="AM58" s="918" t="b">
        <v>0</v>
      </c>
      <c r="AN58" s="918" t="s">
        <v>810</v>
      </c>
      <c r="AO58" s="918" t="s">
        <v>620</v>
      </c>
      <c r="AP58" s="918" t="s">
        <v>781</v>
      </c>
      <c r="AR58" s="918" t="s">
        <v>621</v>
      </c>
    </row>
    <row r="59" spans="1:44" ht="11.25">
      <c r="A59" s="919">
        <v>58</v>
      </c>
      <c r="B59" s="920">
        <v>58</v>
      </c>
      <c r="C59" s="919">
        <v>0</v>
      </c>
      <c r="D59" s="919" t="s">
        <v>818</v>
      </c>
      <c r="E59" s="919"/>
      <c r="F59" s="919"/>
      <c r="G59" s="918">
        <v>0</v>
      </c>
      <c r="H59" s="918">
        <v>0</v>
      </c>
      <c r="I59" s="918">
        <v>0</v>
      </c>
      <c r="J59" s="918">
        <v>0</v>
      </c>
      <c r="L59" s="918">
        <v>0</v>
      </c>
      <c r="M59" s="918">
        <v>0</v>
      </c>
      <c r="N59" s="918">
        <v>0</v>
      </c>
      <c r="O59" s="918">
        <v>0</v>
      </c>
      <c r="P59" s="918" t="b">
        <v>0</v>
      </c>
      <c r="Q59" s="918" t="s">
        <v>814</v>
      </c>
      <c r="T59" s="918" t="s">
        <v>621</v>
      </c>
      <c r="U59" s="918">
        <v>0</v>
      </c>
      <c r="V59" s="918">
        <v>0</v>
      </c>
      <c r="W59" s="918">
        <v>0</v>
      </c>
      <c r="X59" s="918">
        <v>0</v>
      </c>
      <c r="Y59" s="918">
        <v>0</v>
      </c>
      <c r="Z59" s="918">
        <v>0</v>
      </c>
      <c r="AA59" s="918">
        <v>0</v>
      </c>
      <c r="AB59" s="918">
        <v>0</v>
      </c>
      <c r="AC59" s="918">
        <v>0</v>
      </c>
      <c r="AD59" s="918">
        <v>0</v>
      </c>
      <c r="AE59" s="918">
        <v>0</v>
      </c>
      <c r="AF59" s="918">
        <v>0</v>
      </c>
      <c r="AG59" s="918">
        <v>0</v>
      </c>
      <c r="AH59" s="918">
        <v>0</v>
      </c>
      <c r="AI59" s="918">
        <v>0</v>
      </c>
      <c r="AJ59" s="918">
        <v>0</v>
      </c>
      <c r="AK59" s="918">
        <v>0</v>
      </c>
      <c r="AM59" s="918" t="b">
        <v>0</v>
      </c>
      <c r="AN59" s="918" t="s">
        <v>815</v>
      </c>
      <c r="AO59" s="918" t="s">
        <v>620</v>
      </c>
      <c r="AP59" s="918" t="s">
        <v>781</v>
      </c>
      <c r="AR59" s="918" t="s">
        <v>621</v>
      </c>
    </row>
    <row r="60" spans="1:44" ht="11.25">
      <c r="A60" s="919">
        <v>59</v>
      </c>
      <c r="B60" s="920">
        <v>59</v>
      </c>
      <c r="C60" s="919">
        <v>0</v>
      </c>
      <c r="D60" s="919" t="s">
        <v>819</v>
      </c>
      <c r="E60" s="919"/>
      <c r="F60" s="919">
        <v>269</v>
      </c>
      <c r="G60" s="918">
        <v>0</v>
      </c>
      <c r="H60" s="918">
        <v>32739457</v>
      </c>
      <c r="I60" s="918">
        <v>16518478</v>
      </c>
      <c r="J60" s="918">
        <v>0</v>
      </c>
      <c r="L60" s="918">
        <v>0</v>
      </c>
      <c r="M60" s="918">
        <v>0</v>
      </c>
      <c r="N60" s="918">
        <v>0</v>
      </c>
      <c r="O60" s="918">
        <v>0</v>
      </c>
      <c r="P60" s="918" t="b">
        <v>0</v>
      </c>
      <c r="Q60" s="918" t="s">
        <v>814</v>
      </c>
      <c r="T60" s="918" t="s">
        <v>621</v>
      </c>
      <c r="U60" s="918">
        <v>0</v>
      </c>
      <c r="V60" s="918">
        <v>0</v>
      </c>
      <c r="W60" s="918">
        <v>0</v>
      </c>
      <c r="X60" s="918">
        <v>0</v>
      </c>
      <c r="Y60" s="918">
        <v>0</v>
      </c>
      <c r="Z60" s="918">
        <v>0</v>
      </c>
      <c r="AA60" s="918">
        <v>0</v>
      </c>
      <c r="AB60" s="918">
        <v>0</v>
      </c>
      <c r="AC60" s="918">
        <v>0</v>
      </c>
      <c r="AD60" s="918">
        <v>0</v>
      </c>
      <c r="AE60" s="918">
        <v>0</v>
      </c>
      <c r="AF60" s="918">
        <v>0</v>
      </c>
      <c r="AG60" s="918">
        <v>0</v>
      </c>
      <c r="AH60" s="918">
        <v>0</v>
      </c>
      <c r="AI60" s="918">
        <v>0</v>
      </c>
      <c r="AJ60" s="918">
        <v>0</v>
      </c>
      <c r="AK60" s="918">
        <v>0</v>
      </c>
      <c r="AM60" s="918" t="b">
        <v>1</v>
      </c>
      <c r="AO60" s="918" t="s">
        <v>780</v>
      </c>
      <c r="AP60" s="918" t="s">
        <v>781</v>
      </c>
      <c r="AQ60" s="918" t="s">
        <v>782</v>
      </c>
      <c r="AR60" s="918" t="s">
        <v>621</v>
      </c>
    </row>
    <row r="61" spans="1:44" ht="11.25">
      <c r="A61" s="919">
        <v>60</v>
      </c>
      <c r="B61" s="920">
        <v>60</v>
      </c>
      <c r="C61" s="919">
        <v>0</v>
      </c>
      <c r="D61" s="919" t="s">
        <v>820</v>
      </c>
      <c r="E61" s="919"/>
      <c r="F61" s="919">
        <v>278</v>
      </c>
      <c r="G61" s="918">
        <v>0</v>
      </c>
      <c r="H61" s="918">
        <v>87826316</v>
      </c>
      <c r="I61" s="918">
        <v>196240692</v>
      </c>
      <c r="J61" s="918">
        <v>0</v>
      </c>
      <c r="L61" s="918">
        <v>0</v>
      </c>
      <c r="M61" s="918">
        <v>0</v>
      </c>
      <c r="N61" s="918">
        <v>0</v>
      </c>
      <c r="O61" s="918">
        <v>0</v>
      </c>
      <c r="P61" s="918" t="b">
        <v>0</v>
      </c>
      <c r="Q61" s="918" t="s">
        <v>814</v>
      </c>
      <c r="T61" s="918" t="s">
        <v>621</v>
      </c>
      <c r="U61" s="918">
        <v>0</v>
      </c>
      <c r="V61" s="918">
        <v>0</v>
      </c>
      <c r="W61" s="918">
        <v>0</v>
      </c>
      <c r="X61" s="918">
        <v>0</v>
      </c>
      <c r="Y61" s="918">
        <v>0</v>
      </c>
      <c r="Z61" s="918">
        <v>0</v>
      </c>
      <c r="AA61" s="918">
        <v>0</v>
      </c>
      <c r="AB61" s="918">
        <v>0</v>
      </c>
      <c r="AC61" s="918">
        <v>0</v>
      </c>
      <c r="AD61" s="918">
        <v>0</v>
      </c>
      <c r="AE61" s="918">
        <v>0</v>
      </c>
      <c r="AF61" s="918">
        <v>0</v>
      </c>
      <c r="AG61" s="918">
        <v>0</v>
      </c>
      <c r="AH61" s="918">
        <v>0</v>
      </c>
      <c r="AI61" s="918">
        <v>0</v>
      </c>
      <c r="AJ61" s="918">
        <v>0</v>
      </c>
      <c r="AK61" s="918">
        <v>0</v>
      </c>
      <c r="AM61" s="918" t="b">
        <v>1</v>
      </c>
      <c r="AO61" s="918" t="s">
        <v>780</v>
      </c>
      <c r="AP61" s="918" t="s">
        <v>781</v>
      </c>
      <c r="AQ61" s="918" t="s">
        <v>782</v>
      </c>
      <c r="AR61" s="918" t="s">
        <v>621</v>
      </c>
    </row>
    <row r="62" spans="1:44" ht="11.25">
      <c r="A62" s="919">
        <v>61</v>
      </c>
      <c r="B62" s="920">
        <v>61</v>
      </c>
      <c r="C62" s="919">
        <v>0</v>
      </c>
      <c r="D62" s="919" t="s">
        <v>821</v>
      </c>
      <c r="E62" s="919"/>
      <c r="F62" s="919"/>
      <c r="G62" s="918">
        <v>0</v>
      </c>
      <c r="H62" s="918">
        <v>244184</v>
      </c>
      <c r="I62" s="918">
        <v>296108</v>
      </c>
      <c r="J62" s="918">
        <v>0</v>
      </c>
      <c r="L62" s="918">
        <v>0</v>
      </c>
      <c r="M62" s="918">
        <v>0</v>
      </c>
      <c r="N62" s="918">
        <v>0</v>
      </c>
      <c r="O62" s="918">
        <v>0</v>
      </c>
      <c r="P62" s="918" t="b">
        <v>0</v>
      </c>
      <c r="Q62" s="918" t="s">
        <v>814</v>
      </c>
      <c r="T62" s="918" t="s">
        <v>621</v>
      </c>
      <c r="U62" s="918">
        <v>0</v>
      </c>
      <c r="V62" s="918">
        <v>0</v>
      </c>
      <c r="W62" s="918">
        <v>0</v>
      </c>
      <c r="X62" s="918">
        <v>0</v>
      </c>
      <c r="Y62" s="918">
        <v>0</v>
      </c>
      <c r="Z62" s="918">
        <v>0</v>
      </c>
      <c r="AA62" s="918">
        <v>0</v>
      </c>
      <c r="AB62" s="918">
        <v>0</v>
      </c>
      <c r="AC62" s="918">
        <v>0</v>
      </c>
      <c r="AD62" s="918">
        <v>0</v>
      </c>
      <c r="AE62" s="918">
        <v>0</v>
      </c>
      <c r="AF62" s="918">
        <v>0</v>
      </c>
      <c r="AG62" s="918">
        <v>0</v>
      </c>
      <c r="AH62" s="918">
        <v>0</v>
      </c>
      <c r="AI62" s="918">
        <v>0</v>
      </c>
      <c r="AJ62" s="918">
        <v>0</v>
      </c>
      <c r="AK62" s="918">
        <v>0</v>
      </c>
      <c r="AM62" s="918" t="b">
        <v>0</v>
      </c>
      <c r="AO62" s="918" t="s">
        <v>620</v>
      </c>
      <c r="AP62" s="918" t="s">
        <v>738</v>
      </c>
      <c r="AR62" s="918" t="s">
        <v>621</v>
      </c>
    </row>
    <row r="63" spans="1:44" ht="11.25">
      <c r="A63" s="919">
        <v>62</v>
      </c>
      <c r="B63" s="920">
        <v>62</v>
      </c>
      <c r="C63" s="919">
        <v>0</v>
      </c>
      <c r="D63" s="919" t="s">
        <v>822</v>
      </c>
      <c r="E63" s="919"/>
      <c r="F63" s="919" t="s">
        <v>823</v>
      </c>
      <c r="G63" s="918">
        <v>0</v>
      </c>
      <c r="H63" s="918">
        <v>0</v>
      </c>
      <c r="I63" s="918">
        <v>0</v>
      </c>
      <c r="J63" s="918">
        <v>0</v>
      </c>
      <c r="L63" s="918">
        <v>0</v>
      </c>
      <c r="M63" s="918">
        <v>0</v>
      </c>
      <c r="N63" s="918">
        <v>0</v>
      </c>
      <c r="O63" s="918">
        <v>0</v>
      </c>
      <c r="P63" s="918" t="b">
        <v>0</v>
      </c>
      <c r="Q63" s="918" t="s">
        <v>814</v>
      </c>
      <c r="T63" s="918" t="s">
        <v>621</v>
      </c>
      <c r="U63" s="918">
        <v>0</v>
      </c>
      <c r="V63" s="918">
        <v>0</v>
      </c>
      <c r="W63" s="918">
        <v>0</v>
      </c>
      <c r="X63" s="918">
        <v>0</v>
      </c>
      <c r="Y63" s="918">
        <v>0</v>
      </c>
      <c r="Z63" s="918">
        <v>0</v>
      </c>
      <c r="AA63" s="918">
        <v>0</v>
      </c>
      <c r="AB63" s="918">
        <v>0</v>
      </c>
      <c r="AC63" s="918">
        <v>0</v>
      </c>
      <c r="AD63" s="918">
        <v>0</v>
      </c>
      <c r="AE63" s="918">
        <v>0</v>
      </c>
      <c r="AF63" s="918">
        <v>0</v>
      </c>
      <c r="AG63" s="918">
        <v>0</v>
      </c>
      <c r="AH63" s="918">
        <v>0</v>
      </c>
      <c r="AI63" s="918">
        <v>0</v>
      </c>
      <c r="AJ63" s="918">
        <v>0</v>
      </c>
      <c r="AK63" s="918">
        <v>0</v>
      </c>
      <c r="AM63" s="918" t="b">
        <v>0</v>
      </c>
      <c r="AN63" s="918" t="s">
        <v>824</v>
      </c>
      <c r="AO63" s="918" t="s">
        <v>620</v>
      </c>
      <c r="AP63" s="918" t="s">
        <v>781</v>
      </c>
      <c r="AR63" s="918" t="s">
        <v>621</v>
      </c>
    </row>
    <row r="64" spans="1:44" ht="11.25">
      <c r="A64" s="919">
        <v>63</v>
      </c>
      <c r="B64" s="920">
        <v>63</v>
      </c>
      <c r="C64" s="919">
        <v>0</v>
      </c>
      <c r="D64" s="919" t="s">
        <v>825</v>
      </c>
      <c r="E64" s="919"/>
      <c r="F64" s="919"/>
      <c r="G64" s="918">
        <v>0</v>
      </c>
      <c r="H64" s="918">
        <v>273176670</v>
      </c>
      <c r="I64" s="918">
        <v>292920577</v>
      </c>
      <c r="J64" s="918">
        <v>0</v>
      </c>
      <c r="L64" s="918">
        <v>0</v>
      </c>
      <c r="M64" s="918">
        <v>0</v>
      </c>
      <c r="N64" s="918">
        <v>0</v>
      </c>
      <c r="O64" s="918">
        <v>0</v>
      </c>
      <c r="P64" s="918" t="b">
        <v>0</v>
      </c>
      <c r="Q64" s="918" t="s">
        <v>814</v>
      </c>
      <c r="T64" s="918" t="s">
        <v>621</v>
      </c>
      <c r="U64" s="918">
        <v>0</v>
      </c>
      <c r="V64" s="918">
        <v>0</v>
      </c>
      <c r="W64" s="918">
        <v>0</v>
      </c>
      <c r="X64" s="918">
        <v>0</v>
      </c>
      <c r="Y64" s="918">
        <v>0</v>
      </c>
      <c r="Z64" s="918">
        <v>0</v>
      </c>
      <c r="AA64" s="918">
        <v>0</v>
      </c>
      <c r="AB64" s="918">
        <v>0</v>
      </c>
      <c r="AC64" s="918">
        <v>0</v>
      </c>
      <c r="AD64" s="918">
        <v>0</v>
      </c>
      <c r="AE64" s="918">
        <v>0</v>
      </c>
      <c r="AF64" s="918">
        <v>0</v>
      </c>
      <c r="AG64" s="918">
        <v>0</v>
      </c>
      <c r="AH64" s="918">
        <v>0</v>
      </c>
      <c r="AI64" s="918">
        <v>0</v>
      </c>
      <c r="AJ64" s="918">
        <v>0</v>
      </c>
      <c r="AK64" s="918">
        <v>0</v>
      </c>
      <c r="AM64" s="918" t="b">
        <v>0</v>
      </c>
      <c r="AN64" s="918" t="s">
        <v>824</v>
      </c>
      <c r="AO64" s="918" t="s">
        <v>620</v>
      </c>
      <c r="AP64" s="918" t="s">
        <v>781</v>
      </c>
      <c r="AR64" s="918" t="s">
        <v>621</v>
      </c>
    </row>
    <row r="65" spans="1:44" ht="11.25">
      <c r="A65" s="919">
        <v>64</v>
      </c>
      <c r="B65" s="920">
        <v>64</v>
      </c>
      <c r="C65" s="919">
        <v>0</v>
      </c>
      <c r="D65" s="919" t="s">
        <v>826</v>
      </c>
      <c r="E65" s="919"/>
      <c r="F65" s="919"/>
      <c r="G65" s="918">
        <v>0</v>
      </c>
      <c r="H65" s="918">
        <v>210311503</v>
      </c>
      <c r="I65" s="918">
        <v>201266661</v>
      </c>
      <c r="J65" s="918">
        <v>0</v>
      </c>
      <c r="L65" s="918">
        <v>0</v>
      </c>
      <c r="M65" s="918">
        <v>0</v>
      </c>
      <c r="N65" s="918">
        <v>0</v>
      </c>
      <c r="O65" s="918">
        <v>0</v>
      </c>
      <c r="P65" s="918" t="b">
        <v>0</v>
      </c>
      <c r="Q65" s="918" t="s">
        <v>814</v>
      </c>
      <c r="T65" s="918" t="s">
        <v>621</v>
      </c>
      <c r="U65" s="918">
        <v>0</v>
      </c>
      <c r="V65" s="918">
        <v>0</v>
      </c>
      <c r="W65" s="918">
        <v>0</v>
      </c>
      <c r="X65" s="918">
        <v>0</v>
      </c>
      <c r="Y65" s="918">
        <v>0</v>
      </c>
      <c r="Z65" s="918">
        <v>0</v>
      </c>
      <c r="AA65" s="918">
        <v>0</v>
      </c>
      <c r="AB65" s="918">
        <v>0</v>
      </c>
      <c r="AC65" s="918">
        <v>0</v>
      </c>
      <c r="AD65" s="918">
        <v>0</v>
      </c>
      <c r="AE65" s="918">
        <v>0</v>
      </c>
      <c r="AF65" s="918">
        <v>0</v>
      </c>
      <c r="AG65" s="918">
        <v>0</v>
      </c>
      <c r="AH65" s="918">
        <v>0</v>
      </c>
      <c r="AI65" s="918">
        <v>0</v>
      </c>
      <c r="AJ65" s="918">
        <v>0</v>
      </c>
      <c r="AK65" s="918">
        <v>0</v>
      </c>
      <c r="AM65" s="918" t="b">
        <v>0</v>
      </c>
      <c r="AN65" s="918" t="s">
        <v>824</v>
      </c>
      <c r="AO65" s="918" t="s">
        <v>620</v>
      </c>
      <c r="AP65" s="918" t="s">
        <v>781</v>
      </c>
      <c r="AR65" s="918" t="s">
        <v>621</v>
      </c>
    </row>
    <row r="66" spans="1:44" ht="11.25">
      <c r="A66" s="919">
        <v>65</v>
      </c>
      <c r="B66" s="920">
        <v>65</v>
      </c>
      <c r="C66" s="919">
        <v>0</v>
      </c>
      <c r="D66" s="919" t="s">
        <v>827</v>
      </c>
      <c r="E66" s="919"/>
      <c r="F66" s="919"/>
      <c r="G66" s="918">
        <v>0</v>
      </c>
      <c r="H66" s="918">
        <v>611247370</v>
      </c>
      <c r="I66" s="918">
        <v>717365994</v>
      </c>
      <c r="J66" s="918">
        <v>0</v>
      </c>
      <c r="L66" s="918">
        <v>0</v>
      </c>
      <c r="M66" s="918">
        <v>0</v>
      </c>
      <c r="N66" s="918">
        <v>0</v>
      </c>
      <c r="O66" s="918">
        <v>0</v>
      </c>
      <c r="P66" s="918" t="b">
        <v>1</v>
      </c>
      <c r="R66" s="918" t="s">
        <v>626</v>
      </c>
      <c r="T66" s="918" t="s">
        <v>621</v>
      </c>
      <c r="U66" s="918">
        <v>0</v>
      </c>
      <c r="V66" s="918">
        <v>0</v>
      </c>
      <c r="W66" s="918">
        <v>0</v>
      </c>
      <c r="X66" s="918">
        <v>0</v>
      </c>
      <c r="Y66" s="918">
        <v>0</v>
      </c>
      <c r="Z66" s="918">
        <v>0</v>
      </c>
      <c r="AA66" s="918">
        <v>0</v>
      </c>
      <c r="AB66" s="918">
        <v>0</v>
      </c>
      <c r="AC66" s="918">
        <v>0</v>
      </c>
      <c r="AD66" s="918">
        <v>0</v>
      </c>
      <c r="AE66" s="918">
        <v>0</v>
      </c>
      <c r="AF66" s="918">
        <v>0</v>
      </c>
      <c r="AG66" s="918">
        <v>0</v>
      </c>
      <c r="AH66" s="918">
        <v>0</v>
      </c>
      <c r="AI66" s="918">
        <v>0</v>
      </c>
      <c r="AJ66" s="918">
        <v>0</v>
      </c>
      <c r="AK66" s="918">
        <v>0</v>
      </c>
      <c r="AM66" s="918" t="b">
        <v>0</v>
      </c>
      <c r="AN66" s="918" t="s">
        <v>828</v>
      </c>
      <c r="AO66" s="918" t="s">
        <v>620</v>
      </c>
      <c r="AP66" s="918" t="s">
        <v>781</v>
      </c>
      <c r="AR66" s="918" t="s">
        <v>621</v>
      </c>
    </row>
    <row r="67" spans="1:44" ht="11.25">
      <c r="A67" s="919">
        <v>66</v>
      </c>
      <c r="B67" s="920">
        <v>66</v>
      </c>
      <c r="C67" s="919">
        <v>0</v>
      </c>
      <c r="D67" s="919" t="s">
        <v>829</v>
      </c>
      <c r="E67" s="919"/>
      <c r="F67" s="919"/>
      <c r="G67" s="918">
        <v>0</v>
      </c>
      <c r="H67" s="918">
        <v>3614283523</v>
      </c>
      <c r="I67" s="918">
        <v>3542599379</v>
      </c>
      <c r="J67" s="918">
        <v>0</v>
      </c>
      <c r="L67" s="918">
        <v>0</v>
      </c>
      <c r="M67" s="918">
        <v>0</v>
      </c>
      <c r="N67" s="918">
        <v>0</v>
      </c>
      <c r="O67" s="918">
        <v>0</v>
      </c>
      <c r="P67" s="918" t="b">
        <v>1</v>
      </c>
      <c r="R67" s="918" t="s">
        <v>626</v>
      </c>
      <c r="T67" s="918" t="s">
        <v>621</v>
      </c>
      <c r="U67" s="918">
        <v>0</v>
      </c>
      <c r="V67" s="918">
        <v>0</v>
      </c>
      <c r="W67" s="918">
        <v>0</v>
      </c>
      <c r="X67" s="918">
        <v>0</v>
      </c>
      <c r="Y67" s="918">
        <v>0</v>
      </c>
      <c r="Z67" s="918">
        <v>0</v>
      </c>
      <c r="AA67" s="918">
        <v>0</v>
      </c>
      <c r="AB67" s="918">
        <v>0</v>
      </c>
      <c r="AC67" s="918">
        <v>0</v>
      </c>
      <c r="AD67" s="918">
        <v>0</v>
      </c>
      <c r="AE67" s="918">
        <v>0</v>
      </c>
      <c r="AF67" s="918">
        <v>0</v>
      </c>
      <c r="AG67" s="918">
        <v>0</v>
      </c>
      <c r="AH67" s="918">
        <v>0</v>
      </c>
      <c r="AI67" s="918">
        <v>0</v>
      </c>
      <c r="AJ67" s="918">
        <v>0</v>
      </c>
      <c r="AK67" s="918">
        <v>0</v>
      </c>
      <c r="AM67" s="918" t="b">
        <v>0</v>
      </c>
      <c r="AN67" s="918" t="s">
        <v>828</v>
      </c>
      <c r="AO67" s="918" t="s">
        <v>620</v>
      </c>
      <c r="AP67" s="918" t="s">
        <v>781</v>
      </c>
      <c r="AR67" s="918" t="s">
        <v>621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F26"/>
  <sheetViews>
    <sheetView zoomScaleSheetLayoutView="75" workbookViewId="0" topLeftCell="A1">
      <selection activeCell="D8" sqref="D8:D9"/>
    </sheetView>
  </sheetViews>
  <sheetFormatPr defaultColWidth="9.00390625" defaultRowHeight="15.75"/>
  <cols>
    <col min="1" max="1" width="6.75390625" style="0" customWidth="1"/>
    <col min="2" max="2" width="52.625" style="0" customWidth="1"/>
    <col min="3" max="3" width="13.00390625" style="0" customWidth="1"/>
    <col min="4" max="4" width="12.875" style="0" customWidth="1"/>
    <col min="5" max="6" width="12.50390625" style="0" customWidth="1"/>
  </cols>
  <sheetData>
    <row r="1" spans="1:6" ht="19.5" thickTop="1">
      <c r="A1" s="223" t="s">
        <v>173</v>
      </c>
      <c r="B1" s="295"/>
      <c r="C1" s="295"/>
      <c r="D1" s="295"/>
      <c r="E1" s="295"/>
      <c r="F1" s="352"/>
    </row>
    <row r="2" spans="1:6" ht="15.75">
      <c r="A2" s="227" t="s">
        <v>175</v>
      </c>
      <c r="B2" s="133"/>
      <c r="C2" s="133"/>
      <c r="D2" s="133"/>
      <c r="E2" s="133"/>
      <c r="F2" s="353"/>
    </row>
    <row r="3" spans="1:6" ht="15.75">
      <c r="A3" s="229" t="s">
        <v>486</v>
      </c>
      <c r="B3" s="134"/>
      <c r="C3" s="199"/>
      <c r="D3" s="20"/>
      <c r="E3" s="200"/>
      <c r="F3" s="230"/>
    </row>
    <row r="4" spans="1:6" ht="12" customHeight="1" thickBot="1">
      <c r="A4" s="478"/>
      <c r="B4" s="134"/>
      <c r="C4" s="199"/>
      <c r="D4" s="20"/>
      <c r="E4" s="200"/>
      <c r="F4" s="230"/>
    </row>
    <row r="5" spans="1:6" ht="15.75">
      <c r="A5" s="478"/>
      <c r="B5" s="710" t="s">
        <v>556</v>
      </c>
      <c r="C5" s="1144" t="s">
        <v>1934</v>
      </c>
      <c r="D5" s="1145"/>
      <c r="E5" s="1146"/>
      <c r="F5" s="230"/>
    </row>
    <row r="6" spans="1:6" ht="15.75">
      <c r="A6" s="478"/>
      <c r="B6" s="710" t="s">
        <v>558</v>
      </c>
      <c r="C6" s="1147">
        <v>2006</v>
      </c>
      <c r="D6" s="1148"/>
      <c r="E6" s="1149"/>
      <c r="F6" s="230"/>
    </row>
    <row r="7" spans="1:6" ht="16.5" thickBot="1">
      <c r="A7" s="478"/>
      <c r="B7" s="710" t="s">
        <v>559</v>
      </c>
      <c r="C7" s="1139">
        <v>38844</v>
      </c>
      <c r="D7" s="1140"/>
      <c r="E7" s="1141"/>
      <c r="F7" s="230"/>
    </row>
    <row r="8" spans="1:6" ht="15.75">
      <c r="A8" s="478"/>
      <c r="B8" s="710"/>
      <c r="C8" s="1138"/>
      <c r="D8" s="1137" t="s">
        <v>860</v>
      </c>
      <c r="E8" s="255"/>
      <c r="F8" s="230"/>
    </row>
    <row r="9" spans="1:6" s="720" customFormat="1" ht="15.75">
      <c r="A9" s="718"/>
      <c r="B9" s="719"/>
      <c r="C9" s="255"/>
      <c r="D9" s="1137" t="s">
        <v>861</v>
      </c>
      <c r="E9" s="255"/>
      <c r="F9" s="230"/>
    </row>
    <row r="10" spans="1:6" ht="15.75">
      <c r="A10" s="478" t="s">
        <v>348</v>
      </c>
      <c r="B10" s="134"/>
      <c r="C10" s="199"/>
      <c r="D10" s="20"/>
      <c r="E10" s="200"/>
      <c r="F10" s="230"/>
    </row>
    <row r="11" spans="1:6" ht="17.25" customHeight="1" thickBot="1">
      <c r="A11" s="1175" t="s">
        <v>566</v>
      </c>
      <c r="B11" s="1176"/>
      <c r="C11" s="1176"/>
      <c r="D11" s="1176"/>
      <c r="E11" s="1176"/>
      <c r="F11" s="1177"/>
    </row>
    <row r="12" spans="1:6" ht="15.75">
      <c r="A12" s="1178" t="s">
        <v>72</v>
      </c>
      <c r="B12" s="1162"/>
      <c r="C12" s="1150" t="s">
        <v>100</v>
      </c>
      <c r="D12" s="1167" t="s">
        <v>101</v>
      </c>
      <c r="E12" s="1167" t="s">
        <v>102</v>
      </c>
      <c r="F12" s="472" t="s">
        <v>70</v>
      </c>
    </row>
    <row r="13" spans="1:6" ht="16.5" thickBot="1">
      <c r="A13" s="1179"/>
      <c r="B13" s="1166"/>
      <c r="C13" s="1152"/>
      <c r="D13" s="1169"/>
      <c r="E13" s="1169"/>
      <c r="F13" s="468" t="s">
        <v>103</v>
      </c>
    </row>
    <row r="14" spans="1:6" ht="15.75">
      <c r="A14" s="354" t="s">
        <v>269</v>
      </c>
      <c r="B14" s="49"/>
      <c r="C14" s="54"/>
      <c r="D14" s="201"/>
      <c r="E14" s="201"/>
      <c r="F14" s="355"/>
    </row>
    <row r="15" spans="1:6" ht="15.75">
      <c r="A15" s="356"/>
      <c r="B15" s="571" t="s">
        <v>270</v>
      </c>
      <c r="C15" s="778">
        <f>'Sch 3 - Expenses'!G36</f>
        <v>1316964069</v>
      </c>
      <c r="D15" s="778">
        <f>'Sch 3 - Expenses'!H36</f>
        <v>1314965424</v>
      </c>
      <c r="E15" s="778">
        <f>'Sch 3 - Expenses'!I36</f>
        <v>0</v>
      </c>
      <c r="F15" s="779">
        <f>'Sch 3 - Expenses'!J36</f>
        <v>1998645</v>
      </c>
    </row>
    <row r="16" spans="1:6" ht="15.75">
      <c r="A16" s="356"/>
      <c r="B16" s="571" t="s">
        <v>349</v>
      </c>
      <c r="C16" s="778">
        <f>'Sch 3 - Expenses'!G42</f>
        <v>76820098</v>
      </c>
      <c r="D16" s="778">
        <f>'Sch 3 - Expenses'!H42</f>
        <v>0</v>
      </c>
      <c r="E16" s="778">
        <f>'Sch 3 - Expenses'!I42</f>
        <v>76820098</v>
      </c>
      <c r="F16" s="779">
        <f>'Sch 3 - Expenses'!J42</f>
        <v>0</v>
      </c>
    </row>
    <row r="17" spans="1:6" ht="15.75">
      <c r="A17" s="356"/>
      <c r="B17" s="571" t="s">
        <v>370</v>
      </c>
      <c r="C17" s="778">
        <f>'Sch 3 - Expenses'!G47</f>
        <v>63378119</v>
      </c>
      <c r="D17" s="778">
        <f>'Sch 3 - Expenses'!H47</f>
        <v>0</v>
      </c>
      <c r="E17" s="778">
        <f>'Sch 3 - Expenses'!I47</f>
        <v>0</v>
      </c>
      <c r="F17" s="779">
        <f>'Sch 3 - Expenses'!J47</f>
        <v>63378119</v>
      </c>
    </row>
    <row r="18" spans="1:6" ht="15.75">
      <c r="A18" s="356"/>
      <c r="B18" s="571" t="s">
        <v>395</v>
      </c>
      <c r="C18" s="778">
        <f>'Sch 3 - Expenses'!G55</f>
        <v>61844133</v>
      </c>
      <c r="D18" s="778">
        <f>'Sch 3 - Expenses'!H55</f>
        <v>0</v>
      </c>
      <c r="E18" s="778">
        <f>'Sch 3 - Expenses'!I55</f>
        <v>0</v>
      </c>
      <c r="F18" s="779">
        <f>'Sch 3 - Expenses'!J55</f>
        <v>61844133</v>
      </c>
    </row>
    <row r="19" spans="1:6" ht="15.75">
      <c r="A19" s="356"/>
      <c r="B19" s="571" t="s">
        <v>271</v>
      </c>
      <c r="C19" s="778">
        <f>'Sch 3 - Expenses'!G75</f>
        <v>104301298</v>
      </c>
      <c r="D19" s="778">
        <f>'Sch 3 - Expenses'!H75</f>
        <v>28103999.372867744</v>
      </c>
      <c r="E19" s="778">
        <f>'Sch 3 - Expenses'!I75</f>
        <v>4784754.644860435</v>
      </c>
      <c r="F19" s="779">
        <f>'Sch 3 - Expenses'!J75</f>
        <v>71412543.98227185</v>
      </c>
    </row>
    <row r="20" spans="1:6" ht="15.75">
      <c r="A20" s="356"/>
      <c r="B20" s="571" t="s">
        <v>495</v>
      </c>
      <c r="C20" s="778">
        <f>'Sch 3 - Expenses'!G16+'Sch 3 - Expenses'!G20+'Sch 3 - Expenses'!G27+'Sch 3 - Expenses'!G31+'Sch 3 - Expenses'!G34+'Sch 3 - Expenses'!G35</f>
        <v>1253905949</v>
      </c>
      <c r="D20" s="778">
        <f>'Sch 3 - Expenses'!H16+'Sch 3 - Expenses'!H20+'Sch 3 - Expenses'!H27+'Sch 3 - Expenses'!H31+'Sch 3 - Expenses'!H34+'Sch 3 - Expenses'!H35</f>
        <v>1251907304</v>
      </c>
      <c r="E20" s="778">
        <f>'Sch 3 - Expenses'!I16+'Sch 3 - Expenses'!I20+'Sch 3 - Expenses'!I27+'Sch 3 - Expenses'!I31+'Sch 3 - Expenses'!I34+'Sch 3 - Expenses'!I35</f>
        <v>0</v>
      </c>
      <c r="F20" s="779">
        <f>'Sch 3 - Expenses'!J16+'Sch 3 - Expenses'!J20+'Sch 3 - Expenses'!J27+'Sch 3 - Expenses'!J31+'Sch 3 - Expenses'!J34+'Sch 3 - Expenses'!J35</f>
        <v>1998645</v>
      </c>
    </row>
    <row r="21" spans="1:6" ht="15.75">
      <c r="A21" s="320" t="s">
        <v>273</v>
      </c>
      <c r="B21" s="49"/>
      <c r="C21" s="669">
        <f>SUM(C15:C19)-C20</f>
        <v>369401768</v>
      </c>
      <c r="D21" s="669">
        <f>SUM(D15:D19)-D20</f>
        <v>91162119.37286782</v>
      </c>
      <c r="E21" s="669">
        <f>SUM(E15:E19)-E20</f>
        <v>81604852.64486043</v>
      </c>
      <c r="F21" s="670">
        <f>SUM(F15:F19)-F20</f>
        <v>196634795.98227185</v>
      </c>
    </row>
    <row r="22" spans="1:6" ht="15.75">
      <c r="A22" s="357"/>
      <c r="B22" s="49"/>
      <c r="C22" s="201"/>
      <c r="D22" s="201"/>
      <c r="E22" s="201"/>
      <c r="F22" s="358"/>
    </row>
    <row r="23" spans="1:6" ht="15.75">
      <c r="A23" s="231" t="s">
        <v>274</v>
      </c>
      <c r="B23" s="130"/>
      <c r="C23" s="202"/>
      <c r="D23" s="202"/>
      <c r="E23" s="202"/>
      <c r="F23" s="359"/>
    </row>
    <row r="24" spans="1:6" ht="15.75">
      <c r="A24" s="235" t="s">
        <v>272</v>
      </c>
      <c r="B24" s="102"/>
      <c r="C24" s="669">
        <f>C21/8</f>
        <v>46175221</v>
      </c>
      <c r="D24" s="669">
        <f>D21/8</f>
        <v>11395264.921608478</v>
      </c>
      <c r="E24" s="669">
        <f>E21/8</f>
        <v>10200606.580607554</v>
      </c>
      <c r="F24" s="670">
        <f>F21/8</f>
        <v>24579349.49778398</v>
      </c>
    </row>
    <row r="25" spans="1:6" ht="15.75">
      <c r="A25" s="319"/>
      <c r="B25" s="126"/>
      <c r="C25" s="151"/>
      <c r="D25" s="151"/>
      <c r="E25" s="151"/>
      <c r="F25" s="344"/>
    </row>
    <row r="26" spans="1:6" ht="16.5" thickBot="1">
      <c r="A26" s="287"/>
      <c r="B26" s="288"/>
      <c r="C26" s="288"/>
      <c r="D26" s="288"/>
      <c r="E26" s="288"/>
      <c r="F26" s="289"/>
    </row>
    <row r="27" ht="16.5" thickTop="1"/>
  </sheetData>
  <mergeCells count="8">
    <mergeCell ref="A12:B13"/>
    <mergeCell ref="C12:C13"/>
    <mergeCell ref="D12:D13"/>
    <mergeCell ref="E12:E13"/>
    <mergeCell ref="A11:F11"/>
    <mergeCell ref="C5:E5"/>
    <mergeCell ref="C6:E6"/>
    <mergeCell ref="C7:E7"/>
  </mergeCells>
  <printOptions horizontalCentered="1"/>
  <pageMargins left="0.2" right="0.28" top="0.75" bottom="0.5" header="0.25" footer="0.25"/>
  <pageSetup horizontalDpi="600" verticalDpi="600" orientation="landscape" paperSize="9" r:id="rId1"/>
  <headerFooter alignWithMargins="0">
    <oddFooter>&amp;LPage &amp;P of &amp;N&amp;C&amp;A   &amp;"Times New Roman,Bold"As Revised&amp;R&amp;D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R79"/>
  <sheetViews>
    <sheetView workbookViewId="0" topLeftCell="D1">
      <selection activeCell="D15" sqref="D15"/>
    </sheetView>
  </sheetViews>
  <sheetFormatPr defaultColWidth="9.00390625" defaultRowHeight="15.75"/>
  <cols>
    <col min="1" max="3" width="0" style="918" hidden="1" customWidth="1"/>
    <col min="4" max="4" width="47.25390625" style="918" bestFit="1" customWidth="1"/>
    <col min="5" max="5" width="0" style="918" hidden="1" customWidth="1"/>
    <col min="6" max="6" width="16.50390625" style="918" customWidth="1"/>
    <col min="7" max="16384" width="9.00390625" style="918" customWidth="1"/>
  </cols>
  <sheetData>
    <row r="1" spans="1:44" ht="11.25">
      <c r="A1" s="921" t="s">
        <v>600</v>
      </c>
      <c r="B1" s="921" t="s">
        <v>601</v>
      </c>
      <c r="C1" s="921" t="s">
        <v>602</v>
      </c>
      <c r="D1" s="921" t="s">
        <v>830</v>
      </c>
      <c r="E1" s="921" t="s">
        <v>604</v>
      </c>
      <c r="F1" s="921" t="s">
        <v>831</v>
      </c>
      <c r="G1" s="921" t="s">
        <v>832</v>
      </c>
      <c r="H1" s="921" t="s">
        <v>833</v>
      </c>
      <c r="I1" s="921" t="s">
        <v>834</v>
      </c>
      <c r="J1" s="921" t="s">
        <v>835</v>
      </c>
      <c r="K1" s="921" t="s">
        <v>836</v>
      </c>
      <c r="L1" s="921" t="s">
        <v>837</v>
      </c>
      <c r="M1" s="921" t="s">
        <v>838</v>
      </c>
      <c r="N1" s="921" t="s">
        <v>839</v>
      </c>
      <c r="O1" s="921" t="s">
        <v>840</v>
      </c>
      <c r="P1" s="921" t="s">
        <v>841</v>
      </c>
      <c r="Q1" s="921" t="s">
        <v>842</v>
      </c>
      <c r="R1" s="921" t="s">
        <v>843</v>
      </c>
      <c r="S1" s="921" t="s">
        <v>844</v>
      </c>
      <c r="T1" s="921" t="s">
        <v>845</v>
      </c>
      <c r="U1" s="921" t="s">
        <v>719</v>
      </c>
      <c r="V1" s="921" t="s">
        <v>720</v>
      </c>
      <c r="W1" s="921" t="s">
        <v>721</v>
      </c>
      <c r="X1" s="921" t="s">
        <v>722</v>
      </c>
      <c r="Y1" s="921" t="s">
        <v>723</v>
      </c>
      <c r="Z1" s="921" t="s">
        <v>724</v>
      </c>
      <c r="AA1" s="921" t="s">
        <v>725</v>
      </c>
      <c r="AB1" s="921" t="s">
        <v>726</v>
      </c>
      <c r="AC1" s="921" t="s">
        <v>727</v>
      </c>
      <c r="AD1" s="921" t="s">
        <v>728</v>
      </c>
      <c r="AE1" s="921" t="s">
        <v>729</v>
      </c>
      <c r="AF1" s="921" t="s">
        <v>730</v>
      </c>
      <c r="AG1" s="921" t="s">
        <v>731</v>
      </c>
      <c r="AH1" s="921" t="s">
        <v>732</v>
      </c>
      <c r="AI1" s="921" t="s">
        <v>733</v>
      </c>
      <c r="AJ1" s="921" t="s">
        <v>734</v>
      </c>
      <c r="AK1" s="921" t="s">
        <v>735</v>
      </c>
      <c r="AL1" s="921" t="s">
        <v>736</v>
      </c>
      <c r="AM1" s="921" t="s">
        <v>615</v>
      </c>
      <c r="AN1" s="921" t="s">
        <v>616</v>
      </c>
      <c r="AO1" s="921" t="s">
        <v>610</v>
      </c>
      <c r="AP1" s="921" t="s">
        <v>618</v>
      </c>
      <c r="AQ1" s="921" t="s">
        <v>617</v>
      </c>
      <c r="AR1" s="921" t="s">
        <v>619</v>
      </c>
    </row>
    <row r="2" spans="1:44" ht="11.25">
      <c r="A2" s="921">
        <v>1</v>
      </c>
      <c r="B2" s="921">
        <v>1</v>
      </c>
      <c r="C2" s="921">
        <v>0</v>
      </c>
      <c r="D2" s="921" t="s">
        <v>846</v>
      </c>
      <c r="E2" s="921"/>
      <c r="F2" s="921">
        <v>0</v>
      </c>
      <c r="G2" s="921">
        <v>0</v>
      </c>
      <c r="H2" s="921">
        <v>0</v>
      </c>
      <c r="I2" s="921">
        <v>0</v>
      </c>
      <c r="J2" s="921">
        <v>0</v>
      </c>
      <c r="K2" s="921">
        <v>0</v>
      </c>
      <c r="L2" s="921">
        <v>0</v>
      </c>
      <c r="M2" s="921">
        <v>0</v>
      </c>
      <c r="N2" s="921">
        <v>0</v>
      </c>
      <c r="O2" s="921">
        <v>0</v>
      </c>
      <c r="P2" s="921">
        <v>0</v>
      </c>
      <c r="Q2" s="921">
        <v>0</v>
      </c>
      <c r="R2" s="921">
        <v>0</v>
      </c>
      <c r="S2" s="921">
        <v>0</v>
      </c>
      <c r="T2" s="921">
        <v>0</v>
      </c>
      <c r="U2" s="921">
        <v>0</v>
      </c>
      <c r="V2" s="921">
        <v>0</v>
      </c>
      <c r="W2" s="921">
        <v>0</v>
      </c>
      <c r="X2" s="921">
        <v>0</v>
      </c>
      <c r="Y2" s="921">
        <v>0</v>
      </c>
      <c r="Z2" s="921">
        <v>0</v>
      </c>
      <c r="AA2" s="921">
        <v>0</v>
      </c>
      <c r="AB2" s="921">
        <v>0</v>
      </c>
      <c r="AC2" s="921">
        <v>0</v>
      </c>
      <c r="AD2" s="921">
        <v>0</v>
      </c>
      <c r="AE2" s="921">
        <v>0</v>
      </c>
      <c r="AF2" s="921">
        <v>0</v>
      </c>
      <c r="AG2" s="921">
        <v>0</v>
      </c>
      <c r="AH2" s="921">
        <v>0</v>
      </c>
      <c r="AI2" s="921">
        <v>0</v>
      </c>
      <c r="AJ2" s="921">
        <v>0</v>
      </c>
      <c r="AK2" s="921">
        <v>0</v>
      </c>
      <c r="AL2" s="921"/>
      <c r="AM2" s="921" t="b">
        <v>0</v>
      </c>
      <c r="AN2" s="921"/>
      <c r="AO2" s="921" t="s">
        <v>620</v>
      </c>
      <c r="AP2" s="921" t="s">
        <v>738</v>
      </c>
      <c r="AQ2" s="921"/>
      <c r="AR2" s="921" t="s">
        <v>621</v>
      </c>
    </row>
    <row r="3" spans="1:44" ht="11.25">
      <c r="A3" s="921">
        <v>2</v>
      </c>
      <c r="B3" s="921">
        <v>2</v>
      </c>
      <c r="C3" s="921">
        <v>0</v>
      </c>
      <c r="D3" s="921" t="s">
        <v>847</v>
      </c>
      <c r="E3" s="921"/>
      <c r="F3" s="921">
        <v>2035396471</v>
      </c>
      <c r="G3" s="921">
        <v>1983275708</v>
      </c>
      <c r="H3" s="921">
        <v>0</v>
      </c>
      <c r="I3" s="921">
        <v>0</v>
      </c>
      <c r="J3" s="921">
        <v>2035396471</v>
      </c>
      <c r="K3" s="921">
        <v>1983275708</v>
      </c>
      <c r="L3" s="921">
        <v>0</v>
      </c>
      <c r="M3" s="921">
        <v>0</v>
      </c>
      <c r="N3" s="921">
        <v>0</v>
      </c>
      <c r="O3" s="921">
        <v>0</v>
      </c>
      <c r="P3" s="921">
        <v>0</v>
      </c>
      <c r="Q3" s="921">
        <v>0</v>
      </c>
      <c r="R3" s="921">
        <v>0</v>
      </c>
      <c r="S3" s="921">
        <v>0</v>
      </c>
      <c r="T3" s="921">
        <v>0</v>
      </c>
      <c r="U3" s="921">
        <v>0</v>
      </c>
      <c r="V3" s="921">
        <v>0</v>
      </c>
      <c r="W3" s="921">
        <v>0</v>
      </c>
      <c r="X3" s="921">
        <v>0</v>
      </c>
      <c r="Y3" s="921">
        <v>0</v>
      </c>
      <c r="Z3" s="921">
        <v>0</v>
      </c>
      <c r="AA3" s="921">
        <v>0</v>
      </c>
      <c r="AB3" s="921">
        <v>0</v>
      </c>
      <c r="AC3" s="921">
        <v>0</v>
      </c>
      <c r="AD3" s="921">
        <v>0</v>
      </c>
      <c r="AE3" s="921">
        <v>0</v>
      </c>
      <c r="AF3" s="921">
        <v>0</v>
      </c>
      <c r="AG3" s="921">
        <v>0</v>
      </c>
      <c r="AH3" s="921">
        <v>0</v>
      </c>
      <c r="AI3" s="921">
        <v>0</v>
      </c>
      <c r="AJ3" s="921">
        <v>0</v>
      </c>
      <c r="AK3" s="921">
        <v>0</v>
      </c>
      <c r="AL3" s="921" t="s">
        <v>742</v>
      </c>
      <c r="AM3" s="921" t="b">
        <v>0</v>
      </c>
      <c r="AN3" s="921" t="s">
        <v>743</v>
      </c>
      <c r="AO3" s="921"/>
      <c r="AP3" s="921"/>
      <c r="AQ3" s="921"/>
      <c r="AR3" s="921" t="s">
        <v>621</v>
      </c>
    </row>
    <row r="4" spans="1:44" ht="11.25">
      <c r="A4" s="921">
        <v>3</v>
      </c>
      <c r="B4" s="921">
        <v>3</v>
      </c>
      <c r="C4" s="921">
        <v>0</v>
      </c>
      <c r="D4" s="921" t="s">
        <v>848</v>
      </c>
      <c r="E4" s="921"/>
      <c r="F4" s="921">
        <v>0</v>
      </c>
      <c r="G4" s="921">
        <v>0</v>
      </c>
      <c r="H4" s="921">
        <v>0</v>
      </c>
      <c r="I4" s="921">
        <v>0</v>
      </c>
      <c r="J4" s="921">
        <v>0</v>
      </c>
      <c r="K4" s="921">
        <v>0</v>
      </c>
      <c r="L4" s="921">
        <v>0</v>
      </c>
      <c r="M4" s="921">
        <v>0</v>
      </c>
      <c r="N4" s="921">
        <v>0</v>
      </c>
      <c r="O4" s="921">
        <v>0</v>
      </c>
      <c r="P4" s="921">
        <v>0</v>
      </c>
      <c r="Q4" s="921">
        <v>0</v>
      </c>
      <c r="R4" s="921">
        <v>0</v>
      </c>
      <c r="S4" s="921">
        <v>0</v>
      </c>
      <c r="T4" s="921">
        <v>0</v>
      </c>
      <c r="U4" s="921">
        <v>0</v>
      </c>
      <c r="V4" s="921">
        <v>0</v>
      </c>
      <c r="W4" s="921">
        <v>0</v>
      </c>
      <c r="X4" s="921">
        <v>0</v>
      </c>
      <c r="Y4" s="921">
        <v>0</v>
      </c>
      <c r="Z4" s="921">
        <v>0</v>
      </c>
      <c r="AA4" s="921">
        <v>0</v>
      </c>
      <c r="AB4" s="921">
        <v>0</v>
      </c>
      <c r="AC4" s="921">
        <v>0</v>
      </c>
      <c r="AD4" s="921">
        <v>0</v>
      </c>
      <c r="AE4" s="921">
        <v>0</v>
      </c>
      <c r="AF4" s="921">
        <v>0</v>
      </c>
      <c r="AG4" s="921">
        <v>0</v>
      </c>
      <c r="AH4" s="921">
        <v>0</v>
      </c>
      <c r="AI4" s="921">
        <v>0</v>
      </c>
      <c r="AJ4" s="921">
        <v>0</v>
      </c>
      <c r="AK4" s="921">
        <v>0</v>
      </c>
      <c r="AL4" s="921"/>
      <c r="AM4" s="921" t="b">
        <v>0</v>
      </c>
      <c r="AN4" s="921"/>
      <c r="AO4" s="921" t="s">
        <v>620</v>
      </c>
      <c r="AP4" s="921" t="s">
        <v>738</v>
      </c>
      <c r="AQ4" s="921"/>
      <c r="AR4" s="921" t="s">
        <v>621</v>
      </c>
    </row>
    <row r="5" spans="1:44" ht="11.25">
      <c r="A5" s="921">
        <v>4</v>
      </c>
      <c r="B5" s="921">
        <v>4</v>
      </c>
      <c r="C5" s="921">
        <v>0</v>
      </c>
      <c r="D5" s="921" t="s">
        <v>849</v>
      </c>
      <c r="E5" s="921"/>
      <c r="F5" s="921">
        <v>1500545663</v>
      </c>
      <c r="G5" s="921">
        <v>1432904169</v>
      </c>
      <c r="H5" s="921">
        <v>0</v>
      </c>
      <c r="I5" s="921">
        <v>0</v>
      </c>
      <c r="J5" s="921">
        <v>1500545663</v>
      </c>
      <c r="K5" s="921">
        <v>1432904169</v>
      </c>
      <c r="L5" s="921">
        <v>0</v>
      </c>
      <c r="M5" s="921">
        <v>0</v>
      </c>
      <c r="N5" s="921">
        <v>0</v>
      </c>
      <c r="O5" s="921">
        <v>0</v>
      </c>
      <c r="P5" s="921">
        <v>0</v>
      </c>
      <c r="Q5" s="921">
        <v>0</v>
      </c>
      <c r="R5" s="921">
        <v>0</v>
      </c>
      <c r="S5" s="921">
        <v>0</v>
      </c>
      <c r="T5" s="921">
        <v>0</v>
      </c>
      <c r="U5" s="921">
        <v>0</v>
      </c>
      <c r="V5" s="921">
        <v>0</v>
      </c>
      <c r="W5" s="921">
        <v>0</v>
      </c>
      <c r="X5" s="921">
        <v>0</v>
      </c>
      <c r="Y5" s="921">
        <v>0</v>
      </c>
      <c r="Z5" s="921">
        <v>0</v>
      </c>
      <c r="AA5" s="921">
        <v>0</v>
      </c>
      <c r="AB5" s="921">
        <v>0</v>
      </c>
      <c r="AC5" s="921">
        <v>0</v>
      </c>
      <c r="AD5" s="921">
        <v>0</v>
      </c>
      <c r="AE5" s="921">
        <v>0</v>
      </c>
      <c r="AF5" s="921">
        <v>0</v>
      </c>
      <c r="AG5" s="921">
        <v>0</v>
      </c>
      <c r="AH5" s="921">
        <v>0</v>
      </c>
      <c r="AI5" s="921">
        <v>0</v>
      </c>
      <c r="AJ5" s="921">
        <v>0</v>
      </c>
      <c r="AK5" s="921">
        <v>0</v>
      </c>
      <c r="AL5" s="921" t="s">
        <v>191</v>
      </c>
      <c r="AM5" s="921" t="b">
        <v>0</v>
      </c>
      <c r="AN5" s="921" t="s">
        <v>746</v>
      </c>
      <c r="AO5" s="921"/>
      <c r="AP5" s="921"/>
      <c r="AQ5" s="921"/>
      <c r="AR5" s="921" t="s">
        <v>621</v>
      </c>
    </row>
    <row r="6" spans="1:44" ht="11.25">
      <c r="A6" s="921">
        <v>5</v>
      </c>
      <c r="B6" s="921">
        <v>5</v>
      </c>
      <c r="C6" s="921">
        <v>0</v>
      </c>
      <c r="D6" s="921" t="s">
        <v>850</v>
      </c>
      <c r="E6" s="921"/>
      <c r="F6" s="921">
        <v>82789154</v>
      </c>
      <c r="G6" s="921">
        <v>72277187</v>
      </c>
      <c r="H6" s="921">
        <v>0</v>
      </c>
      <c r="I6" s="921">
        <v>0</v>
      </c>
      <c r="J6" s="921">
        <v>82789154</v>
      </c>
      <c r="K6" s="921">
        <v>72277187</v>
      </c>
      <c r="L6" s="921">
        <v>0</v>
      </c>
      <c r="M6" s="921">
        <v>0</v>
      </c>
      <c r="N6" s="921">
        <v>0</v>
      </c>
      <c r="O6" s="921">
        <v>0</v>
      </c>
      <c r="P6" s="921">
        <v>0</v>
      </c>
      <c r="Q6" s="921">
        <v>0</v>
      </c>
      <c r="R6" s="921">
        <v>0</v>
      </c>
      <c r="S6" s="921">
        <v>0</v>
      </c>
      <c r="T6" s="921">
        <v>0</v>
      </c>
      <c r="U6" s="921">
        <v>0</v>
      </c>
      <c r="V6" s="921">
        <v>0</v>
      </c>
      <c r="W6" s="921">
        <v>0</v>
      </c>
      <c r="X6" s="921">
        <v>0</v>
      </c>
      <c r="Y6" s="921">
        <v>0</v>
      </c>
      <c r="Z6" s="921">
        <v>0</v>
      </c>
      <c r="AA6" s="921">
        <v>0</v>
      </c>
      <c r="AB6" s="921">
        <v>0</v>
      </c>
      <c r="AC6" s="921">
        <v>0</v>
      </c>
      <c r="AD6" s="921">
        <v>0</v>
      </c>
      <c r="AE6" s="921">
        <v>0</v>
      </c>
      <c r="AF6" s="921">
        <v>0</v>
      </c>
      <c r="AG6" s="921">
        <v>0</v>
      </c>
      <c r="AH6" s="921">
        <v>0</v>
      </c>
      <c r="AI6" s="921">
        <v>0</v>
      </c>
      <c r="AJ6" s="921">
        <v>0</v>
      </c>
      <c r="AK6" s="921">
        <v>0</v>
      </c>
      <c r="AL6" s="921" t="s">
        <v>191</v>
      </c>
      <c r="AM6" s="921" t="b">
        <v>0</v>
      </c>
      <c r="AN6" s="921" t="s">
        <v>746</v>
      </c>
      <c r="AO6" s="921"/>
      <c r="AP6" s="921"/>
      <c r="AQ6" s="921"/>
      <c r="AR6" s="921" t="s">
        <v>621</v>
      </c>
    </row>
    <row r="7" spans="1:44" ht="11.25">
      <c r="A7" s="921">
        <v>6</v>
      </c>
      <c r="B7" s="921">
        <v>6</v>
      </c>
      <c r="C7" s="921">
        <v>0</v>
      </c>
      <c r="D7" s="921" t="s">
        <v>851</v>
      </c>
      <c r="E7" s="921"/>
      <c r="F7" s="921">
        <v>162377766</v>
      </c>
      <c r="G7" s="921">
        <v>156599281</v>
      </c>
      <c r="H7" s="921">
        <v>0</v>
      </c>
      <c r="I7" s="921">
        <v>0</v>
      </c>
      <c r="J7" s="921">
        <v>162377766</v>
      </c>
      <c r="K7" s="921">
        <v>156599281</v>
      </c>
      <c r="L7" s="921">
        <v>0</v>
      </c>
      <c r="M7" s="921">
        <v>0</v>
      </c>
      <c r="N7" s="921">
        <v>0</v>
      </c>
      <c r="O7" s="921">
        <v>0</v>
      </c>
      <c r="P7" s="921">
        <v>0</v>
      </c>
      <c r="Q7" s="921">
        <v>0</v>
      </c>
      <c r="R7" s="921">
        <v>0</v>
      </c>
      <c r="S7" s="921">
        <v>0</v>
      </c>
      <c r="T7" s="921">
        <v>0</v>
      </c>
      <c r="U7" s="921">
        <v>0</v>
      </c>
      <c r="V7" s="921">
        <v>0</v>
      </c>
      <c r="W7" s="921">
        <v>0</v>
      </c>
      <c r="X7" s="921">
        <v>0</v>
      </c>
      <c r="Y7" s="921">
        <v>0</v>
      </c>
      <c r="Z7" s="921">
        <v>0</v>
      </c>
      <c r="AA7" s="921">
        <v>0</v>
      </c>
      <c r="AB7" s="921">
        <v>0</v>
      </c>
      <c r="AC7" s="921">
        <v>0</v>
      </c>
      <c r="AD7" s="921">
        <v>0</v>
      </c>
      <c r="AE7" s="921">
        <v>0</v>
      </c>
      <c r="AF7" s="921">
        <v>0</v>
      </c>
      <c r="AG7" s="921">
        <v>0</v>
      </c>
      <c r="AH7" s="921">
        <v>0</v>
      </c>
      <c r="AI7" s="921">
        <v>0</v>
      </c>
      <c r="AJ7" s="921">
        <v>0</v>
      </c>
      <c r="AK7" s="921">
        <v>0</v>
      </c>
      <c r="AL7" s="921" t="s">
        <v>749</v>
      </c>
      <c r="AM7" s="921" t="b">
        <v>0</v>
      </c>
      <c r="AN7" s="921" t="s">
        <v>746</v>
      </c>
      <c r="AO7" s="921"/>
      <c r="AP7" s="921"/>
      <c r="AQ7" s="921"/>
      <c r="AR7" s="921" t="s">
        <v>621</v>
      </c>
    </row>
    <row r="8" spans="1:44" ht="11.25">
      <c r="A8" s="921">
        <v>7</v>
      </c>
      <c r="B8" s="921">
        <v>7</v>
      </c>
      <c r="C8" s="921">
        <v>0</v>
      </c>
      <c r="D8" s="921" t="s">
        <v>852</v>
      </c>
      <c r="E8" s="921"/>
      <c r="F8" s="921">
        <v>34511</v>
      </c>
      <c r="G8" s="921">
        <v>20816</v>
      </c>
      <c r="H8" s="921">
        <v>0</v>
      </c>
      <c r="I8" s="921">
        <v>0</v>
      </c>
      <c r="J8" s="921">
        <v>34511</v>
      </c>
      <c r="K8" s="921">
        <v>20816</v>
      </c>
      <c r="L8" s="921">
        <v>0</v>
      </c>
      <c r="M8" s="921">
        <v>0</v>
      </c>
      <c r="N8" s="921">
        <v>0</v>
      </c>
      <c r="O8" s="921">
        <v>0</v>
      </c>
      <c r="P8" s="921">
        <v>0</v>
      </c>
      <c r="Q8" s="921">
        <v>0</v>
      </c>
      <c r="R8" s="921">
        <v>0</v>
      </c>
      <c r="S8" s="921">
        <v>0</v>
      </c>
      <c r="T8" s="921">
        <v>0</v>
      </c>
      <c r="U8" s="921">
        <v>0</v>
      </c>
      <c r="V8" s="921">
        <v>0</v>
      </c>
      <c r="W8" s="921">
        <v>0</v>
      </c>
      <c r="X8" s="921">
        <v>0</v>
      </c>
      <c r="Y8" s="921">
        <v>0</v>
      </c>
      <c r="Z8" s="921">
        <v>0</v>
      </c>
      <c r="AA8" s="921">
        <v>0</v>
      </c>
      <c r="AB8" s="921">
        <v>0</v>
      </c>
      <c r="AC8" s="921">
        <v>0</v>
      </c>
      <c r="AD8" s="921">
        <v>0</v>
      </c>
      <c r="AE8" s="921">
        <v>0</v>
      </c>
      <c r="AF8" s="921">
        <v>0</v>
      </c>
      <c r="AG8" s="921">
        <v>0</v>
      </c>
      <c r="AH8" s="921">
        <v>0</v>
      </c>
      <c r="AI8" s="921">
        <v>0</v>
      </c>
      <c r="AJ8" s="921">
        <v>0</v>
      </c>
      <c r="AK8" s="921">
        <v>0</v>
      </c>
      <c r="AL8" s="921" t="s">
        <v>749</v>
      </c>
      <c r="AM8" s="921" t="b">
        <v>0</v>
      </c>
      <c r="AN8" s="921" t="s">
        <v>746</v>
      </c>
      <c r="AO8" s="921"/>
      <c r="AP8" s="921"/>
      <c r="AQ8" s="921"/>
      <c r="AR8" s="921" t="s">
        <v>621</v>
      </c>
    </row>
    <row r="9" spans="1:44" ht="11.25">
      <c r="A9" s="921">
        <v>8</v>
      </c>
      <c r="B9" s="921">
        <v>8</v>
      </c>
      <c r="C9" s="921">
        <v>0</v>
      </c>
      <c r="D9" s="921" t="s">
        <v>853</v>
      </c>
      <c r="E9" s="921"/>
      <c r="F9" s="921">
        <v>15004071</v>
      </c>
      <c r="G9" s="921">
        <v>12525316</v>
      </c>
      <c r="H9" s="921">
        <v>0</v>
      </c>
      <c r="I9" s="921">
        <v>0</v>
      </c>
      <c r="J9" s="921">
        <v>15004071</v>
      </c>
      <c r="K9" s="921">
        <v>12525316</v>
      </c>
      <c r="L9" s="921">
        <v>0</v>
      </c>
      <c r="M9" s="921">
        <v>0</v>
      </c>
      <c r="N9" s="921">
        <v>0</v>
      </c>
      <c r="O9" s="921">
        <v>0</v>
      </c>
      <c r="P9" s="921">
        <v>0</v>
      </c>
      <c r="Q9" s="921">
        <v>0</v>
      </c>
      <c r="R9" s="921">
        <v>0</v>
      </c>
      <c r="S9" s="921">
        <v>0</v>
      </c>
      <c r="T9" s="921">
        <v>0</v>
      </c>
      <c r="U9" s="921">
        <v>0</v>
      </c>
      <c r="V9" s="921">
        <v>0</v>
      </c>
      <c r="W9" s="921">
        <v>0</v>
      </c>
      <c r="X9" s="921">
        <v>0</v>
      </c>
      <c r="Y9" s="921">
        <v>0</v>
      </c>
      <c r="Z9" s="921">
        <v>0</v>
      </c>
      <c r="AA9" s="921">
        <v>0</v>
      </c>
      <c r="AB9" s="921">
        <v>0</v>
      </c>
      <c r="AC9" s="921">
        <v>0</v>
      </c>
      <c r="AD9" s="921">
        <v>0</v>
      </c>
      <c r="AE9" s="921">
        <v>0</v>
      </c>
      <c r="AF9" s="921">
        <v>0</v>
      </c>
      <c r="AG9" s="921">
        <v>0</v>
      </c>
      <c r="AH9" s="921">
        <v>0</v>
      </c>
      <c r="AI9" s="921">
        <v>0</v>
      </c>
      <c r="AJ9" s="921">
        <v>0</v>
      </c>
      <c r="AK9" s="921">
        <v>0</v>
      </c>
      <c r="AL9" s="921" t="s">
        <v>749</v>
      </c>
      <c r="AM9" s="921" t="b">
        <v>0</v>
      </c>
      <c r="AN9" s="921" t="s">
        <v>746</v>
      </c>
      <c r="AO9" s="921"/>
      <c r="AP9" s="921"/>
      <c r="AQ9" s="921"/>
      <c r="AR9" s="921" t="s">
        <v>621</v>
      </c>
    </row>
    <row r="10" spans="1:44" ht="11.25">
      <c r="A10" s="921">
        <v>9</v>
      </c>
      <c r="B10" s="921">
        <v>9</v>
      </c>
      <c r="C10" s="921">
        <v>0</v>
      </c>
      <c r="D10" s="921" t="s">
        <v>854</v>
      </c>
      <c r="E10" s="921"/>
      <c r="F10" s="921">
        <v>0</v>
      </c>
      <c r="G10" s="921">
        <v>0</v>
      </c>
      <c r="H10" s="921">
        <v>0</v>
      </c>
      <c r="I10" s="921">
        <v>0</v>
      </c>
      <c r="J10" s="921">
        <v>0</v>
      </c>
      <c r="K10" s="921">
        <v>0</v>
      </c>
      <c r="L10" s="921">
        <v>0</v>
      </c>
      <c r="M10" s="921">
        <v>0</v>
      </c>
      <c r="N10" s="921">
        <v>0</v>
      </c>
      <c r="O10" s="921">
        <v>0</v>
      </c>
      <c r="P10" s="921">
        <v>0</v>
      </c>
      <c r="Q10" s="921">
        <v>0</v>
      </c>
      <c r="R10" s="921">
        <v>0</v>
      </c>
      <c r="S10" s="921">
        <v>0</v>
      </c>
      <c r="T10" s="921">
        <v>0</v>
      </c>
      <c r="U10" s="921">
        <v>0</v>
      </c>
      <c r="V10" s="921">
        <v>0</v>
      </c>
      <c r="W10" s="921">
        <v>0</v>
      </c>
      <c r="X10" s="921">
        <v>0</v>
      </c>
      <c r="Y10" s="921">
        <v>0</v>
      </c>
      <c r="Z10" s="921">
        <v>0</v>
      </c>
      <c r="AA10" s="921">
        <v>0</v>
      </c>
      <c r="AB10" s="921">
        <v>0</v>
      </c>
      <c r="AC10" s="921">
        <v>0</v>
      </c>
      <c r="AD10" s="921">
        <v>0</v>
      </c>
      <c r="AE10" s="921">
        <v>0</v>
      </c>
      <c r="AF10" s="921">
        <v>0</v>
      </c>
      <c r="AG10" s="921">
        <v>0</v>
      </c>
      <c r="AH10" s="921">
        <v>0</v>
      </c>
      <c r="AI10" s="921">
        <v>0</v>
      </c>
      <c r="AJ10" s="921">
        <v>0</v>
      </c>
      <c r="AK10" s="921">
        <v>0</v>
      </c>
      <c r="AL10" s="921" t="s">
        <v>749</v>
      </c>
      <c r="AM10" s="921" t="b">
        <v>0</v>
      </c>
      <c r="AN10" s="921" t="s">
        <v>746</v>
      </c>
      <c r="AO10" s="921"/>
      <c r="AP10" s="921"/>
      <c r="AQ10" s="921"/>
      <c r="AR10" s="921" t="s">
        <v>621</v>
      </c>
    </row>
    <row r="11" spans="1:44" ht="11.25">
      <c r="A11" s="921">
        <v>10</v>
      </c>
      <c r="B11" s="921">
        <v>10</v>
      </c>
      <c r="C11" s="921">
        <v>0</v>
      </c>
      <c r="D11" s="921" t="s">
        <v>855</v>
      </c>
      <c r="E11" s="921"/>
      <c r="F11" s="921">
        <v>14041000</v>
      </c>
      <c r="G11" s="921">
        <v>14041000</v>
      </c>
      <c r="H11" s="921">
        <v>0</v>
      </c>
      <c r="I11" s="921">
        <v>0</v>
      </c>
      <c r="J11" s="921">
        <v>14041000</v>
      </c>
      <c r="K11" s="921">
        <v>14041000</v>
      </c>
      <c r="L11" s="921">
        <v>0</v>
      </c>
      <c r="M11" s="921">
        <v>0</v>
      </c>
      <c r="N11" s="921">
        <v>0</v>
      </c>
      <c r="O11" s="921">
        <v>0</v>
      </c>
      <c r="P11" s="921">
        <v>0</v>
      </c>
      <c r="Q11" s="921">
        <v>0</v>
      </c>
      <c r="R11" s="921">
        <v>0</v>
      </c>
      <c r="S11" s="921">
        <v>0</v>
      </c>
      <c r="T11" s="921">
        <v>0</v>
      </c>
      <c r="U11" s="921">
        <v>0</v>
      </c>
      <c r="V11" s="921">
        <v>0</v>
      </c>
      <c r="W11" s="921">
        <v>0</v>
      </c>
      <c r="X11" s="921">
        <v>0</v>
      </c>
      <c r="Y11" s="921">
        <v>0</v>
      </c>
      <c r="Z11" s="921">
        <v>0</v>
      </c>
      <c r="AA11" s="921">
        <v>0</v>
      </c>
      <c r="AB11" s="921">
        <v>0</v>
      </c>
      <c r="AC11" s="921">
        <v>0</v>
      </c>
      <c r="AD11" s="921">
        <v>0</v>
      </c>
      <c r="AE11" s="921">
        <v>0</v>
      </c>
      <c r="AF11" s="921">
        <v>0</v>
      </c>
      <c r="AG11" s="921">
        <v>0</v>
      </c>
      <c r="AH11" s="921">
        <v>0</v>
      </c>
      <c r="AI11" s="921">
        <v>0</v>
      </c>
      <c r="AJ11" s="921">
        <v>0</v>
      </c>
      <c r="AK11" s="921">
        <v>0</v>
      </c>
      <c r="AL11" s="921"/>
      <c r="AM11" s="921" t="b">
        <v>0</v>
      </c>
      <c r="AN11" s="921" t="s">
        <v>746</v>
      </c>
      <c r="AO11" s="921"/>
      <c r="AP11" s="921"/>
      <c r="AQ11" s="921"/>
      <c r="AR11" s="921" t="s">
        <v>621</v>
      </c>
    </row>
    <row r="12" spans="1:44" ht="11.25">
      <c r="A12" s="921">
        <v>11</v>
      </c>
      <c r="B12" s="921">
        <v>11</v>
      </c>
      <c r="C12" s="921">
        <v>0</v>
      </c>
      <c r="D12" s="921" t="s">
        <v>856</v>
      </c>
      <c r="E12" s="921"/>
      <c r="F12" s="921">
        <v>0</v>
      </c>
      <c r="G12" s="921">
        <v>0</v>
      </c>
      <c r="H12" s="921">
        <v>0</v>
      </c>
      <c r="I12" s="921">
        <v>0</v>
      </c>
      <c r="J12" s="921">
        <v>0</v>
      </c>
      <c r="K12" s="921">
        <v>0</v>
      </c>
      <c r="L12" s="921">
        <v>0</v>
      </c>
      <c r="M12" s="921">
        <v>0</v>
      </c>
      <c r="N12" s="921">
        <v>0</v>
      </c>
      <c r="O12" s="921">
        <v>0</v>
      </c>
      <c r="P12" s="921">
        <v>0</v>
      </c>
      <c r="Q12" s="921">
        <v>0</v>
      </c>
      <c r="R12" s="921">
        <v>0</v>
      </c>
      <c r="S12" s="921">
        <v>0</v>
      </c>
      <c r="T12" s="921">
        <v>0</v>
      </c>
      <c r="U12" s="921">
        <v>0</v>
      </c>
      <c r="V12" s="921">
        <v>0</v>
      </c>
      <c r="W12" s="921">
        <v>0</v>
      </c>
      <c r="X12" s="921">
        <v>0</v>
      </c>
      <c r="Y12" s="921">
        <v>0</v>
      </c>
      <c r="Z12" s="921">
        <v>0</v>
      </c>
      <c r="AA12" s="921">
        <v>0</v>
      </c>
      <c r="AB12" s="921">
        <v>0</v>
      </c>
      <c r="AC12" s="921">
        <v>0</v>
      </c>
      <c r="AD12" s="921">
        <v>0</v>
      </c>
      <c r="AE12" s="921">
        <v>0</v>
      </c>
      <c r="AF12" s="921">
        <v>0</v>
      </c>
      <c r="AG12" s="921">
        <v>0</v>
      </c>
      <c r="AH12" s="921">
        <v>0</v>
      </c>
      <c r="AI12" s="921">
        <v>0</v>
      </c>
      <c r="AJ12" s="921">
        <v>0</v>
      </c>
      <c r="AK12" s="921">
        <v>0</v>
      </c>
      <c r="AL12" s="921"/>
      <c r="AM12" s="921" t="b">
        <v>0</v>
      </c>
      <c r="AN12" s="921" t="s">
        <v>746</v>
      </c>
      <c r="AO12" s="921"/>
      <c r="AP12" s="921"/>
      <c r="AQ12" s="921"/>
      <c r="AR12" s="921" t="s">
        <v>621</v>
      </c>
    </row>
    <row r="13" spans="1:44" ht="11.25">
      <c r="A13" s="921">
        <v>12</v>
      </c>
      <c r="B13" s="921">
        <v>12</v>
      </c>
      <c r="C13" s="921">
        <v>0</v>
      </c>
      <c r="D13" s="921" t="s">
        <v>857</v>
      </c>
      <c r="E13" s="921"/>
      <c r="F13" s="921">
        <v>32035974</v>
      </c>
      <c r="G13" s="921">
        <v>57288423</v>
      </c>
      <c r="H13" s="921">
        <v>0</v>
      </c>
      <c r="I13" s="921">
        <v>0</v>
      </c>
      <c r="J13" s="921">
        <v>32035974</v>
      </c>
      <c r="K13" s="921">
        <v>57288423</v>
      </c>
      <c r="L13" s="921">
        <v>0</v>
      </c>
      <c r="M13" s="921">
        <v>0</v>
      </c>
      <c r="N13" s="921">
        <v>0</v>
      </c>
      <c r="O13" s="921">
        <v>0</v>
      </c>
      <c r="P13" s="921">
        <v>0</v>
      </c>
      <c r="Q13" s="921">
        <v>0</v>
      </c>
      <c r="R13" s="921">
        <v>0</v>
      </c>
      <c r="S13" s="921">
        <v>0</v>
      </c>
      <c r="T13" s="921">
        <v>0</v>
      </c>
      <c r="U13" s="921">
        <v>0</v>
      </c>
      <c r="V13" s="921">
        <v>0</v>
      </c>
      <c r="W13" s="921">
        <v>0</v>
      </c>
      <c r="X13" s="921">
        <v>0</v>
      </c>
      <c r="Y13" s="921">
        <v>0</v>
      </c>
      <c r="Z13" s="921">
        <v>0</v>
      </c>
      <c r="AA13" s="921">
        <v>0</v>
      </c>
      <c r="AB13" s="921">
        <v>0</v>
      </c>
      <c r="AC13" s="921">
        <v>0</v>
      </c>
      <c r="AD13" s="921">
        <v>0</v>
      </c>
      <c r="AE13" s="921">
        <v>0</v>
      </c>
      <c r="AF13" s="921">
        <v>0</v>
      </c>
      <c r="AG13" s="921">
        <v>0</v>
      </c>
      <c r="AH13" s="921">
        <v>0</v>
      </c>
      <c r="AI13" s="921">
        <v>0</v>
      </c>
      <c r="AJ13" s="921">
        <v>0</v>
      </c>
      <c r="AK13" s="921">
        <v>0</v>
      </c>
      <c r="AL13" s="921"/>
      <c r="AM13" s="921" t="b">
        <v>0</v>
      </c>
      <c r="AN13" s="921" t="s">
        <v>746</v>
      </c>
      <c r="AO13" s="921"/>
      <c r="AP13" s="921"/>
      <c r="AQ13" s="921"/>
      <c r="AR13" s="921" t="s">
        <v>621</v>
      </c>
    </row>
    <row r="14" spans="1:44" ht="11.25">
      <c r="A14" s="921">
        <v>13</v>
      </c>
      <c r="B14" s="921">
        <v>13</v>
      </c>
      <c r="C14" s="921">
        <v>0</v>
      </c>
      <c r="D14" s="921" t="s">
        <v>858</v>
      </c>
      <c r="E14" s="921"/>
      <c r="F14" s="921">
        <v>5452016</v>
      </c>
      <c r="G14" s="921">
        <v>5060726</v>
      </c>
      <c r="H14" s="921">
        <v>0</v>
      </c>
      <c r="I14" s="921">
        <v>0</v>
      </c>
      <c r="J14" s="921">
        <v>5452016</v>
      </c>
      <c r="K14" s="921">
        <v>5060726</v>
      </c>
      <c r="L14" s="921">
        <v>0</v>
      </c>
      <c r="M14" s="921">
        <v>0</v>
      </c>
      <c r="N14" s="921">
        <v>0</v>
      </c>
      <c r="O14" s="921">
        <v>0</v>
      </c>
      <c r="P14" s="921">
        <v>0</v>
      </c>
      <c r="Q14" s="921">
        <v>0</v>
      </c>
      <c r="R14" s="921">
        <v>0</v>
      </c>
      <c r="S14" s="921">
        <v>0</v>
      </c>
      <c r="T14" s="921">
        <v>0</v>
      </c>
      <c r="U14" s="921">
        <v>0</v>
      </c>
      <c r="V14" s="921">
        <v>0</v>
      </c>
      <c r="W14" s="921">
        <v>0</v>
      </c>
      <c r="X14" s="921">
        <v>0</v>
      </c>
      <c r="Y14" s="921">
        <v>0</v>
      </c>
      <c r="Z14" s="921">
        <v>0</v>
      </c>
      <c r="AA14" s="921">
        <v>0</v>
      </c>
      <c r="AB14" s="921">
        <v>0</v>
      </c>
      <c r="AC14" s="921">
        <v>0</v>
      </c>
      <c r="AD14" s="921">
        <v>0</v>
      </c>
      <c r="AE14" s="921">
        <v>0</v>
      </c>
      <c r="AF14" s="921">
        <v>0</v>
      </c>
      <c r="AG14" s="921">
        <v>0</v>
      </c>
      <c r="AH14" s="921">
        <v>0</v>
      </c>
      <c r="AI14" s="921">
        <v>0</v>
      </c>
      <c r="AJ14" s="921">
        <v>0</v>
      </c>
      <c r="AK14" s="921">
        <v>0</v>
      </c>
      <c r="AL14" s="921"/>
      <c r="AM14" s="921" t="b">
        <v>0</v>
      </c>
      <c r="AN14" s="921" t="s">
        <v>759</v>
      </c>
      <c r="AO14" s="921"/>
      <c r="AP14" s="921"/>
      <c r="AQ14" s="921"/>
      <c r="AR14" s="921" t="s">
        <v>621</v>
      </c>
    </row>
    <row r="15" spans="1:44" ht="11.25">
      <c r="A15" s="921">
        <v>14</v>
      </c>
      <c r="B15" s="921">
        <v>14</v>
      </c>
      <c r="C15" s="921">
        <v>0</v>
      </c>
      <c r="D15" s="921" t="s">
        <v>859</v>
      </c>
      <c r="E15" s="921"/>
      <c r="F15" s="921">
        <v>75174790</v>
      </c>
      <c r="G15" s="921">
        <v>73900078</v>
      </c>
      <c r="H15" s="921">
        <v>0</v>
      </c>
      <c r="I15" s="921">
        <v>0</v>
      </c>
      <c r="J15" s="921">
        <v>75174790</v>
      </c>
      <c r="K15" s="921">
        <v>73900078</v>
      </c>
      <c r="L15" s="921">
        <v>0</v>
      </c>
      <c r="M15" s="921">
        <v>0</v>
      </c>
      <c r="N15" s="921">
        <v>0</v>
      </c>
      <c r="O15" s="921">
        <v>0</v>
      </c>
      <c r="P15" s="921">
        <v>0</v>
      </c>
      <c r="Q15" s="921">
        <v>0</v>
      </c>
      <c r="R15" s="921">
        <v>0</v>
      </c>
      <c r="S15" s="921">
        <v>0</v>
      </c>
      <c r="T15" s="921">
        <v>0</v>
      </c>
      <c r="U15" s="921">
        <v>0</v>
      </c>
      <c r="V15" s="921">
        <v>0</v>
      </c>
      <c r="W15" s="921">
        <v>0</v>
      </c>
      <c r="X15" s="921">
        <v>0</v>
      </c>
      <c r="Y15" s="921">
        <v>0</v>
      </c>
      <c r="Z15" s="921">
        <v>0</v>
      </c>
      <c r="AA15" s="921">
        <v>0</v>
      </c>
      <c r="AB15" s="921">
        <v>0</v>
      </c>
      <c r="AC15" s="921">
        <v>0</v>
      </c>
      <c r="AD15" s="921">
        <v>0</v>
      </c>
      <c r="AE15" s="921">
        <v>0</v>
      </c>
      <c r="AF15" s="921">
        <v>0</v>
      </c>
      <c r="AG15" s="921">
        <v>0</v>
      </c>
      <c r="AH15" s="921">
        <v>0</v>
      </c>
      <c r="AI15" s="921">
        <v>0</v>
      </c>
      <c r="AJ15" s="921">
        <v>0</v>
      </c>
      <c r="AK15" s="921">
        <v>0</v>
      </c>
      <c r="AL15" s="921" t="s">
        <v>761</v>
      </c>
      <c r="AM15" s="921" t="b">
        <v>0</v>
      </c>
      <c r="AN15" s="921" t="s">
        <v>746</v>
      </c>
      <c r="AO15" s="921"/>
      <c r="AP15" s="921"/>
      <c r="AQ15" s="921"/>
      <c r="AR15" s="921" t="s">
        <v>621</v>
      </c>
    </row>
    <row r="16" spans="1:44" ht="11.25">
      <c r="A16" s="921">
        <v>15</v>
      </c>
      <c r="B16" s="921">
        <v>15</v>
      </c>
      <c r="C16" s="921">
        <v>0</v>
      </c>
      <c r="D16" s="921" t="s">
        <v>862</v>
      </c>
      <c r="E16" s="921"/>
      <c r="F16" s="921">
        <v>75256820</v>
      </c>
      <c r="G16" s="921">
        <v>84420688</v>
      </c>
      <c r="H16" s="921">
        <v>0</v>
      </c>
      <c r="I16" s="921">
        <v>0</v>
      </c>
      <c r="J16" s="921">
        <v>75256820</v>
      </c>
      <c r="K16" s="921">
        <v>84420688</v>
      </c>
      <c r="L16" s="921">
        <v>0</v>
      </c>
      <c r="M16" s="921">
        <v>0</v>
      </c>
      <c r="N16" s="921">
        <v>0</v>
      </c>
      <c r="O16" s="921">
        <v>0</v>
      </c>
      <c r="P16" s="921">
        <v>0</v>
      </c>
      <c r="Q16" s="921">
        <v>0</v>
      </c>
      <c r="R16" s="921">
        <v>0</v>
      </c>
      <c r="S16" s="921">
        <v>0</v>
      </c>
      <c r="T16" s="921">
        <v>0</v>
      </c>
      <c r="U16" s="921">
        <v>0</v>
      </c>
      <c r="V16" s="921">
        <v>0</v>
      </c>
      <c r="W16" s="921">
        <v>0</v>
      </c>
      <c r="X16" s="921">
        <v>0</v>
      </c>
      <c r="Y16" s="921">
        <v>0</v>
      </c>
      <c r="Z16" s="921">
        <v>0</v>
      </c>
      <c r="AA16" s="921">
        <v>0</v>
      </c>
      <c r="AB16" s="921">
        <v>0</v>
      </c>
      <c r="AC16" s="921">
        <v>0</v>
      </c>
      <c r="AD16" s="921">
        <v>0</v>
      </c>
      <c r="AE16" s="921">
        <v>0</v>
      </c>
      <c r="AF16" s="921">
        <v>0</v>
      </c>
      <c r="AG16" s="921">
        <v>0</v>
      </c>
      <c r="AH16" s="921">
        <v>0</v>
      </c>
      <c r="AI16" s="921">
        <v>0</v>
      </c>
      <c r="AJ16" s="921">
        <v>0</v>
      </c>
      <c r="AK16" s="921">
        <v>0</v>
      </c>
      <c r="AL16" s="921" t="s">
        <v>761</v>
      </c>
      <c r="AM16" s="921" t="b">
        <v>0</v>
      </c>
      <c r="AN16" s="921" t="s">
        <v>746</v>
      </c>
      <c r="AO16" s="921"/>
      <c r="AP16" s="921"/>
      <c r="AQ16" s="921"/>
      <c r="AR16" s="921" t="s">
        <v>621</v>
      </c>
    </row>
    <row r="17" spans="1:44" ht="11.25">
      <c r="A17" s="921">
        <v>16</v>
      </c>
      <c r="B17" s="921">
        <v>16</v>
      </c>
      <c r="C17" s="921">
        <v>0</v>
      </c>
      <c r="D17" s="921" t="s">
        <v>863</v>
      </c>
      <c r="E17" s="921"/>
      <c r="F17" s="921">
        <v>9022743</v>
      </c>
      <c r="G17" s="921">
        <v>8112431</v>
      </c>
      <c r="H17" s="921">
        <v>0</v>
      </c>
      <c r="I17" s="921">
        <v>0</v>
      </c>
      <c r="J17" s="921">
        <v>9022743</v>
      </c>
      <c r="K17" s="921">
        <v>8112431</v>
      </c>
      <c r="L17" s="921">
        <v>0</v>
      </c>
      <c r="M17" s="921">
        <v>0</v>
      </c>
      <c r="N17" s="921">
        <v>0</v>
      </c>
      <c r="O17" s="921">
        <v>0</v>
      </c>
      <c r="P17" s="921">
        <v>0</v>
      </c>
      <c r="Q17" s="921">
        <v>0</v>
      </c>
      <c r="R17" s="921">
        <v>0</v>
      </c>
      <c r="S17" s="921">
        <v>0</v>
      </c>
      <c r="T17" s="921">
        <v>0</v>
      </c>
      <c r="U17" s="921">
        <v>0</v>
      </c>
      <c r="V17" s="921">
        <v>0</v>
      </c>
      <c r="W17" s="921">
        <v>0</v>
      </c>
      <c r="X17" s="921">
        <v>0</v>
      </c>
      <c r="Y17" s="921">
        <v>0</v>
      </c>
      <c r="Z17" s="921">
        <v>0</v>
      </c>
      <c r="AA17" s="921">
        <v>0</v>
      </c>
      <c r="AB17" s="921">
        <v>0</v>
      </c>
      <c r="AC17" s="921">
        <v>0</v>
      </c>
      <c r="AD17" s="921">
        <v>0</v>
      </c>
      <c r="AE17" s="921">
        <v>0</v>
      </c>
      <c r="AF17" s="921">
        <v>0</v>
      </c>
      <c r="AG17" s="921">
        <v>0</v>
      </c>
      <c r="AH17" s="921">
        <v>0</v>
      </c>
      <c r="AI17" s="921">
        <v>0</v>
      </c>
      <c r="AJ17" s="921">
        <v>0</v>
      </c>
      <c r="AK17" s="921">
        <v>0</v>
      </c>
      <c r="AL17" s="921" t="s">
        <v>761</v>
      </c>
      <c r="AM17" s="921" t="b">
        <v>0</v>
      </c>
      <c r="AN17" s="921" t="s">
        <v>746</v>
      </c>
      <c r="AO17" s="921"/>
      <c r="AP17" s="921"/>
      <c r="AQ17" s="921"/>
      <c r="AR17" s="921" t="s">
        <v>621</v>
      </c>
    </row>
    <row r="18" spans="1:44" ht="11.25">
      <c r="A18" s="921">
        <v>17</v>
      </c>
      <c r="B18" s="921">
        <v>17</v>
      </c>
      <c r="C18" s="921">
        <v>0</v>
      </c>
      <c r="D18" s="921" t="s">
        <v>864</v>
      </c>
      <c r="E18" s="921"/>
      <c r="F18" s="921">
        <v>160944516</v>
      </c>
      <c r="G18" s="921">
        <v>103038101</v>
      </c>
      <c r="H18" s="921">
        <v>0</v>
      </c>
      <c r="I18" s="921">
        <v>0</v>
      </c>
      <c r="J18" s="921">
        <v>160944516</v>
      </c>
      <c r="K18" s="921">
        <v>103038101</v>
      </c>
      <c r="L18" s="921">
        <v>0</v>
      </c>
      <c r="M18" s="921">
        <v>0</v>
      </c>
      <c r="N18" s="921">
        <v>0</v>
      </c>
      <c r="O18" s="921">
        <v>0</v>
      </c>
      <c r="P18" s="921">
        <v>0</v>
      </c>
      <c r="Q18" s="921">
        <v>0</v>
      </c>
      <c r="R18" s="921">
        <v>0</v>
      </c>
      <c r="S18" s="921">
        <v>0</v>
      </c>
      <c r="T18" s="921">
        <v>0</v>
      </c>
      <c r="U18" s="921">
        <v>0</v>
      </c>
      <c r="V18" s="921">
        <v>0</v>
      </c>
      <c r="W18" s="921">
        <v>0</v>
      </c>
      <c r="X18" s="921">
        <v>0</v>
      </c>
      <c r="Y18" s="921">
        <v>0</v>
      </c>
      <c r="Z18" s="921">
        <v>0</v>
      </c>
      <c r="AA18" s="921">
        <v>0</v>
      </c>
      <c r="AB18" s="921">
        <v>0</v>
      </c>
      <c r="AC18" s="921">
        <v>0</v>
      </c>
      <c r="AD18" s="921">
        <v>0</v>
      </c>
      <c r="AE18" s="921">
        <v>0</v>
      </c>
      <c r="AF18" s="921">
        <v>0</v>
      </c>
      <c r="AG18" s="921">
        <v>0</v>
      </c>
      <c r="AH18" s="921">
        <v>0</v>
      </c>
      <c r="AI18" s="921">
        <v>0</v>
      </c>
      <c r="AJ18" s="921">
        <v>0</v>
      </c>
      <c r="AK18" s="921">
        <v>0</v>
      </c>
      <c r="AL18" s="921" t="s">
        <v>766</v>
      </c>
      <c r="AM18" s="921" t="b">
        <v>0</v>
      </c>
      <c r="AN18" s="921" t="s">
        <v>746</v>
      </c>
      <c r="AO18" s="921"/>
      <c r="AP18" s="921"/>
      <c r="AQ18" s="921"/>
      <c r="AR18" s="921" t="s">
        <v>621</v>
      </c>
    </row>
    <row r="19" spans="1:44" ht="11.25">
      <c r="A19" s="921">
        <v>18</v>
      </c>
      <c r="B19" s="921">
        <v>18</v>
      </c>
      <c r="C19" s="921">
        <v>0</v>
      </c>
      <c r="D19" s="921" t="s">
        <v>865</v>
      </c>
      <c r="E19" s="921"/>
      <c r="F19" s="921">
        <v>205899995</v>
      </c>
      <c r="G19" s="921">
        <v>148379041</v>
      </c>
      <c r="H19" s="921">
        <v>0</v>
      </c>
      <c r="I19" s="921">
        <v>0</v>
      </c>
      <c r="J19" s="921">
        <v>205899995</v>
      </c>
      <c r="K19" s="921">
        <v>148379041</v>
      </c>
      <c r="L19" s="921">
        <v>0</v>
      </c>
      <c r="M19" s="921">
        <v>0</v>
      </c>
      <c r="N19" s="921">
        <v>0</v>
      </c>
      <c r="O19" s="921">
        <v>0</v>
      </c>
      <c r="P19" s="921">
        <v>0</v>
      </c>
      <c r="Q19" s="921">
        <v>0</v>
      </c>
      <c r="R19" s="921">
        <v>0</v>
      </c>
      <c r="S19" s="921">
        <v>0</v>
      </c>
      <c r="T19" s="921">
        <v>0</v>
      </c>
      <c r="U19" s="921">
        <v>0</v>
      </c>
      <c r="V19" s="921">
        <v>0</v>
      </c>
      <c r="W19" s="921">
        <v>0</v>
      </c>
      <c r="X19" s="921">
        <v>0</v>
      </c>
      <c r="Y19" s="921">
        <v>0</v>
      </c>
      <c r="Z19" s="921">
        <v>0</v>
      </c>
      <c r="AA19" s="921">
        <v>0</v>
      </c>
      <c r="AB19" s="921">
        <v>0</v>
      </c>
      <c r="AC19" s="921">
        <v>0</v>
      </c>
      <c r="AD19" s="921">
        <v>0</v>
      </c>
      <c r="AE19" s="921">
        <v>0</v>
      </c>
      <c r="AF19" s="921">
        <v>0</v>
      </c>
      <c r="AG19" s="921">
        <v>0</v>
      </c>
      <c r="AH19" s="921">
        <v>0</v>
      </c>
      <c r="AI19" s="921">
        <v>0</v>
      </c>
      <c r="AJ19" s="921">
        <v>0</v>
      </c>
      <c r="AK19" s="921">
        <v>0</v>
      </c>
      <c r="AL19" s="921" t="s">
        <v>766</v>
      </c>
      <c r="AM19" s="921" t="b">
        <v>0</v>
      </c>
      <c r="AN19" s="921" t="s">
        <v>759</v>
      </c>
      <c r="AO19" s="921"/>
      <c r="AP19" s="921"/>
      <c r="AQ19" s="921"/>
      <c r="AR19" s="921" t="s">
        <v>621</v>
      </c>
    </row>
    <row r="20" spans="1:44" ht="11.25">
      <c r="A20" s="921">
        <v>19</v>
      </c>
      <c r="B20" s="921">
        <v>19</v>
      </c>
      <c r="C20" s="921">
        <v>0</v>
      </c>
      <c r="D20" s="921" t="s">
        <v>866</v>
      </c>
      <c r="E20" s="921"/>
      <c r="F20" s="921">
        <v>-1465004</v>
      </c>
      <c r="G20" s="921">
        <v>-1460621</v>
      </c>
      <c r="H20" s="921">
        <v>0</v>
      </c>
      <c r="I20" s="921">
        <v>0</v>
      </c>
      <c r="J20" s="921">
        <v>-1465004</v>
      </c>
      <c r="K20" s="921">
        <v>-1460621</v>
      </c>
      <c r="L20" s="921">
        <v>0</v>
      </c>
      <c r="M20" s="921">
        <v>0</v>
      </c>
      <c r="N20" s="921">
        <v>0</v>
      </c>
      <c r="O20" s="921">
        <v>0</v>
      </c>
      <c r="P20" s="921">
        <v>0</v>
      </c>
      <c r="Q20" s="921">
        <v>0</v>
      </c>
      <c r="R20" s="921">
        <v>0</v>
      </c>
      <c r="S20" s="921">
        <v>0</v>
      </c>
      <c r="T20" s="921">
        <v>0</v>
      </c>
      <c r="U20" s="921">
        <v>0</v>
      </c>
      <c r="V20" s="921">
        <v>0</v>
      </c>
      <c r="W20" s="921">
        <v>0</v>
      </c>
      <c r="X20" s="921">
        <v>0</v>
      </c>
      <c r="Y20" s="921">
        <v>0</v>
      </c>
      <c r="Z20" s="921">
        <v>0</v>
      </c>
      <c r="AA20" s="921">
        <v>0</v>
      </c>
      <c r="AB20" s="921">
        <v>0</v>
      </c>
      <c r="AC20" s="921">
        <v>0</v>
      </c>
      <c r="AD20" s="921">
        <v>0</v>
      </c>
      <c r="AE20" s="921">
        <v>0</v>
      </c>
      <c r="AF20" s="921">
        <v>0</v>
      </c>
      <c r="AG20" s="921">
        <v>0</v>
      </c>
      <c r="AH20" s="921">
        <v>0</v>
      </c>
      <c r="AI20" s="921">
        <v>0</v>
      </c>
      <c r="AJ20" s="921">
        <v>0</v>
      </c>
      <c r="AK20" s="921">
        <v>0</v>
      </c>
      <c r="AL20" s="921">
        <v>266</v>
      </c>
      <c r="AM20" s="921" t="b">
        <v>0</v>
      </c>
      <c r="AN20" s="921" t="s">
        <v>746</v>
      </c>
      <c r="AO20" s="921"/>
      <c r="AP20" s="921"/>
      <c r="AQ20" s="921"/>
      <c r="AR20" s="921" t="s">
        <v>621</v>
      </c>
    </row>
    <row r="21" spans="1:44" ht="11.25">
      <c r="A21" s="921">
        <v>20</v>
      </c>
      <c r="B21" s="921">
        <v>20</v>
      </c>
      <c r="C21" s="921">
        <v>0</v>
      </c>
      <c r="D21" s="921" t="s">
        <v>867</v>
      </c>
      <c r="E21" s="921"/>
      <c r="F21" s="921">
        <v>293588</v>
      </c>
      <c r="G21" s="921">
        <v>2945501</v>
      </c>
      <c r="H21" s="921">
        <v>0</v>
      </c>
      <c r="I21" s="921">
        <v>0</v>
      </c>
      <c r="J21" s="921">
        <v>293588</v>
      </c>
      <c r="K21" s="921">
        <v>2945501</v>
      </c>
      <c r="L21" s="921">
        <v>0</v>
      </c>
      <c r="M21" s="921">
        <v>0</v>
      </c>
      <c r="N21" s="921">
        <v>0</v>
      </c>
      <c r="O21" s="921">
        <v>0</v>
      </c>
      <c r="P21" s="921">
        <v>0</v>
      </c>
      <c r="Q21" s="921">
        <v>0</v>
      </c>
      <c r="R21" s="921">
        <v>0</v>
      </c>
      <c r="S21" s="921">
        <v>0</v>
      </c>
      <c r="T21" s="921">
        <v>0</v>
      </c>
      <c r="U21" s="921">
        <v>0</v>
      </c>
      <c r="V21" s="921">
        <v>0</v>
      </c>
      <c r="W21" s="921">
        <v>0</v>
      </c>
      <c r="X21" s="921">
        <v>0</v>
      </c>
      <c r="Y21" s="921">
        <v>0</v>
      </c>
      <c r="Z21" s="921">
        <v>0</v>
      </c>
      <c r="AA21" s="921">
        <v>0</v>
      </c>
      <c r="AB21" s="921">
        <v>0</v>
      </c>
      <c r="AC21" s="921">
        <v>0</v>
      </c>
      <c r="AD21" s="921">
        <v>0</v>
      </c>
      <c r="AE21" s="921">
        <v>0</v>
      </c>
      <c r="AF21" s="921">
        <v>0</v>
      </c>
      <c r="AG21" s="921">
        <v>0</v>
      </c>
      <c r="AH21" s="921">
        <v>0</v>
      </c>
      <c r="AI21" s="921">
        <v>0</v>
      </c>
      <c r="AJ21" s="921">
        <v>0</v>
      </c>
      <c r="AK21" s="921">
        <v>0</v>
      </c>
      <c r="AL21" s="921"/>
      <c r="AM21" s="921" t="b">
        <v>0</v>
      </c>
      <c r="AN21" s="921" t="s">
        <v>759</v>
      </c>
      <c r="AO21" s="921"/>
      <c r="AP21" s="921"/>
      <c r="AQ21" s="921"/>
      <c r="AR21" s="921" t="s">
        <v>621</v>
      </c>
    </row>
    <row r="22" spans="1:44" ht="11.25">
      <c r="A22" s="921">
        <v>21</v>
      </c>
      <c r="B22" s="921">
        <v>21</v>
      </c>
      <c r="C22" s="921">
        <v>0</v>
      </c>
      <c r="D22" s="921" t="s">
        <v>868</v>
      </c>
      <c r="E22" s="921"/>
      <c r="F22" s="921">
        <v>0</v>
      </c>
      <c r="G22" s="921">
        <v>0</v>
      </c>
      <c r="H22" s="921">
        <v>0</v>
      </c>
      <c r="I22" s="921">
        <v>0</v>
      </c>
      <c r="J22" s="921">
        <v>0</v>
      </c>
      <c r="K22" s="921">
        <v>0</v>
      </c>
      <c r="L22" s="921">
        <v>0</v>
      </c>
      <c r="M22" s="921">
        <v>0</v>
      </c>
      <c r="N22" s="921">
        <v>0</v>
      </c>
      <c r="O22" s="921">
        <v>0</v>
      </c>
      <c r="P22" s="921">
        <v>0</v>
      </c>
      <c r="Q22" s="921">
        <v>0</v>
      </c>
      <c r="R22" s="921">
        <v>0</v>
      </c>
      <c r="S22" s="921">
        <v>0</v>
      </c>
      <c r="T22" s="921">
        <v>0</v>
      </c>
      <c r="U22" s="921">
        <v>0</v>
      </c>
      <c r="V22" s="921">
        <v>0</v>
      </c>
      <c r="W22" s="921">
        <v>0</v>
      </c>
      <c r="X22" s="921">
        <v>0</v>
      </c>
      <c r="Y22" s="921">
        <v>0</v>
      </c>
      <c r="Z22" s="921">
        <v>0</v>
      </c>
      <c r="AA22" s="921">
        <v>0</v>
      </c>
      <c r="AB22" s="921">
        <v>0</v>
      </c>
      <c r="AC22" s="921">
        <v>0</v>
      </c>
      <c r="AD22" s="921">
        <v>0</v>
      </c>
      <c r="AE22" s="921">
        <v>0</v>
      </c>
      <c r="AF22" s="921">
        <v>0</v>
      </c>
      <c r="AG22" s="921">
        <v>0</v>
      </c>
      <c r="AH22" s="921">
        <v>0</v>
      </c>
      <c r="AI22" s="921">
        <v>0</v>
      </c>
      <c r="AJ22" s="921">
        <v>0</v>
      </c>
      <c r="AK22" s="921">
        <v>0</v>
      </c>
      <c r="AL22" s="921"/>
      <c r="AM22" s="921" t="b">
        <v>0</v>
      </c>
      <c r="AN22" s="921" t="s">
        <v>746</v>
      </c>
      <c r="AO22" s="921"/>
      <c r="AP22" s="921"/>
      <c r="AQ22" s="921"/>
      <c r="AR22" s="921" t="s">
        <v>621</v>
      </c>
    </row>
    <row r="23" spans="1:44" ht="11.25">
      <c r="A23" s="921">
        <v>22</v>
      </c>
      <c r="B23" s="921">
        <v>22</v>
      </c>
      <c r="C23" s="921">
        <v>0</v>
      </c>
      <c r="D23" s="921" t="s">
        <v>869</v>
      </c>
      <c r="E23" s="921"/>
      <c r="F23" s="921">
        <v>0</v>
      </c>
      <c r="G23" s="921">
        <v>0</v>
      </c>
      <c r="H23" s="921">
        <v>0</v>
      </c>
      <c r="I23" s="921">
        <v>0</v>
      </c>
      <c r="J23" s="921">
        <v>0</v>
      </c>
      <c r="K23" s="921">
        <v>0</v>
      </c>
      <c r="L23" s="921">
        <v>0</v>
      </c>
      <c r="M23" s="921">
        <v>0</v>
      </c>
      <c r="N23" s="921">
        <v>0</v>
      </c>
      <c r="O23" s="921">
        <v>0</v>
      </c>
      <c r="P23" s="921">
        <v>0</v>
      </c>
      <c r="Q23" s="921">
        <v>0</v>
      </c>
      <c r="R23" s="921">
        <v>0</v>
      </c>
      <c r="S23" s="921">
        <v>0</v>
      </c>
      <c r="T23" s="921">
        <v>0</v>
      </c>
      <c r="U23" s="921">
        <v>0</v>
      </c>
      <c r="V23" s="921">
        <v>0</v>
      </c>
      <c r="W23" s="921">
        <v>0</v>
      </c>
      <c r="X23" s="921">
        <v>0</v>
      </c>
      <c r="Y23" s="921">
        <v>0</v>
      </c>
      <c r="Z23" s="921">
        <v>0</v>
      </c>
      <c r="AA23" s="921">
        <v>0</v>
      </c>
      <c r="AB23" s="921">
        <v>0</v>
      </c>
      <c r="AC23" s="921">
        <v>0</v>
      </c>
      <c r="AD23" s="921">
        <v>0</v>
      </c>
      <c r="AE23" s="921">
        <v>0</v>
      </c>
      <c r="AF23" s="921">
        <v>0</v>
      </c>
      <c r="AG23" s="921">
        <v>0</v>
      </c>
      <c r="AH23" s="921">
        <v>0</v>
      </c>
      <c r="AI23" s="921">
        <v>0</v>
      </c>
      <c r="AJ23" s="921">
        <v>0</v>
      </c>
      <c r="AK23" s="921">
        <v>0</v>
      </c>
      <c r="AL23" s="921"/>
      <c r="AM23" s="921" t="b">
        <v>0</v>
      </c>
      <c r="AN23" s="921" t="s">
        <v>759</v>
      </c>
      <c r="AO23" s="921"/>
      <c r="AP23" s="921"/>
      <c r="AQ23" s="921"/>
      <c r="AR23" s="921" t="s">
        <v>621</v>
      </c>
    </row>
    <row r="24" spans="1:44" ht="11.25">
      <c r="A24" s="921">
        <v>23</v>
      </c>
      <c r="B24" s="921">
        <v>23</v>
      </c>
      <c r="C24" s="921">
        <v>0</v>
      </c>
      <c r="D24" s="921" t="s">
        <v>870</v>
      </c>
      <c r="E24" s="921"/>
      <c r="F24" s="921">
        <v>0</v>
      </c>
      <c r="G24" s="921">
        <v>0</v>
      </c>
      <c r="H24" s="921">
        <v>0</v>
      </c>
      <c r="I24" s="921">
        <v>0</v>
      </c>
      <c r="J24" s="921">
        <v>0</v>
      </c>
      <c r="K24" s="921">
        <v>0</v>
      </c>
      <c r="L24" s="921">
        <v>0</v>
      </c>
      <c r="M24" s="921">
        <v>0</v>
      </c>
      <c r="N24" s="921">
        <v>0</v>
      </c>
      <c r="O24" s="921">
        <v>0</v>
      </c>
      <c r="P24" s="921">
        <v>0</v>
      </c>
      <c r="Q24" s="921">
        <v>0</v>
      </c>
      <c r="R24" s="921">
        <v>0</v>
      </c>
      <c r="S24" s="921">
        <v>0</v>
      </c>
      <c r="T24" s="921">
        <v>0</v>
      </c>
      <c r="U24" s="921">
        <v>0</v>
      </c>
      <c r="V24" s="921">
        <v>0</v>
      </c>
      <c r="W24" s="921">
        <v>0</v>
      </c>
      <c r="X24" s="921">
        <v>0</v>
      </c>
      <c r="Y24" s="921">
        <v>0</v>
      </c>
      <c r="Z24" s="921">
        <v>0</v>
      </c>
      <c r="AA24" s="921">
        <v>0</v>
      </c>
      <c r="AB24" s="921">
        <v>0</v>
      </c>
      <c r="AC24" s="921">
        <v>0</v>
      </c>
      <c r="AD24" s="921">
        <v>0</v>
      </c>
      <c r="AE24" s="921">
        <v>0</v>
      </c>
      <c r="AF24" s="921">
        <v>0</v>
      </c>
      <c r="AG24" s="921">
        <v>0</v>
      </c>
      <c r="AH24" s="921">
        <v>0</v>
      </c>
      <c r="AI24" s="921">
        <v>0</v>
      </c>
      <c r="AJ24" s="921">
        <v>0</v>
      </c>
      <c r="AK24" s="921">
        <v>0</v>
      </c>
      <c r="AL24" s="921"/>
      <c r="AM24" s="921" t="b">
        <v>0</v>
      </c>
      <c r="AN24" s="921" t="s">
        <v>746</v>
      </c>
      <c r="AO24" s="921"/>
      <c r="AP24" s="921"/>
      <c r="AQ24" s="921"/>
      <c r="AR24" s="921" t="s">
        <v>621</v>
      </c>
    </row>
    <row r="25" spans="1:44" ht="11.25">
      <c r="A25" s="921">
        <v>24</v>
      </c>
      <c r="B25" s="921">
        <v>24</v>
      </c>
      <c r="C25" s="921">
        <v>0</v>
      </c>
      <c r="D25" s="921" t="s">
        <v>871</v>
      </c>
      <c r="E25" s="921"/>
      <c r="F25" s="921">
        <v>945350</v>
      </c>
      <c r="G25" s="921">
        <v>858929</v>
      </c>
      <c r="H25" s="921">
        <v>0</v>
      </c>
      <c r="I25" s="921">
        <v>0</v>
      </c>
      <c r="J25" s="921">
        <v>945350</v>
      </c>
      <c r="K25" s="921">
        <v>858929</v>
      </c>
      <c r="L25" s="921">
        <v>0</v>
      </c>
      <c r="M25" s="921">
        <v>0</v>
      </c>
      <c r="N25" s="921">
        <v>0</v>
      </c>
      <c r="O25" s="921">
        <v>0</v>
      </c>
      <c r="P25" s="921">
        <v>0</v>
      </c>
      <c r="Q25" s="921">
        <v>0</v>
      </c>
      <c r="R25" s="921">
        <v>0</v>
      </c>
      <c r="S25" s="921">
        <v>0</v>
      </c>
      <c r="T25" s="921">
        <v>0</v>
      </c>
      <c r="U25" s="921">
        <v>0</v>
      </c>
      <c r="V25" s="921">
        <v>0</v>
      </c>
      <c r="W25" s="921">
        <v>0</v>
      </c>
      <c r="X25" s="921">
        <v>0</v>
      </c>
      <c r="Y25" s="921">
        <v>0</v>
      </c>
      <c r="Z25" s="921">
        <v>0</v>
      </c>
      <c r="AA25" s="921">
        <v>0</v>
      </c>
      <c r="AB25" s="921">
        <v>0</v>
      </c>
      <c r="AC25" s="921">
        <v>0</v>
      </c>
      <c r="AD25" s="921">
        <v>0</v>
      </c>
      <c r="AE25" s="921">
        <v>0</v>
      </c>
      <c r="AF25" s="921">
        <v>0</v>
      </c>
      <c r="AG25" s="921">
        <v>0</v>
      </c>
      <c r="AH25" s="921">
        <v>0</v>
      </c>
      <c r="AI25" s="921">
        <v>0</v>
      </c>
      <c r="AJ25" s="921">
        <v>0</v>
      </c>
      <c r="AK25" s="921">
        <v>0</v>
      </c>
      <c r="AL25" s="921"/>
      <c r="AM25" s="921" t="b">
        <v>0</v>
      </c>
      <c r="AN25" s="921" t="s">
        <v>746</v>
      </c>
      <c r="AO25" s="921"/>
      <c r="AP25" s="921"/>
      <c r="AQ25" s="921"/>
      <c r="AR25" s="921" t="s">
        <v>621</v>
      </c>
    </row>
    <row r="26" spans="1:44" ht="11.25">
      <c r="A26" s="921">
        <v>25</v>
      </c>
      <c r="B26" s="921">
        <v>25</v>
      </c>
      <c r="C26" s="921">
        <v>0</v>
      </c>
      <c r="D26" s="921" t="s">
        <v>872</v>
      </c>
      <c r="E26" s="921"/>
      <c r="F26" s="921">
        <v>1915061755</v>
      </c>
      <c r="G26" s="921">
        <v>1858140530</v>
      </c>
      <c r="H26" s="921">
        <v>0</v>
      </c>
      <c r="I26" s="921">
        <v>0</v>
      </c>
      <c r="J26" s="921">
        <v>1915061755</v>
      </c>
      <c r="K26" s="921">
        <v>1858140530</v>
      </c>
      <c r="L26" s="921">
        <v>0</v>
      </c>
      <c r="M26" s="921">
        <v>0</v>
      </c>
      <c r="N26" s="921">
        <v>0</v>
      </c>
      <c r="O26" s="921">
        <v>0</v>
      </c>
      <c r="P26" s="921">
        <v>0</v>
      </c>
      <c r="Q26" s="921">
        <v>0</v>
      </c>
      <c r="R26" s="921">
        <v>0</v>
      </c>
      <c r="S26" s="921">
        <v>0</v>
      </c>
      <c r="T26" s="921">
        <v>0</v>
      </c>
      <c r="U26" s="921">
        <v>0</v>
      </c>
      <c r="V26" s="921">
        <v>0</v>
      </c>
      <c r="W26" s="921">
        <v>0</v>
      </c>
      <c r="X26" s="921">
        <v>0</v>
      </c>
      <c r="Y26" s="921">
        <v>0</v>
      </c>
      <c r="Z26" s="921">
        <v>0</v>
      </c>
      <c r="AA26" s="921">
        <v>0</v>
      </c>
      <c r="AB26" s="921">
        <v>0</v>
      </c>
      <c r="AC26" s="921">
        <v>0</v>
      </c>
      <c r="AD26" s="921">
        <v>0</v>
      </c>
      <c r="AE26" s="921">
        <v>0</v>
      </c>
      <c r="AF26" s="921">
        <v>0</v>
      </c>
      <c r="AG26" s="921">
        <v>0</v>
      </c>
      <c r="AH26" s="921">
        <v>0</v>
      </c>
      <c r="AI26" s="921">
        <v>0</v>
      </c>
      <c r="AJ26" s="921">
        <v>0</v>
      </c>
      <c r="AK26" s="921">
        <v>0</v>
      </c>
      <c r="AL26" s="921"/>
      <c r="AM26" s="921" t="b">
        <v>1</v>
      </c>
      <c r="AN26" s="921"/>
      <c r="AO26" s="921"/>
      <c r="AP26" s="921"/>
      <c r="AQ26" s="921" t="s">
        <v>738</v>
      </c>
      <c r="AR26" s="921" t="s">
        <v>621</v>
      </c>
    </row>
    <row r="27" spans="1:44" ht="11.25">
      <c r="A27" s="921">
        <v>26</v>
      </c>
      <c r="B27" s="921">
        <v>26</v>
      </c>
      <c r="C27" s="921">
        <v>0</v>
      </c>
      <c r="D27" s="921" t="s">
        <v>873</v>
      </c>
      <c r="E27" s="921"/>
      <c r="F27" s="921">
        <v>120334716</v>
      </c>
      <c r="G27" s="921">
        <v>125135178</v>
      </c>
      <c r="H27" s="921">
        <v>0</v>
      </c>
      <c r="I27" s="921">
        <v>0</v>
      </c>
      <c r="J27" s="921">
        <v>120334716</v>
      </c>
      <c r="K27" s="921">
        <v>125135178</v>
      </c>
      <c r="L27" s="921">
        <v>0</v>
      </c>
      <c r="M27" s="921">
        <v>0</v>
      </c>
      <c r="N27" s="921">
        <v>0</v>
      </c>
      <c r="O27" s="921">
        <v>0</v>
      </c>
      <c r="P27" s="921">
        <v>0</v>
      </c>
      <c r="Q27" s="921">
        <v>0</v>
      </c>
      <c r="R27" s="921">
        <v>0</v>
      </c>
      <c r="S27" s="921">
        <v>0</v>
      </c>
      <c r="T27" s="921">
        <v>0</v>
      </c>
      <c r="U27" s="921">
        <v>0</v>
      </c>
      <c r="V27" s="921">
        <v>0</v>
      </c>
      <c r="W27" s="921">
        <v>0</v>
      </c>
      <c r="X27" s="921">
        <v>0</v>
      </c>
      <c r="Y27" s="921">
        <v>0</v>
      </c>
      <c r="Z27" s="921">
        <v>0</v>
      </c>
      <c r="AA27" s="921">
        <v>0</v>
      </c>
      <c r="AB27" s="921">
        <v>0</v>
      </c>
      <c r="AC27" s="921">
        <v>0</v>
      </c>
      <c r="AD27" s="921">
        <v>0</v>
      </c>
      <c r="AE27" s="921">
        <v>0</v>
      </c>
      <c r="AF27" s="921">
        <v>0</v>
      </c>
      <c r="AG27" s="921">
        <v>0</v>
      </c>
      <c r="AH27" s="921">
        <v>0</v>
      </c>
      <c r="AI27" s="921">
        <v>0</v>
      </c>
      <c r="AJ27" s="921">
        <v>0</v>
      </c>
      <c r="AK27" s="921">
        <v>0</v>
      </c>
      <c r="AL27" s="921"/>
      <c r="AM27" s="921" t="b">
        <v>1</v>
      </c>
      <c r="AN27" s="921"/>
      <c r="AO27" s="921"/>
      <c r="AP27" s="921"/>
      <c r="AQ27" s="921" t="s">
        <v>738</v>
      </c>
      <c r="AR27" s="921" t="s">
        <v>621</v>
      </c>
    </row>
    <row r="28" spans="1:44" ht="11.25">
      <c r="A28" s="921">
        <v>27</v>
      </c>
      <c r="B28" s="921">
        <v>27</v>
      </c>
      <c r="C28" s="921">
        <v>0</v>
      </c>
      <c r="D28" s="921" t="s">
        <v>874</v>
      </c>
      <c r="E28" s="921"/>
      <c r="F28" s="921">
        <v>120334716</v>
      </c>
      <c r="G28" s="921">
        <v>125135178</v>
      </c>
      <c r="H28" s="921">
        <v>0</v>
      </c>
      <c r="I28" s="921">
        <v>0</v>
      </c>
      <c r="J28" s="921">
        <v>0</v>
      </c>
      <c r="K28" s="921">
        <v>0</v>
      </c>
      <c r="L28" s="921">
        <v>0</v>
      </c>
      <c r="M28" s="921">
        <v>0</v>
      </c>
      <c r="N28" s="921">
        <v>0</v>
      </c>
      <c r="O28" s="921">
        <v>0</v>
      </c>
      <c r="P28" s="921">
        <v>0</v>
      </c>
      <c r="Q28" s="921">
        <v>0</v>
      </c>
      <c r="R28" s="921">
        <v>0</v>
      </c>
      <c r="S28" s="921">
        <v>0</v>
      </c>
      <c r="T28" s="921">
        <v>0</v>
      </c>
      <c r="U28" s="921">
        <v>0</v>
      </c>
      <c r="V28" s="921">
        <v>0</v>
      </c>
      <c r="W28" s="921">
        <v>0</v>
      </c>
      <c r="X28" s="921">
        <v>0</v>
      </c>
      <c r="Y28" s="921">
        <v>0</v>
      </c>
      <c r="Z28" s="921">
        <v>0</v>
      </c>
      <c r="AA28" s="921">
        <v>0</v>
      </c>
      <c r="AB28" s="921">
        <v>0</v>
      </c>
      <c r="AC28" s="921">
        <v>0</v>
      </c>
      <c r="AD28" s="921">
        <v>0</v>
      </c>
      <c r="AE28" s="921">
        <v>0</v>
      </c>
      <c r="AF28" s="921">
        <v>0</v>
      </c>
      <c r="AG28" s="921">
        <v>0</v>
      </c>
      <c r="AH28" s="921">
        <v>0</v>
      </c>
      <c r="AI28" s="921">
        <v>0</v>
      </c>
      <c r="AJ28" s="921">
        <v>0</v>
      </c>
      <c r="AK28" s="921">
        <v>0</v>
      </c>
      <c r="AL28" s="921"/>
      <c r="AM28" s="921" t="b">
        <v>1</v>
      </c>
      <c r="AN28" s="921"/>
      <c r="AO28" s="921" t="s">
        <v>780</v>
      </c>
      <c r="AP28" s="921" t="s">
        <v>781</v>
      </c>
      <c r="AQ28" s="921" t="s">
        <v>782</v>
      </c>
      <c r="AR28" s="921" t="s">
        <v>621</v>
      </c>
    </row>
    <row r="29" spans="1:44" ht="11.25">
      <c r="A29" s="921">
        <v>28</v>
      </c>
      <c r="B29" s="921">
        <v>28</v>
      </c>
      <c r="C29" s="921">
        <v>0</v>
      </c>
      <c r="D29" s="921" t="s">
        <v>875</v>
      </c>
      <c r="E29" s="921"/>
      <c r="F29" s="921">
        <v>0</v>
      </c>
      <c r="G29" s="921">
        <v>0</v>
      </c>
      <c r="H29" s="921">
        <v>0</v>
      </c>
      <c r="I29" s="921">
        <v>0</v>
      </c>
      <c r="J29" s="921">
        <v>0</v>
      </c>
      <c r="K29" s="921">
        <v>0</v>
      </c>
      <c r="L29" s="921">
        <v>0</v>
      </c>
      <c r="M29" s="921">
        <v>0</v>
      </c>
      <c r="N29" s="921">
        <v>0</v>
      </c>
      <c r="O29" s="921">
        <v>0</v>
      </c>
      <c r="P29" s="921">
        <v>0</v>
      </c>
      <c r="Q29" s="921">
        <v>0</v>
      </c>
      <c r="R29" s="921">
        <v>0</v>
      </c>
      <c r="S29" s="921">
        <v>0</v>
      </c>
      <c r="T29" s="921">
        <v>0</v>
      </c>
      <c r="U29" s="921">
        <v>0</v>
      </c>
      <c r="V29" s="921">
        <v>0</v>
      </c>
      <c r="W29" s="921">
        <v>0</v>
      </c>
      <c r="X29" s="921">
        <v>0</v>
      </c>
      <c r="Y29" s="921">
        <v>0</v>
      </c>
      <c r="Z29" s="921">
        <v>0</v>
      </c>
      <c r="AA29" s="921">
        <v>0</v>
      </c>
      <c r="AB29" s="921">
        <v>0</v>
      </c>
      <c r="AC29" s="921">
        <v>0</v>
      </c>
      <c r="AD29" s="921">
        <v>0</v>
      </c>
      <c r="AE29" s="921">
        <v>0</v>
      </c>
      <c r="AF29" s="921">
        <v>0</v>
      </c>
      <c r="AG29" s="921">
        <v>0</v>
      </c>
      <c r="AH29" s="921">
        <v>0</v>
      </c>
      <c r="AI29" s="921">
        <v>0</v>
      </c>
      <c r="AJ29" s="921">
        <v>0</v>
      </c>
      <c r="AK29" s="921">
        <v>0</v>
      </c>
      <c r="AL29" s="921"/>
      <c r="AM29" s="921" t="b">
        <v>0</v>
      </c>
      <c r="AN29" s="921"/>
      <c r="AO29" s="921" t="s">
        <v>620</v>
      </c>
      <c r="AP29" s="921" t="s">
        <v>738</v>
      </c>
      <c r="AQ29" s="921"/>
      <c r="AR29" s="921" t="s">
        <v>621</v>
      </c>
    </row>
    <row r="30" spans="1:44" ht="11.25">
      <c r="A30" s="921">
        <v>29</v>
      </c>
      <c r="B30" s="921">
        <v>29</v>
      </c>
      <c r="C30" s="921">
        <v>0</v>
      </c>
      <c r="D30" s="921" t="s">
        <v>876</v>
      </c>
      <c r="E30" s="921"/>
      <c r="F30" s="921">
        <v>0</v>
      </c>
      <c r="G30" s="921">
        <v>0</v>
      </c>
      <c r="H30" s="921">
        <v>0</v>
      </c>
      <c r="I30" s="921">
        <v>0</v>
      </c>
      <c r="J30" s="921">
        <v>0</v>
      </c>
      <c r="K30" s="921">
        <v>0</v>
      </c>
      <c r="L30" s="921">
        <v>0</v>
      </c>
      <c r="M30" s="921">
        <v>0</v>
      </c>
      <c r="N30" s="921">
        <v>0</v>
      </c>
      <c r="O30" s="921">
        <v>0</v>
      </c>
      <c r="P30" s="921">
        <v>0</v>
      </c>
      <c r="Q30" s="921">
        <v>0</v>
      </c>
      <c r="R30" s="921">
        <v>0</v>
      </c>
      <c r="S30" s="921">
        <v>0</v>
      </c>
      <c r="T30" s="921">
        <v>0</v>
      </c>
      <c r="U30" s="921">
        <v>0</v>
      </c>
      <c r="V30" s="921">
        <v>0</v>
      </c>
      <c r="W30" s="921">
        <v>0</v>
      </c>
      <c r="X30" s="921">
        <v>0</v>
      </c>
      <c r="Y30" s="921">
        <v>0</v>
      </c>
      <c r="Z30" s="921">
        <v>0</v>
      </c>
      <c r="AA30" s="921">
        <v>0</v>
      </c>
      <c r="AB30" s="921">
        <v>0</v>
      </c>
      <c r="AC30" s="921">
        <v>0</v>
      </c>
      <c r="AD30" s="921">
        <v>0</v>
      </c>
      <c r="AE30" s="921">
        <v>0</v>
      </c>
      <c r="AF30" s="921">
        <v>0</v>
      </c>
      <c r="AG30" s="921">
        <v>0</v>
      </c>
      <c r="AH30" s="921">
        <v>0</v>
      </c>
      <c r="AI30" s="921">
        <v>0</v>
      </c>
      <c r="AJ30" s="921">
        <v>0</v>
      </c>
      <c r="AK30" s="921">
        <v>0</v>
      </c>
      <c r="AL30" s="921"/>
      <c r="AM30" s="921" t="b">
        <v>0</v>
      </c>
      <c r="AN30" s="921"/>
      <c r="AO30" s="921" t="s">
        <v>620</v>
      </c>
      <c r="AP30" s="921" t="s">
        <v>738</v>
      </c>
      <c r="AQ30" s="921"/>
      <c r="AR30" s="921" t="s">
        <v>621</v>
      </c>
    </row>
    <row r="31" spans="1:44" ht="11.25">
      <c r="A31" s="921">
        <v>30</v>
      </c>
      <c r="B31" s="921">
        <v>30</v>
      </c>
      <c r="C31" s="921">
        <v>0</v>
      </c>
      <c r="D31" s="921" t="s">
        <v>877</v>
      </c>
      <c r="E31" s="921"/>
      <c r="F31" s="921">
        <v>0</v>
      </c>
      <c r="G31" s="921">
        <v>0</v>
      </c>
      <c r="H31" s="921">
        <v>0</v>
      </c>
      <c r="I31" s="921">
        <v>0</v>
      </c>
      <c r="J31" s="921">
        <v>0</v>
      </c>
      <c r="K31" s="921">
        <v>0</v>
      </c>
      <c r="L31" s="921">
        <v>0</v>
      </c>
      <c r="M31" s="921">
        <v>0</v>
      </c>
      <c r="N31" s="921">
        <v>0</v>
      </c>
      <c r="O31" s="921">
        <v>0</v>
      </c>
      <c r="P31" s="921">
        <v>0</v>
      </c>
      <c r="Q31" s="921">
        <v>0</v>
      </c>
      <c r="R31" s="921">
        <v>0</v>
      </c>
      <c r="S31" s="921">
        <v>0</v>
      </c>
      <c r="T31" s="921">
        <v>0</v>
      </c>
      <c r="U31" s="921">
        <v>0</v>
      </c>
      <c r="V31" s="921">
        <v>0</v>
      </c>
      <c r="W31" s="921">
        <v>0</v>
      </c>
      <c r="X31" s="921">
        <v>0</v>
      </c>
      <c r="Y31" s="921">
        <v>0</v>
      </c>
      <c r="Z31" s="921">
        <v>0</v>
      </c>
      <c r="AA31" s="921">
        <v>0</v>
      </c>
      <c r="AB31" s="921">
        <v>0</v>
      </c>
      <c r="AC31" s="921">
        <v>0</v>
      </c>
      <c r="AD31" s="921">
        <v>0</v>
      </c>
      <c r="AE31" s="921">
        <v>0</v>
      </c>
      <c r="AF31" s="921">
        <v>0</v>
      </c>
      <c r="AG31" s="921">
        <v>0</v>
      </c>
      <c r="AH31" s="921">
        <v>0</v>
      </c>
      <c r="AI31" s="921">
        <v>0</v>
      </c>
      <c r="AJ31" s="921">
        <v>0</v>
      </c>
      <c r="AK31" s="921">
        <v>0</v>
      </c>
      <c r="AL31" s="921"/>
      <c r="AM31" s="921" t="b">
        <v>0</v>
      </c>
      <c r="AN31" s="921"/>
      <c r="AO31" s="921" t="s">
        <v>620</v>
      </c>
      <c r="AP31" s="921" t="s">
        <v>738</v>
      </c>
      <c r="AQ31" s="921"/>
      <c r="AR31" s="921" t="s">
        <v>621</v>
      </c>
    </row>
    <row r="32" spans="1:44" ht="11.25">
      <c r="A32" s="921">
        <v>31</v>
      </c>
      <c r="B32" s="921">
        <v>31</v>
      </c>
      <c r="C32" s="921">
        <v>0</v>
      </c>
      <c r="D32" s="921" t="s">
        <v>878</v>
      </c>
      <c r="E32" s="921"/>
      <c r="F32" s="921">
        <v>0</v>
      </c>
      <c r="G32" s="921">
        <v>0</v>
      </c>
      <c r="H32" s="921">
        <v>0</v>
      </c>
      <c r="I32" s="921">
        <v>0</v>
      </c>
      <c r="J32" s="921">
        <v>0</v>
      </c>
      <c r="K32" s="921">
        <v>0</v>
      </c>
      <c r="L32" s="921">
        <v>0</v>
      </c>
      <c r="M32" s="921">
        <v>0</v>
      </c>
      <c r="N32" s="921">
        <v>0</v>
      </c>
      <c r="O32" s="921">
        <v>0</v>
      </c>
      <c r="P32" s="921">
        <v>0</v>
      </c>
      <c r="Q32" s="921">
        <v>0</v>
      </c>
      <c r="R32" s="921">
        <v>0</v>
      </c>
      <c r="S32" s="921">
        <v>0</v>
      </c>
      <c r="T32" s="921">
        <v>0</v>
      </c>
      <c r="U32" s="921">
        <v>0</v>
      </c>
      <c r="V32" s="921">
        <v>0</v>
      </c>
      <c r="W32" s="921">
        <v>0</v>
      </c>
      <c r="X32" s="921">
        <v>0</v>
      </c>
      <c r="Y32" s="921">
        <v>0</v>
      </c>
      <c r="Z32" s="921">
        <v>0</v>
      </c>
      <c r="AA32" s="921">
        <v>0</v>
      </c>
      <c r="AB32" s="921">
        <v>0</v>
      </c>
      <c r="AC32" s="921">
        <v>0</v>
      </c>
      <c r="AD32" s="921">
        <v>0</v>
      </c>
      <c r="AE32" s="921">
        <v>0</v>
      </c>
      <c r="AF32" s="921">
        <v>0</v>
      </c>
      <c r="AG32" s="921">
        <v>0</v>
      </c>
      <c r="AH32" s="921">
        <v>0</v>
      </c>
      <c r="AI32" s="921">
        <v>0</v>
      </c>
      <c r="AJ32" s="921">
        <v>0</v>
      </c>
      <c r="AK32" s="921">
        <v>0</v>
      </c>
      <c r="AL32" s="921"/>
      <c r="AM32" s="921" t="b">
        <v>0</v>
      </c>
      <c r="AN32" s="921" t="s">
        <v>787</v>
      </c>
      <c r="AO32" s="921" t="s">
        <v>620</v>
      </c>
      <c r="AP32" s="921" t="s">
        <v>781</v>
      </c>
      <c r="AQ32" s="921"/>
      <c r="AR32" s="921" t="s">
        <v>621</v>
      </c>
    </row>
    <row r="33" spans="1:44" ht="11.25">
      <c r="A33" s="921">
        <v>32</v>
      </c>
      <c r="B33" s="921">
        <v>32</v>
      </c>
      <c r="C33" s="921">
        <v>0</v>
      </c>
      <c r="D33" s="921" t="s">
        <v>879</v>
      </c>
      <c r="E33" s="921"/>
      <c r="F33" s="921">
        <v>342725</v>
      </c>
      <c r="G33" s="921">
        <v>159124</v>
      </c>
      <c r="H33" s="921">
        <v>0</v>
      </c>
      <c r="I33" s="921">
        <v>0</v>
      </c>
      <c r="J33" s="921">
        <v>0</v>
      </c>
      <c r="K33" s="921">
        <v>0</v>
      </c>
      <c r="L33" s="921">
        <v>0</v>
      </c>
      <c r="M33" s="921">
        <v>0</v>
      </c>
      <c r="N33" s="921">
        <v>0</v>
      </c>
      <c r="O33" s="921">
        <v>0</v>
      </c>
      <c r="P33" s="921">
        <v>0</v>
      </c>
      <c r="Q33" s="921">
        <v>0</v>
      </c>
      <c r="R33" s="921">
        <v>0</v>
      </c>
      <c r="S33" s="921">
        <v>0</v>
      </c>
      <c r="T33" s="921">
        <v>0</v>
      </c>
      <c r="U33" s="921">
        <v>0</v>
      </c>
      <c r="V33" s="921">
        <v>0</v>
      </c>
      <c r="W33" s="921">
        <v>0</v>
      </c>
      <c r="X33" s="921">
        <v>0</v>
      </c>
      <c r="Y33" s="921">
        <v>0</v>
      </c>
      <c r="Z33" s="921">
        <v>0</v>
      </c>
      <c r="AA33" s="921">
        <v>0</v>
      </c>
      <c r="AB33" s="921">
        <v>0</v>
      </c>
      <c r="AC33" s="921">
        <v>0</v>
      </c>
      <c r="AD33" s="921">
        <v>0</v>
      </c>
      <c r="AE33" s="921">
        <v>0</v>
      </c>
      <c r="AF33" s="921">
        <v>0</v>
      </c>
      <c r="AG33" s="921">
        <v>0</v>
      </c>
      <c r="AH33" s="921">
        <v>0</v>
      </c>
      <c r="AI33" s="921">
        <v>0</v>
      </c>
      <c r="AJ33" s="921">
        <v>0</v>
      </c>
      <c r="AK33" s="921">
        <v>0</v>
      </c>
      <c r="AL33" s="921"/>
      <c r="AM33" s="921" t="b">
        <v>0</v>
      </c>
      <c r="AN33" s="921" t="s">
        <v>788</v>
      </c>
      <c r="AO33" s="921" t="s">
        <v>620</v>
      </c>
      <c r="AP33" s="921" t="s">
        <v>781</v>
      </c>
      <c r="AQ33" s="921"/>
      <c r="AR33" s="921" t="s">
        <v>621</v>
      </c>
    </row>
    <row r="34" spans="1:44" ht="11.25">
      <c r="A34" s="921">
        <v>33</v>
      </c>
      <c r="B34" s="921">
        <v>33</v>
      </c>
      <c r="C34" s="921">
        <v>0</v>
      </c>
      <c r="D34" s="921" t="s">
        <v>880</v>
      </c>
      <c r="E34" s="921"/>
      <c r="F34" s="921">
        <v>6468865</v>
      </c>
      <c r="G34" s="921">
        <v>9633017</v>
      </c>
      <c r="H34" s="921">
        <v>0</v>
      </c>
      <c r="I34" s="921">
        <v>0</v>
      </c>
      <c r="J34" s="921">
        <v>0</v>
      </c>
      <c r="K34" s="921">
        <v>0</v>
      </c>
      <c r="L34" s="921">
        <v>0</v>
      </c>
      <c r="M34" s="921">
        <v>0</v>
      </c>
      <c r="N34" s="921">
        <v>0</v>
      </c>
      <c r="O34" s="921">
        <v>0</v>
      </c>
      <c r="P34" s="921">
        <v>0</v>
      </c>
      <c r="Q34" s="921">
        <v>0</v>
      </c>
      <c r="R34" s="921">
        <v>0</v>
      </c>
      <c r="S34" s="921">
        <v>0</v>
      </c>
      <c r="T34" s="921">
        <v>0</v>
      </c>
      <c r="U34" s="921">
        <v>0</v>
      </c>
      <c r="V34" s="921">
        <v>0</v>
      </c>
      <c r="W34" s="921">
        <v>0</v>
      </c>
      <c r="X34" s="921">
        <v>0</v>
      </c>
      <c r="Y34" s="921">
        <v>0</v>
      </c>
      <c r="Z34" s="921">
        <v>0</v>
      </c>
      <c r="AA34" s="921">
        <v>0</v>
      </c>
      <c r="AB34" s="921">
        <v>0</v>
      </c>
      <c r="AC34" s="921">
        <v>0</v>
      </c>
      <c r="AD34" s="921">
        <v>0</v>
      </c>
      <c r="AE34" s="921">
        <v>0</v>
      </c>
      <c r="AF34" s="921">
        <v>0</v>
      </c>
      <c r="AG34" s="921">
        <v>0</v>
      </c>
      <c r="AH34" s="921">
        <v>0</v>
      </c>
      <c r="AI34" s="921">
        <v>0</v>
      </c>
      <c r="AJ34" s="921">
        <v>0</v>
      </c>
      <c r="AK34" s="921">
        <v>0</v>
      </c>
      <c r="AL34" s="921"/>
      <c r="AM34" s="921" t="b">
        <v>0</v>
      </c>
      <c r="AN34" s="921" t="s">
        <v>787</v>
      </c>
      <c r="AO34" s="921" t="s">
        <v>620</v>
      </c>
      <c r="AP34" s="921" t="s">
        <v>781</v>
      </c>
      <c r="AQ34" s="921"/>
      <c r="AR34" s="921" t="s">
        <v>621</v>
      </c>
    </row>
    <row r="35" spans="1:44" ht="11.25">
      <c r="A35" s="921">
        <v>34</v>
      </c>
      <c r="B35" s="921">
        <v>34</v>
      </c>
      <c r="C35" s="921">
        <v>0</v>
      </c>
      <c r="D35" s="921" t="s">
        <v>881</v>
      </c>
      <c r="E35" s="921"/>
      <c r="F35" s="921">
        <v>7242234</v>
      </c>
      <c r="G35" s="921">
        <v>14114880</v>
      </c>
      <c r="H35" s="921">
        <v>0</v>
      </c>
      <c r="I35" s="921">
        <v>0</v>
      </c>
      <c r="J35" s="921">
        <v>0</v>
      </c>
      <c r="K35" s="921">
        <v>0</v>
      </c>
      <c r="L35" s="921">
        <v>0</v>
      </c>
      <c r="M35" s="921">
        <v>0</v>
      </c>
      <c r="N35" s="921">
        <v>0</v>
      </c>
      <c r="O35" s="921">
        <v>0</v>
      </c>
      <c r="P35" s="921">
        <v>0</v>
      </c>
      <c r="Q35" s="921">
        <v>0</v>
      </c>
      <c r="R35" s="921">
        <v>0</v>
      </c>
      <c r="S35" s="921">
        <v>0</v>
      </c>
      <c r="T35" s="921">
        <v>0</v>
      </c>
      <c r="U35" s="921">
        <v>0</v>
      </c>
      <c r="V35" s="921">
        <v>0</v>
      </c>
      <c r="W35" s="921">
        <v>0</v>
      </c>
      <c r="X35" s="921">
        <v>0</v>
      </c>
      <c r="Y35" s="921">
        <v>0</v>
      </c>
      <c r="Z35" s="921">
        <v>0</v>
      </c>
      <c r="AA35" s="921">
        <v>0</v>
      </c>
      <c r="AB35" s="921">
        <v>0</v>
      </c>
      <c r="AC35" s="921">
        <v>0</v>
      </c>
      <c r="AD35" s="921">
        <v>0</v>
      </c>
      <c r="AE35" s="921">
        <v>0</v>
      </c>
      <c r="AF35" s="921">
        <v>0</v>
      </c>
      <c r="AG35" s="921">
        <v>0</v>
      </c>
      <c r="AH35" s="921">
        <v>0</v>
      </c>
      <c r="AI35" s="921">
        <v>0</v>
      </c>
      <c r="AJ35" s="921">
        <v>0</v>
      </c>
      <c r="AK35" s="921">
        <v>0</v>
      </c>
      <c r="AL35" s="921"/>
      <c r="AM35" s="921" t="b">
        <v>0</v>
      </c>
      <c r="AN35" s="921" t="s">
        <v>788</v>
      </c>
      <c r="AO35" s="921" t="s">
        <v>620</v>
      </c>
      <c r="AP35" s="921" t="s">
        <v>781</v>
      </c>
      <c r="AQ35" s="921"/>
      <c r="AR35" s="921" t="s">
        <v>621</v>
      </c>
    </row>
    <row r="36" spans="1:44" ht="11.25">
      <c r="A36" s="921">
        <v>35</v>
      </c>
      <c r="B36" s="921">
        <v>35</v>
      </c>
      <c r="C36" s="921">
        <v>0</v>
      </c>
      <c r="D36" s="921" t="s">
        <v>882</v>
      </c>
      <c r="E36" s="921"/>
      <c r="F36" s="921">
        <v>1465310</v>
      </c>
      <c r="G36" s="921">
        <v>1599705</v>
      </c>
      <c r="H36" s="921">
        <v>0</v>
      </c>
      <c r="I36" s="921">
        <v>0</v>
      </c>
      <c r="J36" s="921">
        <v>0</v>
      </c>
      <c r="K36" s="921">
        <v>0</v>
      </c>
      <c r="L36" s="921">
        <v>0</v>
      </c>
      <c r="M36" s="921">
        <v>0</v>
      </c>
      <c r="N36" s="921">
        <v>0</v>
      </c>
      <c r="O36" s="921">
        <v>0</v>
      </c>
      <c r="P36" s="921">
        <v>0</v>
      </c>
      <c r="Q36" s="921">
        <v>0</v>
      </c>
      <c r="R36" s="921">
        <v>0</v>
      </c>
      <c r="S36" s="921">
        <v>0</v>
      </c>
      <c r="T36" s="921">
        <v>0</v>
      </c>
      <c r="U36" s="921">
        <v>0</v>
      </c>
      <c r="V36" s="921">
        <v>0</v>
      </c>
      <c r="W36" s="921">
        <v>0</v>
      </c>
      <c r="X36" s="921">
        <v>0</v>
      </c>
      <c r="Y36" s="921">
        <v>0</v>
      </c>
      <c r="Z36" s="921">
        <v>0</v>
      </c>
      <c r="AA36" s="921">
        <v>0</v>
      </c>
      <c r="AB36" s="921">
        <v>0</v>
      </c>
      <c r="AC36" s="921">
        <v>0</v>
      </c>
      <c r="AD36" s="921">
        <v>0</v>
      </c>
      <c r="AE36" s="921">
        <v>0</v>
      </c>
      <c r="AF36" s="921">
        <v>0</v>
      </c>
      <c r="AG36" s="921">
        <v>0</v>
      </c>
      <c r="AH36" s="921">
        <v>0</v>
      </c>
      <c r="AI36" s="921">
        <v>0</v>
      </c>
      <c r="AJ36" s="921">
        <v>0</v>
      </c>
      <c r="AK36" s="921">
        <v>0</v>
      </c>
      <c r="AL36" s="921"/>
      <c r="AM36" s="921" t="b">
        <v>0</v>
      </c>
      <c r="AN36" s="921" t="s">
        <v>787</v>
      </c>
      <c r="AO36" s="921" t="s">
        <v>620</v>
      </c>
      <c r="AP36" s="921" t="s">
        <v>781</v>
      </c>
      <c r="AQ36" s="921"/>
      <c r="AR36" s="921" t="s">
        <v>621</v>
      </c>
    </row>
    <row r="37" spans="1:44" ht="11.25">
      <c r="A37" s="921">
        <v>36</v>
      </c>
      <c r="B37" s="921">
        <v>36</v>
      </c>
      <c r="C37" s="921">
        <v>0</v>
      </c>
      <c r="D37" s="921" t="s">
        <v>883</v>
      </c>
      <c r="E37" s="921"/>
      <c r="F37" s="921">
        <v>-1128163</v>
      </c>
      <c r="G37" s="921">
        <v>146667</v>
      </c>
      <c r="H37" s="921">
        <v>0</v>
      </c>
      <c r="I37" s="921">
        <v>0</v>
      </c>
      <c r="J37" s="921">
        <v>0</v>
      </c>
      <c r="K37" s="921">
        <v>0</v>
      </c>
      <c r="L37" s="921">
        <v>0</v>
      </c>
      <c r="M37" s="921">
        <v>0</v>
      </c>
      <c r="N37" s="921">
        <v>0</v>
      </c>
      <c r="O37" s="921">
        <v>0</v>
      </c>
      <c r="P37" s="921">
        <v>0</v>
      </c>
      <c r="Q37" s="921">
        <v>0</v>
      </c>
      <c r="R37" s="921">
        <v>0</v>
      </c>
      <c r="S37" s="921">
        <v>0</v>
      </c>
      <c r="T37" s="921">
        <v>0</v>
      </c>
      <c r="U37" s="921">
        <v>0</v>
      </c>
      <c r="V37" s="921">
        <v>0</v>
      </c>
      <c r="W37" s="921">
        <v>0</v>
      </c>
      <c r="X37" s="921">
        <v>0</v>
      </c>
      <c r="Y37" s="921">
        <v>0</v>
      </c>
      <c r="Z37" s="921">
        <v>0</v>
      </c>
      <c r="AA37" s="921">
        <v>0</v>
      </c>
      <c r="AB37" s="921">
        <v>0</v>
      </c>
      <c r="AC37" s="921">
        <v>0</v>
      </c>
      <c r="AD37" s="921">
        <v>0</v>
      </c>
      <c r="AE37" s="921">
        <v>0</v>
      </c>
      <c r="AF37" s="921">
        <v>0</v>
      </c>
      <c r="AG37" s="921">
        <v>0</v>
      </c>
      <c r="AH37" s="921">
        <v>0</v>
      </c>
      <c r="AI37" s="921">
        <v>0</v>
      </c>
      <c r="AJ37" s="921">
        <v>0</v>
      </c>
      <c r="AK37" s="921">
        <v>0</v>
      </c>
      <c r="AL37" s="921">
        <v>119</v>
      </c>
      <c r="AM37" s="921" t="b">
        <v>0</v>
      </c>
      <c r="AN37" s="921" t="s">
        <v>787</v>
      </c>
      <c r="AO37" s="921" t="s">
        <v>620</v>
      </c>
      <c r="AP37" s="921" t="s">
        <v>781</v>
      </c>
      <c r="AQ37" s="921"/>
      <c r="AR37" s="921" t="s">
        <v>621</v>
      </c>
    </row>
    <row r="38" spans="1:44" ht="11.25">
      <c r="A38" s="921">
        <v>37</v>
      </c>
      <c r="B38" s="921">
        <v>37</v>
      </c>
      <c r="C38" s="921">
        <v>0</v>
      </c>
      <c r="D38" s="921" t="s">
        <v>884</v>
      </c>
      <c r="E38" s="921"/>
      <c r="F38" s="921">
        <v>4326799</v>
      </c>
      <c r="G38" s="921">
        <v>8722298</v>
      </c>
      <c r="H38" s="921">
        <v>0</v>
      </c>
      <c r="I38" s="921">
        <v>0</v>
      </c>
      <c r="J38" s="921">
        <v>0</v>
      </c>
      <c r="K38" s="921">
        <v>0</v>
      </c>
      <c r="L38" s="921">
        <v>0</v>
      </c>
      <c r="M38" s="921">
        <v>0</v>
      </c>
      <c r="N38" s="921">
        <v>0</v>
      </c>
      <c r="O38" s="921">
        <v>0</v>
      </c>
      <c r="P38" s="921">
        <v>0</v>
      </c>
      <c r="Q38" s="921">
        <v>0</v>
      </c>
      <c r="R38" s="921">
        <v>0</v>
      </c>
      <c r="S38" s="921">
        <v>0</v>
      </c>
      <c r="T38" s="921">
        <v>0</v>
      </c>
      <c r="U38" s="921">
        <v>0</v>
      </c>
      <c r="V38" s="921">
        <v>0</v>
      </c>
      <c r="W38" s="921">
        <v>0</v>
      </c>
      <c r="X38" s="921">
        <v>0</v>
      </c>
      <c r="Y38" s="921">
        <v>0</v>
      </c>
      <c r="Z38" s="921">
        <v>0</v>
      </c>
      <c r="AA38" s="921">
        <v>0</v>
      </c>
      <c r="AB38" s="921">
        <v>0</v>
      </c>
      <c r="AC38" s="921">
        <v>0</v>
      </c>
      <c r="AD38" s="921">
        <v>0</v>
      </c>
      <c r="AE38" s="921">
        <v>0</v>
      </c>
      <c r="AF38" s="921">
        <v>0</v>
      </c>
      <c r="AG38" s="921">
        <v>0</v>
      </c>
      <c r="AH38" s="921">
        <v>0</v>
      </c>
      <c r="AI38" s="921">
        <v>0</v>
      </c>
      <c r="AJ38" s="921">
        <v>0</v>
      </c>
      <c r="AK38" s="921">
        <v>0</v>
      </c>
      <c r="AL38" s="921"/>
      <c r="AM38" s="921" t="b">
        <v>0</v>
      </c>
      <c r="AN38" s="921" t="s">
        <v>787</v>
      </c>
      <c r="AO38" s="921" t="s">
        <v>620</v>
      </c>
      <c r="AP38" s="921" t="s">
        <v>781</v>
      </c>
      <c r="AQ38" s="921"/>
      <c r="AR38" s="921" t="s">
        <v>621</v>
      </c>
    </row>
    <row r="39" spans="1:44" ht="11.25">
      <c r="A39" s="921">
        <v>38</v>
      </c>
      <c r="B39" s="921">
        <v>38</v>
      </c>
      <c r="C39" s="921">
        <v>0</v>
      </c>
      <c r="D39" s="921" t="s">
        <v>885</v>
      </c>
      <c r="E39" s="921"/>
      <c r="F39" s="921">
        <v>15761385</v>
      </c>
      <c r="G39" s="921">
        <v>8156867</v>
      </c>
      <c r="H39" s="921">
        <v>0</v>
      </c>
      <c r="I39" s="921">
        <v>0</v>
      </c>
      <c r="J39" s="921">
        <v>0</v>
      </c>
      <c r="K39" s="921">
        <v>0</v>
      </c>
      <c r="L39" s="921">
        <v>0</v>
      </c>
      <c r="M39" s="921">
        <v>0</v>
      </c>
      <c r="N39" s="921">
        <v>0</v>
      </c>
      <c r="O39" s="921">
        <v>0</v>
      </c>
      <c r="P39" s="921">
        <v>0</v>
      </c>
      <c r="Q39" s="921">
        <v>0</v>
      </c>
      <c r="R39" s="921">
        <v>0</v>
      </c>
      <c r="S39" s="921">
        <v>0</v>
      </c>
      <c r="T39" s="921">
        <v>0</v>
      </c>
      <c r="U39" s="921">
        <v>0</v>
      </c>
      <c r="V39" s="921">
        <v>0</v>
      </c>
      <c r="W39" s="921">
        <v>0</v>
      </c>
      <c r="X39" s="921">
        <v>0</v>
      </c>
      <c r="Y39" s="921">
        <v>0</v>
      </c>
      <c r="Z39" s="921">
        <v>0</v>
      </c>
      <c r="AA39" s="921">
        <v>0</v>
      </c>
      <c r="AB39" s="921">
        <v>0</v>
      </c>
      <c r="AC39" s="921">
        <v>0</v>
      </c>
      <c r="AD39" s="921">
        <v>0</v>
      </c>
      <c r="AE39" s="921">
        <v>0</v>
      </c>
      <c r="AF39" s="921">
        <v>0</v>
      </c>
      <c r="AG39" s="921">
        <v>0</v>
      </c>
      <c r="AH39" s="921">
        <v>0</v>
      </c>
      <c r="AI39" s="921">
        <v>0</v>
      </c>
      <c r="AJ39" s="921">
        <v>0</v>
      </c>
      <c r="AK39" s="921">
        <v>0</v>
      </c>
      <c r="AL39" s="921"/>
      <c r="AM39" s="921" t="b">
        <v>0</v>
      </c>
      <c r="AN39" s="921" t="s">
        <v>787</v>
      </c>
      <c r="AO39" s="921" t="s">
        <v>620</v>
      </c>
      <c r="AP39" s="921" t="s">
        <v>781</v>
      </c>
      <c r="AQ39" s="921"/>
      <c r="AR39" s="921" t="s">
        <v>621</v>
      </c>
    </row>
    <row r="40" spans="1:44" ht="11.25">
      <c r="A40" s="921">
        <v>39</v>
      </c>
      <c r="B40" s="921">
        <v>39</v>
      </c>
      <c r="C40" s="921">
        <v>0</v>
      </c>
      <c r="D40" s="921" t="s">
        <v>886</v>
      </c>
      <c r="E40" s="921"/>
      <c r="F40" s="921">
        <v>6202968</v>
      </c>
      <c r="G40" s="921">
        <v>40200972</v>
      </c>
      <c r="H40" s="921">
        <v>0</v>
      </c>
      <c r="I40" s="921">
        <v>0</v>
      </c>
      <c r="J40" s="921">
        <v>0</v>
      </c>
      <c r="K40" s="921">
        <v>0</v>
      </c>
      <c r="L40" s="921">
        <v>0</v>
      </c>
      <c r="M40" s="921">
        <v>0</v>
      </c>
      <c r="N40" s="921">
        <v>0</v>
      </c>
      <c r="O40" s="921">
        <v>0</v>
      </c>
      <c r="P40" s="921">
        <v>0</v>
      </c>
      <c r="Q40" s="921">
        <v>0</v>
      </c>
      <c r="R40" s="921">
        <v>0</v>
      </c>
      <c r="S40" s="921">
        <v>0</v>
      </c>
      <c r="T40" s="921">
        <v>0</v>
      </c>
      <c r="U40" s="921">
        <v>0</v>
      </c>
      <c r="V40" s="921">
        <v>0</v>
      </c>
      <c r="W40" s="921">
        <v>0</v>
      </c>
      <c r="X40" s="921">
        <v>0</v>
      </c>
      <c r="Y40" s="921">
        <v>0</v>
      </c>
      <c r="Z40" s="921">
        <v>0</v>
      </c>
      <c r="AA40" s="921">
        <v>0</v>
      </c>
      <c r="AB40" s="921">
        <v>0</v>
      </c>
      <c r="AC40" s="921">
        <v>0</v>
      </c>
      <c r="AD40" s="921">
        <v>0</v>
      </c>
      <c r="AE40" s="921">
        <v>0</v>
      </c>
      <c r="AF40" s="921">
        <v>0</v>
      </c>
      <c r="AG40" s="921">
        <v>0</v>
      </c>
      <c r="AH40" s="921">
        <v>0</v>
      </c>
      <c r="AI40" s="921">
        <v>0</v>
      </c>
      <c r="AJ40" s="921">
        <v>0</v>
      </c>
      <c r="AK40" s="921">
        <v>0</v>
      </c>
      <c r="AL40" s="921"/>
      <c r="AM40" s="921" t="b">
        <v>0</v>
      </c>
      <c r="AN40" s="921" t="s">
        <v>787</v>
      </c>
      <c r="AO40" s="921" t="s">
        <v>620</v>
      </c>
      <c r="AP40" s="921" t="s">
        <v>781</v>
      </c>
      <c r="AQ40" s="921"/>
      <c r="AR40" s="921" t="s">
        <v>621</v>
      </c>
    </row>
    <row r="41" spans="1:44" ht="11.25">
      <c r="A41" s="921">
        <v>40</v>
      </c>
      <c r="B41" s="921">
        <v>40</v>
      </c>
      <c r="C41" s="921">
        <v>0</v>
      </c>
      <c r="D41" s="921" t="s">
        <v>887</v>
      </c>
      <c r="E41" s="921"/>
      <c r="F41" s="921">
        <v>-5</v>
      </c>
      <c r="G41" s="921">
        <v>-134522</v>
      </c>
      <c r="H41" s="921">
        <v>0</v>
      </c>
      <c r="I41" s="921">
        <v>0</v>
      </c>
      <c r="J41" s="921">
        <v>0</v>
      </c>
      <c r="K41" s="921">
        <v>0</v>
      </c>
      <c r="L41" s="921">
        <v>0</v>
      </c>
      <c r="M41" s="921">
        <v>0</v>
      </c>
      <c r="N41" s="921">
        <v>0</v>
      </c>
      <c r="O41" s="921">
        <v>0</v>
      </c>
      <c r="P41" s="921">
        <v>0</v>
      </c>
      <c r="Q41" s="921">
        <v>0</v>
      </c>
      <c r="R41" s="921">
        <v>0</v>
      </c>
      <c r="S41" s="921">
        <v>0</v>
      </c>
      <c r="T41" s="921">
        <v>0</v>
      </c>
      <c r="U41" s="921">
        <v>0</v>
      </c>
      <c r="V41" s="921">
        <v>0</v>
      </c>
      <c r="W41" s="921">
        <v>0</v>
      </c>
      <c r="X41" s="921">
        <v>0</v>
      </c>
      <c r="Y41" s="921">
        <v>0</v>
      </c>
      <c r="Z41" s="921">
        <v>0</v>
      </c>
      <c r="AA41" s="921">
        <v>0</v>
      </c>
      <c r="AB41" s="921">
        <v>0</v>
      </c>
      <c r="AC41" s="921">
        <v>0</v>
      </c>
      <c r="AD41" s="921">
        <v>0</v>
      </c>
      <c r="AE41" s="921">
        <v>0</v>
      </c>
      <c r="AF41" s="921">
        <v>0</v>
      </c>
      <c r="AG41" s="921">
        <v>0</v>
      </c>
      <c r="AH41" s="921">
        <v>0</v>
      </c>
      <c r="AI41" s="921">
        <v>0</v>
      </c>
      <c r="AJ41" s="921">
        <v>0</v>
      </c>
      <c r="AK41" s="921">
        <v>0</v>
      </c>
      <c r="AL41" s="921"/>
      <c r="AM41" s="921" t="b">
        <v>0</v>
      </c>
      <c r="AN41" s="921" t="s">
        <v>787</v>
      </c>
      <c r="AO41" s="921" t="s">
        <v>620</v>
      </c>
      <c r="AP41" s="921" t="s">
        <v>781</v>
      </c>
      <c r="AQ41" s="921"/>
      <c r="AR41" s="921" t="s">
        <v>621</v>
      </c>
    </row>
    <row r="42" spans="1:44" ht="11.25">
      <c r="A42" s="921">
        <v>41</v>
      </c>
      <c r="B42" s="921">
        <v>41</v>
      </c>
      <c r="C42" s="921">
        <v>0</v>
      </c>
      <c r="D42" s="921" t="s">
        <v>888</v>
      </c>
      <c r="E42" s="921"/>
      <c r="F42" s="921">
        <v>25512200</v>
      </c>
      <c r="G42" s="921">
        <v>54051000</v>
      </c>
      <c r="H42" s="921">
        <v>0</v>
      </c>
      <c r="I42" s="921">
        <v>0</v>
      </c>
      <c r="J42" s="921">
        <v>0</v>
      </c>
      <c r="K42" s="921">
        <v>0</v>
      </c>
      <c r="L42" s="921">
        <v>0</v>
      </c>
      <c r="M42" s="921">
        <v>0</v>
      </c>
      <c r="N42" s="921">
        <v>0</v>
      </c>
      <c r="O42" s="921">
        <v>0</v>
      </c>
      <c r="P42" s="921">
        <v>0</v>
      </c>
      <c r="Q42" s="921">
        <v>0</v>
      </c>
      <c r="R42" s="921">
        <v>0</v>
      </c>
      <c r="S42" s="921">
        <v>0</v>
      </c>
      <c r="T42" s="921">
        <v>0</v>
      </c>
      <c r="U42" s="921">
        <v>0</v>
      </c>
      <c r="V42" s="921">
        <v>0</v>
      </c>
      <c r="W42" s="921">
        <v>0</v>
      </c>
      <c r="X42" s="921">
        <v>0</v>
      </c>
      <c r="Y42" s="921">
        <v>0</v>
      </c>
      <c r="Z42" s="921">
        <v>0</v>
      </c>
      <c r="AA42" s="921">
        <v>0</v>
      </c>
      <c r="AB42" s="921">
        <v>0</v>
      </c>
      <c r="AC42" s="921">
        <v>0</v>
      </c>
      <c r="AD42" s="921">
        <v>0</v>
      </c>
      <c r="AE42" s="921">
        <v>0</v>
      </c>
      <c r="AF42" s="921">
        <v>0</v>
      </c>
      <c r="AG42" s="921">
        <v>0</v>
      </c>
      <c r="AH42" s="921">
        <v>0</v>
      </c>
      <c r="AI42" s="921">
        <v>0</v>
      </c>
      <c r="AJ42" s="921">
        <v>0</v>
      </c>
      <c r="AK42" s="921">
        <v>0</v>
      </c>
      <c r="AL42" s="921"/>
      <c r="AM42" s="921" t="b">
        <v>1</v>
      </c>
      <c r="AN42" s="921"/>
      <c r="AO42" s="921" t="s">
        <v>780</v>
      </c>
      <c r="AP42" s="921" t="s">
        <v>781</v>
      </c>
      <c r="AQ42" s="921" t="s">
        <v>782</v>
      </c>
      <c r="AR42" s="921" t="s">
        <v>621</v>
      </c>
    </row>
    <row r="43" spans="1:44" ht="11.25">
      <c r="A43" s="921">
        <v>42</v>
      </c>
      <c r="B43" s="921">
        <v>42</v>
      </c>
      <c r="C43" s="921">
        <v>0</v>
      </c>
      <c r="D43" s="921" t="s">
        <v>889</v>
      </c>
      <c r="E43" s="921"/>
      <c r="F43" s="921">
        <v>0</v>
      </c>
      <c r="G43" s="921">
        <v>0</v>
      </c>
      <c r="H43" s="921">
        <v>0</v>
      </c>
      <c r="I43" s="921">
        <v>0</v>
      </c>
      <c r="J43" s="921">
        <v>0</v>
      </c>
      <c r="K43" s="921">
        <v>0</v>
      </c>
      <c r="L43" s="921">
        <v>0</v>
      </c>
      <c r="M43" s="921">
        <v>0</v>
      </c>
      <c r="N43" s="921">
        <v>0</v>
      </c>
      <c r="O43" s="921">
        <v>0</v>
      </c>
      <c r="P43" s="921">
        <v>0</v>
      </c>
      <c r="Q43" s="921">
        <v>0</v>
      </c>
      <c r="R43" s="921">
        <v>0</v>
      </c>
      <c r="S43" s="921">
        <v>0</v>
      </c>
      <c r="T43" s="921">
        <v>0</v>
      </c>
      <c r="U43" s="921">
        <v>0</v>
      </c>
      <c r="V43" s="921">
        <v>0</v>
      </c>
      <c r="W43" s="921">
        <v>0</v>
      </c>
      <c r="X43" s="921">
        <v>0</v>
      </c>
      <c r="Y43" s="921">
        <v>0</v>
      </c>
      <c r="Z43" s="921">
        <v>0</v>
      </c>
      <c r="AA43" s="921">
        <v>0</v>
      </c>
      <c r="AB43" s="921">
        <v>0</v>
      </c>
      <c r="AC43" s="921">
        <v>0</v>
      </c>
      <c r="AD43" s="921">
        <v>0</v>
      </c>
      <c r="AE43" s="921">
        <v>0</v>
      </c>
      <c r="AF43" s="921">
        <v>0</v>
      </c>
      <c r="AG43" s="921">
        <v>0</v>
      </c>
      <c r="AH43" s="921">
        <v>0</v>
      </c>
      <c r="AI43" s="921">
        <v>0</v>
      </c>
      <c r="AJ43" s="921">
        <v>0</v>
      </c>
      <c r="AK43" s="921">
        <v>0</v>
      </c>
      <c r="AL43" s="921"/>
      <c r="AM43" s="921" t="b">
        <v>0</v>
      </c>
      <c r="AN43" s="921"/>
      <c r="AO43" s="921" t="s">
        <v>620</v>
      </c>
      <c r="AP43" s="921" t="s">
        <v>738</v>
      </c>
      <c r="AQ43" s="921"/>
      <c r="AR43" s="921" t="s">
        <v>621</v>
      </c>
    </row>
    <row r="44" spans="1:44" ht="11.25">
      <c r="A44" s="921">
        <v>43</v>
      </c>
      <c r="B44" s="921">
        <v>43</v>
      </c>
      <c r="C44" s="921">
        <v>0</v>
      </c>
      <c r="D44" s="921" t="s">
        <v>890</v>
      </c>
      <c r="E44" s="921"/>
      <c r="F44" s="921">
        <v>0</v>
      </c>
      <c r="G44" s="921">
        <v>0</v>
      </c>
      <c r="H44" s="921">
        <v>0</v>
      </c>
      <c r="I44" s="921">
        <v>0</v>
      </c>
      <c r="J44" s="921">
        <v>0</v>
      </c>
      <c r="K44" s="921">
        <v>0</v>
      </c>
      <c r="L44" s="921">
        <v>0</v>
      </c>
      <c r="M44" s="921">
        <v>0</v>
      </c>
      <c r="N44" s="921">
        <v>0</v>
      </c>
      <c r="O44" s="921">
        <v>0</v>
      </c>
      <c r="P44" s="921">
        <v>0</v>
      </c>
      <c r="Q44" s="921">
        <v>0</v>
      </c>
      <c r="R44" s="921">
        <v>0</v>
      </c>
      <c r="S44" s="921">
        <v>0</v>
      </c>
      <c r="T44" s="921">
        <v>0</v>
      </c>
      <c r="U44" s="921">
        <v>0</v>
      </c>
      <c r="V44" s="921">
        <v>0</v>
      </c>
      <c r="W44" s="921">
        <v>0</v>
      </c>
      <c r="X44" s="921">
        <v>0</v>
      </c>
      <c r="Y44" s="921">
        <v>0</v>
      </c>
      <c r="Z44" s="921">
        <v>0</v>
      </c>
      <c r="AA44" s="921">
        <v>0</v>
      </c>
      <c r="AB44" s="921">
        <v>0</v>
      </c>
      <c r="AC44" s="921">
        <v>0</v>
      </c>
      <c r="AD44" s="921">
        <v>0</v>
      </c>
      <c r="AE44" s="921">
        <v>0</v>
      </c>
      <c r="AF44" s="921">
        <v>0</v>
      </c>
      <c r="AG44" s="921">
        <v>0</v>
      </c>
      <c r="AH44" s="921">
        <v>0</v>
      </c>
      <c r="AI44" s="921">
        <v>0</v>
      </c>
      <c r="AJ44" s="921">
        <v>0</v>
      </c>
      <c r="AK44" s="921">
        <v>0</v>
      </c>
      <c r="AL44" s="921"/>
      <c r="AM44" s="921" t="b">
        <v>0</v>
      </c>
      <c r="AN44" s="921" t="s">
        <v>799</v>
      </c>
      <c r="AO44" s="921" t="s">
        <v>620</v>
      </c>
      <c r="AP44" s="921" t="s">
        <v>781</v>
      </c>
      <c r="AQ44" s="921"/>
      <c r="AR44" s="921" t="s">
        <v>621</v>
      </c>
    </row>
    <row r="45" spans="1:44" ht="11.25">
      <c r="A45" s="921">
        <v>44</v>
      </c>
      <c r="B45" s="921">
        <v>44</v>
      </c>
      <c r="C45" s="921">
        <v>0</v>
      </c>
      <c r="D45" s="921" t="s">
        <v>891</v>
      </c>
      <c r="E45" s="921"/>
      <c r="F45" s="921">
        <v>215025</v>
      </c>
      <c r="G45" s="921">
        <v>234242</v>
      </c>
      <c r="H45" s="921">
        <v>0</v>
      </c>
      <c r="I45" s="921">
        <v>0</v>
      </c>
      <c r="J45" s="921">
        <v>0</v>
      </c>
      <c r="K45" s="921">
        <v>0</v>
      </c>
      <c r="L45" s="921">
        <v>0</v>
      </c>
      <c r="M45" s="921">
        <v>0</v>
      </c>
      <c r="N45" s="921">
        <v>0</v>
      </c>
      <c r="O45" s="921">
        <v>0</v>
      </c>
      <c r="P45" s="921">
        <v>0</v>
      </c>
      <c r="Q45" s="921">
        <v>0</v>
      </c>
      <c r="R45" s="921">
        <v>0</v>
      </c>
      <c r="S45" s="921">
        <v>0</v>
      </c>
      <c r="T45" s="921">
        <v>0</v>
      </c>
      <c r="U45" s="921">
        <v>0</v>
      </c>
      <c r="V45" s="921">
        <v>0</v>
      </c>
      <c r="W45" s="921">
        <v>0</v>
      </c>
      <c r="X45" s="921">
        <v>0</v>
      </c>
      <c r="Y45" s="921">
        <v>0</v>
      </c>
      <c r="Z45" s="921">
        <v>0</v>
      </c>
      <c r="AA45" s="921">
        <v>0</v>
      </c>
      <c r="AB45" s="921">
        <v>0</v>
      </c>
      <c r="AC45" s="921">
        <v>0</v>
      </c>
      <c r="AD45" s="921">
        <v>0</v>
      </c>
      <c r="AE45" s="921">
        <v>0</v>
      </c>
      <c r="AF45" s="921">
        <v>0</v>
      </c>
      <c r="AG45" s="921">
        <v>0</v>
      </c>
      <c r="AH45" s="921">
        <v>0</v>
      </c>
      <c r="AI45" s="921">
        <v>0</v>
      </c>
      <c r="AJ45" s="921">
        <v>0</v>
      </c>
      <c r="AK45" s="921">
        <v>0</v>
      </c>
      <c r="AL45" s="921">
        <v>340</v>
      </c>
      <c r="AM45" s="921" t="b">
        <v>0</v>
      </c>
      <c r="AN45" s="921" t="s">
        <v>799</v>
      </c>
      <c r="AO45" s="921" t="s">
        <v>620</v>
      </c>
      <c r="AP45" s="921" t="s">
        <v>781</v>
      </c>
      <c r="AQ45" s="921"/>
      <c r="AR45" s="921" t="s">
        <v>621</v>
      </c>
    </row>
    <row r="46" spans="1:44" ht="11.25">
      <c r="A46" s="921">
        <v>45</v>
      </c>
      <c r="B46" s="921">
        <v>45</v>
      </c>
      <c r="C46" s="921">
        <v>0</v>
      </c>
      <c r="D46" s="921" t="s">
        <v>892</v>
      </c>
      <c r="E46" s="921"/>
      <c r="F46" s="921">
        <v>1324380</v>
      </c>
      <c r="G46" s="921">
        <v>2408591</v>
      </c>
      <c r="H46" s="921">
        <v>0</v>
      </c>
      <c r="I46" s="921">
        <v>0</v>
      </c>
      <c r="J46" s="921">
        <v>0</v>
      </c>
      <c r="K46" s="921">
        <v>0</v>
      </c>
      <c r="L46" s="921">
        <v>0</v>
      </c>
      <c r="M46" s="921">
        <v>0</v>
      </c>
      <c r="N46" s="921">
        <v>0</v>
      </c>
      <c r="O46" s="921">
        <v>0</v>
      </c>
      <c r="P46" s="921">
        <v>0</v>
      </c>
      <c r="Q46" s="921">
        <v>0</v>
      </c>
      <c r="R46" s="921">
        <v>0</v>
      </c>
      <c r="S46" s="921">
        <v>0</v>
      </c>
      <c r="T46" s="921">
        <v>0</v>
      </c>
      <c r="U46" s="921">
        <v>0</v>
      </c>
      <c r="V46" s="921">
        <v>0</v>
      </c>
      <c r="W46" s="921">
        <v>0</v>
      </c>
      <c r="X46" s="921">
        <v>0</v>
      </c>
      <c r="Y46" s="921">
        <v>0</v>
      </c>
      <c r="Z46" s="921">
        <v>0</v>
      </c>
      <c r="AA46" s="921">
        <v>0</v>
      </c>
      <c r="AB46" s="921">
        <v>0</v>
      </c>
      <c r="AC46" s="921">
        <v>0</v>
      </c>
      <c r="AD46" s="921">
        <v>0</v>
      </c>
      <c r="AE46" s="921">
        <v>0</v>
      </c>
      <c r="AF46" s="921">
        <v>0</v>
      </c>
      <c r="AG46" s="921">
        <v>0</v>
      </c>
      <c r="AH46" s="921">
        <v>0</v>
      </c>
      <c r="AI46" s="921">
        <v>0</v>
      </c>
      <c r="AJ46" s="921">
        <v>0</v>
      </c>
      <c r="AK46" s="921">
        <v>0</v>
      </c>
      <c r="AL46" s="921">
        <v>340</v>
      </c>
      <c r="AM46" s="921" t="b">
        <v>0</v>
      </c>
      <c r="AN46" s="921" t="s">
        <v>799</v>
      </c>
      <c r="AO46" s="921" t="s">
        <v>620</v>
      </c>
      <c r="AP46" s="921" t="s">
        <v>781</v>
      </c>
      <c r="AQ46" s="921"/>
      <c r="AR46" s="921" t="s">
        <v>621</v>
      </c>
    </row>
    <row r="47" spans="1:44" ht="11.25">
      <c r="A47" s="921">
        <v>46</v>
      </c>
      <c r="B47" s="921">
        <v>46</v>
      </c>
      <c r="C47" s="921">
        <v>0</v>
      </c>
      <c r="D47" s="921" t="s">
        <v>893</v>
      </c>
      <c r="E47" s="921"/>
      <c r="F47" s="921">
        <v>-2050198</v>
      </c>
      <c r="G47" s="921">
        <v>-1367484</v>
      </c>
      <c r="H47" s="921">
        <v>0</v>
      </c>
      <c r="I47" s="921">
        <v>0</v>
      </c>
      <c r="J47" s="921">
        <v>0</v>
      </c>
      <c r="K47" s="921">
        <v>0</v>
      </c>
      <c r="L47" s="921">
        <v>0</v>
      </c>
      <c r="M47" s="921">
        <v>0</v>
      </c>
      <c r="N47" s="921">
        <v>0</v>
      </c>
      <c r="O47" s="921">
        <v>0</v>
      </c>
      <c r="P47" s="921">
        <v>0</v>
      </c>
      <c r="Q47" s="921">
        <v>0</v>
      </c>
      <c r="R47" s="921">
        <v>0</v>
      </c>
      <c r="S47" s="921">
        <v>0</v>
      </c>
      <c r="T47" s="921">
        <v>0</v>
      </c>
      <c r="U47" s="921">
        <v>0</v>
      </c>
      <c r="V47" s="921">
        <v>0</v>
      </c>
      <c r="W47" s="921">
        <v>0</v>
      </c>
      <c r="X47" s="921">
        <v>0</v>
      </c>
      <c r="Y47" s="921">
        <v>0</v>
      </c>
      <c r="Z47" s="921">
        <v>0</v>
      </c>
      <c r="AA47" s="921">
        <v>0</v>
      </c>
      <c r="AB47" s="921">
        <v>0</v>
      </c>
      <c r="AC47" s="921">
        <v>0</v>
      </c>
      <c r="AD47" s="921">
        <v>0</v>
      </c>
      <c r="AE47" s="921">
        <v>0</v>
      </c>
      <c r="AF47" s="921">
        <v>0</v>
      </c>
      <c r="AG47" s="921">
        <v>0</v>
      </c>
      <c r="AH47" s="921">
        <v>0</v>
      </c>
      <c r="AI47" s="921">
        <v>0</v>
      </c>
      <c r="AJ47" s="921">
        <v>0</v>
      </c>
      <c r="AK47" s="921">
        <v>0</v>
      </c>
      <c r="AL47" s="921"/>
      <c r="AM47" s="921" t="b">
        <v>0</v>
      </c>
      <c r="AN47" s="921" t="s">
        <v>799</v>
      </c>
      <c r="AO47" s="921" t="s">
        <v>620</v>
      </c>
      <c r="AP47" s="921" t="s">
        <v>781</v>
      </c>
      <c r="AQ47" s="921"/>
      <c r="AR47" s="921" t="s">
        <v>621</v>
      </c>
    </row>
    <row r="48" spans="1:44" ht="11.25">
      <c r="A48" s="921">
        <v>47</v>
      </c>
      <c r="B48" s="921">
        <v>47</v>
      </c>
      <c r="C48" s="921">
        <v>0</v>
      </c>
      <c r="D48" s="921" t="s">
        <v>894</v>
      </c>
      <c r="E48" s="921"/>
      <c r="F48" s="921">
        <v>10709</v>
      </c>
      <c r="G48" s="921">
        <v>14688</v>
      </c>
      <c r="H48" s="921">
        <v>0</v>
      </c>
      <c r="I48" s="921">
        <v>0</v>
      </c>
      <c r="J48" s="921">
        <v>0</v>
      </c>
      <c r="K48" s="921">
        <v>0</v>
      </c>
      <c r="L48" s="921">
        <v>0</v>
      </c>
      <c r="M48" s="921">
        <v>0</v>
      </c>
      <c r="N48" s="921">
        <v>0</v>
      </c>
      <c r="O48" s="921">
        <v>0</v>
      </c>
      <c r="P48" s="921">
        <v>0</v>
      </c>
      <c r="Q48" s="921">
        <v>0</v>
      </c>
      <c r="R48" s="921">
        <v>0</v>
      </c>
      <c r="S48" s="921">
        <v>0</v>
      </c>
      <c r="T48" s="921">
        <v>0</v>
      </c>
      <c r="U48" s="921">
        <v>0</v>
      </c>
      <c r="V48" s="921">
        <v>0</v>
      </c>
      <c r="W48" s="921">
        <v>0</v>
      </c>
      <c r="X48" s="921">
        <v>0</v>
      </c>
      <c r="Y48" s="921">
        <v>0</v>
      </c>
      <c r="Z48" s="921">
        <v>0</v>
      </c>
      <c r="AA48" s="921">
        <v>0</v>
      </c>
      <c r="AB48" s="921">
        <v>0</v>
      </c>
      <c r="AC48" s="921">
        <v>0</v>
      </c>
      <c r="AD48" s="921">
        <v>0</v>
      </c>
      <c r="AE48" s="921">
        <v>0</v>
      </c>
      <c r="AF48" s="921">
        <v>0</v>
      </c>
      <c r="AG48" s="921">
        <v>0</v>
      </c>
      <c r="AH48" s="921">
        <v>0</v>
      </c>
      <c r="AI48" s="921">
        <v>0</v>
      </c>
      <c r="AJ48" s="921">
        <v>0</v>
      </c>
      <c r="AK48" s="921">
        <v>0</v>
      </c>
      <c r="AL48" s="921"/>
      <c r="AM48" s="921" t="b">
        <v>0</v>
      </c>
      <c r="AN48" s="921" t="s">
        <v>799</v>
      </c>
      <c r="AO48" s="921" t="s">
        <v>620</v>
      </c>
      <c r="AP48" s="921" t="s">
        <v>781</v>
      </c>
      <c r="AQ48" s="921"/>
      <c r="AR48" s="921" t="s">
        <v>621</v>
      </c>
    </row>
    <row r="49" spans="1:44" ht="11.25">
      <c r="A49" s="921">
        <v>48</v>
      </c>
      <c r="B49" s="921">
        <v>48</v>
      </c>
      <c r="C49" s="921">
        <v>0</v>
      </c>
      <c r="D49" s="921" t="s">
        <v>895</v>
      </c>
      <c r="E49" s="921"/>
      <c r="F49" s="921">
        <v>728988</v>
      </c>
      <c r="G49" s="921">
        <v>543876</v>
      </c>
      <c r="H49" s="921">
        <v>0</v>
      </c>
      <c r="I49" s="921">
        <v>0</v>
      </c>
      <c r="J49" s="921">
        <v>0</v>
      </c>
      <c r="K49" s="921">
        <v>0</v>
      </c>
      <c r="L49" s="921">
        <v>0</v>
      </c>
      <c r="M49" s="921">
        <v>0</v>
      </c>
      <c r="N49" s="921">
        <v>0</v>
      </c>
      <c r="O49" s="921">
        <v>0</v>
      </c>
      <c r="P49" s="921">
        <v>0</v>
      </c>
      <c r="Q49" s="921">
        <v>0</v>
      </c>
      <c r="R49" s="921">
        <v>0</v>
      </c>
      <c r="S49" s="921">
        <v>0</v>
      </c>
      <c r="T49" s="921">
        <v>0</v>
      </c>
      <c r="U49" s="921">
        <v>0</v>
      </c>
      <c r="V49" s="921">
        <v>0</v>
      </c>
      <c r="W49" s="921">
        <v>0</v>
      </c>
      <c r="X49" s="921">
        <v>0</v>
      </c>
      <c r="Y49" s="921">
        <v>0</v>
      </c>
      <c r="Z49" s="921">
        <v>0</v>
      </c>
      <c r="AA49" s="921">
        <v>0</v>
      </c>
      <c r="AB49" s="921">
        <v>0</v>
      </c>
      <c r="AC49" s="921">
        <v>0</v>
      </c>
      <c r="AD49" s="921">
        <v>0</v>
      </c>
      <c r="AE49" s="921">
        <v>0</v>
      </c>
      <c r="AF49" s="921">
        <v>0</v>
      </c>
      <c r="AG49" s="921">
        <v>0</v>
      </c>
      <c r="AH49" s="921">
        <v>0</v>
      </c>
      <c r="AI49" s="921">
        <v>0</v>
      </c>
      <c r="AJ49" s="921">
        <v>0</v>
      </c>
      <c r="AK49" s="921">
        <v>0</v>
      </c>
      <c r="AL49" s="921"/>
      <c r="AM49" s="921" t="b">
        <v>0</v>
      </c>
      <c r="AN49" s="921" t="s">
        <v>799</v>
      </c>
      <c r="AO49" s="921" t="s">
        <v>620</v>
      </c>
      <c r="AP49" s="921" t="s">
        <v>781</v>
      </c>
      <c r="AQ49" s="921"/>
      <c r="AR49" s="921" t="s">
        <v>621</v>
      </c>
    </row>
    <row r="50" spans="1:44" ht="11.25">
      <c r="A50" s="921">
        <v>49</v>
      </c>
      <c r="B50" s="921">
        <v>49</v>
      </c>
      <c r="C50" s="921">
        <v>0</v>
      </c>
      <c r="D50" s="921" t="s">
        <v>896</v>
      </c>
      <c r="E50" s="921"/>
      <c r="F50" s="921">
        <v>5448427</v>
      </c>
      <c r="G50" s="921">
        <v>47907134</v>
      </c>
      <c r="H50" s="921">
        <v>0</v>
      </c>
      <c r="I50" s="921">
        <v>0</v>
      </c>
      <c r="J50" s="921">
        <v>0</v>
      </c>
      <c r="K50" s="921">
        <v>0</v>
      </c>
      <c r="L50" s="921">
        <v>0</v>
      </c>
      <c r="M50" s="921">
        <v>0</v>
      </c>
      <c r="N50" s="921">
        <v>0</v>
      </c>
      <c r="O50" s="921">
        <v>0</v>
      </c>
      <c r="P50" s="921">
        <v>0</v>
      </c>
      <c r="Q50" s="921">
        <v>0</v>
      </c>
      <c r="R50" s="921">
        <v>0</v>
      </c>
      <c r="S50" s="921">
        <v>0</v>
      </c>
      <c r="T50" s="921">
        <v>0</v>
      </c>
      <c r="U50" s="921">
        <v>0</v>
      </c>
      <c r="V50" s="921">
        <v>0</v>
      </c>
      <c r="W50" s="921">
        <v>0</v>
      </c>
      <c r="X50" s="921">
        <v>0</v>
      </c>
      <c r="Y50" s="921">
        <v>0</v>
      </c>
      <c r="Z50" s="921">
        <v>0</v>
      </c>
      <c r="AA50" s="921">
        <v>0</v>
      </c>
      <c r="AB50" s="921">
        <v>0</v>
      </c>
      <c r="AC50" s="921">
        <v>0</v>
      </c>
      <c r="AD50" s="921">
        <v>0</v>
      </c>
      <c r="AE50" s="921">
        <v>0</v>
      </c>
      <c r="AF50" s="921">
        <v>0</v>
      </c>
      <c r="AG50" s="921">
        <v>0</v>
      </c>
      <c r="AH50" s="921">
        <v>0</v>
      </c>
      <c r="AI50" s="921">
        <v>0</v>
      </c>
      <c r="AJ50" s="921">
        <v>0</v>
      </c>
      <c r="AK50" s="921">
        <v>0</v>
      </c>
      <c r="AL50" s="921"/>
      <c r="AM50" s="921" t="b">
        <v>0</v>
      </c>
      <c r="AN50" s="921" t="s">
        <v>799</v>
      </c>
      <c r="AO50" s="921" t="s">
        <v>620</v>
      </c>
      <c r="AP50" s="921" t="s">
        <v>781</v>
      </c>
      <c r="AQ50" s="921"/>
      <c r="AR50" s="921" t="s">
        <v>621</v>
      </c>
    </row>
    <row r="51" spans="1:44" ht="11.25">
      <c r="A51" s="921">
        <v>50</v>
      </c>
      <c r="B51" s="921">
        <v>46</v>
      </c>
      <c r="C51" s="921">
        <v>0</v>
      </c>
      <c r="D51" s="921" t="s">
        <v>897</v>
      </c>
      <c r="E51" s="921"/>
      <c r="F51" s="921">
        <v>5677331</v>
      </c>
      <c r="G51" s="921">
        <v>49741047</v>
      </c>
      <c r="H51" s="921">
        <v>0</v>
      </c>
      <c r="I51" s="921">
        <v>0</v>
      </c>
      <c r="J51" s="921">
        <v>0</v>
      </c>
      <c r="K51" s="921">
        <v>0</v>
      </c>
      <c r="L51" s="921">
        <v>0</v>
      </c>
      <c r="M51" s="921">
        <v>0</v>
      </c>
      <c r="N51" s="921">
        <v>0</v>
      </c>
      <c r="O51" s="921">
        <v>0</v>
      </c>
      <c r="P51" s="921">
        <v>0</v>
      </c>
      <c r="Q51" s="921">
        <v>0</v>
      </c>
      <c r="R51" s="921">
        <v>0</v>
      </c>
      <c r="S51" s="921">
        <v>0</v>
      </c>
      <c r="T51" s="921">
        <v>0</v>
      </c>
      <c r="U51" s="921">
        <v>0</v>
      </c>
      <c r="V51" s="921">
        <v>0</v>
      </c>
      <c r="W51" s="921">
        <v>0</v>
      </c>
      <c r="X51" s="921">
        <v>0</v>
      </c>
      <c r="Y51" s="921">
        <v>0</v>
      </c>
      <c r="Z51" s="921">
        <v>0</v>
      </c>
      <c r="AA51" s="921">
        <v>0</v>
      </c>
      <c r="AB51" s="921">
        <v>0</v>
      </c>
      <c r="AC51" s="921">
        <v>0</v>
      </c>
      <c r="AD51" s="921">
        <v>0</v>
      </c>
      <c r="AE51" s="921">
        <v>0</v>
      </c>
      <c r="AF51" s="921">
        <v>0</v>
      </c>
      <c r="AG51" s="921">
        <v>0</v>
      </c>
      <c r="AH51" s="921">
        <v>0</v>
      </c>
      <c r="AI51" s="921">
        <v>0</v>
      </c>
      <c r="AJ51" s="921">
        <v>0</v>
      </c>
      <c r="AK51" s="921">
        <v>0</v>
      </c>
      <c r="AL51" s="921"/>
      <c r="AM51" s="921" t="b">
        <v>1</v>
      </c>
      <c r="AN51" s="921"/>
      <c r="AO51" s="921" t="s">
        <v>780</v>
      </c>
      <c r="AP51" s="921" t="s">
        <v>781</v>
      </c>
      <c r="AQ51" s="921" t="s">
        <v>782</v>
      </c>
      <c r="AR51" s="921" t="s">
        <v>621</v>
      </c>
    </row>
    <row r="52" spans="1:44" ht="11.25">
      <c r="A52" s="921">
        <v>51</v>
      </c>
      <c r="B52" s="921">
        <v>47</v>
      </c>
      <c r="C52" s="921">
        <v>0</v>
      </c>
      <c r="D52" s="921" t="s">
        <v>898</v>
      </c>
      <c r="E52" s="921"/>
      <c r="F52" s="921">
        <v>0</v>
      </c>
      <c r="G52" s="921">
        <v>0</v>
      </c>
      <c r="H52" s="921">
        <v>0</v>
      </c>
      <c r="I52" s="921">
        <v>0</v>
      </c>
      <c r="J52" s="921">
        <v>0</v>
      </c>
      <c r="K52" s="921">
        <v>0</v>
      </c>
      <c r="L52" s="921">
        <v>0</v>
      </c>
      <c r="M52" s="921">
        <v>0</v>
      </c>
      <c r="N52" s="921">
        <v>0</v>
      </c>
      <c r="O52" s="921">
        <v>0</v>
      </c>
      <c r="P52" s="921">
        <v>0</v>
      </c>
      <c r="Q52" s="921">
        <v>0</v>
      </c>
      <c r="R52" s="921">
        <v>0</v>
      </c>
      <c r="S52" s="921">
        <v>0</v>
      </c>
      <c r="T52" s="921">
        <v>0</v>
      </c>
      <c r="U52" s="921">
        <v>0</v>
      </c>
      <c r="V52" s="921">
        <v>0</v>
      </c>
      <c r="W52" s="921">
        <v>0</v>
      </c>
      <c r="X52" s="921">
        <v>0</v>
      </c>
      <c r="Y52" s="921">
        <v>0</v>
      </c>
      <c r="Z52" s="921">
        <v>0</v>
      </c>
      <c r="AA52" s="921">
        <v>0</v>
      </c>
      <c r="AB52" s="921">
        <v>0</v>
      </c>
      <c r="AC52" s="921">
        <v>0</v>
      </c>
      <c r="AD52" s="921">
        <v>0</v>
      </c>
      <c r="AE52" s="921">
        <v>0</v>
      </c>
      <c r="AF52" s="921">
        <v>0</v>
      </c>
      <c r="AG52" s="921">
        <v>0</v>
      </c>
      <c r="AH52" s="921">
        <v>0</v>
      </c>
      <c r="AI52" s="921">
        <v>0</v>
      </c>
      <c r="AJ52" s="921">
        <v>0</v>
      </c>
      <c r="AK52" s="921">
        <v>0</v>
      </c>
      <c r="AL52" s="921"/>
      <c r="AM52" s="921" t="b">
        <v>0</v>
      </c>
      <c r="AN52" s="921"/>
      <c r="AO52" s="921" t="s">
        <v>620</v>
      </c>
      <c r="AP52" s="921" t="s">
        <v>738</v>
      </c>
      <c r="AQ52" s="921"/>
      <c r="AR52" s="921" t="s">
        <v>621</v>
      </c>
    </row>
    <row r="53" spans="1:44" ht="11.25">
      <c r="A53" s="921">
        <v>52</v>
      </c>
      <c r="B53" s="921">
        <v>48</v>
      </c>
      <c r="C53" s="921">
        <v>0</v>
      </c>
      <c r="D53" s="921" t="s">
        <v>899</v>
      </c>
      <c r="E53" s="921"/>
      <c r="F53" s="921">
        <v>932829</v>
      </c>
      <c r="G53" s="921">
        <v>935744</v>
      </c>
      <c r="H53" s="921">
        <v>0</v>
      </c>
      <c r="I53" s="921">
        <v>0</v>
      </c>
      <c r="J53" s="921">
        <v>0</v>
      </c>
      <c r="K53" s="921">
        <v>0</v>
      </c>
      <c r="L53" s="921">
        <v>0</v>
      </c>
      <c r="M53" s="921">
        <v>0</v>
      </c>
      <c r="N53" s="921">
        <v>0</v>
      </c>
      <c r="O53" s="921">
        <v>0</v>
      </c>
      <c r="P53" s="921">
        <v>0</v>
      </c>
      <c r="Q53" s="921">
        <v>0</v>
      </c>
      <c r="R53" s="921">
        <v>0</v>
      </c>
      <c r="S53" s="921">
        <v>0</v>
      </c>
      <c r="T53" s="921">
        <v>0</v>
      </c>
      <c r="U53" s="921">
        <v>0</v>
      </c>
      <c r="V53" s="921">
        <v>0</v>
      </c>
      <c r="W53" s="921">
        <v>0</v>
      </c>
      <c r="X53" s="921">
        <v>0</v>
      </c>
      <c r="Y53" s="921">
        <v>0</v>
      </c>
      <c r="Z53" s="921">
        <v>0</v>
      </c>
      <c r="AA53" s="921">
        <v>0</v>
      </c>
      <c r="AB53" s="921">
        <v>0</v>
      </c>
      <c r="AC53" s="921">
        <v>0</v>
      </c>
      <c r="AD53" s="921">
        <v>0</v>
      </c>
      <c r="AE53" s="921">
        <v>0</v>
      </c>
      <c r="AF53" s="921">
        <v>0</v>
      </c>
      <c r="AG53" s="921">
        <v>0</v>
      </c>
      <c r="AH53" s="921">
        <v>0</v>
      </c>
      <c r="AI53" s="921">
        <v>0</v>
      </c>
      <c r="AJ53" s="921">
        <v>0</v>
      </c>
      <c r="AK53" s="921">
        <v>0</v>
      </c>
      <c r="AL53" s="921" t="s">
        <v>761</v>
      </c>
      <c r="AM53" s="921" t="b">
        <v>0</v>
      </c>
      <c r="AN53" s="921" t="s">
        <v>810</v>
      </c>
      <c r="AO53" s="921" t="s">
        <v>620</v>
      </c>
      <c r="AP53" s="921" t="s">
        <v>781</v>
      </c>
      <c r="AQ53" s="921"/>
      <c r="AR53" s="921" t="s">
        <v>621</v>
      </c>
    </row>
    <row r="54" spans="1:44" ht="11.25">
      <c r="A54" s="921">
        <v>53</v>
      </c>
      <c r="B54" s="921">
        <v>49</v>
      </c>
      <c r="C54" s="921">
        <v>0</v>
      </c>
      <c r="D54" s="921" t="s">
        <v>900</v>
      </c>
      <c r="E54" s="921"/>
      <c r="F54" s="921">
        <v>-5426397</v>
      </c>
      <c r="G54" s="921">
        <v>2378742</v>
      </c>
      <c r="H54" s="921">
        <v>0</v>
      </c>
      <c r="I54" s="921">
        <v>0</v>
      </c>
      <c r="J54" s="921">
        <v>0</v>
      </c>
      <c r="K54" s="921">
        <v>0</v>
      </c>
      <c r="L54" s="921">
        <v>0</v>
      </c>
      <c r="M54" s="921">
        <v>0</v>
      </c>
      <c r="N54" s="921">
        <v>0</v>
      </c>
      <c r="O54" s="921">
        <v>0</v>
      </c>
      <c r="P54" s="921">
        <v>0</v>
      </c>
      <c r="Q54" s="921">
        <v>0</v>
      </c>
      <c r="R54" s="921">
        <v>0</v>
      </c>
      <c r="S54" s="921">
        <v>0</v>
      </c>
      <c r="T54" s="921">
        <v>0</v>
      </c>
      <c r="U54" s="921">
        <v>0</v>
      </c>
      <c r="V54" s="921">
        <v>0</v>
      </c>
      <c r="W54" s="921">
        <v>0</v>
      </c>
      <c r="X54" s="921">
        <v>0</v>
      </c>
      <c r="Y54" s="921">
        <v>0</v>
      </c>
      <c r="Z54" s="921">
        <v>0</v>
      </c>
      <c r="AA54" s="921">
        <v>0</v>
      </c>
      <c r="AB54" s="921">
        <v>0</v>
      </c>
      <c r="AC54" s="921">
        <v>0</v>
      </c>
      <c r="AD54" s="921">
        <v>0</v>
      </c>
      <c r="AE54" s="921">
        <v>0</v>
      </c>
      <c r="AF54" s="921">
        <v>0</v>
      </c>
      <c r="AG54" s="921">
        <v>0</v>
      </c>
      <c r="AH54" s="921">
        <v>0</v>
      </c>
      <c r="AI54" s="921">
        <v>0</v>
      </c>
      <c r="AJ54" s="921">
        <v>0</v>
      </c>
      <c r="AK54" s="921">
        <v>0</v>
      </c>
      <c r="AL54" s="921" t="s">
        <v>761</v>
      </c>
      <c r="AM54" s="921" t="b">
        <v>0</v>
      </c>
      <c r="AN54" s="921" t="s">
        <v>810</v>
      </c>
      <c r="AO54" s="921" t="s">
        <v>620</v>
      </c>
      <c r="AP54" s="921" t="s">
        <v>781</v>
      </c>
      <c r="AQ54" s="921"/>
      <c r="AR54" s="921" t="s">
        <v>621</v>
      </c>
    </row>
    <row r="55" spans="1:44" ht="11.25">
      <c r="A55" s="921">
        <v>54</v>
      </c>
      <c r="B55" s="921">
        <v>50</v>
      </c>
      <c r="C55" s="921">
        <v>0</v>
      </c>
      <c r="D55" s="921" t="s">
        <v>901</v>
      </c>
      <c r="E55" s="921"/>
      <c r="F55" s="921">
        <v>-1147930</v>
      </c>
      <c r="G55" s="921">
        <v>716485</v>
      </c>
      <c r="H55" s="921">
        <v>0</v>
      </c>
      <c r="I55" s="921">
        <v>0</v>
      </c>
      <c r="J55" s="921">
        <v>0</v>
      </c>
      <c r="K55" s="921">
        <v>0</v>
      </c>
      <c r="L55" s="921">
        <v>0</v>
      </c>
      <c r="M55" s="921">
        <v>0</v>
      </c>
      <c r="N55" s="921">
        <v>0</v>
      </c>
      <c r="O55" s="921">
        <v>0</v>
      </c>
      <c r="P55" s="921">
        <v>0</v>
      </c>
      <c r="Q55" s="921">
        <v>0</v>
      </c>
      <c r="R55" s="921">
        <v>0</v>
      </c>
      <c r="S55" s="921">
        <v>0</v>
      </c>
      <c r="T55" s="921">
        <v>0</v>
      </c>
      <c r="U55" s="921">
        <v>0</v>
      </c>
      <c r="V55" s="921">
        <v>0</v>
      </c>
      <c r="W55" s="921">
        <v>0</v>
      </c>
      <c r="X55" s="921">
        <v>0</v>
      </c>
      <c r="Y55" s="921">
        <v>0</v>
      </c>
      <c r="Z55" s="921">
        <v>0</v>
      </c>
      <c r="AA55" s="921">
        <v>0</v>
      </c>
      <c r="AB55" s="921">
        <v>0</v>
      </c>
      <c r="AC55" s="921">
        <v>0</v>
      </c>
      <c r="AD55" s="921">
        <v>0</v>
      </c>
      <c r="AE55" s="921">
        <v>0</v>
      </c>
      <c r="AF55" s="921">
        <v>0</v>
      </c>
      <c r="AG55" s="921">
        <v>0</v>
      </c>
      <c r="AH55" s="921">
        <v>0</v>
      </c>
      <c r="AI55" s="921">
        <v>0</v>
      </c>
      <c r="AJ55" s="921">
        <v>0</v>
      </c>
      <c r="AK55" s="921">
        <v>0</v>
      </c>
      <c r="AL55" s="921" t="s">
        <v>761</v>
      </c>
      <c r="AM55" s="921" t="b">
        <v>0</v>
      </c>
      <c r="AN55" s="921" t="s">
        <v>810</v>
      </c>
      <c r="AO55" s="921" t="s">
        <v>620</v>
      </c>
      <c r="AP55" s="921" t="s">
        <v>781</v>
      </c>
      <c r="AQ55" s="921"/>
      <c r="AR55" s="921" t="s">
        <v>621</v>
      </c>
    </row>
    <row r="56" spans="1:44" ht="11.25">
      <c r="A56" s="921">
        <v>55</v>
      </c>
      <c r="B56" s="921">
        <v>51</v>
      </c>
      <c r="C56" s="921">
        <v>0</v>
      </c>
      <c r="D56" s="921" t="s">
        <v>902</v>
      </c>
      <c r="E56" s="921"/>
      <c r="F56" s="921">
        <v>10064820</v>
      </c>
      <c r="G56" s="921">
        <v>3448203</v>
      </c>
      <c r="H56" s="921">
        <v>0</v>
      </c>
      <c r="I56" s="921">
        <v>0</v>
      </c>
      <c r="J56" s="921">
        <v>0</v>
      </c>
      <c r="K56" s="921">
        <v>0</v>
      </c>
      <c r="L56" s="921">
        <v>0</v>
      </c>
      <c r="M56" s="921">
        <v>0</v>
      </c>
      <c r="N56" s="921">
        <v>0</v>
      </c>
      <c r="O56" s="921">
        <v>0</v>
      </c>
      <c r="P56" s="921">
        <v>0</v>
      </c>
      <c r="Q56" s="921">
        <v>0</v>
      </c>
      <c r="R56" s="921">
        <v>0</v>
      </c>
      <c r="S56" s="921">
        <v>0</v>
      </c>
      <c r="T56" s="921">
        <v>0</v>
      </c>
      <c r="U56" s="921">
        <v>0</v>
      </c>
      <c r="V56" s="921">
        <v>0</v>
      </c>
      <c r="W56" s="921">
        <v>0</v>
      </c>
      <c r="X56" s="921">
        <v>0</v>
      </c>
      <c r="Y56" s="921">
        <v>0</v>
      </c>
      <c r="Z56" s="921">
        <v>0</v>
      </c>
      <c r="AA56" s="921">
        <v>0</v>
      </c>
      <c r="AB56" s="921">
        <v>0</v>
      </c>
      <c r="AC56" s="921">
        <v>0</v>
      </c>
      <c r="AD56" s="921">
        <v>0</v>
      </c>
      <c r="AE56" s="921">
        <v>0</v>
      </c>
      <c r="AF56" s="921">
        <v>0</v>
      </c>
      <c r="AG56" s="921">
        <v>0</v>
      </c>
      <c r="AH56" s="921">
        <v>0</v>
      </c>
      <c r="AI56" s="921">
        <v>0</v>
      </c>
      <c r="AJ56" s="921">
        <v>0</v>
      </c>
      <c r="AK56" s="921">
        <v>0</v>
      </c>
      <c r="AL56" s="921" t="s">
        <v>766</v>
      </c>
      <c r="AM56" s="921" t="b">
        <v>0</v>
      </c>
      <c r="AN56" s="921" t="s">
        <v>810</v>
      </c>
      <c r="AO56" s="921" t="s">
        <v>620</v>
      </c>
      <c r="AP56" s="921" t="s">
        <v>781</v>
      </c>
      <c r="AQ56" s="921"/>
      <c r="AR56" s="921" t="s">
        <v>621</v>
      </c>
    </row>
    <row r="57" spans="1:44" ht="11.25">
      <c r="A57" s="921">
        <v>56</v>
      </c>
      <c r="B57" s="921">
        <v>52</v>
      </c>
      <c r="C57" s="921">
        <v>0</v>
      </c>
      <c r="D57" s="921" t="s">
        <v>903</v>
      </c>
      <c r="E57" s="921"/>
      <c r="F57" s="921">
        <v>3175183</v>
      </c>
      <c r="G57" s="921">
        <v>8300805</v>
      </c>
      <c r="H57" s="921">
        <v>0</v>
      </c>
      <c r="I57" s="921">
        <v>0</v>
      </c>
      <c r="J57" s="921">
        <v>0</v>
      </c>
      <c r="K57" s="921">
        <v>0</v>
      </c>
      <c r="L57" s="921">
        <v>0</v>
      </c>
      <c r="M57" s="921">
        <v>0</v>
      </c>
      <c r="N57" s="921">
        <v>0</v>
      </c>
      <c r="O57" s="921">
        <v>0</v>
      </c>
      <c r="P57" s="921">
        <v>0</v>
      </c>
      <c r="Q57" s="921">
        <v>0</v>
      </c>
      <c r="R57" s="921">
        <v>0</v>
      </c>
      <c r="S57" s="921">
        <v>0</v>
      </c>
      <c r="T57" s="921">
        <v>0</v>
      </c>
      <c r="U57" s="921">
        <v>0</v>
      </c>
      <c r="V57" s="921">
        <v>0</v>
      </c>
      <c r="W57" s="921">
        <v>0</v>
      </c>
      <c r="X57" s="921">
        <v>0</v>
      </c>
      <c r="Y57" s="921">
        <v>0</v>
      </c>
      <c r="Z57" s="921">
        <v>0</v>
      </c>
      <c r="AA57" s="921">
        <v>0</v>
      </c>
      <c r="AB57" s="921">
        <v>0</v>
      </c>
      <c r="AC57" s="921">
        <v>0</v>
      </c>
      <c r="AD57" s="921">
        <v>0</v>
      </c>
      <c r="AE57" s="921">
        <v>0</v>
      </c>
      <c r="AF57" s="921">
        <v>0</v>
      </c>
      <c r="AG57" s="921">
        <v>0</v>
      </c>
      <c r="AH57" s="921">
        <v>0</v>
      </c>
      <c r="AI57" s="921">
        <v>0</v>
      </c>
      <c r="AJ57" s="921">
        <v>0</v>
      </c>
      <c r="AK57" s="921">
        <v>0</v>
      </c>
      <c r="AL57" s="921" t="s">
        <v>766</v>
      </c>
      <c r="AM57" s="921" t="b">
        <v>0</v>
      </c>
      <c r="AN57" s="921" t="s">
        <v>815</v>
      </c>
      <c r="AO57" s="921" t="s">
        <v>620</v>
      </c>
      <c r="AP57" s="921" t="s">
        <v>781</v>
      </c>
      <c r="AQ57" s="921"/>
      <c r="AR57" s="921" t="s">
        <v>621</v>
      </c>
    </row>
    <row r="58" spans="1:44" ht="11.25">
      <c r="A58" s="921">
        <v>57</v>
      </c>
      <c r="B58" s="921">
        <v>53</v>
      </c>
      <c r="C58" s="921">
        <v>0</v>
      </c>
      <c r="D58" s="921" t="s">
        <v>904</v>
      </c>
      <c r="E58" s="921"/>
      <c r="F58" s="921">
        <v>0</v>
      </c>
      <c r="G58" s="921">
        <v>0</v>
      </c>
      <c r="H58" s="921">
        <v>0</v>
      </c>
      <c r="I58" s="921">
        <v>0</v>
      </c>
      <c r="J58" s="921">
        <v>0</v>
      </c>
      <c r="K58" s="921">
        <v>0</v>
      </c>
      <c r="L58" s="921">
        <v>0</v>
      </c>
      <c r="M58" s="921">
        <v>0</v>
      </c>
      <c r="N58" s="921">
        <v>0</v>
      </c>
      <c r="O58" s="921">
        <v>0</v>
      </c>
      <c r="P58" s="921">
        <v>0</v>
      </c>
      <c r="Q58" s="921">
        <v>0</v>
      </c>
      <c r="R58" s="921">
        <v>0</v>
      </c>
      <c r="S58" s="921">
        <v>0</v>
      </c>
      <c r="T58" s="921">
        <v>0</v>
      </c>
      <c r="U58" s="921">
        <v>0</v>
      </c>
      <c r="V58" s="921">
        <v>0</v>
      </c>
      <c r="W58" s="921">
        <v>0</v>
      </c>
      <c r="X58" s="921">
        <v>0</v>
      </c>
      <c r="Y58" s="921">
        <v>0</v>
      </c>
      <c r="Z58" s="921">
        <v>0</v>
      </c>
      <c r="AA58" s="921">
        <v>0</v>
      </c>
      <c r="AB58" s="921">
        <v>0</v>
      </c>
      <c r="AC58" s="921">
        <v>0</v>
      </c>
      <c r="AD58" s="921">
        <v>0</v>
      </c>
      <c r="AE58" s="921">
        <v>0</v>
      </c>
      <c r="AF58" s="921">
        <v>0</v>
      </c>
      <c r="AG58" s="921">
        <v>0</v>
      </c>
      <c r="AH58" s="921">
        <v>0</v>
      </c>
      <c r="AI58" s="921">
        <v>0</v>
      </c>
      <c r="AJ58" s="921">
        <v>0</v>
      </c>
      <c r="AK58" s="921">
        <v>0</v>
      </c>
      <c r="AL58" s="921"/>
      <c r="AM58" s="921" t="b">
        <v>0</v>
      </c>
      <c r="AN58" s="921" t="s">
        <v>810</v>
      </c>
      <c r="AO58" s="921" t="s">
        <v>620</v>
      </c>
      <c r="AP58" s="921" t="s">
        <v>781</v>
      </c>
      <c r="AQ58" s="921"/>
      <c r="AR58" s="921" t="s">
        <v>621</v>
      </c>
    </row>
    <row r="59" spans="1:44" ht="11.25">
      <c r="A59" s="921">
        <v>58</v>
      </c>
      <c r="B59" s="921">
        <v>54</v>
      </c>
      <c r="C59" s="921">
        <v>0</v>
      </c>
      <c r="D59" s="921" t="s">
        <v>905</v>
      </c>
      <c r="E59" s="921"/>
      <c r="F59" s="921">
        <v>1647342</v>
      </c>
      <c r="G59" s="921">
        <v>1780382</v>
      </c>
      <c r="H59" s="921">
        <v>0</v>
      </c>
      <c r="I59" s="921">
        <v>0</v>
      </c>
      <c r="J59" s="921">
        <v>0</v>
      </c>
      <c r="K59" s="921">
        <v>0</v>
      </c>
      <c r="L59" s="921">
        <v>0</v>
      </c>
      <c r="M59" s="921">
        <v>0</v>
      </c>
      <c r="N59" s="921">
        <v>0</v>
      </c>
      <c r="O59" s="921">
        <v>0</v>
      </c>
      <c r="P59" s="921">
        <v>0</v>
      </c>
      <c r="Q59" s="921">
        <v>0</v>
      </c>
      <c r="R59" s="921">
        <v>0</v>
      </c>
      <c r="S59" s="921">
        <v>0</v>
      </c>
      <c r="T59" s="921">
        <v>0</v>
      </c>
      <c r="U59" s="921">
        <v>0</v>
      </c>
      <c r="V59" s="921">
        <v>0</v>
      </c>
      <c r="W59" s="921">
        <v>0</v>
      </c>
      <c r="X59" s="921">
        <v>0</v>
      </c>
      <c r="Y59" s="921">
        <v>0</v>
      </c>
      <c r="Z59" s="921">
        <v>0</v>
      </c>
      <c r="AA59" s="921">
        <v>0</v>
      </c>
      <c r="AB59" s="921">
        <v>0</v>
      </c>
      <c r="AC59" s="921">
        <v>0</v>
      </c>
      <c r="AD59" s="921">
        <v>0</v>
      </c>
      <c r="AE59" s="921">
        <v>0</v>
      </c>
      <c r="AF59" s="921">
        <v>0</v>
      </c>
      <c r="AG59" s="921">
        <v>0</v>
      </c>
      <c r="AH59" s="921">
        <v>0</v>
      </c>
      <c r="AI59" s="921">
        <v>0</v>
      </c>
      <c r="AJ59" s="921">
        <v>0</v>
      </c>
      <c r="AK59" s="921">
        <v>0</v>
      </c>
      <c r="AL59" s="921"/>
      <c r="AM59" s="921" t="b">
        <v>0</v>
      </c>
      <c r="AN59" s="921" t="s">
        <v>815</v>
      </c>
      <c r="AO59" s="921" t="s">
        <v>620</v>
      </c>
      <c r="AP59" s="921" t="s">
        <v>781</v>
      </c>
      <c r="AQ59" s="921"/>
      <c r="AR59" s="921" t="s">
        <v>621</v>
      </c>
    </row>
    <row r="60" spans="1:44" ht="11.25">
      <c r="A60" s="921">
        <v>59</v>
      </c>
      <c r="B60" s="921">
        <v>55</v>
      </c>
      <c r="C60" s="921">
        <v>0</v>
      </c>
      <c r="D60" s="921" t="s">
        <v>906</v>
      </c>
      <c r="E60" s="921"/>
      <c r="F60" s="921">
        <v>-399203</v>
      </c>
      <c r="G60" s="921">
        <v>-2602013</v>
      </c>
      <c r="H60" s="921">
        <v>0</v>
      </c>
      <c r="I60" s="921">
        <v>0</v>
      </c>
      <c r="J60" s="921">
        <v>0</v>
      </c>
      <c r="K60" s="921">
        <v>0</v>
      </c>
      <c r="L60" s="921">
        <v>0</v>
      </c>
      <c r="M60" s="921">
        <v>0</v>
      </c>
      <c r="N60" s="921">
        <v>0</v>
      </c>
      <c r="O60" s="921">
        <v>0</v>
      </c>
      <c r="P60" s="921">
        <v>0</v>
      </c>
      <c r="Q60" s="921">
        <v>0</v>
      </c>
      <c r="R60" s="921">
        <v>0</v>
      </c>
      <c r="S60" s="921">
        <v>0</v>
      </c>
      <c r="T60" s="921">
        <v>0</v>
      </c>
      <c r="U60" s="921">
        <v>0</v>
      </c>
      <c r="V60" s="921">
        <v>0</v>
      </c>
      <c r="W60" s="921">
        <v>0</v>
      </c>
      <c r="X60" s="921">
        <v>0</v>
      </c>
      <c r="Y60" s="921">
        <v>0</v>
      </c>
      <c r="Z60" s="921">
        <v>0</v>
      </c>
      <c r="AA60" s="921">
        <v>0</v>
      </c>
      <c r="AB60" s="921">
        <v>0</v>
      </c>
      <c r="AC60" s="921">
        <v>0</v>
      </c>
      <c r="AD60" s="921">
        <v>0</v>
      </c>
      <c r="AE60" s="921">
        <v>0</v>
      </c>
      <c r="AF60" s="921">
        <v>0</v>
      </c>
      <c r="AG60" s="921">
        <v>0</v>
      </c>
      <c r="AH60" s="921">
        <v>0</v>
      </c>
      <c r="AI60" s="921">
        <v>0</v>
      </c>
      <c r="AJ60" s="921">
        <v>0</v>
      </c>
      <c r="AK60" s="921">
        <v>0</v>
      </c>
      <c r="AL60" s="921"/>
      <c r="AM60" s="921" t="b">
        <v>1</v>
      </c>
      <c r="AN60" s="921"/>
      <c r="AO60" s="921" t="s">
        <v>780</v>
      </c>
      <c r="AP60" s="921" t="s">
        <v>781</v>
      </c>
      <c r="AQ60" s="921" t="s">
        <v>782</v>
      </c>
      <c r="AR60" s="921" t="s">
        <v>621</v>
      </c>
    </row>
    <row r="61" spans="1:44" ht="11.25">
      <c r="A61" s="921">
        <v>60</v>
      </c>
      <c r="B61" s="921">
        <v>56</v>
      </c>
      <c r="C61" s="921">
        <v>0</v>
      </c>
      <c r="D61" s="921" t="s">
        <v>907</v>
      </c>
      <c r="E61" s="921"/>
      <c r="F61" s="921">
        <v>20234072</v>
      </c>
      <c r="G61" s="921">
        <v>6911966</v>
      </c>
      <c r="H61" s="921">
        <v>0</v>
      </c>
      <c r="I61" s="921">
        <v>0</v>
      </c>
      <c r="J61" s="921">
        <v>0</v>
      </c>
      <c r="K61" s="921">
        <v>0</v>
      </c>
      <c r="L61" s="921">
        <v>0</v>
      </c>
      <c r="M61" s="921">
        <v>0</v>
      </c>
      <c r="N61" s="921">
        <v>0</v>
      </c>
      <c r="O61" s="921">
        <v>0</v>
      </c>
      <c r="P61" s="921">
        <v>0</v>
      </c>
      <c r="Q61" s="921">
        <v>0</v>
      </c>
      <c r="R61" s="921">
        <v>0</v>
      </c>
      <c r="S61" s="921">
        <v>0</v>
      </c>
      <c r="T61" s="921">
        <v>0</v>
      </c>
      <c r="U61" s="921">
        <v>0</v>
      </c>
      <c r="V61" s="921">
        <v>0</v>
      </c>
      <c r="W61" s="921">
        <v>0</v>
      </c>
      <c r="X61" s="921">
        <v>0</v>
      </c>
      <c r="Y61" s="921">
        <v>0</v>
      </c>
      <c r="Z61" s="921">
        <v>0</v>
      </c>
      <c r="AA61" s="921">
        <v>0</v>
      </c>
      <c r="AB61" s="921">
        <v>0</v>
      </c>
      <c r="AC61" s="921">
        <v>0</v>
      </c>
      <c r="AD61" s="921">
        <v>0</v>
      </c>
      <c r="AE61" s="921">
        <v>0</v>
      </c>
      <c r="AF61" s="921">
        <v>0</v>
      </c>
      <c r="AG61" s="921">
        <v>0</v>
      </c>
      <c r="AH61" s="921">
        <v>0</v>
      </c>
      <c r="AI61" s="921">
        <v>0</v>
      </c>
      <c r="AJ61" s="921">
        <v>0</v>
      </c>
      <c r="AK61" s="921">
        <v>0</v>
      </c>
      <c r="AL61" s="921"/>
      <c r="AM61" s="921" t="b">
        <v>1</v>
      </c>
      <c r="AN61" s="921"/>
      <c r="AO61" s="921" t="s">
        <v>780</v>
      </c>
      <c r="AP61" s="921" t="s">
        <v>781</v>
      </c>
      <c r="AQ61" s="921" t="s">
        <v>782</v>
      </c>
      <c r="AR61" s="921" t="s">
        <v>621</v>
      </c>
    </row>
    <row r="62" spans="1:44" ht="11.25">
      <c r="A62" s="921">
        <v>61</v>
      </c>
      <c r="B62" s="921">
        <v>57</v>
      </c>
      <c r="C62" s="921">
        <v>0</v>
      </c>
      <c r="D62" s="921" t="s">
        <v>908</v>
      </c>
      <c r="E62" s="921"/>
      <c r="F62" s="921">
        <v>0</v>
      </c>
      <c r="G62" s="921">
        <v>0</v>
      </c>
      <c r="H62" s="921">
        <v>0</v>
      </c>
      <c r="I62" s="921">
        <v>0</v>
      </c>
      <c r="J62" s="921">
        <v>0</v>
      </c>
      <c r="K62" s="921">
        <v>0</v>
      </c>
      <c r="L62" s="921">
        <v>0</v>
      </c>
      <c r="M62" s="921">
        <v>0</v>
      </c>
      <c r="N62" s="921">
        <v>0</v>
      </c>
      <c r="O62" s="921">
        <v>0</v>
      </c>
      <c r="P62" s="921">
        <v>0</v>
      </c>
      <c r="Q62" s="921">
        <v>0</v>
      </c>
      <c r="R62" s="921">
        <v>0</v>
      </c>
      <c r="S62" s="921">
        <v>0</v>
      </c>
      <c r="T62" s="921">
        <v>0</v>
      </c>
      <c r="U62" s="921">
        <v>0</v>
      </c>
      <c r="V62" s="921">
        <v>0</v>
      </c>
      <c r="W62" s="921">
        <v>0</v>
      </c>
      <c r="X62" s="921">
        <v>0</v>
      </c>
      <c r="Y62" s="921">
        <v>0</v>
      </c>
      <c r="Z62" s="921">
        <v>0</v>
      </c>
      <c r="AA62" s="921">
        <v>0</v>
      </c>
      <c r="AB62" s="921">
        <v>0</v>
      </c>
      <c r="AC62" s="921">
        <v>0</v>
      </c>
      <c r="AD62" s="921">
        <v>0</v>
      </c>
      <c r="AE62" s="921">
        <v>0</v>
      </c>
      <c r="AF62" s="921">
        <v>0</v>
      </c>
      <c r="AG62" s="921">
        <v>0</v>
      </c>
      <c r="AH62" s="921">
        <v>0</v>
      </c>
      <c r="AI62" s="921">
        <v>0</v>
      </c>
      <c r="AJ62" s="921">
        <v>0</v>
      </c>
      <c r="AK62" s="921">
        <v>0</v>
      </c>
      <c r="AL62" s="921"/>
      <c r="AM62" s="921" t="b">
        <v>0</v>
      </c>
      <c r="AN62" s="921"/>
      <c r="AO62" s="921" t="s">
        <v>620</v>
      </c>
      <c r="AP62" s="921" t="s">
        <v>738</v>
      </c>
      <c r="AQ62" s="921"/>
      <c r="AR62" s="921" t="s">
        <v>621</v>
      </c>
    </row>
    <row r="63" spans="1:44" ht="11.25">
      <c r="A63" s="921">
        <v>62</v>
      </c>
      <c r="B63" s="921">
        <v>58</v>
      </c>
      <c r="C63" s="921">
        <v>0</v>
      </c>
      <c r="D63" s="921" t="s">
        <v>909</v>
      </c>
      <c r="E63" s="921"/>
      <c r="F63" s="921">
        <v>62371314</v>
      </c>
      <c r="G63" s="921">
        <v>61129668</v>
      </c>
      <c r="H63" s="921">
        <v>0</v>
      </c>
      <c r="I63" s="921">
        <v>0</v>
      </c>
      <c r="J63" s="921">
        <v>0</v>
      </c>
      <c r="K63" s="921">
        <v>0</v>
      </c>
      <c r="L63" s="921">
        <v>0</v>
      </c>
      <c r="M63" s="921">
        <v>0</v>
      </c>
      <c r="N63" s="921">
        <v>0</v>
      </c>
      <c r="O63" s="921">
        <v>0</v>
      </c>
      <c r="P63" s="921">
        <v>0</v>
      </c>
      <c r="Q63" s="921">
        <v>0</v>
      </c>
      <c r="R63" s="921">
        <v>0</v>
      </c>
      <c r="S63" s="921">
        <v>0</v>
      </c>
      <c r="T63" s="921">
        <v>0</v>
      </c>
      <c r="U63" s="921">
        <v>0</v>
      </c>
      <c r="V63" s="921">
        <v>0</v>
      </c>
      <c r="W63" s="921">
        <v>0</v>
      </c>
      <c r="X63" s="921">
        <v>0</v>
      </c>
      <c r="Y63" s="921">
        <v>0</v>
      </c>
      <c r="Z63" s="921">
        <v>0</v>
      </c>
      <c r="AA63" s="921">
        <v>0</v>
      </c>
      <c r="AB63" s="921">
        <v>0</v>
      </c>
      <c r="AC63" s="921">
        <v>0</v>
      </c>
      <c r="AD63" s="921">
        <v>0</v>
      </c>
      <c r="AE63" s="921">
        <v>0</v>
      </c>
      <c r="AF63" s="921">
        <v>0</v>
      </c>
      <c r="AG63" s="921">
        <v>0</v>
      </c>
      <c r="AH63" s="921">
        <v>0</v>
      </c>
      <c r="AI63" s="921">
        <v>0</v>
      </c>
      <c r="AJ63" s="921">
        <v>0</v>
      </c>
      <c r="AK63" s="921">
        <v>0</v>
      </c>
      <c r="AL63" s="921"/>
      <c r="AM63" s="921" t="b">
        <v>0</v>
      </c>
      <c r="AN63" s="921" t="s">
        <v>824</v>
      </c>
      <c r="AO63" s="921" t="s">
        <v>620</v>
      </c>
      <c r="AP63" s="921" t="s">
        <v>781</v>
      </c>
      <c r="AQ63" s="921"/>
      <c r="AR63" s="921" t="s">
        <v>621</v>
      </c>
    </row>
    <row r="64" spans="1:44" ht="11.25">
      <c r="A64" s="921">
        <v>63</v>
      </c>
      <c r="B64" s="921">
        <v>59</v>
      </c>
      <c r="C64" s="921">
        <v>0</v>
      </c>
      <c r="D64" s="921" t="s">
        <v>910</v>
      </c>
      <c r="E64" s="921"/>
      <c r="F64" s="921">
        <v>2628871</v>
      </c>
      <c r="G64" s="921">
        <v>2898354</v>
      </c>
      <c r="H64" s="921">
        <v>0</v>
      </c>
      <c r="I64" s="921">
        <v>0</v>
      </c>
      <c r="J64" s="921">
        <v>0</v>
      </c>
      <c r="K64" s="921">
        <v>0</v>
      </c>
      <c r="L64" s="921">
        <v>0</v>
      </c>
      <c r="M64" s="921">
        <v>0</v>
      </c>
      <c r="N64" s="921">
        <v>0</v>
      </c>
      <c r="O64" s="921">
        <v>0</v>
      </c>
      <c r="P64" s="921">
        <v>0</v>
      </c>
      <c r="Q64" s="921">
        <v>0</v>
      </c>
      <c r="R64" s="921">
        <v>0</v>
      </c>
      <c r="S64" s="921">
        <v>0</v>
      </c>
      <c r="T64" s="921">
        <v>0</v>
      </c>
      <c r="U64" s="921">
        <v>0</v>
      </c>
      <c r="V64" s="921">
        <v>0</v>
      </c>
      <c r="W64" s="921">
        <v>0</v>
      </c>
      <c r="X64" s="921">
        <v>0</v>
      </c>
      <c r="Y64" s="921">
        <v>0</v>
      </c>
      <c r="Z64" s="921">
        <v>0</v>
      </c>
      <c r="AA64" s="921">
        <v>0</v>
      </c>
      <c r="AB64" s="921">
        <v>0</v>
      </c>
      <c r="AC64" s="921">
        <v>0</v>
      </c>
      <c r="AD64" s="921">
        <v>0</v>
      </c>
      <c r="AE64" s="921">
        <v>0</v>
      </c>
      <c r="AF64" s="921">
        <v>0</v>
      </c>
      <c r="AG64" s="921">
        <v>0</v>
      </c>
      <c r="AH64" s="921">
        <v>0</v>
      </c>
      <c r="AI64" s="921">
        <v>0</v>
      </c>
      <c r="AJ64" s="921">
        <v>0</v>
      </c>
      <c r="AK64" s="921">
        <v>0</v>
      </c>
      <c r="AL64" s="921"/>
      <c r="AM64" s="921" t="b">
        <v>0</v>
      </c>
      <c r="AN64" s="921" t="s">
        <v>824</v>
      </c>
      <c r="AO64" s="921" t="s">
        <v>620</v>
      </c>
      <c r="AP64" s="921" t="s">
        <v>781</v>
      </c>
      <c r="AQ64" s="921"/>
      <c r="AR64" s="921" t="s">
        <v>621</v>
      </c>
    </row>
    <row r="65" spans="1:44" ht="11.25">
      <c r="A65" s="921">
        <v>64</v>
      </c>
      <c r="B65" s="921">
        <v>60</v>
      </c>
      <c r="C65" s="921">
        <v>0</v>
      </c>
      <c r="D65" s="921" t="s">
        <v>911</v>
      </c>
      <c r="E65" s="921"/>
      <c r="F65" s="921">
        <v>4740740</v>
      </c>
      <c r="G65" s="921">
        <v>1667496</v>
      </c>
      <c r="H65" s="921">
        <v>0</v>
      </c>
      <c r="I65" s="921">
        <v>0</v>
      </c>
      <c r="J65" s="921">
        <v>0</v>
      </c>
      <c r="K65" s="921">
        <v>0</v>
      </c>
      <c r="L65" s="921">
        <v>0</v>
      </c>
      <c r="M65" s="921">
        <v>0</v>
      </c>
      <c r="N65" s="921">
        <v>0</v>
      </c>
      <c r="O65" s="921">
        <v>0</v>
      </c>
      <c r="P65" s="921">
        <v>0</v>
      </c>
      <c r="Q65" s="921">
        <v>0</v>
      </c>
      <c r="R65" s="921">
        <v>0</v>
      </c>
      <c r="S65" s="921">
        <v>0</v>
      </c>
      <c r="T65" s="921">
        <v>0</v>
      </c>
      <c r="U65" s="921">
        <v>0</v>
      </c>
      <c r="V65" s="921">
        <v>0</v>
      </c>
      <c r="W65" s="921">
        <v>0</v>
      </c>
      <c r="X65" s="921">
        <v>0</v>
      </c>
      <c r="Y65" s="921">
        <v>0</v>
      </c>
      <c r="Z65" s="921">
        <v>0</v>
      </c>
      <c r="AA65" s="921">
        <v>0</v>
      </c>
      <c r="AB65" s="921">
        <v>0</v>
      </c>
      <c r="AC65" s="921">
        <v>0</v>
      </c>
      <c r="AD65" s="921">
        <v>0</v>
      </c>
      <c r="AE65" s="921">
        <v>0</v>
      </c>
      <c r="AF65" s="921">
        <v>0</v>
      </c>
      <c r="AG65" s="921">
        <v>0</v>
      </c>
      <c r="AH65" s="921">
        <v>0</v>
      </c>
      <c r="AI65" s="921">
        <v>0</v>
      </c>
      <c r="AJ65" s="921">
        <v>0</v>
      </c>
      <c r="AK65" s="921">
        <v>0</v>
      </c>
      <c r="AL65" s="921"/>
      <c r="AM65" s="921" t="b">
        <v>0</v>
      </c>
      <c r="AN65" s="921" t="s">
        <v>824</v>
      </c>
      <c r="AO65" s="921" t="s">
        <v>620</v>
      </c>
      <c r="AP65" s="921" t="s">
        <v>781</v>
      </c>
      <c r="AQ65" s="921"/>
      <c r="AR65" s="921" t="s">
        <v>621</v>
      </c>
    </row>
    <row r="66" spans="1:44" ht="11.25">
      <c r="A66" s="921">
        <v>65</v>
      </c>
      <c r="B66" s="921">
        <v>61</v>
      </c>
      <c r="C66" s="921">
        <v>0</v>
      </c>
      <c r="D66" s="921" t="s">
        <v>912</v>
      </c>
      <c r="E66" s="921"/>
      <c r="F66" s="921">
        <v>0</v>
      </c>
      <c r="G66" s="921">
        <v>0</v>
      </c>
      <c r="H66" s="921">
        <v>0</v>
      </c>
      <c r="I66" s="921">
        <v>0</v>
      </c>
      <c r="J66" s="921">
        <v>0</v>
      </c>
      <c r="K66" s="921">
        <v>0</v>
      </c>
      <c r="L66" s="921">
        <v>0</v>
      </c>
      <c r="M66" s="921">
        <v>0</v>
      </c>
      <c r="N66" s="921">
        <v>0</v>
      </c>
      <c r="O66" s="921">
        <v>0</v>
      </c>
      <c r="P66" s="921">
        <v>0</v>
      </c>
      <c r="Q66" s="921">
        <v>0</v>
      </c>
      <c r="R66" s="921">
        <v>0</v>
      </c>
      <c r="S66" s="921">
        <v>0</v>
      </c>
      <c r="T66" s="921">
        <v>0</v>
      </c>
      <c r="U66" s="921">
        <v>0</v>
      </c>
      <c r="V66" s="921">
        <v>0</v>
      </c>
      <c r="W66" s="921">
        <v>0</v>
      </c>
      <c r="X66" s="921">
        <v>0</v>
      </c>
      <c r="Y66" s="921">
        <v>0</v>
      </c>
      <c r="Z66" s="921">
        <v>0</v>
      </c>
      <c r="AA66" s="921">
        <v>0</v>
      </c>
      <c r="AB66" s="921">
        <v>0</v>
      </c>
      <c r="AC66" s="921">
        <v>0</v>
      </c>
      <c r="AD66" s="921">
        <v>0</v>
      </c>
      <c r="AE66" s="921">
        <v>0</v>
      </c>
      <c r="AF66" s="921">
        <v>0</v>
      </c>
      <c r="AG66" s="921">
        <v>0</v>
      </c>
      <c r="AH66" s="921">
        <v>0</v>
      </c>
      <c r="AI66" s="921">
        <v>0</v>
      </c>
      <c r="AJ66" s="921">
        <v>0</v>
      </c>
      <c r="AK66" s="921">
        <v>0</v>
      </c>
      <c r="AL66" s="921"/>
      <c r="AM66" s="921" t="b">
        <v>0</v>
      </c>
      <c r="AN66" s="921" t="s">
        <v>828</v>
      </c>
      <c r="AO66" s="921" t="s">
        <v>620</v>
      </c>
      <c r="AP66" s="921" t="s">
        <v>781</v>
      </c>
      <c r="AQ66" s="921"/>
      <c r="AR66" s="921" t="s">
        <v>621</v>
      </c>
    </row>
    <row r="67" spans="1:44" ht="11.25">
      <c r="A67" s="921">
        <v>66</v>
      </c>
      <c r="B67" s="921">
        <v>62</v>
      </c>
      <c r="C67" s="921">
        <v>0</v>
      </c>
      <c r="D67" s="921" t="s">
        <v>913</v>
      </c>
      <c r="E67" s="921"/>
      <c r="F67" s="921">
        <v>51924</v>
      </c>
      <c r="G67" s="921">
        <v>51924</v>
      </c>
      <c r="H67" s="921">
        <v>0</v>
      </c>
      <c r="I67" s="921">
        <v>0</v>
      </c>
      <c r="J67" s="921">
        <v>0</v>
      </c>
      <c r="K67" s="921">
        <v>0</v>
      </c>
      <c r="L67" s="921">
        <v>0</v>
      </c>
      <c r="M67" s="921">
        <v>0</v>
      </c>
      <c r="N67" s="921">
        <v>0</v>
      </c>
      <c r="O67" s="921">
        <v>0</v>
      </c>
      <c r="P67" s="921">
        <v>0</v>
      </c>
      <c r="Q67" s="921">
        <v>0</v>
      </c>
      <c r="R67" s="921">
        <v>0</v>
      </c>
      <c r="S67" s="921">
        <v>0</v>
      </c>
      <c r="T67" s="921">
        <v>0</v>
      </c>
      <c r="U67" s="921">
        <v>0</v>
      </c>
      <c r="V67" s="921">
        <v>0</v>
      </c>
      <c r="W67" s="921">
        <v>0</v>
      </c>
      <c r="X67" s="921">
        <v>0</v>
      </c>
      <c r="Y67" s="921">
        <v>0</v>
      </c>
      <c r="Z67" s="921">
        <v>0</v>
      </c>
      <c r="AA67" s="921">
        <v>0</v>
      </c>
      <c r="AB67" s="921">
        <v>0</v>
      </c>
      <c r="AC67" s="921">
        <v>0</v>
      </c>
      <c r="AD67" s="921">
        <v>0</v>
      </c>
      <c r="AE67" s="921">
        <v>0</v>
      </c>
      <c r="AF67" s="921">
        <v>0</v>
      </c>
      <c r="AG67" s="921">
        <v>0</v>
      </c>
      <c r="AH67" s="921">
        <v>0</v>
      </c>
      <c r="AI67" s="921">
        <v>0</v>
      </c>
      <c r="AJ67" s="921">
        <v>0</v>
      </c>
      <c r="AK67" s="921">
        <v>0</v>
      </c>
      <c r="AL67" s="921"/>
      <c r="AM67" s="921" t="b">
        <v>0</v>
      </c>
      <c r="AN67" s="921" t="s">
        <v>828</v>
      </c>
      <c r="AO67" s="921" t="s">
        <v>620</v>
      </c>
      <c r="AP67" s="921" t="s">
        <v>781</v>
      </c>
      <c r="AQ67" s="921"/>
      <c r="AR67" s="921" t="s">
        <v>621</v>
      </c>
    </row>
    <row r="68" spans="1:44" ht="11.25">
      <c r="A68" s="921">
        <v>67</v>
      </c>
      <c r="B68" s="921">
        <v>63</v>
      </c>
      <c r="C68" s="921">
        <v>0</v>
      </c>
      <c r="D68" s="921" t="s">
        <v>914</v>
      </c>
      <c r="E68" s="921"/>
      <c r="F68" s="921">
        <v>1292</v>
      </c>
      <c r="G68" s="921">
        <v>0</v>
      </c>
      <c r="H68" s="921">
        <v>0</v>
      </c>
      <c r="I68" s="921">
        <v>0</v>
      </c>
      <c r="J68" s="921">
        <v>0</v>
      </c>
      <c r="K68" s="921">
        <v>0</v>
      </c>
      <c r="L68" s="921">
        <v>0</v>
      </c>
      <c r="M68" s="921">
        <v>0</v>
      </c>
      <c r="N68" s="921">
        <v>0</v>
      </c>
      <c r="O68" s="921">
        <v>0</v>
      </c>
      <c r="P68" s="921">
        <v>0</v>
      </c>
      <c r="Q68" s="921">
        <v>0</v>
      </c>
      <c r="R68" s="921">
        <v>0</v>
      </c>
      <c r="S68" s="921">
        <v>0</v>
      </c>
      <c r="T68" s="921">
        <v>0</v>
      </c>
      <c r="U68" s="921">
        <v>0</v>
      </c>
      <c r="V68" s="921">
        <v>0</v>
      </c>
      <c r="W68" s="921">
        <v>0</v>
      </c>
      <c r="X68" s="921">
        <v>0</v>
      </c>
      <c r="Y68" s="921">
        <v>0</v>
      </c>
      <c r="Z68" s="921">
        <v>0</v>
      </c>
      <c r="AA68" s="921">
        <v>0</v>
      </c>
      <c r="AB68" s="921">
        <v>0</v>
      </c>
      <c r="AC68" s="921">
        <v>0</v>
      </c>
      <c r="AD68" s="921">
        <v>0</v>
      </c>
      <c r="AE68" s="921">
        <v>0</v>
      </c>
      <c r="AF68" s="921">
        <v>0</v>
      </c>
      <c r="AG68" s="921">
        <v>0</v>
      </c>
      <c r="AH68" s="921">
        <v>0</v>
      </c>
      <c r="AI68" s="921">
        <v>0</v>
      </c>
      <c r="AJ68" s="921">
        <v>0</v>
      </c>
      <c r="AK68" s="921">
        <v>0</v>
      </c>
      <c r="AL68" s="921">
        <v>340</v>
      </c>
      <c r="AM68" s="921" t="b">
        <v>0</v>
      </c>
      <c r="AN68" s="921" t="s">
        <v>824</v>
      </c>
      <c r="AO68" s="921" t="s">
        <v>620</v>
      </c>
      <c r="AP68" s="921" t="s">
        <v>781</v>
      </c>
      <c r="AQ68" s="921"/>
      <c r="AR68" s="921" t="s">
        <v>621</v>
      </c>
    </row>
    <row r="69" spans="1:44" ht="11.25">
      <c r="A69" s="921">
        <v>68</v>
      </c>
      <c r="B69" s="921">
        <v>64</v>
      </c>
      <c r="C69" s="921">
        <v>0</v>
      </c>
      <c r="D69" s="921" t="s">
        <v>915</v>
      </c>
      <c r="E69" s="921"/>
      <c r="F69" s="921">
        <v>8084323</v>
      </c>
      <c r="G69" s="921">
        <v>6676934</v>
      </c>
      <c r="H69" s="921">
        <v>0</v>
      </c>
      <c r="I69" s="921">
        <v>0</v>
      </c>
      <c r="J69" s="921">
        <v>0</v>
      </c>
      <c r="K69" s="921">
        <v>0</v>
      </c>
      <c r="L69" s="921">
        <v>0</v>
      </c>
      <c r="M69" s="921">
        <v>0</v>
      </c>
      <c r="N69" s="921">
        <v>0</v>
      </c>
      <c r="O69" s="921">
        <v>0</v>
      </c>
      <c r="P69" s="921">
        <v>0</v>
      </c>
      <c r="Q69" s="921">
        <v>0</v>
      </c>
      <c r="R69" s="921">
        <v>0</v>
      </c>
      <c r="S69" s="921">
        <v>0</v>
      </c>
      <c r="T69" s="921">
        <v>0</v>
      </c>
      <c r="U69" s="921">
        <v>0</v>
      </c>
      <c r="V69" s="921">
        <v>0</v>
      </c>
      <c r="W69" s="921">
        <v>0</v>
      </c>
      <c r="X69" s="921">
        <v>0</v>
      </c>
      <c r="Y69" s="921">
        <v>0</v>
      </c>
      <c r="Z69" s="921">
        <v>0</v>
      </c>
      <c r="AA69" s="921">
        <v>0</v>
      </c>
      <c r="AB69" s="921">
        <v>0</v>
      </c>
      <c r="AC69" s="921">
        <v>0</v>
      </c>
      <c r="AD69" s="921">
        <v>0</v>
      </c>
      <c r="AE69" s="921">
        <v>0</v>
      </c>
      <c r="AF69" s="921">
        <v>0</v>
      </c>
      <c r="AG69" s="921">
        <v>0</v>
      </c>
      <c r="AH69" s="921">
        <v>0</v>
      </c>
      <c r="AI69" s="921">
        <v>0</v>
      </c>
      <c r="AJ69" s="921">
        <v>0</v>
      </c>
      <c r="AK69" s="921">
        <v>0</v>
      </c>
      <c r="AL69" s="921">
        <v>340</v>
      </c>
      <c r="AM69" s="921" t="b">
        <v>0</v>
      </c>
      <c r="AN69" s="921" t="s">
        <v>824</v>
      </c>
      <c r="AO69" s="921" t="s">
        <v>620</v>
      </c>
      <c r="AP69" s="921" t="s">
        <v>781</v>
      </c>
      <c r="AQ69" s="921"/>
      <c r="AR69" s="921" t="s">
        <v>621</v>
      </c>
    </row>
    <row r="70" spans="1:44" ht="11.25">
      <c r="A70" s="921">
        <v>69</v>
      </c>
      <c r="B70" s="921">
        <v>65</v>
      </c>
      <c r="C70" s="921">
        <v>0</v>
      </c>
      <c r="D70" s="921" t="s">
        <v>916</v>
      </c>
      <c r="E70" s="921"/>
      <c r="F70" s="921">
        <v>8482499</v>
      </c>
      <c r="G70" s="921">
        <v>3717062</v>
      </c>
      <c r="H70" s="921">
        <v>0</v>
      </c>
      <c r="I70" s="921">
        <v>0</v>
      </c>
      <c r="J70" s="921">
        <v>0</v>
      </c>
      <c r="K70" s="921">
        <v>0</v>
      </c>
      <c r="L70" s="921">
        <v>0</v>
      </c>
      <c r="M70" s="921">
        <v>0</v>
      </c>
      <c r="N70" s="921">
        <v>0</v>
      </c>
      <c r="O70" s="921">
        <v>0</v>
      </c>
      <c r="P70" s="921">
        <v>0</v>
      </c>
      <c r="Q70" s="921">
        <v>0</v>
      </c>
      <c r="R70" s="921">
        <v>0</v>
      </c>
      <c r="S70" s="921">
        <v>0</v>
      </c>
      <c r="T70" s="921">
        <v>0</v>
      </c>
      <c r="U70" s="921">
        <v>0</v>
      </c>
      <c r="V70" s="921">
        <v>0</v>
      </c>
      <c r="W70" s="921">
        <v>0</v>
      </c>
      <c r="X70" s="921">
        <v>0</v>
      </c>
      <c r="Y70" s="921">
        <v>0</v>
      </c>
      <c r="Z70" s="921">
        <v>0</v>
      </c>
      <c r="AA70" s="921">
        <v>0</v>
      </c>
      <c r="AB70" s="921">
        <v>0</v>
      </c>
      <c r="AC70" s="921">
        <v>0</v>
      </c>
      <c r="AD70" s="921">
        <v>0</v>
      </c>
      <c r="AE70" s="921">
        <v>0</v>
      </c>
      <c r="AF70" s="921">
        <v>0</v>
      </c>
      <c r="AG70" s="921">
        <v>0</v>
      </c>
      <c r="AH70" s="921">
        <v>0</v>
      </c>
      <c r="AI70" s="921">
        <v>0</v>
      </c>
      <c r="AJ70" s="921">
        <v>0</v>
      </c>
      <c r="AK70" s="921">
        <v>0</v>
      </c>
      <c r="AL70" s="921"/>
      <c r="AM70" s="921" t="b">
        <v>0</v>
      </c>
      <c r="AN70" s="921" t="s">
        <v>828</v>
      </c>
      <c r="AO70" s="921" t="s">
        <v>620</v>
      </c>
      <c r="AP70" s="921" t="s">
        <v>781</v>
      </c>
      <c r="AQ70" s="921"/>
      <c r="AR70" s="921" t="s">
        <v>621</v>
      </c>
    </row>
    <row r="71" spans="1:44" ht="11.25">
      <c r="A71" s="921">
        <v>70</v>
      </c>
      <c r="B71" s="921">
        <v>66</v>
      </c>
      <c r="C71" s="921">
        <v>0</v>
      </c>
      <c r="D71" s="921" t="s">
        <v>917</v>
      </c>
      <c r="E71" s="921"/>
      <c r="F71" s="921">
        <v>69292117</v>
      </c>
      <c r="G71" s="921">
        <v>68603466</v>
      </c>
      <c r="H71" s="921">
        <v>0</v>
      </c>
      <c r="I71" s="921">
        <v>0</v>
      </c>
      <c r="J71" s="921">
        <v>0</v>
      </c>
      <c r="K71" s="921">
        <v>0</v>
      </c>
      <c r="L71" s="921">
        <v>0</v>
      </c>
      <c r="M71" s="921">
        <v>0</v>
      </c>
      <c r="N71" s="921">
        <v>0</v>
      </c>
      <c r="O71" s="921">
        <v>0</v>
      </c>
      <c r="P71" s="921">
        <v>0</v>
      </c>
      <c r="Q71" s="921">
        <v>0</v>
      </c>
      <c r="R71" s="921">
        <v>0</v>
      </c>
      <c r="S71" s="921">
        <v>0</v>
      </c>
      <c r="T71" s="921">
        <v>0</v>
      </c>
      <c r="U71" s="921">
        <v>0</v>
      </c>
      <c r="V71" s="921">
        <v>0</v>
      </c>
      <c r="W71" s="921">
        <v>0</v>
      </c>
      <c r="X71" s="921">
        <v>0</v>
      </c>
      <c r="Y71" s="921">
        <v>0</v>
      </c>
      <c r="Z71" s="921">
        <v>0</v>
      </c>
      <c r="AA71" s="921">
        <v>0</v>
      </c>
      <c r="AB71" s="921">
        <v>0</v>
      </c>
      <c r="AC71" s="921">
        <v>0</v>
      </c>
      <c r="AD71" s="921">
        <v>0</v>
      </c>
      <c r="AE71" s="921">
        <v>0</v>
      </c>
      <c r="AF71" s="921">
        <v>0</v>
      </c>
      <c r="AG71" s="921">
        <v>0</v>
      </c>
      <c r="AH71" s="921">
        <v>0</v>
      </c>
      <c r="AI71" s="921">
        <v>0</v>
      </c>
      <c r="AJ71" s="921">
        <v>0</v>
      </c>
      <c r="AK71" s="921">
        <v>0</v>
      </c>
      <c r="AL71" s="921"/>
      <c r="AM71" s="921" t="b">
        <v>1</v>
      </c>
      <c r="AN71" s="921"/>
      <c r="AO71" s="921" t="s">
        <v>780</v>
      </c>
      <c r="AP71" s="921" t="s">
        <v>781</v>
      </c>
      <c r="AQ71" s="921" t="s">
        <v>782</v>
      </c>
      <c r="AR71" s="921" t="s">
        <v>621</v>
      </c>
    </row>
    <row r="72" spans="1:44" ht="11.25">
      <c r="A72" s="921">
        <v>71</v>
      </c>
      <c r="B72" s="921">
        <v>67</v>
      </c>
      <c r="C72" s="921">
        <v>0</v>
      </c>
      <c r="D72" s="921" t="s">
        <v>918</v>
      </c>
      <c r="E72" s="921"/>
      <c r="F72" s="921">
        <v>71276671</v>
      </c>
      <c r="G72" s="921">
        <v>63443678</v>
      </c>
      <c r="H72" s="921">
        <v>0</v>
      </c>
      <c r="I72" s="921">
        <v>0</v>
      </c>
      <c r="J72" s="921">
        <v>0</v>
      </c>
      <c r="K72" s="921">
        <v>0</v>
      </c>
      <c r="L72" s="921">
        <v>0</v>
      </c>
      <c r="M72" s="921">
        <v>0</v>
      </c>
      <c r="N72" s="921">
        <v>0</v>
      </c>
      <c r="O72" s="921">
        <v>0</v>
      </c>
      <c r="P72" s="921">
        <v>0</v>
      </c>
      <c r="Q72" s="921">
        <v>0</v>
      </c>
      <c r="R72" s="921">
        <v>0</v>
      </c>
      <c r="S72" s="921">
        <v>0</v>
      </c>
      <c r="T72" s="921">
        <v>0</v>
      </c>
      <c r="U72" s="921">
        <v>0</v>
      </c>
      <c r="V72" s="921">
        <v>0</v>
      </c>
      <c r="W72" s="921">
        <v>0</v>
      </c>
      <c r="X72" s="921">
        <v>0</v>
      </c>
      <c r="Y72" s="921">
        <v>0</v>
      </c>
      <c r="Z72" s="921">
        <v>0</v>
      </c>
      <c r="AA72" s="921">
        <v>0</v>
      </c>
      <c r="AB72" s="921">
        <v>0</v>
      </c>
      <c r="AC72" s="921">
        <v>0</v>
      </c>
      <c r="AD72" s="921">
        <v>0</v>
      </c>
      <c r="AE72" s="921">
        <v>0</v>
      </c>
      <c r="AF72" s="921">
        <v>0</v>
      </c>
      <c r="AG72" s="921">
        <v>0</v>
      </c>
      <c r="AH72" s="921">
        <v>0</v>
      </c>
      <c r="AI72" s="921">
        <v>0</v>
      </c>
      <c r="AJ72" s="921">
        <v>0</v>
      </c>
      <c r="AK72" s="921">
        <v>0</v>
      </c>
      <c r="AL72" s="921"/>
      <c r="AM72" s="921" t="b">
        <v>1</v>
      </c>
      <c r="AN72" s="921"/>
      <c r="AO72" s="921" t="s">
        <v>780</v>
      </c>
      <c r="AP72" s="921" t="s">
        <v>781</v>
      </c>
      <c r="AQ72" s="921" t="s">
        <v>782</v>
      </c>
      <c r="AR72" s="921" t="s">
        <v>621</v>
      </c>
    </row>
    <row r="73" spans="1:44" ht="11.25">
      <c r="A73" s="921">
        <v>72</v>
      </c>
      <c r="B73" s="921">
        <v>68</v>
      </c>
      <c r="C73" s="921">
        <v>0</v>
      </c>
      <c r="D73" s="921" t="s">
        <v>919</v>
      </c>
      <c r="E73" s="921"/>
      <c r="F73" s="921">
        <v>0</v>
      </c>
      <c r="G73" s="921">
        <v>0</v>
      </c>
      <c r="H73" s="921">
        <v>0</v>
      </c>
      <c r="I73" s="921">
        <v>0</v>
      </c>
      <c r="J73" s="921">
        <v>0</v>
      </c>
      <c r="K73" s="921">
        <v>0</v>
      </c>
      <c r="L73" s="921">
        <v>0</v>
      </c>
      <c r="M73" s="921">
        <v>0</v>
      </c>
      <c r="N73" s="921">
        <v>0</v>
      </c>
      <c r="O73" s="921">
        <v>0</v>
      </c>
      <c r="P73" s="921">
        <v>0</v>
      </c>
      <c r="Q73" s="921">
        <v>0</v>
      </c>
      <c r="R73" s="921">
        <v>0</v>
      </c>
      <c r="S73" s="921">
        <v>0</v>
      </c>
      <c r="T73" s="921">
        <v>0</v>
      </c>
      <c r="U73" s="921">
        <v>0</v>
      </c>
      <c r="V73" s="921">
        <v>0</v>
      </c>
      <c r="W73" s="921">
        <v>0</v>
      </c>
      <c r="X73" s="921">
        <v>0</v>
      </c>
      <c r="Y73" s="921">
        <v>0</v>
      </c>
      <c r="Z73" s="921">
        <v>0</v>
      </c>
      <c r="AA73" s="921">
        <v>0</v>
      </c>
      <c r="AB73" s="921">
        <v>0</v>
      </c>
      <c r="AC73" s="921">
        <v>0</v>
      </c>
      <c r="AD73" s="921">
        <v>0</v>
      </c>
      <c r="AE73" s="921">
        <v>0</v>
      </c>
      <c r="AF73" s="921">
        <v>0</v>
      </c>
      <c r="AG73" s="921">
        <v>0</v>
      </c>
      <c r="AH73" s="921">
        <v>0</v>
      </c>
      <c r="AI73" s="921">
        <v>0</v>
      </c>
      <c r="AJ73" s="921">
        <v>0</v>
      </c>
      <c r="AK73" s="921">
        <v>0</v>
      </c>
      <c r="AL73" s="921"/>
      <c r="AM73" s="921" t="b">
        <v>0</v>
      </c>
      <c r="AN73" s="921"/>
      <c r="AO73" s="921" t="s">
        <v>620</v>
      </c>
      <c r="AP73" s="921" t="s">
        <v>738</v>
      </c>
      <c r="AQ73" s="921"/>
      <c r="AR73" s="921" t="s">
        <v>621</v>
      </c>
    </row>
    <row r="74" spans="1:44" ht="11.25">
      <c r="A74" s="921">
        <v>73</v>
      </c>
      <c r="B74" s="921">
        <v>69</v>
      </c>
      <c r="C74" s="921">
        <v>0</v>
      </c>
      <c r="D74" s="921" t="s">
        <v>920</v>
      </c>
      <c r="E74" s="921"/>
      <c r="F74" s="921">
        <v>0</v>
      </c>
      <c r="G74" s="921">
        <v>0</v>
      </c>
      <c r="H74" s="921">
        <v>0</v>
      </c>
      <c r="I74" s="921">
        <v>0</v>
      </c>
      <c r="J74" s="921">
        <v>0</v>
      </c>
      <c r="K74" s="921">
        <v>0</v>
      </c>
      <c r="L74" s="921">
        <v>0</v>
      </c>
      <c r="M74" s="921">
        <v>0</v>
      </c>
      <c r="N74" s="921">
        <v>0</v>
      </c>
      <c r="O74" s="921">
        <v>0</v>
      </c>
      <c r="P74" s="921">
        <v>0</v>
      </c>
      <c r="Q74" s="921">
        <v>0</v>
      </c>
      <c r="R74" s="921">
        <v>0</v>
      </c>
      <c r="S74" s="921">
        <v>0</v>
      </c>
      <c r="T74" s="921">
        <v>0</v>
      </c>
      <c r="U74" s="921">
        <v>0</v>
      </c>
      <c r="V74" s="921">
        <v>0</v>
      </c>
      <c r="W74" s="921">
        <v>0</v>
      </c>
      <c r="X74" s="921">
        <v>0</v>
      </c>
      <c r="Y74" s="921">
        <v>0</v>
      </c>
      <c r="Z74" s="921">
        <v>0</v>
      </c>
      <c r="AA74" s="921">
        <v>0</v>
      </c>
      <c r="AB74" s="921">
        <v>0</v>
      </c>
      <c r="AC74" s="921">
        <v>0</v>
      </c>
      <c r="AD74" s="921">
        <v>0</v>
      </c>
      <c r="AE74" s="921">
        <v>0</v>
      </c>
      <c r="AF74" s="921">
        <v>0</v>
      </c>
      <c r="AG74" s="921">
        <v>0</v>
      </c>
      <c r="AH74" s="921">
        <v>0</v>
      </c>
      <c r="AI74" s="921">
        <v>0</v>
      </c>
      <c r="AJ74" s="921">
        <v>0</v>
      </c>
      <c r="AK74" s="921">
        <v>0</v>
      </c>
      <c r="AL74" s="921"/>
      <c r="AM74" s="921" t="b">
        <v>0</v>
      </c>
      <c r="AN74" s="921" t="s">
        <v>921</v>
      </c>
      <c r="AO74" s="921" t="s">
        <v>620</v>
      </c>
      <c r="AP74" s="921" t="s">
        <v>781</v>
      </c>
      <c r="AQ74" s="921"/>
      <c r="AR74" s="921" t="s">
        <v>621</v>
      </c>
    </row>
    <row r="75" spans="1:44" ht="11.25">
      <c r="A75" s="921">
        <v>74</v>
      </c>
      <c r="B75" s="921">
        <v>70</v>
      </c>
      <c r="C75" s="921">
        <v>0</v>
      </c>
      <c r="D75" s="921" t="s">
        <v>922</v>
      </c>
      <c r="E75" s="921"/>
      <c r="F75" s="921">
        <v>0</v>
      </c>
      <c r="G75" s="921">
        <v>0</v>
      </c>
      <c r="H75" s="921">
        <v>0</v>
      </c>
      <c r="I75" s="921">
        <v>0</v>
      </c>
      <c r="J75" s="921">
        <v>0</v>
      </c>
      <c r="K75" s="921">
        <v>0</v>
      </c>
      <c r="L75" s="921">
        <v>0</v>
      </c>
      <c r="M75" s="921">
        <v>0</v>
      </c>
      <c r="N75" s="921">
        <v>0</v>
      </c>
      <c r="O75" s="921">
        <v>0</v>
      </c>
      <c r="P75" s="921">
        <v>0</v>
      </c>
      <c r="Q75" s="921">
        <v>0</v>
      </c>
      <c r="R75" s="921">
        <v>0</v>
      </c>
      <c r="S75" s="921">
        <v>0</v>
      </c>
      <c r="T75" s="921">
        <v>0</v>
      </c>
      <c r="U75" s="921">
        <v>0</v>
      </c>
      <c r="V75" s="921">
        <v>0</v>
      </c>
      <c r="W75" s="921">
        <v>0</v>
      </c>
      <c r="X75" s="921">
        <v>0</v>
      </c>
      <c r="Y75" s="921">
        <v>0</v>
      </c>
      <c r="Z75" s="921">
        <v>0</v>
      </c>
      <c r="AA75" s="921">
        <v>0</v>
      </c>
      <c r="AB75" s="921">
        <v>0</v>
      </c>
      <c r="AC75" s="921">
        <v>0</v>
      </c>
      <c r="AD75" s="921">
        <v>0</v>
      </c>
      <c r="AE75" s="921">
        <v>0</v>
      </c>
      <c r="AF75" s="921">
        <v>0</v>
      </c>
      <c r="AG75" s="921">
        <v>0</v>
      </c>
      <c r="AH75" s="921">
        <v>0</v>
      </c>
      <c r="AI75" s="921">
        <v>0</v>
      </c>
      <c r="AJ75" s="921">
        <v>0</v>
      </c>
      <c r="AK75" s="921">
        <v>0</v>
      </c>
      <c r="AL75" s="921"/>
      <c r="AM75" s="921" t="b">
        <v>0</v>
      </c>
      <c r="AN75" s="921" t="s">
        <v>923</v>
      </c>
      <c r="AO75" s="921" t="s">
        <v>620</v>
      </c>
      <c r="AP75" s="921" t="s">
        <v>781</v>
      </c>
      <c r="AQ75" s="921"/>
      <c r="AR75" s="921" t="s">
        <v>621</v>
      </c>
    </row>
    <row r="76" spans="1:44" ht="11.25">
      <c r="A76" s="921">
        <v>75</v>
      </c>
      <c r="B76" s="921">
        <v>71</v>
      </c>
      <c r="C76" s="921">
        <v>0</v>
      </c>
      <c r="D76" s="921" t="s">
        <v>924</v>
      </c>
      <c r="E76" s="921"/>
      <c r="F76" s="921">
        <v>0</v>
      </c>
      <c r="G76" s="921">
        <v>0</v>
      </c>
      <c r="H76" s="921">
        <v>0</v>
      </c>
      <c r="I76" s="921">
        <v>0</v>
      </c>
      <c r="J76" s="921">
        <v>0</v>
      </c>
      <c r="K76" s="921">
        <v>0</v>
      </c>
      <c r="L76" s="921">
        <v>0</v>
      </c>
      <c r="M76" s="921">
        <v>0</v>
      </c>
      <c r="N76" s="921">
        <v>0</v>
      </c>
      <c r="O76" s="921">
        <v>0</v>
      </c>
      <c r="P76" s="921">
        <v>0</v>
      </c>
      <c r="Q76" s="921">
        <v>0</v>
      </c>
      <c r="R76" s="921">
        <v>0</v>
      </c>
      <c r="S76" s="921">
        <v>0</v>
      </c>
      <c r="T76" s="921">
        <v>0</v>
      </c>
      <c r="U76" s="921">
        <v>0</v>
      </c>
      <c r="V76" s="921">
        <v>0</v>
      </c>
      <c r="W76" s="921">
        <v>0</v>
      </c>
      <c r="X76" s="921">
        <v>0</v>
      </c>
      <c r="Y76" s="921">
        <v>0</v>
      </c>
      <c r="Z76" s="921">
        <v>0</v>
      </c>
      <c r="AA76" s="921">
        <v>0</v>
      </c>
      <c r="AB76" s="921">
        <v>0</v>
      </c>
      <c r="AC76" s="921">
        <v>0</v>
      </c>
      <c r="AD76" s="921">
        <v>0</v>
      </c>
      <c r="AE76" s="921">
        <v>0</v>
      </c>
      <c r="AF76" s="921">
        <v>0</v>
      </c>
      <c r="AG76" s="921">
        <v>0</v>
      </c>
      <c r="AH76" s="921">
        <v>0</v>
      </c>
      <c r="AI76" s="921">
        <v>0</v>
      </c>
      <c r="AJ76" s="921">
        <v>0</v>
      </c>
      <c r="AK76" s="921">
        <v>0</v>
      </c>
      <c r="AL76" s="921"/>
      <c r="AM76" s="921" t="b">
        <v>1</v>
      </c>
      <c r="AN76" s="921"/>
      <c r="AO76" s="921" t="s">
        <v>780</v>
      </c>
      <c r="AP76" s="921" t="s">
        <v>781</v>
      </c>
      <c r="AQ76" s="921" t="s">
        <v>782</v>
      </c>
      <c r="AR76" s="921" t="s">
        <v>621</v>
      </c>
    </row>
    <row r="77" spans="1:44" ht="11.25">
      <c r="A77" s="921">
        <v>76</v>
      </c>
      <c r="B77" s="921">
        <v>72</v>
      </c>
      <c r="C77" s="921">
        <v>0</v>
      </c>
      <c r="D77" s="921" t="s">
        <v>925</v>
      </c>
      <c r="E77" s="921"/>
      <c r="F77" s="921">
        <v>0</v>
      </c>
      <c r="G77" s="921">
        <v>0</v>
      </c>
      <c r="H77" s="921">
        <v>0</v>
      </c>
      <c r="I77" s="921">
        <v>0</v>
      </c>
      <c r="J77" s="921">
        <v>0</v>
      </c>
      <c r="K77" s="921">
        <v>0</v>
      </c>
      <c r="L77" s="921">
        <v>0</v>
      </c>
      <c r="M77" s="921">
        <v>0</v>
      </c>
      <c r="N77" s="921">
        <v>0</v>
      </c>
      <c r="O77" s="921">
        <v>0</v>
      </c>
      <c r="P77" s="921">
        <v>0</v>
      </c>
      <c r="Q77" s="921">
        <v>0</v>
      </c>
      <c r="R77" s="921">
        <v>0</v>
      </c>
      <c r="S77" s="921">
        <v>0</v>
      </c>
      <c r="T77" s="921">
        <v>0</v>
      </c>
      <c r="U77" s="921">
        <v>0</v>
      </c>
      <c r="V77" s="921">
        <v>0</v>
      </c>
      <c r="W77" s="921">
        <v>0</v>
      </c>
      <c r="X77" s="921">
        <v>0</v>
      </c>
      <c r="Y77" s="921">
        <v>0</v>
      </c>
      <c r="Z77" s="921">
        <v>0</v>
      </c>
      <c r="AA77" s="921">
        <v>0</v>
      </c>
      <c r="AB77" s="921">
        <v>0</v>
      </c>
      <c r="AC77" s="921">
        <v>0</v>
      </c>
      <c r="AD77" s="921">
        <v>0</v>
      </c>
      <c r="AE77" s="921">
        <v>0</v>
      </c>
      <c r="AF77" s="921">
        <v>0</v>
      </c>
      <c r="AG77" s="921">
        <v>0</v>
      </c>
      <c r="AH77" s="921">
        <v>0</v>
      </c>
      <c r="AI77" s="921">
        <v>0</v>
      </c>
      <c r="AJ77" s="921">
        <v>0</v>
      </c>
      <c r="AK77" s="921">
        <v>0</v>
      </c>
      <c r="AL77" s="921" t="s">
        <v>761</v>
      </c>
      <c r="AM77" s="921" t="b">
        <v>0</v>
      </c>
      <c r="AN77" s="921" t="s">
        <v>926</v>
      </c>
      <c r="AO77" s="921" t="s">
        <v>620</v>
      </c>
      <c r="AP77" s="921" t="s">
        <v>781</v>
      </c>
      <c r="AQ77" s="921"/>
      <c r="AR77" s="921" t="s">
        <v>621</v>
      </c>
    </row>
    <row r="78" spans="1:44" ht="11.25">
      <c r="A78" s="921">
        <v>77</v>
      </c>
      <c r="B78" s="921">
        <v>73</v>
      </c>
      <c r="C78" s="921">
        <v>0</v>
      </c>
      <c r="D78" s="921" t="s">
        <v>927</v>
      </c>
      <c r="E78" s="921"/>
      <c r="F78" s="921">
        <v>0</v>
      </c>
      <c r="G78" s="921">
        <v>0</v>
      </c>
      <c r="H78" s="921">
        <v>0</v>
      </c>
      <c r="I78" s="921">
        <v>0</v>
      </c>
      <c r="J78" s="921">
        <v>0</v>
      </c>
      <c r="K78" s="921">
        <v>0</v>
      </c>
      <c r="L78" s="921">
        <v>0</v>
      </c>
      <c r="M78" s="921">
        <v>0</v>
      </c>
      <c r="N78" s="921">
        <v>0</v>
      </c>
      <c r="O78" s="921">
        <v>0</v>
      </c>
      <c r="P78" s="921">
        <v>0</v>
      </c>
      <c r="Q78" s="921">
        <v>0</v>
      </c>
      <c r="R78" s="921">
        <v>0</v>
      </c>
      <c r="S78" s="921">
        <v>0</v>
      </c>
      <c r="T78" s="921">
        <v>0</v>
      </c>
      <c r="U78" s="921">
        <v>0</v>
      </c>
      <c r="V78" s="921">
        <v>0</v>
      </c>
      <c r="W78" s="921">
        <v>0</v>
      </c>
      <c r="X78" s="921">
        <v>0</v>
      </c>
      <c r="Y78" s="921">
        <v>0</v>
      </c>
      <c r="Z78" s="921">
        <v>0</v>
      </c>
      <c r="AA78" s="921">
        <v>0</v>
      </c>
      <c r="AB78" s="921">
        <v>0</v>
      </c>
      <c r="AC78" s="921">
        <v>0</v>
      </c>
      <c r="AD78" s="921">
        <v>0</v>
      </c>
      <c r="AE78" s="921">
        <v>0</v>
      </c>
      <c r="AF78" s="921">
        <v>0</v>
      </c>
      <c r="AG78" s="921">
        <v>0</v>
      </c>
      <c r="AH78" s="921">
        <v>0</v>
      </c>
      <c r="AI78" s="921">
        <v>0</v>
      </c>
      <c r="AJ78" s="921">
        <v>0</v>
      </c>
      <c r="AK78" s="921">
        <v>0</v>
      </c>
      <c r="AL78" s="921"/>
      <c r="AM78" s="921" t="b">
        <v>1</v>
      </c>
      <c r="AN78" s="921"/>
      <c r="AO78" s="921" t="s">
        <v>780</v>
      </c>
      <c r="AP78" s="921" t="s">
        <v>781</v>
      </c>
      <c r="AQ78" s="921" t="s">
        <v>782</v>
      </c>
      <c r="AR78" s="921" t="s">
        <v>621</v>
      </c>
    </row>
    <row r="79" spans="1:44" ht="11.25">
      <c r="A79" s="921">
        <v>78</v>
      </c>
      <c r="B79" s="921">
        <v>74</v>
      </c>
      <c r="C79" s="921">
        <v>0</v>
      </c>
      <c r="D79" s="921" t="s">
        <v>928</v>
      </c>
      <c r="E79" s="921"/>
      <c r="F79" s="921">
        <v>71276671</v>
      </c>
      <c r="G79" s="921">
        <v>63443678</v>
      </c>
      <c r="H79" s="921">
        <v>0</v>
      </c>
      <c r="I79" s="921">
        <v>0</v>
      </c>
      <c r="J79" s="921">
        <v>0</v>
      </c>
      <c r="K79" s="921">
        <v>0</v>
      </c>
      <c r="L79" s="921">
        <v>0</v>
      </c>
      <c r="M79" s="921">
        <v>0</v>
      </c>
      <c r="N79" s="921">
        <v>0</v>
      </c>
      <c r="O79" s="921">
        <v>0</v>
      </c>
      <c r="P79" s="921">
        <v>0</v>
      </c>
      <c r="Q79" s="921">
        <v>0</v>
      </c>
      <c r="R79" s="921">
        <v>0</v>
      </c>
      <c r="S79" s="921">
        <v>0</v>
      </c>
      <c r="T79" s="921">
        <v>0</v>
      </c>
      <c r="U79" s="921">
        <v>0</v>
      </c>
      <c r="V79" s="921">
        <v>0</v>
      </c>
      <c r="W79" s="921">
        <v>0</v>
      </c>
      <c r="X79" s="921">
        <v>0</v>
      </c>
      <c r="Y79" s="921">
        <v>0</v>
      </c>
      <c r="Z79" s="921">
        <v>0</v>
      </c>
      <c r="AA79" s="921">
        <v>0</v>
      </c>
      <c r="AB79" s="921">
        <v>0</v>
      </c>
      <c r="AC79" s="921">
        <v>0</v>
      </c>
      <c r="AD79" s="921">
        <v>0</v>
      </c>
      <c r="AE79" s="921">
        <v>0</v>
      </c>
      <c r="AF79" s="921">
        <v>0</v>
      </c>
      <c r="AG79" s="921">
        <v>0</v>
      </c>
      <c r="AH79" s="921">
        <v>0</v>
      </c>
      <c r="AI79" s="921">
        <v>0</v>
      </c>
      <c r="AJ79" s="921">
        <v>0</v>
      </c>
      <c r="AK79" s="921">
        <v>0</v>
      </c>
      <c r="AL79" s="921"/>
      <c r="AM79" s="921" t="b">
        <v>1</v>
      </c>
      <c r="AN79" s="921"/>
      <c r="AO79" s="921" t="s">
        <v>780</v>
      </c>
      <c r="AP79" s="921" t="s">
        <v>781</v>
      </c>
      <c r="AQ79" s="921" t="s">
        <v>782</v>
      </c>
      <c r="AR79" s="921" t="s">
        <v>621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57"/>
  <sheetViews>
    <sheetView workbookViewId="0" topLeftCell="E1">
      <selection activeCell="E85" sqref="E85"/>
    </sheetView>
  </sheetViews>
  <sheetFormatPr defaultColWidth="9.00390625" defaultRowHeight="15.75"/>
  <cols>
    <col min="1" max="1" width="10.50390625" style="924" hidden="1" customWidth="1"/>
    <col min="2" max="2" width="9.625" style="924" hidden="1" customWidth="1"/>
    <col min="3" max="3" width="10.875" style="918" hidden="1" customWidth="1"/>
    <col min="4" max="4" width="11.125" style="918" hidden="1" customWidth="1"/>
    <col min="5" max="5" width="43.50390625" style="918" bestFit="1" customWidth="1"/>
    <col min="6" max="6" width="20.25390625" style="918" customWidth="1"/>
    <col min="7" max="7" width="10.875" style="918" bestFit="1" customWidth="1"/>
    <col min="8" max="8" width="10.625" style="918" bestFit="1" customWidth="1"/>
    <col min="9" max="9" width="5.75390625" style="918" bestFit="1" customWidth="1"/>
    <col min="10" max="10" width="4.625" style="918" bestFit="1" customWidth="1"/>
    <col min="11" max="11" width="5.75390625" style="918" bestFit="1" customWidth="1"/>
    <col min="12" max="12" width="6.75390625" style="918" bestFit="1" customWidth="1"/>
    <col min="13" max="13" width="15.50390625" style="918" bestFit="1" customWidth="1"/>
    <col min="14" max="15" width="4.625" style="918" bestFit="1" customWidth="1"/>
    <col min="16" max="16" width="6.125" style="918" bestFit="1" customWidth="1"/>
    <col min="17" max="17" width="28.125" style="918" bestFit="1" customWidth="1"/>
    <col min="18" max="18" width="6.125" style="918" bestFit="1" customWidth="1"/>
    <col min="19" max="19" width="7.25390625" style="918" bestFit="1" customWidth="1"/>
    <col min="20" max="20" width="6.125" style="918" bestFit="1" customWidth="1"/>
    <col min="21" max="21" width="7.25390625" style="918" bestFit="1" customWidth="1"/>
    <col min="22" max="22" width="6.125" style="918" bestFit="1" customWidth="1"/>
    <col min="23" max="23" width="7.25390625" style="918" bestFit="1" customWidth="1"/>
    <col min="24" max="25" width="6.125" style="918" bestFit="1" customWidth="1"/>
    <col min="26" max="26" width="6.875" style="918" bestFit="1" customWidth="1"/>
    <col min="27" max="27" width="7.25390625" style="918" bestFit="1" customWidth="1"/>
    <col min="28" max="28" width="8.00390625" style="918" bestFit="1" customWidth="1"/>
    <col min="29" max="29" width="7.875" style="918" bestFit="1" customWidth="1"/>
    <col min="30" max="30" width="10.75390625" style="918" bestFit="1" customWidth="1"/>
    <col min="31" max="31" width="28.125" style="918" bestFit="1" customWidth="1"/>
    <col min="32" max="16384" width="9.00390625" style="918" customWidth="1"/>
  </cols>
  <sheetData>
    <row r="1" spans="1:31" ht="11.25">
      <c r="A1" s="922" t="s">
        <v>929</v>
      </c>
      <c r="B1" s="923" t="s">
        <v>600</v>
      </c>
      <c r="C1" s="918" t="s">
        <v>602</v>
      </c>
      <c r="D1" s="918" t="s">
        <v>604</v>
      </c>
      <c r="E1" s="918" t="s">
        <v>830</v>
      </c>
      <c r="F1" s="918" t="s">
        <v>930</v>
      </c>
      <c r="G1" s="918" t="s">
        <v>931</v>
      </c>
      <c r="H1" s="918" t="s">
        <v>932</v>
      </c>
      <c r="I1" s="918" t="s">
        <v>933</v>
      </c>
      <c r="J1" s="918" t="s">
        <v>934</v>
      </c>
      <c r="K1" s="918" t="s">
        <v>935</v>
      </c>
      <c r="L1" s="918" t="s">
        <v>936</v>
      </c>
      <c r="M1" s="918" t="s">
        <v>937</v>
      </c>
      <c r="N1" s="918" t="s">
        <v>938</v>
      </c>
      <c r="O1" s="918" t="s">
        <v>939</v>
      </c>
      <c r="P1" s="918" t="s">
        <v>940</v>
      </c>
      <c r="Q1" s="918" t="s">
        <v>941</v>
      </c>
      <c r="R1" s="918" t="s">
        <v>942</v>
      </c>
      <c r="S1" s="918" t="s">
        <v>943</v>
      </c>
      <c r="T1" s="918" t="s">
        <v>944</v>
      </c>
      <c r="U1" s="918" t="s">
        <v>945</v>
      </c>
      <c r="V1" s="918" t="s">
        <v>946</v>
      </c>
      <c r="W1" s="918" t="s">
        <v>947</v>
      </c>
      <c r="X1" s="918" t="s">
        <v>948</v>
      </c>
      <c r="Y1" s="918" t="s">
        <v>949</v>
      </c>
      <c r="Z1" s="918" t="s">
        <v>618</v>
      </c>
      <c r="AA1" s="918" t="s">
        <v>610</v>
      </c>
      <c r="AB1" s="918" t="s">
        <v>615</v>
      </c>
      <c r="AC1" s="918" t="s">
        <v>617</v>
      </c>
      <c r="AD1" s="918" t="s">
        <v>616</v>
      </c>
      <c r="AE1" s="918" t="s">
        <v>619</v>
      </c>
    </row>
    <row r="2" spans="1:31" ht="11.25">
      <c r="A2" s="922">
        <v>0</v>
      </c>
      <c r="B2" s="923">
        <v>1</v>
      </c>
      <c r="C2" s="918">
        <v>0</v>
      </c>
      <c r="E2" s="918" t="s">
        <v>399</v>
      </c>
      <c r="F2" s="918">
        <v>0</v>
      </c>
      <c r="G2" s="918">
        <v>0</v>
      </c>
      <c r="H2" s="918">
        <v>0</v>
      </c>
      <c r="J2" s="918">
        <v>0</v>
      </c>
      <c r="L2" s="918">
        <v>0</v>
      </c>
      <c r="N2" s="918">
        <v>0</v>
      </c>
      <c r="O2" s="918">
        <v>0</v>
      </c>
      <c r="P2" s="918">
        <v>0</v>
      </c>
      <c r="Q2" s="918">
        <v>0</v>
      </c>
      <c r="R2" s="918">
        <v>0</v>
      </c>
      <c r="S2" s="918">
        <v>0</v>
      </c>
      <c r="T2" s="918">
        <v>0</v>
      </c>
      <c r="U2" s="918">
        <v>0</v>
      </c>
      <c r="V2" s="918">
        <v>0</v>
      </c>
      <c r="W2" s="918">
        <v>0</v>
      </c>
      <c r="X2" s="918">
        <v>0</v>
      </c>
      <c r="Y2" s="918">
        <v>0</v>
      </c>
      <c r="Z2" s="918" t="s">
        <v>950</v>
      </c>
      <c r="AA2" s="918" t="s">
        <v>620</v>
      </c>
      <c r="AB2" s="918" t="b">
        <v>0</v>
      </c>
      <c r="AE2" s="918" t="s">
        <v>621</v>
      </c>
    </row>
    <row r="3" spans="1:31" ht="11.25">
      <c r="A3" s="922">
        <v>0</v>
      </c>
      <c r="B3" s="923">
        <v>2</v>
      </c>
      <c r="C3" s="918">
        <v>0</v>
      </c>
      <c r="E3" s="918" t="s">
        <v>951</v>
      </c>
      <c r="F3" s="918">
        <v>0</v>
      </c>
      <c r="G3" s="918">
        <v>0</v>
      </c>
      <c r="H3" s="918">
        <v>0</v>
      </c>
      <c r="J3" s="918">
        <v>0</v>
      </c>
      <c r="L3" s="918">
        <v>0</v>
      </c>
      <c r="N3" s="918">
        <v>0</v>
      </c>
      <c r="O3" s="918">
        <v>0</v>
      </c>
      <c r="P3" s="918">
        <v>0</v>
      </c>
      <c r="Q3" s="918">
        <v>0</v>
      </c>
      <c r="R3" s="918">
        <v>0</v>
      </c>
      <c r="S3" s="918">
        <v>0</v>
      </c>
      <c r="T3" s="918">
        <v>0</v>
      </c>
      <c r="U3" s="918">
        <v>0</v>
      </c>
      <c r="V3" s="918">
        <v>0</v>
      </c>
      <c r="W3" s="918">
        <v>0</v>
      </c>
      <c r="X3" s="918">
        <v>0</v>
      </c>
      <c r="Y3" s="918">
        <v>0</v>
      </c>
      <c r="Z3" s="918" t="s">
        <v>950</v>
      </c>
      <c r="AA3" s="918" t="s">
        <v>620</v>
      </c>
      <c r="AB3" s="918" t="b">
        <v>0</v>
      </c>
      <c r="AE3" s="918" t="s">
        <v>621</v>
      </c>
    </row>
    <row r="4" spans="1:31" ht="11.25">
      <c r="A4" s="922">
        <v>0</v>
      </c>
      <c r="B4" s="982">
        <v>3</v>
      </c>
      <c r="C4" s="983">
        <v>0</v>
      </c>
      <c r="D4" s="983"/>
      <c r="E4" s="918" t="s">
        <v>952</v>
      </c>
      <c r="F4" s="918">
        <v>4169853551</v>
      </c>
      <c r="G4" s="918">
        <v>4169853551</v>
      </c>
      <c r="H4" s="918">
        <v>0</v>
      </c>
      <c r="J4" s="918">
        <v>0</v>
      </c>
      <c r="L4" s="918">
        <v>0</v>
      </c>
      <c r="N4" s="918">
        <v>0</v>
      </c>
      <c r="O4" s="918">
        <v>0</v>
      </c>
      <c r="P4" s="918">
        <v>0</v>
      </c>
      <c r="Q4" s="918">
        <v>0</v>
      </c>
      <c r="R4" s="918">
        <v>0</v>
      </c>
      <c r="S4" s="918">
        <v>0</v>
      </c>
      <c r="T4" s="918">
        <v>0</v>
      </c>
      <c r="U4" s="918">
        <v>0</v>
      </c>
      <c r="V4" s="918">
        <v>0</v>
      </c>
      <c r="W4" s="918">
        <v>0</v>
      </c>
      <c r="X4" s="918">
        <v>0</v>
      </c>
      <c r="Y4" s="918">
        <v>0</v>
      </c>
      <c r="AB4" s="918" t="b">
        <v>0</v>
      </c>
      <c r="AD4" s="918" t="s">
        <v>953</v>
      </c>
      <c r="AE4" s="918" t="s">
        <v>621</v>
      </c>
    </row>
    <row r="5" spans="1:31" ht="11.25">
      <c r="A5" s="922">
        <v>0</v>
      </c>
      <c r="B5" s="982">
        <v>4</v>
      </c>
      <c r="C5" s="983">
        <v>0</v>
      </c>
      <c r="D5" s="983"/>
      <c r="E5" s="918" t="s">
        <v>954</v>
      </c>
      <c r="F5" s="918">
        <v>0</v>
      </c>
      <c r="G5" s="918">
        <v>0</v>
      </c>
      <c r="H5" s="918">
        <v>0</v>
      </c>
      <c r="J5" s="918">
        <v>0</v>
      </c>
      <c r="L5" s="918">
        <v>0</v>
      </c>
      <c r="N5" s="918">
        <v>0</v>
      </c>
      <c r="O5" s="918">
        <v>0</v>
      </c>
      <c r="P5" s="918">
        <v>0</v>
      </c>
      <c r="Q5" s="918">
        <v>0</v>
      </c>
      <c r="R5" s="918">
        <v>0</v>
      </c>
      <c r="S5" s="918">
        <v>0</v>
      </c>
      <c r="T5" s="918">
        <v>0</v>
      </c>
      <c r="U5" s="918">
        <v>0</v>
      </c>
      <c r="V5" s="918">
        <v>0</v>
      </c>
      <c r="W5" s="918">
        <v>0</v>
      </c>
      <c r="X5" s="918">
        <v>0</v>
      </c>
      <c r="Y5" s="918">
        <v>0</v>
      </c>
      <c r="AB5" s="918" t="b">
        <v>0</v>
      </c>
      <c r="AD5" s="918" t="s">
        <v>953</v>
      </c>
      <c r="AE5" s="918" t="s">
        <v>621</v>
      </c>
    </row>
    <row r="6" spans="1:31" ht="11.25">
      <c r="A6" s="922">
        <v>0</v>
      </c>
      <c r="B6" s="982">
        <v>5</v>
      </c>
      <c r="C6" s="983">
        <v>0</v>
      </c>
      <c r="D6" s="983"/>
      <c r="E6" s="918" t="s">
        <v>955</v>
      </c>
      <c r="F6" s="918">
        <v>0</v>
      </c>
      <c r="G6" s="918">
        <v>0</v>
      </c>
      <c r="H6" s="918">
        <v>0</v>
      </c>
      <c r="J6" s="918">
        <v>0</v>
      </c>
      <c r="L6" s="918">
        <v>0</v>
      </c>
      <c r="N6" s="918">
        <v>0</v>
      </c>
      <c r="O6" s="918">
        <v>0</v>
      </c>
      <c r="P6" s="918">
        <v>0</v>
      </c>
      <c r="Q6" s="918">
        <v>0</v>
      </c>
      <c r="R6" s="918">
        <v>0</v>
      </c>
      <c r="S6" s="918">
        <v>0</v>
      </c>
      <c r="T6" s="918">
        <v>0</v>
      </c>
      <c r="U6" s="918">
        <v>0</v>
      </c>
      <c r="V6" s="918">
        <v>0</v>
      </c>
      <c r="W6" s="918">
        <v>0</v>
      </c>
      <c r="X6" s="918">
        <v>0</v>
      </c>
      <c r="Y6" s="918">
        <v>0</v>
      </c>
      <c r="AB6" s="918" t="b">
        <v>0</v>
      </c>
      <c r="AD6" s="918" t="s">
        <v>953</v>
      </c>
      <c r="AE6" s="918" t="s">
        <v>621</v>
      </c>
    </row>
    <row r="7" spans="1:31" ht="11.25">
      <c r="A7" s="922">
        <v>0</v>
      </c>
      <c r="B7" s="982">
        <v>6</v>
      </c>
      <c r="C7" s="983">
        <v>0</v>
      </c>
      <c r="D7" s="983"/>
      <c r="E7" s="918" t="s">
        <v>956</v>
      </c>
      <c r="F7" s="985">
        <v>0</v>
      </c>
      <c r="G7" s="918">
        <v>0</v>
      </c>
      <c r="H7" s="918">
        <v>0</v>
      </c>
      <c r="J7" s="918">
        <v>0</v>
      </c>
      <c r="L7" s="918">
        <v>0</v>
      </c>
      <c r="N7" s="918">
        <v>0</v>
      </c>
      <c r="O7" s="918">
        <v>0</v>
      </c>
      <c r="P7" s="918">
        <v>0</v>
      </c>
      <c r="Q7" s="918">
        <v>0</v>
      </c>
      <c r="R7" s="918">
        <v>0</v>
      </c>
      <c r="S7" s="918">
        <v>0</v>
      </c>
      <c r="T7" s="918">
        <v>0</v>
      </c>
      <c r="U7" s="918">
        <v>0</v>
      </c>
      <c r="V7" s="918">
        <v>0</v>
      </c>
      <c r="W7" s="918">
        <v>0</v>
      </c>
      <c r="X7" s="918">
        <v>0</v>
      </c>
      <c r="Y7" s="918">
        <v>0</v>
      </c>
      <c r="AB7" s="918" t="b">
        <v>0</v>
      </c>
      <c r="AD7" s="918" t="s">
        <v>953</v>
      </c>
      <c r="AE7" s="918" t="s">
        <v>621</v>
      </c>
    </row>
    <row r="8" spans="1:31" ht="11.25">
      <c r="A8" s="922">
        <v>0</v>
      </c>
      <c r="B8" s="982">
        <v>7</v>
      </c>
      <c r="C8" s="983">
        <v>0</v>
      </c>
      <c r="D8" s="983"/>
      <c r="E8" s="918" t="s">
        <v>957</v>
      </c>
      <c r="F8" s="918">
        <v>0</v>
      </c>
      <c r="G8" s="918">
        <v>0</v>
      </c>
      <c r="H8" s="918">
        <v>0</v>
      </c>
      <c r="J8" s="918">
        <v>0</v>
      </c>
      <c r="L8" s="918">
        <v>0</v>
      </c>
      <c r="N8" s="918">
        <v>0</v>
      </c>
      <c r="O8" s="918">
        <v>0</v>
      </c>
      <c r="P8" s="918">
        <v>0</v>
      </c>
      <c r="Q8" s="918">
        <v>0</v>
      </c>
      <c r="R8" s="918">
        <v>0</v>
      </c>
      <c r="S8" s="918">
        <v>0</v>
      </c>
      <c r="T8" s="918">
        <v>0</v>
      </c>
      <c r="U8" s="918">
        <v>0</v>
      </c>
      <c r="V8" s="918">
        <v>0</v>
      </c>
      <c r="W8" s="918">
        <v>0</v>
      </c>
      <c r="X8" s="918">
        <v>0</v>
      </c>
      <c r="Y8" s="918">
        <v>0</v>
      </c>
      <c r="AB8" s="918" t="b">
        <v>0</v>
      </c>
      <c r="AD8" s="918" t="s">
        <v>953</v>
      </c>
      <c r="AE8" s="918" t="s">
        <v>621</v>
      </c>
    </row>
    <row r="9" spans="1:31" ht="11.25">
      <c r="A9" s="922">
        <v>0</v>
      </c>
      <c r="B9" s="923">
        <v>8</v>
      </c>
      <c r="C9" s="918">
        <v>0</v>
      </c>
      <c r="E9" s="918" t="s">
        <v>958</v>
      </c>
      <c r="F9" s="918">
        <v>4169853551</v>
      </c>
      <c r="G9" s="918">
        <v>4169853551</v>
      </c>
      <c r="H9" s="918">
        <v>0</v>
      </c>
      <c r="J9" s="918">
        <v>0</v>
      </c>
      <c r="L9" s="918">
        <v>0</v>
      </c>
      <c r="N9" s="918">
        <v>0</v>
      </c>
      <c r="O9" s="918">
        <v>0</v>
      </c>
      <c r="P9" s="918">
        <v>0</v>
      </c>
      <c r="Q9" s="918">
        <v>0</v>
      </c>
      <c r="R9" s="918">
        <v>0</v>
      </c>
      <c r="S9" s="918">
        <v>0</v>
      </c>
      <c r="T9" s="918">
        <v>0</v>
      </c>
      <c r="U9" s="918">
        <v>0</v>
      </c>
      <c r="V9" s="918">
        <v>0</v>
      </c>
      <c r="W9" s="918">
        <v>0</v>
      </c>
      <c r="X9" s="918">
        <v>0</v>
      </c>
      <c r="Y9" s="918">
        <v>0</v>
      </c>
      <c r="AB9" s="918" t="b">
        <v>1</v>
      </c>
      <c r="AC9" s="918" t="s">
        <v>950</v>
      </c>
      <c r="AE9" s="918" t="s">
        <v>621</v>
      </c>
    </row>
    <row r="10" spans="1:31" ht="11.25">
      <c r="A10" s="922">
        <v>0</v>
      </c>
      <c r="B10" s="984">
        <v>9</v>
      </c>
      <c r="C10" s="985">
        <v>0</v>
      </c>
      <c r="D10" s="985"/>
      <c r="E10" s="918" t="s">
        <v>959</v>
      </c>
      <c r="F10" s="918">
        <v>0</v>
      </c>
      <c r="G10" s="918">
        <v>0</v>
      </c>
      <c r="H10" s="918">
        <v>0</v>
      </c>
      <c r="J10" s="918">
        <v>0</v>
      </c>
      <c r="L10" s="918">
        <v>0</v>
      </c>
      <c r="N10" s="918">
        <v>0</v>
      </c>
      <c r="O10" s="918">
        <v>0</v>
      </c>
      <c r="P10" s="918">
        <v>0</v>
      </c>
      <c r="Q10" s="918">
        <v>0</v>
      </c>
      <c r="R10" s="918">
        <v>0</v>
      </c>
      <c r="S10" s="918">
        <v>0</v>
      </c>
      <c r="T10" s="918">
        <v>0</v>
      </c>
      <c r="U10" s="918">
        <v>0</v>
      </c>
      <c r="V10" s="918">
        <v>0</v>
      </c>
      <c r="W10" s="918">
        <v>0</v>
      </c>
      <c r="X10" s="918">
        <v>0</v>
      </c>
      <c r="Y10" s="918">
        <v>0</v>
      </c>
      <c r="AB10" s="918" t="b">
        <v>0</v>
      </c>
      <c r="AD10" s="918" t="s">
        <v>960</v>
      </c>
      <c r="AE10" s="918" t="s">
        <v>621</v>
      </c>
    </row>
    <row r="11" spans="1:31" ht="11.25">
      <c r="A11" s="922">
        <v>0</v>
      </c>
      <c r="B11" s="984">
        <v>10</v>
      </c>
      <c r="C11" s="985">
        <v>0</v>
      </c>
      <c r="D11" s="985"/>
      <c r="E11" s="918" t="s">
        <v>961</v>
      </c>
      <c r="F11" s="985">
        <v>187790</v>
      </c>
      <c r="G11" s="918">
        <v>187790</v>
      </c>
      <c r="H11" s="918">
        <v>0</v>
      </c>
      <c r="J11" s="918">
        <v>0</v>
      </c>
      <c r="L11" s="918">
        <v>0</v>
      </c>
      <c r="N11" s="918">
        <v>0</v>
      </c>
      <c r="O11" s="918">
        <v>0</v>
      </c>
      <c r="P11" s="918">
        <v>0</v>
      </c>
      <c r="Q11" s="918">
        <v>0</v>
      </c>
      <c r="R11" s="918">
        <v>0</v>
      </c>
      <c r="S11" s="918">
        <v>0</v>
      </c>
      <c r="T11" s="918">
        <v>0</v>
      </c>
      <c r="U11" s="918">
        <v>0</v>
      </c>
      <c r="V11" s="918">
        <v>0</v>
      </c>
      <c r="W11" s="918">
        <v>0</v>
      </c>
      <c r="X11" s="918">
        <v>0</v>
      </c>
      <c r="Y11" s="918">
        <v>0</v>
      </c>
      <c r="AB11" s="918" t="b">
        <v>0</v>
      </c>
      <c r="AD11" s="918" t="s">
        <v>960</v>
      </c>
      <c r="AE11" s="918" t="s">
        <v>621</v>
      </c>
    </row>
    <row r="12" spans="1:31" ht="11.25">
      <c r="A12" s="922">
        <v>0</v>
      </c>
      <c r="B12" s="984">
        <v>11</v>
      </c>
      <c r="C12" s="985">
        <v>0</v>
      </c>
      <c r="D12" s="985"/>
      <c r="E12" s="918" t="s">
        <v>962</v>
      </c>
      <c r="F12" s="918">
        <v>412182006</v>
      </c>
      <c r="G12" s="918">
        <v>412182006</v>
      </c>
      <c r="H12" s="918">
        <v>0</v>
      </c>
      <c r="J12" s="918">
        <v>0</v>
      </c>
      <c r="L12" s="918">
        <v>0</v>
      </c>
      <c r="N12" s="918">
        <v>0</v>
      </c>
      <c r="O12" s="918">
        <v>0</v>
      </c>
      <c r="P12" s="918">
        <v>0</v>
      </c>
      <c r="Q12" s="918">
        <v>0</v>
      </c>
      <c r="R12" s="918">
        <v>0</v>
      </c>
      <c r="S12" s="918">
        <v>0</v>
      </c>
      <c r="T12" s="918">
        <v>0</v>
      </c>
      <c r="U12" s="918">
        <v>0</v>
      </c>
      <c r="V12" s="918">
        <v>0</v>
      </c>
      <c r="W12" s="918">
        <v>0</v>
      </c>
      <c r="X12" s="918">
        <v>0</v>
      </c>
      <c r="Y12" s="918">
        <v>0</v>
      </c>
      <c r="AB12" s="918" t="b">
        <v>0</v>
      </c>
      <c r="AD12" s="918" t="s">
        <v>960</v>
      </c>
      <c r="AE12" s="918" t="s">
        <v>621</v>
      </c>
    </row>
    <row r="13" spans="1:31" ht="11.25">
      <c r="A13" s="922">
        <v>0</v>
      </c>
      <c r="B13" s="984">
        <v>12</v>
      </c>
      <c r="C13" s="985">
        <v>0</v>
      </c>
      <c r="D13" s="985"/>
      <c r="E13" s="918" t="s">
        <v>963</v>
      </c>
      <c r="F13" s="918">
        <v>0</v>
      </c>
      <c r="G13" s="918">
        <v>0</v>
      </c>
      <c r="H13" s="918">
        <v>0</v>
      </c>
      <c r="J13" s="918">
        <v>0</v>
      </c>
      <c r="L13" s="918">
        <v>0</v>
      </c>
      <c r="N13" s="918">
        <v>0</v>
      </c>
      <c r="O13" s="918">
        <v>0</v>
      </c>
      <c r="P13" s="918">
        <v>0</v>
      </c>
      <c r="Q13" s="918">
        <v>0</v>
      </c>
      <c r="R13" s="918">
        <v>0</v>
      </c>
      <c r="S13" s="918">
        <v>0</v>
      </c>
      <c r="T13" s="918">
        <v>0</v>
      </c>
      <c r="U13" s="918">
        <v>0</v>
      </c>
      <c r="V13" s="918">
        <v>0</v>
      </c>
      <c r="W13" s="918">
        <v>0</v>
      </c>
      <c r="X13" s="918">
        <v>0</v>
      </c>
      <c r="Y13" s="918">
        <v>0</v>
      </c>
      <c r="AB13" s="918" t="b">
        <v>0</v>
      </c>
      <c r="AD13" s="918" t="s">
        <v>960</v>
      </c>
      <c r="AE13" s="918" t="s">
        <v>621</v>
      </c>
    </row>
    <row r="14" spans="1:31" ht="11.25">
      <c r="A14" s="922">
        <v>0</v>
      </c>
      <c r="B14" s="923">
        <v>13</v>
      </c>
      <c r="C14" s="918">
        <v>0</v>
      </c>
      <c r="E14" s="918" t="s">
        <v>964</v>
      </c>
      <c r="F14" s="918">
        <v>4582223347</v>
      </c>
      <c r="G14" s="918">
        <v>4582223347</v>
      </c>
      <c r="H14" s="918">
        <v>0</v>
      </c>
      <c r="J14" s="918">
        <v>0</v>
      </c>
      <c r="L14" s="918">
        <v>0</v>
      </c>
      <c r="N14" s="918">
        <v>0</v>
      </c>
      <c r="O14" s="918">
        <v>0</v>
      </c>
      <c r="P14" s="918">
        <v>0</v>
      </c>
      <c r="Q14" s="918">
        <v>0</v>
      </c>
      <c r="R14" s="918">
        <v>0</v>
      </c>
      <c r="S14" s="918">
        <v>0</v>
      </c>
      <c r="T14" s="918">
        <v>0</v>
      </c>
      <c r="U14" s="918">
        <v>0</v>
      </c>
      <c r="V14" s="918">
        <v>0</v>
      </c>
      <c r="W14" s="918">
        <v>0</v>
      </c>
      <c r="X14" s="918">
        <v>0</v>
      </c>
      <c r="Y14" s="918">
        <v>0</v>
      </c>
      <c r="AB14" s="918" t="b">
        <v>1</v>
      </c>
      <c r="AC14" s="918" t="s">
        <v>950</v>
      </c>
      <c r="AE14" s="918" t="s">
        <v>621</v>
      </c>
    </row>
    <row r="15" spans="1:31" ht="11.25">
      <c r="A15" s="922">
        <v>0</v>
      </c>
      <c r="B15" s="984">
        <v>14</v>
      </c>
      <c r="C15" s="985">
        <v>0</v>
      </c>
      <c r="D15" s="985"/>
      <c r="E15" s="918" t="s">
        <v>965</v>
      </c>
      <c r="F15" s="918">
        <v>2275003740</v>
      </c>
      <c r="G15" s="918">
        <v>2275003740</v>
      </c>
      <c r="H15" s="918">
        <v>0</v>
      </c>
      <c r="J15" s="918">
        <v>0</v>
      </c>
      <c r="L15" s="918">
        <v>0</v>
      </c>
      <c r="N15" s="918">
        <v>0</v>
      </c>
      <c r="O15" s="918">
        <v>0</v>
      </c>
      <c r="P15" s="918">
        <v>0</v>
      </c>
      <c r="Q15" s="918">
        <v>0</v>
      </c>
      <c r="R15" s="918">
        <v>0</v>
      </c>
      <c r="S15" s="918">
        <v>0</v>
      </c>
      <c r="T15" s="918">
        <v>0</v>
      </c>
      <c r="U15" s="918">
        <v>0</v>
      </c>
      <c r="V15" s="918">
        <v>0</v>
      </c>
      <c r="W15" s="918">
        <v>0</v>
      </c>
      <c r="X15" s="918">
        <v>0</v>
      </c>
      <c r="Y15" s="918">
        <v>0</v>
      </c>
      <c r="AB15" s="918" t="b">
        <v>0</v>
      </c>
      <c r="AD15" s="918" t="s">
        <v>966</v>
      </c>
      <c r="AE15" s="918" t="s">
        <v>621</v>
      </c>
    </row>
    <row r="16" spans="1:31" ht="11.25">
      <c r="A16" s="922">
        <v>0</v>
      </c>
      <c r="B16" s="923">
        <v>15</v>
      </c>
      <c r="C16" s="918">
        <v>0</v>
      </c>
      <c r="E16" s="918" t="s">
        <v>967</v>
      </c>
      <c r="F16" s="918">
        <v>2307219607</v>
      </c>
      <c r="G16" s="918">
        <v>2307219607</v>
      </c>
      <c r="H16" s="918">
        <v>0</v>
      </c>
      <c r="J16" s="918">
        <v>0</v>
      </c>
      <c r="L16" s="918">
        <v>0</v>
      </c>
      <c r="N16" s="918">
        <v>0</v>
      </c>
      <c r="O16" s="918">
        <v>0</v>
      </c>
      <c r="P16" s="918">
        <v>0</v>
      </c>
      <c r="Q16" s="918">
        <v>0</v>
      </c>
      <c r="R16" s="918">
        <v>0</v>
      </c>
      <c r="S16" s="918">
        <v>0</v>
      </c>
      <c r="T16" s="918">
        <v>0</v>
      </c>
      <c r="U16" s="918">
        <v>0</v>
      </c>
      <c r="V16" s="918">
        <v>0</v>
      </c>
      <c r="W16" s="918">
        <v>0</v>
      </c>
      <c r="X16" s="918">
        <v>0</v>
      </c>
      <c r="Y16" s="918">
        <v>0</v>
      </c>
      <c r="AB16" s="918" t="b">
        <v>1</v>
      </c>
      <c r="AC16" s="918" t="s">
        <v>950</v>
      </c>
      <c r="AE16" s="918" t="s">
        <v>621</v>
      </c>
    </row>
    <row r="17" spans="1:31" ht="11.25">
      <c r="A17" s="922">
        <v>0</v>
      </c>
      <c r="B17" s="923">
        <v>16</v>
      </c>
      <c r="C17" s="918">
        <v>0</v>
      </c>
      <c r="E17" s="918" t="s">
        <v>968</v>
      </c>
      <c r="F17" s="918">
        <v>0</v>
      </c>
      <c r="G17" s="918">
        <v>0</v>
      </c>
      <c r="H17" s="918">
        <v>0</v>
      </c>
      <c r="J17" s="918">
        <v>0</v>
      </c>
      <c r="L17" s="918">
        <v>0</v>
      </c>
      <c r="N17" s="918">
        <v>0</v>
      </c>
      <c r="O17" s="918">
        <v>0</v>
      </c>
      <c r="P17" s="918">
        <v>0</v>
      </c>
      <c r="Q17" s="918">
        <v>0</v>
      </c>
      <c r="R17" s="918">
        <v>0</v>
      </c>
      <c r="S17" s="918">
        <v>0</v>
      </c>
      <c r="T17" s="918">
        <v>0</v>
      </c>
      <c r="U17" s="918">
        <v>0</v>
      </c>
      <c r="V17" s="918">
        <v>0</v>
      </c>
      <c r="W17" s="918">
        <v>0</v>
      </c>
      <c r="X17" s="918">
        <v>0</v>
      </c>
      <c r="Y17" s="918">
        <v>0</v>
      </c>
      <c r="Z17" s="918" t="s">
        <v>950</v>
      </c>
      <c r="AA17" s="918" t="s">
        <v>620</v>
      </c>
      <c r="AB17" s="918" t="b">
        <v>0</v>
      </c>
      <c r="AE17" s="918" t="s">
        <v>621</v>
      </c>
    </row>
    <row r="18" spans="1:31" ht="11.25">
      <c r="A18" s="922">
        <v>0</v>
      </c>
      <c r="B18" s="923">
        <v>17</v>
      </c>
      <c r="C18" s="918">
        <v>0</v>
      </c>
      <c r="E18" s="918" t="s">
        <v>969</v>
      </c>
      <c r="F18" s="918">
        <v>0</v>
      </c>
      <c r="G18" s="918">
        <v>0</v>
      </c>
      <c r="H18" s="918">
        <v>0</v>
      </c>
      <c r="J18" s="918">
        <v>0</v>
      </c>
      <c r="L18" s="918">
        <v>0</v>
      </c>
      <c r="N18" s="918">
        <v>0</v>
      </c>
      <c r="O18" s="918">
        <v>0</v>
      </c>
      <c r="P18" s="918">
        <v>0</v>
      </c>
      <c r="Q18" s="918">
        <v>0</v>
      </c>
      <c r="R18" s="918">
        <v>0</v>
      </c>
      <c r="S18" s="918">
        <v>0</v>
      </c>
      <c r="T18" s="918">
        <v>0</v>
      </c>
      <c r="U18" s="918">
        <v>0</v>
      </c>
      <c r="V18" s="918">
        <v>0</v>
      </c>
      <c r="W18" s="918">
        <v>0</v>
      </c>
      <c r="X18" s="918">
        <v>0</v>
      </c>
      <c r="Y18" s="918">
        <v>0</v>
      </c>
      <c r="Z18" s="918" t="s">
        <v>950</v>
      </c>
      <c r="AA18" s="918" t="s">
        <v>620</v>
      </c>
      <c r="AB18" s="918" t="b">
        <v>0</v>
      </c>
      <c r="AE18" s="918" t="s">
        <v>621</v>
      </c>
    </row>
    <row r="19" spans="1:31" ht="11.25">
      <c r="A19" s="922">
        <v>0</v>
      </c>
      <c r="B19" s="923">
        <v>18</v>
      </c>
      <c r="C19" s="918">
        <v>0</v>
      </c>
      <c r="E19" s="918" t="s">
        <v>970</v>
      </c>
      <c r="F19" s="918">
        <v>2193215455</v>
      </c>
      <c r="G19" s="918">
        <v>2193215455</v>
      </c>
      <c r="H19" s="918">
        <v>0</v>
      </c>
      <c r="J19" s="918">
        <v>0</v>
      </c>
      <c r="L19" s="918">
        <v>0</v>
      </c>
      <c r="N19" s="918">
        <v>0</v>
      </c>
      <c r="O19" s="918">
        <v>0</v>
      </c>
      <c r="P19" s="918">
        <v>0</v>
      </c>
      <c r="Q19" s="918">
        <v>0</v>
      </c>
      <c r="R19" s="918">
        <v>0</v>
      </c>
      <c r="S19" s="918">
        <v>0</v>
      </c>
      <c r="T19" s="918">
        <v>0</v>
      </c>
      <c r="U19" s="918">
        <v>0</v>
      </c>
      <c r="V19" s="918">
        <v>0</v>
      </c>
      <c r="W19" s="918">
        <v>0</v>
      </c>
      <c r="X19" s="918">
        <v>0</v>
      </c>
      <c r="Y19" s="918">
        <v>0</v>
      </c>
      <c r="AB19" s="918" t="b">
        <v>0</v>
      </c>
      <c r="AD19" s="918" t="s">
        <v>971</v>
      </c>
      <c r="AE19" s="918" t="s">
        <v>621</v>
      </c>
    </row>
    <row r="20" spans="1:31" ht="11.25">
      <c r="A20" s="922">
        <v>0</v>
      </c>
      <c r="B20" s="923">
        <v>19</v>
      </c>
      <c r="C20" s="918">
        <v>0</v>
      </c>
      <c r="E20" s="918" t="s">
        <v>972</v>
      </c>
      <c r="F20" s="918">
        <v>0</v>
      </c>
      <c r="G20" s="918">
        <v>0</v>
      </c>
      <c r="H20" s="918">
        <v>0</v>
      </c>
      <c r="J20" s="918">
        <v>0</v>
      </c>
      <c r="L20" s="918">
        <v>0</v>
      </c>
      <c r="N20" s="918">
        <v>0</v>
      </c>
      <c r="O20" s="918">
        <v>0</v>
      </c>
      <c r="P20" s="918">
        <v>0</v>
      </c>
      <c r="Q20" s="918">
        <v>0</v>
      </c>
      <c r="R20" s="918">
        <v>0</v>
      </c>
      <c r="S20" s="918">
        <v>0</v>
      </c>
      <c r="T20" s="918">
        <v>0</v>
      </c>
      <c r="U20" s="918">
        <v>0</v>
      </c>
      <c r="V20" s="918">
        <v>0</v>
      </c>
      <c r="W20" s="918">
        <v>0</v>
      </c>
      <c r="X20" s="918">
        <v>0</v>
      </c>
      <c r="Y20" s="918">
        <v>0</v>
      </c>
      <c r="Z20" s="918" t="s">
        <v>973</v>
      </c>
      <c r="AA20" s="918" t="s">
        <v>620</v>
      </c>
      <c r="AB20" s="918" t="b">
        <v>0</v>
      </c>
      <c r="AD20" s="918" t="s">
        <v>971</v>
      </c>
      <c r="AE20" s="918" t="s">
        <v>621</v>
      </c>
    </row>
    <row r="21" spans="1:31" ht="11.25">
      <c r="A21" s="922">
        <v>0</v>
      </c>
      <c r="B21" s="923">
        <v>20</v>
      </c>
      <c r="C21" s="918">
        <v>0</v>
      </c>
      <c r="E21" s="918" t="s">
        <v>974</v>
      </c>
      <c r="F21" s="918">
        <v>0</v>
      </c>
      <c r="G21" s="918">
        <v>0</v>
      </c>
      <c r="H21" s="918">
        <v>0</v>
      </c>
      <c r="J21" s="918">
        <v>0</v>
      </c>
      <c r="L21" s="918">
        <v>0</v>
      </c>
      <c r="N21" s="918">
        <v>0</v>
      </c>
      <c r="O21" s="918">
        <v>0</v>
      </c>
      <c r="P21" s="918">
        <v>0</v>
      </c>
      <c r="Q21" s="918">
        <v>0</v>
      </c>
      <c r="R21" s="918">
        <v>0</v>
      </c>
      <c r="S21" s="918">
        <v>0</v>
      </c>
      <c r="T21" s="918">
        <v>0</v>
      </c>
      <c r="U21" s="918">
        <v>0</v>
      </c>
      <c r="V21" s="918">
        <v>0</v>
      </c>
      <c r="W21" s="918">
        <v>0</v>
      </c>
      <c r="X21" s="918">
        <v>0</v>
      </c>
      <c r="Y21" s="918">
        <v>0</v>
      </c>
      <c r="Z21" s="918" t="s">
        <v>973</v>
      </c>
      <c r="AA21" s="918" t="s">
        <v>620</v>
      </c>
      <c r="AB21" s="918" t="b">
        <v>0</v>
      </c>
      <c r="AD21" s="918" t="s">
        <v>971</v>
      </c>
      <c r="AE21" s="918" t="s">
        <v>621</v>
      </c>
    </row>
    <row r="22" spans="1:31" ht="11.25">
      <c r="A22" s="922">
        <v>0</v>
      </c>
      <c r="B22" s="923">
        <v>21</v>
      </c>
      <c r="C22" s="918">
        <v>0</v>
      </c>
      <c r="E22" s="918" t="s">
        <v>975</v>
      </c>
      <c r="F22" s="918">
        <v>81788285</v>
      </c>
      <c r="G22" s="918">
        <v>81788285</v>
      </c>
      <c r="H22" s="918">
        <v>0</v>
      </c>
      <c r="J22" s="918">
        <v>0</v>
      </c>
      <c r="L22" s="918">
        <v>0</v>
      </c>
      <c r="N22" s="918">
        <v>0</v>
      </c>
      <c r="O22" s="918">
        <v>0</v>
      </c>
      <c r="P22" s="918">
        <v>0</v>
      </c>
      <c r="Q22" s="918">
        <v>0</v>
      </c>
      <c r="R22" s="918">
        <v>0</v>
      </c>
      <c r="S22" s="918">
        <v>0</v>
      </c>
      <c r="T22" s="918">
        <v>0</v>
      </c>
      <c r="U22" s="918">
        <v>0</v>
      </c>
      <c r="V22" s="918">
        <v>0</v>
      </c>
      <c r="W22" s="918">
        <v>0</v>
      </c>
      <c r="X22" s="918">
        <v>0</v>
      </c>
      <c r="Y22" s="918">
        <v>0</v>
      </c>
      <c r="AB22" s="918" t="b">
        <v>0</v>
      </c>
      <c r="AD22" s="918" t="s">
        <v>971</v>
      </c>
      <c r="AE22" s="918" t="s">
        <v>621</v>
      </c>
    </row>
    <row r="23" spans="1:31" ht="11.25">
      <c r="A23" s="922">
        <v>0</v>
      </c>
      <c r="B23" s="923">
        <v>22</v>
      </c>
      <c r="C23" s="918">
        <v>0</v>
      </c>
      <c r="E23" s="918" t="s">
        <v>976</v>
      </c>
      <c r="F23" s="918">
        <v>2275003740</v>
      </c>
      <c r="G23" s="918">
        <v>2275003740</v>
      </c>
      <c r="H23" s="918">
        <v>0</v>
      </c>
      <c r="J23" s="918">
        <v>0</v>
      </c>
      <c r="L23" s="918">
        <v>0</v>
      </c>
      <c r="N23" s="918">
        <v>0</v>
      </c>
      <c r="O23" s="918">
        <v>0</v>
      </c>
      <c r="P23" s="918">
        <v>0</v>
      </c>
      <c r="Q23" s="918">
        <v>0</v>
      </c>
      <c r="R23" s="918">
        <v>0</v>
      </c>
      <c r="S23" s="918">
        <v>0</v>
      </c>
      <c r="T23" s="918">
        <v>0</v>
      </c>
      <c r="U23" s="918">
        <v>0</v>
      </c>
      <c r="V23" s="918">
        <v>0</v>
      </c>
      <c r="W23" s="918">
        <v>0</v>
      </c>
      <c r="X23" s="918">
        <v>0</v>
      </c>
      <c r="Y23" s="918">
        <v>0</v>
      </c>
      <c r="AB23" s="918" t="b">
        <v>1</v>
      </c>
      <c r="AC23" s="918" t="s">
        <v>950</v>
      </c>
      <c r="AE23" s="918" t="s">
        <v>621</v>
      </c>
    </row>
    <row r="24" spans="1:31" ht="11.25">
      <c r="A24" s="922">
        <v>0</v>
      </c>
      <c r="B24" s="923">
        <v>23</v>
      </c>
      <c r="C24" s="918">
        <v>0</v>
      </c>
      <c r="E24" s="918" t="s">
        <v>959</v>
      </c>
      <c r="F24" s="918">
        <v>0</v>
      </c>
      <c r="G24" s="918">
        <v>0</v>
      </c>
      <c r="H24" s="918">
        <v>0</v>
      </c>
      <c r="J24" s="918">
        <v>0</v>
      </c>
      <c r="L24" s="918">
        <v>0</v>
      </c>
      <c r="N24" s="918">
        <v>0</v>
      </c>
      <c r="O24" s="918">
        <v>0</v>
      </c>
      <c r="P24" s="918">
        <v>0</v>
      </c>
      <c r="Q24" s="918">
        <v>0</v>
      </c>
      <c r="R24" s="918">
        <v>0</v>
      </c>
      <c r="S24" s="918">
        <v>0</v>
      </c>
      <c r="T24" s="918">
        <v>0</v>
      </c>
      <c r="U24" s="918">
        <v>0</v>
      </c>
      <c r="V24" s="918">
        <v>0</v>
      </c>
      <c r="W24" s="918">
        <v>0</v>
      </c>
      <c r="X24" s="918">
        <v>0</v>
      </c>
      <c r="Y24" s="918">
        <v>0</v>
      </c>
      <c r="Z24" s="918" t="s">
        <v>950</v>
      </c>
      <c r="AA24" s="918" t="s">
        <v>620</v>
      </c>
      <c r="AB24" s="918" t="b">
        <v>0</v>
      </c>
      <c r="AE24" s="918" t="s">
        <v>621</v>
      </c>
    </row>
    <row r="25" spans="1:31" ht="11.25">
      <c r="A25" s="922">
        <v>0</v>
      </c>
      <c r="B25" s="923">
        <v>24</v>
      </c>
      <c r="C25" s="918">
        <v>0</v>
      </c>
      <c r="E25" s="918" t="s">
        <v>970</v>
      </c>
      <c r="F25" s="918">
        <v>0</v>
      </c>
      <c r="G25" s="918">
        <v>0</v>
      </c>
      <c r="H25" s="918">
        <v>0</v>
      </c>
      <c r="J25" s="918">
        <v>0</v>
      </c>
      <c r="L25" s="918">
        <v>0</v>
      </c>
      <c r="N25" s="918">
        <v>0</v>
      </c>
      <c r="O25" s="918">
        <v>0</v>
      </c>
      <c r="P25" s="918">
        <v>0</v>
      </c>
      <c r="Q25" s="918">
        <v>0</v>
      </c>
      <c r="R25" s="918">
        <v>0</v>
      </c>
      <c r="S25" s="918">
        <v>0</v>
      </c>
      <c r="T25" s="918">
        <v>0</v>
      </c>
      <c r="U25" s="918">
        <v>0</v>
      </c>
      <c r="V25" s="918">
        <v>0</v>
      </c>
      <c r="W25" s="918">
        <v>0</v>
      </c>
      <c r="X25" s="918">
        <v>0</v>
      </c>
      <c r="Y25" s="918">
        <v>0</v>
      </c>
      <c r="AB25" s="918" t="b">
        <v>0</v>
      </c>
      <c r="AD25" s="918" t="s">
        <v>977</v>
      </c>
      <c r="AE25" s="918" t="s">
        <v>621</v>
      </c>
    </row>
    <row r="26" spans="1:31" ht="11.25">
      <c r="A26" s="922">
        <v>0</v>
      </c>
      <c r="B26" s="923">
        <v>25</v>
      </c>
      <c r="C26" s="918">
        <v>0</v>
      </c>
      <c r="E26" s="918" t="s">
        <v>978</v>
      </c>
      <c r="F26" s="918">
        <v>0</v>
      </c>
      <c r="G26" s="918">
        <v>0</v>
      </c>
      <c r="H26" s="918">
        <v>0</v>
      </c>
      <c r="J26" s="918">
        <v>0</v>
      </c>
      <c r="L26" s="918">
        <v>0</v>
      </c>
      <c r="N26" s="918">
        <v>0</v>
      </c>
      <c r="O26" s="918">
        <v>0</v>
      </c>
      <c r="P26" s="918">
        <v>0</v>
      </c>
      <c r="Q26" s="918">
        <v>0</v>
      </c>
      <c r="R26" s="918">
        <v>0</v>
      </c>
      <c r="S26" s="918">
        <v>0</v>
      </c>
      <c r="T26" s="918">
        <v>0</v>
      </c>
      <c r="U26" s="918">
        <v>0</v>
      </c>
      <c r="V26" s="918">
        <v>0</v>
      </c>
      <c r="W26" s="918">
        <v>0</v>
      </c>
      <c r="X26" s="918">
        <v>0</v>
      </c>
      <c r="Y26" s="918">
        <v>0</v>
      </c>
      <c r="AB26" s="918" t="b">
        <v>0</v>
      </c>
      <c r="AD26" s="918" t="s">
        <v>977</v>
      </c>
      <c r="AE26" s="918" t="s">
        <v>621</v>
      </c>
    </row>
    <row r="27" spans="1:31" ht="11.25">
      <c r="A27" s="922">
        <v>0</v>
      </c>
      <c r="B27" s="923">
        <v>26</v>
      </c>
      <c r="C27" s="918">
        <v>0</v>
      </c>
      <c r="E27" s="918" t="s">
        <v>979</v>
      </c>
      <c r="F27" s="918">
        <v>0</v>
      </c>
      <c r="G27" s="918">
        <v>0</v>
      </c>
      <c r="H27" s="918">
        <v>0</v>
      </c>
      <c r="J27" s="918">
        <v>0</v>
      </c>
      <c r="L27" s="918">
        <v>0</v>
      </c>
      <c r="N27" s="918">
        <v>0</v>
      </c>
      <c r="O27" s="918">
        <v>0</v>
      </c>
      <c r="P27" s="918">
        <v>0</v>
      </c>
      <c r="Q27" s="918">
        <v>0</v>
      </c>
      <c r="R27" s="918">
        <v>0</v>
      </c>
      <c r="S27" s="918">
        <v>0</v>
      </c>
      <c r="T27" s="918">
        <v>0</v>
      </c>
      <c r="U27" s="918">
        <v>0</v>
      </c>
      <c r="V27" s="918">
        <v>0</v>
      </c>
      <c r="W27" s="918">
        <v>0</v>
      </c>
      <c r="X27" s="918">
        <v>0</v>
      </c>
      <c r="Y27" s="918">
        <v>0</v>
      </c>
      <c r="AB27" s="918" t="b">
        <v>1</v>
      </c>
      <c r="AC27" s="918" t="s">
        <v>950</v>
      </c>
      <c r="AE27" s="918" t="s">
        <v>621</v>
      </c>
    </row>
    <row r="28" spans="1:31" ht="11.25">
      <c r="A28" s="922">
        <v>0</v>
      </c>
      <c r="B28" s="923">
        <v>27</v>
      </c>
      <c r="C28" s="918">
        <v>0</v>
      </c>
      <c r="E28" s="918" t="s">
        <v>961</v>
      </c>
      <c r="F28" s="918">
        <v>0</v>
      </c>
      <c r="G28" s="918">
        <v>0</v>
      </c>
      <c r="H28" s="918">
        <v>0</v>
      </c>
      <c r="J28" s="918">
        <v>0</v>
      </c>
      <c r="L28" s="918">
        <v>0</v>
      </c>
      <c r="N28" s="918">
        <v>0</v>
      </c>
      <c r="O28" s="918">
        <v>0</v>
      </c>
      <c r="P28" s="918">
        <v>0</v>
      </c>
      <c r="Q28" s="918">
        <v>0</v>
      </c>
      <c r="R28" s="918">
        <v>0</v>
      </c>
      <c r="S28" s="918">
        <v>0</v>
      </c>
      <c r="T28" s="918">
        <v>0</v>
      </c>
      <c r="U28" s="918">
        <v>0</v>
      </c>
      <c r="V28" s="918">
        <v>0</v>
      </c>
      <c r="W28" s="918">
        <v>0</v>
      </c>
      <c r="X28" s="918">
        <v>0</v>
      </c>
      <c r="Y28" s="918">
        <v>0</v>
      </c>
      <c r="Z28" s="918" t="s">
        <v>950</v>
      </c>
      <c r="AA28" s="918" t="s">
        <v>620</v>
      </c>
      <c r="AB28" s="918" t="b">
        <v>0</v>
      </c>
      <c r="AE28" s="918" t="s">
        <v>621</v>
      </c>
    </row>
    <row r="29" spans="1:31" ht="11.25">
      <c r="A29" s="922">
        <v>0</v>
      </c>
      <c r="B29" s="923">
        <v>28</v>
      </c>
      <c r="C29" s="918">
        <v>0</v>
      </c>
      <c r="E29" s="918" t="s">
        <v>970</v>
      </c>
      <c r="F29" s="918">
        <v>0</v>
      </c>
      <c r="G29" s="918">
        <v>0</v>
      </c>
      <c r="H29" s="918">
        <v>0</v>
      </c>
      <c r="J29" s="918">
        <v>0</v>
      </c>
      <c r="L29" s="918">
        <v>0</v>
      </c>
      <c r="N29" s="918">
        <v>0</v>
      </c>
      <c r="O29" s="918">
        <v>0</v>
      </c>
      <c r="P29" s="918">
        <v>0</v>
      </c>
      <c r="Q29" s="918">
        <v>0</v>
      </c>
      <c r="R29" s="918">
        <v>0</v>
      </c>
      <c r="S29" s="918">
        <v>0</v>
      </c>
      <c r="T29" s="918">
        <v>0</v>
      </c>
      <c r="U29" s="918">
        <v>0</v>
      </c>
      <c r="V29" s="918">
        <v>0</v>
      </c>
      <c r="W29" s="918">
        <v>0</v>
      </c>
      <c r="X29" s="918">
        <v>0</v>
      </c>
      <c r="Y29" s="918">
        <v>0</v>
      </c>
      <c r="AB29" s="918" t="b">
        <v>0</v>
      </c>
      <c r="AD29" s="918" t="s">
        <v>980</v>
      </c>
      <c r="AE29" s="918" t="s">
        <v>621</v>
      </c>
    </row>
    <row r="30" spans="1:31" ht="11.25">
      <c r="A30" s="922">
        <v>0</v>
      </c>
      <c r="B30" s="923">
        <v>29</v>
      </c>
      <c r="C30" s="918">
        <v>0</v>
      </c>
      <c r="E30" s="918" t="s">
        <v>981</v>
      </c>
      <c r="F30" s="918">
        <v>0</v>
      </c>
      <c r="G30" s="918">
        <v>0</v>
      </c>
      <c r="H30" s="918">
        <v>0</v>
      </c>
      <c r="J30" s="918">
        <v>0</v>
      </c>
      <c r="L30" s="918">
        <v>0</v>
      </c>
      <c r="N30" s="918">
        <v>0</v>
      </c>
      <c r="O30" s="918">
        <v>0</v>
      </c>
      <c r="P30" s="918">
        <v>0</v>
      </c>
      <c r="Q30" s="918">
        <v>0</v>
      </c>
      <c r="R30" s="918">
        <v>0</v>
      </c>
      <c r="S30" s="918">
        <v>0</v>
      </c>
      <c r="T30" s="918">
        <v>0</v>
      </c>
      <c r="U30" s="918">
        <v>0</v>
      </c>
      <c r="V30" s="918">
        <v>0</v>
      </c>
      <c r="W30" s="918">
        <v>0</v>
      </c>
      <c r="X30" s="918">
        <v>0</v>
      </c>
      <c r="Y30" s="918">
        <v>0</v>
      </c>
      <c r="AB30" s="918" t="b">
        <v>0</v>
      </c>
      <c r="AD30" s="918" t="s">
        <v>980</v>
      </c>
      <c r="AE30" s="918" t="s">
        <v>621</v>
      </c>
    </row>
    <row r="31" spans="1:31" ht="11.25">
      <c r="A31" s="922">
        <v>0</v>
      </c>
      <c r="B31" s="923">
        <v>30</v>
      </c>
      <c r="C31" s="918">
        <v>0</v>
      </c>
      <c r="E31" s="918" t="s">
        <v>982</v>
      </c>
      <c r="F31" s="918">
        <v>0</v>
      </c>
      <c r="G31" s="918">
        <v>0</v>
      </c>
      <c r="H31" s="918">
        <v>0</v>
      </c>
      <c r="J31" s="918">
        <v>0</v>
      </c>
      <c r="L31" s="918">
        <v>0</v>
      </c>
      <c r="N31" s="918">
        <v>0</v>
      </c>
      <c r="O31" s="918">
        <v>0</v>
      </c>
      <c r="P31" s="918">
        <v>0</v>
      </c>
      <c r="Q31" s="918">
        <v>0</v>
      </c>
      <c r="R31" s="918">
        <v>0</v>
      </c>
      <c r="S31" s="918">
        <v>0</v>
      </c>
      <c r="T31" s="918">
        <v>0</v>
      </c>
      <c r="U31" s="918">
        <v>0</v>
      </c>
      <c r="V31" s="918">
        <v>0</v>
      </c>
      <c r="W31" s="918">
        <v>0</v>
      </c>
      <c r="X31" s="918">
        <v>0</v>
      </c>
      <c r="Y31" s="918">
        <v>0</v>
      </c>
      <c r="AB31" s="918" t="b">
        <v>1</v>
      </c>
      <c r="AC31" s="918" t="s">
        <v>950</v>
      </c>
      <c r="AE31" s="918" t="s">
        <v>621</v>
      </c>
    </row>
    <row r="32" spans="1:31" ht="11.25">
      <c r="A32" s="922">
        <v>0</v>
      </c>
      <c r="B32" s="923">
        <v>31</v>
      </c>
      <c r="C32" s="918">
        <v>0</v>
      </c>
      <c r="E32" s="918" t="s">
        <v>983</v>
      </c>
      <c r="F32" s="918">
        <v>0</v>
      </c>
      <c r="G32" s="918">
        <v>0</v>
      </c>
      <c r="H32" s="918">
        <v>0</v>
      </c>
      <c r="J32" s="918">
        <v>0</v>
      </c>
      <c r="L32" s="918">
        <v>0</v>
      </c>
      <c r="N32" s="918">
        <v>0</v>
      </c>
      <c r="O32" s="918">
        <v>0</v>
      </c>
      <c r="P32" s="918">
        <v>0</v>
      </c>
      <c r="Q32" s="918">
        <v>0</v>
      </c>
      <c r="R32" s="918">
        <v>0</v>
      </c>
      <c r="S32" s="918">
        <v>0</v>
      </c>
      <c r="T32" s="918">
        <v>0</v>
      </c>
      <c r="U32" s="918">
        <v>0</v>
      </c>
      <c r="V32" s="918">
        <v>0</v>
      </c>
      <c r="W32" s="918">
        <v>0</v>
      </c>
      <c r="X32" s="918">
        <v>0</v>
      </c>
      <c r="Y32" s="918">
        <v>0</v>
      </c>
      <c r="Z32" s="918" t="s">
        <v>973</v>
      </c>
      <c r="AA32" s="918" t="s">
        <v>620</v>
      </c>
      <c r="AB32" s="918" t="b">
        <v>0</v>
      </c>
      <c r="AD32" s="918" t="s">
        <v>984</v>
      </c>
      <c r="AE32" s="918" t="s">
        <v>621</v>
      </c>
    </row>
    <row r="33" spans="1:31" ht="11.25">
      <c r="A33" s="922">
        <v>0</v>
      </c>
      <c r="B33" s="923">
        <v>32</v>
      </c>
      <c r="C33" s="918">
        <v>0</v>
      </c>
      <c r="E33" s="918" t="s">
        <v>985</v>
      </c>
      <c r="F33" s="918">
        <v>0</v>
      </c>
      <c r="G33" s="918">
        <v>0</v>
      </c>
      <c r="H33" s="918">
        <v>0</v>
      </c>
      <c r="J33" s="918">
        <v>0</v>
      </c>
      <c r="L33" s="918">
        <v>0</v>
      </c>
      <c r="N33" s="918">
        <v>0</v>
      </c>
      <c r="O33" s="918">
        <v>0</v>
      </c>
      <c r="P33" s="918">
        <v>0</v>
      </c>
      <c r="Q33" s="918">
        <v>0</v>
      </c>
      <c r="R33" s="918">
        <v>0</v>
      </c>
      <c r="S33" s="918">
        <v>0</v>
      </c>
      <c r="T33" s="918">
        <v>0</v>
      </c>
      <c r="U33" s="918">
        <v>0</v>
      </c>
      <c r="V33" s="918">
        <v>0</v>
      </c>
      <c r="W33" s="918">
        <v>0</v>
      </c>
      <c r="X33" s="918">
        <v>0</v>
      </c>
      <c r="Y33" s="918">
        <v>0</v>
      </c>
      <c r="AB33" s="918" t="b">
        <v>0</v>
      </c>
      <c r="AD33" s="918" t="s">
        <v>984</v>
      </c>
      <c r="AE33" s="918" t="s">
        <v>621</v>
      </c>
    </row>
    <row r="34" spans="1:31" ht="11.25">
      <c r="A34" s="922">
        <v>0</v>
      </c>
      <c r="B34" s="923">
        <v>33</v>
      </c>
      <c r="C34" s="918">
        <v>0</v>
      </c>
      <c r="E34" s="918" t="s">
        <v>986</v>
      </c>
      <c r="F34" s="918">
        <v>2275003740</v>
      </c>
      <c r="G34" s="918">
        <v>2275003740</v>
      </c>
      <c r="H34" s="918">
        <v>0</v>
      </c>
      <c r="J34" s="918">
        <v>0</v>
      </c>
      <c r="L34" s="918">
        <v>0</v>
      </c>
      <c r="N34" s="918">
        <v>0</v>
      </c>
      <c r="O34" s="918">
        <v>0</v>
      </c>
      <c r="P34" s="918">
        <v>0</v>
      </c>
      <c r="Q34" s="918">
        <v>0</v>
      </c>
      <c r="R34" s="918">
        <v>0</v>
      </c>
      <c r="S34" s="918">
        <v>0</v>
      </c>
      <c r="T34" s="918">
        <v>0</v>
      </c>
      <c r="U34" s="918">
        <v>0</v>
      </c>
      <c r="V34" s="918">
        <v>0</v>
      </c>
      <c r="W34" s="918">
        <v>0</v>
      </c>
      <c r="X34" s="918">
        <v>0</v>
      </c>
      <c r="Y34" s="918">
        <v>0</v>
      </c>
      <c r="AB34" s="918" t="b">
        <v>1</v>
      </c>
      <c r="AC34" s="918" t="s">
        <v>950</v>
      </c>
      <c r="AE34" s="918" t="s">
        <v>621</v>
      </c>
    </row>
    <row r="35" spans="1:2" ht="11.25">
      <c r="A35" s="922"/>
      <c r="B35" s="922"/>
    </row>
    <row r="36" spans="1:2" ht="11.25">
      <c r="A36" s="922"/>
      <c r="B36" s="922"/>
    </row>
    <row r="37" spans="1:2" ht="11.25">
      <c r="A37" s="922"/>
      <c r="B37" s="922"/>
    </row>
    <row r="38" spans="1:2" ht="11.25">
      <c r="A38" s="922"/>
      <c r="B38" s="922"/>
    </row>
    <row r="39" spans="1:2" ht="11.25">
      <c r="A39" s="922"/>
      <c r="B39" s="922"/>
    </row>
    <row r="40" spans="1:2" ht="11.25">
      <c r="A40" s="922"/>
      <c r="B40" s="922"/>
    </row>
    <row r="41" spans="1:2" ht="11.25">
      <c r="A41" s="922"/>
      <c r="B41" s="922"/>
    </row>
    <row r="42" spans="1:2" ht="11.25">
      <c r="A42" s="922"/>
      <c r="B42" s="922"/>
    </row>
    <row r="43" spans="1:2" ht="11.25">
      <c r="A43" s="922"/>
      <c r="B43" s="922"/>
    </row>
    <row r="44" spans="1:2" ht="11.25">
      <c r="A44" s="922"/>
      <c r="B44" s="922"/>
    </row>
    <row r="45" spans="1:2" ht="11.25">
      <c r="A45" s="922"/>
      <c r="B45" s="922"/>
    </row>
    <row r="46" spans="1:2" ht="11.25">
      <c r="A46" s="922"/>
      <c r="B46" s="922"/>
    </row>
    <row r="47" spans="1:2" ht="11.25">
      <c r="A47" s="922"/>
      <c r="B47" s="922"/>
    </row>
    <row r="48" spans="1:2" ht="11.25">
      <c r="A48" s="922"/>
      <c r="B48" s="922"/>
    </row>
    <row r="49" spans="1:2" ht="11.25">
      <c r="A49" s="922"/>
      <c r="B49" s="922"/>
    </row>
    <row r="50" spans="1:2" ht="11.25">
      <c r="A50" s="922"/>
      <c r="B50" s="922"/>
    </row>
    <row r="51" spans="1:2" ht="11.25">
      <c r="A51" s="922"/>
      <c r="B51" s="922"/>
    </row>
    <row r="52" spans="1:2" ht="11.25">
      <c r="A52" s="922"/>
      <c r="B52" s="922"/>
    </row>
    <row r="53" spans="1:2" ht="11.25">
      <c r="A53" s="922"/>
      <c r="B53" s="922"/>
    </row>
    <row r="54" spans="1:2" ht="11.25">
      <c r="A54" s="922"/>
      <c r="B54" s="922"/>
    </row>
    <row r="55" spans="1:2" ht="11.25">
      <c r="A55" s="922"/>
      <c r="B55" s="922"/>
    </row>
    <row r="56" spans="1:2" ht="11.25">
      <c r="A56" s="922"/>
      <c r="B56" s="922"/>
    </row>
    <row r="57" spans="1:2" ht="11.25">
      <c r="A57" s="922"/>
      <c r="B57" s="922"/>
    </row>
    <row r="58" spans="1:2" ht="11.25">
      <c r="A58" s="922"/>
      <c r="B58" s="922"/>
    </row>
    <row r="59" spans="1:2" ht="11.25">
      <c r="A59" s="922"/>
      <c r="B59" s="922"/>
    </row>
    <row r="60" spans="1:2" ht="11.25">
      <c r="A60" s="922"/>
      <c r="B60" s="922"/>
    </row>
    <row r="61" spans="1:2" ht="11.25">
      <c r="A61" s="922"/>
      <c r="B61" s="922"/>
    </row>
    <row r="62" spans="1:2" ht="11.25">
      <c r="A62" s="922"/>
      <c r="B62" s="922"/>
    </row>
    <row r="63" spans="1:2" ht="11.25">
      <c r="A63" s="922"/>
      <c r="B63" s="922"/>
    </row>
    <row r="64" spans="1:2" ht="11.25">
      <c r="A64" s="922"/>
      <c r="B64" s="922"/>
    </row>
    <row r="65" spans="1:2" ht="11.25">
      <c r="A65" s="922"/>
      <c r="B65" s="922"/>
    </row>
    <row r="66" spans="1:2" ht="11.25">
      <c r="A66" s="922"/>
      <c r="B66" s="922"/>
    </row>
    <row r="67" spans="1:2" ht="11.25">
      <c r="A67" s="922"/>
      <c r="B67" s="922"/>
    </row>
    <row r="68" spans="1:2" ht="11.25">
      <c r="A68" s="922"/>
      <c r="B68" s="922"/>
    </row>
    <row r="69" spans="1:2" ht="11.25">
      <c r="A69" s="922"/>
      <c r="B69" s="922"/>
    </row>
    <row r="70" spans="1:2" ht="11.25">
      <c r="A70" s="922"/>
      <c r="B70" s="922"/>
    </row>
    <row r="71" spans="1:2" ht="11.25">
      <c r="A71" s="922"/>
      <c r="B71" s="922"/>
    </row>
    <row r="72" spans="1:2" ht="11.25">
      <c r="A72" s="922"/>
      <c r="B72" s="922"/>
    </row>
    <row r="73" spans="1:2" ht="11.25">
      <c r="A73" s="922"/>
      <c r="B73" s="922"/>
    </row>
    <row r="74" spans="1:2" ht="11.25">
      <c r="A74" s="922"/>
      <c r="B74" s="922"/>
    </row>
    <row r="75" spans="1:2" ht="11.25">
      <c r="A75" s="922"/>
      <c r="B75" s="922"/>
    </row>
    <row r="76" spans="1:2" ht="11.25">
      <c r="A76" s="922"/>
      <c r="B76" s="922"/>
    </row>
    <row r="77" spans="1:2" ht="11.25">
      <c r="A77" s="922"/>
      <c r="B77" s="922"/>
    </row>
    <row r="78" spans="1:2" ht="11.25">
      <c r="A78" s="922"/>
      <c r="B78" s="922"/>
    </row>
    <row r="79" spans="1:2" ht="11.25">
      <c r="A79" s="922"/>
      <c r="B79" s="922"/>
    </row>
    <row r="80" spans="1:2" ht="11.25">
      <c r="A80" s="922"/>
      <c r="B80" s="922"/>
    </row>
    <row r="81" spans="1:2" ht="11.25">
      <c r="A81" s="922"/>
      <c r="B81" s="922"/>
    </row>
    <row r="82" spans="1:2" ht="11.25">
      <c r="A82" s="922"/>
      <c r="B82" s="922"/>
    </row>
    <row r="83" spans="1:2" ht="11.25">
      <c r="A83" s="922"/>
      <c r="B83" s="922"/>
    </row>
    <row r="84" spans="1:2" ht="11.25">
      <c r="A84" s="922"/>
      <c r="B84" s="922"/>
    </row>
    <row r="85" spans="1:2" ht="11.25">
      <c r="A85" s="922"/>
      <c r="B85" s="922"/>
    </row>
    <row r="86" spans="1:2" ht="11.25">
      <c r="A86" s="922"/>
      <c r="B86" s="922"/>
    </row>
    <row r="87" spans="1:2" ht="11.25">
      <c r="A87" s="922"/>
      <c r="B87" s="922"/>
    </row>
    <row r="91" spans="1:2" ht="11.25">
      <c r="A91" s="916"/>
      <c r="B91" s="916"/>
    </row>
    <row r="92" spans="1:2" ht="11.25">
      <c r="A92" s="916"/>
      <c r="B92" s="916"/>
    </row>
    <row r="93" spans="1:2" ht="11.25">
      <c r="A93" s="916"/>
      <c r="B93" s="916"/>
    </row>
    <row r="94" spans="1:2" ht="11.25">
      <c r="A94" s="916"/>
      <c r="B94" s="916"/>
    </row>
    <row r="95" spans="1:2" ht="11.25">
      <c r="A95" s="916"/>
      <c r="B95" s="916"/>
    </row>
    <row r="96" spans="1:2" ht="11.25">
      <c r="A96" s="916"/>
      <c r="B96" s="916"/>
    </row>
    <row r="97" spans="1:2" ht="11.25">
      <c r="A97" s="916"/>
      <c r="B97" s="916"/>
    </row>
    <row r="98" spans="1:2" ht="11.25">
      <c r="A98" s="916"/>
      <c r="B98" s="916"/>
    </row>
    <row r="99" spans="1:2" ht="11.25">
      <c r="A99" s="916"/>
      <c r="B99" s="916"/>
    </row>
    <row r="100" spans="1:2" ht="11.25">
      <c r="A100" s="916"/>
      <c r="B100" s="916"/>
    </row>
    <row r="101" spans="1:2" ht="11.25">
      <c r="A101" s="916"/>
      <c r="B101" s="916"/>
    </row>
    <row r="102" spans="1:2" ht="11.25">
      <c r="A102" s="916"/>
      <c r="B102" s="916"/>
    </row>
    <row r="103" spans="1:2" ht="11.25">
      <c r="A103" s="916"/>
      <c r="B103" s="916"/>
    </row>
    <row r="104" spans="1:2" ht="11.25">
      <c r="A104" s="916"/>
      <c r="B104" s="916"/>
    </row>
    <row r="105" spans="1:2" ht="11.25">
      <c r="A105" s="916"/>
      <c r="B105" s="916"/>
    </row>
    <row r="106" spans="1:2" ht="11.25">
      <c r="A106" s="916"/>
      <c r="B106" s="916"/>
    </row>
    <row r="107" spans="1:2" ht="11.25">
      <c r="A107" s="916"/>
      <c r="B107" s="916"/>
    </row>
    <row r="108" spans="1:2" ht="11.25">
      <c r="A108" s="916"/>
      <c r="B108" s="916"/>
    </row>
    <row r="109" spans="1:2" ht="11.25">
      <c r="A109" s="916"/>
      <c r="B109" s="916"/>
    </row>
    <row r="110" spans="1:2" ht="11.25">
      <c r="A110" s="916"/>
      <c r="B110" s="916"/>
    </row>
    <row r="111" spans="1:2" ht="11.25">
      <c r="A111" s="916"/>
      <c r="B111" s="916"/>
    </row>
    <row r="112" spans="1:2" ht="11.25">
      <c r="A112" s="916"/>
      <c r="B112" s="916"/>
    </row>
    <row r="113" spans="1:2" ht="11.25">
      <c r="A113" s="916"/>
      <c r="B113" s="916"/>
    </row>
    <row r="114" spans="1:2" ht="11.25">
      <c r="A114" s="916"/>
      <c r="B114" s="916"/>
    </row>
    <row r="115" spans="1:2" ht="11.25">
      <c r="A115" s="916"/>
      <c r="B115" s="916"/>
    </row>
    <row r="116" spans="1:2" ht="11.25">
      <c r="A116" s="916"/>
      <c r="B116" s="916"/>
    </row>
    <row r="117" spans="1:2" ht="11.25">
      <c r="A117" s="916"/>
      <c r="B117" s="916"/>
    </row>
    <row r="118" spans="1:2" ht="11.25">
      <c r="A118" s="916"/>
      <c r="B118" s="916"/>
    </row>
    <row r="119" spans="1:2" ht="11.25">
      <c r="A119" s="916"/>
      <c r="B119" s="916"/>
    </row>
    <row r="120" spans="1:2" ht="11.25">
      <c r="A120" s="916"/>
      <c r="B120" s="916"/>
    </row>
    <row r="121" spans="1:2" ht="11.25">
      <c r="A121" s="916"/>
      <c r="B121" s="916"/>
    </row>
    <row r="122" spans="1:2" ht="11.25">
      <c r="A122" s="916"/>
      <c r="B122" s="916"/>
    </row>
    <row r="123" spans="1:2" ht="11.25">
      <c r="A123" s="916"/>
      <c r="B123" s="916"/>
    </row>
    <row r="124" spans="1:2" ht="11.25">
      <c r="A124" s="916"/>
      <c r="B124" s="916"/>
    </row>
    <row r="125" spans="1:2" ht="11.25">
      <c r="A125" s="916"/>
      <c r="B125" s="916"/>
    </row>
    <row r="126" spans="1:2" ht="11.25">
      <c r="A126" s="916"/>
      <c r="B126" s="916"/>
    </row>
    <row r="127" spans="1:2" ht="11.25">
      <c r="A127" s="916"/>
      <c r="B127" s="916"/>
    </row>
    <row r="128" spans="1:2" ht="11.25">
      <c r="A128" s="916"/>
      <c r="B128" s="916"/>
    </row>
    <row r="129" spans="1:2" ht="11.25">
      <c r="A129" s="916"/>
      <c r="B129" s="916"/>
    </row>
    <row r="130" spans="1:2" ht="11.25">
      <c r="A130" s="916"/>
      <c r="B130" s="916"/>
    </row>
    <row r="131" spans="1:2" ht="11.25">
      <c r="A131" s="916"/>
      <c r="B131" s="916"/>
    </row>
    <row r="132" spans="1:2" ht="11.25">
      <c r="A132" s="916"/>
      <c r="B132" s="916"/>
    </row>
    <row r="133" spans="1:2" ht="11.25">
      <c r="A133" s="916"/>
      <c r="B133" s="916"/>
    </row>
    <row r="134" spans="1:2" ht="11.25">
      <c r="A134" s="916"/>
      <c r="B134" s="916"/>
    </row>
    <row r="135" spans="1:2" ht="11.25">
      <c r="A135" s="916"/>
      <c r="B135" s="916"/>
    </row>
    <row r="136" spans="1:2" ht="11.25">
      <c r="A136" s="916"/>
      <c r="B136" s="916"/>
    </row>
    <row r="137" spans="1:2" ht="11.25">
      <c r="A137" s="916"/>
      <c r="B137" s="916"/>
    </row>
    <row r="138" spans="1:2" ht="11.25">
      <c r="A138" s="916"/>
      <c r="B138" s="916"/>
    </row>
    <row r="139" spans="1:2" ht="11.25">
      <c r="A139" s="916"/>
      <c r="B139" s="916"/>
    </row>
    <row r="140" spans="1:2" ht="11.25">
      <c r="A140" s="916"/>
      <c r="B140" s="916"/>
    </row>
    <row r="141" spans="1:2" ht="11.25">
      <c r="A141" s="916"/>
      <c r="B141" s="916"/>
    </row>
    <row r="142" spans="1:2" ht="11.25">
      <c r="A142" s="916"/>
      <c r="B142" s="916"/>
    </row>
    <row r="143" spans="1:2" ht="11.25">
      <c r="A143" s="916"/>
      <c r="B143" s="916"/>
    </row>
    <row r="144" spans="1:2" ht="11.25">
      <c r="A144" s="916"/>
      <c r="B144" s="916"/>
    </row>
    <row r="145" spans="1:2" ht="11.25">
      <c r="A145" s="916"/>
      <c r="B145" s="916"/>
    </row>
    <row r="146" spans="1:2" ht="11.25">
      <c r="A146" s="916"/>
      <c r="B146" s="916"/>
    </row>
    <row r="147" spans="1:2" ht="11.25">
      <c r="A147" s="916"/>
      <c r="B147" s="916"/>
    </row>
    <row r="148" spans="1:2" ht="11.25">
      <c r="A148" s="916"/>
      <c r="B148" s="916"/>
    </row>
    <row r="149" spans="1:2" ht="11.25">
      <c r="A149" s="916"/>
      <c r="B149" s="916"/>
    </row>
    <row r="150" spans="1:2" ht="11.25">
      <c r="A150" s="916"/>
      <c r="B150" s="916"/>
    </row>
    <row r="151" spans="1:2" ht="11.25">
      <c r="A151" s="916"/>
      <c r="B151" s="916"/>
    </row>
    <row r="152" spans="1:2" ht="11.25">
      <c r="A152" s="916"/>
      <c r="B152" s="916"/>
    </row>
    <row r="153" spans="1:2" ht="11.25">
      <c r="A153" s="916"/>
      <c r="B153" s="916"/>
    </row>
    <row r="154" spans="1:2" ht="11.25">
      <c r="A154" s="916"/>
      <c r="B154" s="916"/>
    </row>
    <row r="155" spans="1:2" ht="11.25">
      <c r="A155" s="916"/>
      <c r="B155" s="916"/>
    </row>
    <row r="156" spans="1:2" ht="11.25">
      <c r="A156" s="916"/>
      <c r="B156" s="916"/>
    </row>
    <row r="157" spans="1:2" ht="11.25">
      <c r="A157" s="916"/>
      <c r="B157" s="916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105"/>
  <sheetViews>
    <sheetView workbookViewId="0" topLeftCell="D91">
      <selection activeCell="D99" sqref="D99"/>
    </sheetView>
  </sheetViews>
  <sheetFormatPr defaultColWidth="9.00390625" defaultRowHeight="15.75"/>
  <cols>
    <col min="1" max="1" width="0" style="820" hidden="1" customWidth="1"/>
    <col min="2" max="2" width="10.25390625" style="930" hidden="1" customWidth="1"/>
    <col min="3" max="3" width="10.125" style="930" hidden="1" customWidth="1"/>
    <col min="4" max="4" width="46.25390625" style="930" bestFit="1" customWidth="1"/>
    <col min="5" max="5" width="8.00390625" style="819" hidden="1" customWidth="1"/>
    <col min="6" max="8" width="11.125" style="882" hidden="1" customWidth="1"/>
    <col min="9" max="9" width="11.25390625" style="819" hidden="1" customWidth="1"/>
    <col min="10" max="10" width="0" style="819" hidden="1" customWidth="1"/>
    <col min="11" max="16384" width="9.00390625" style="819" customWidth="1"/>
  </cols>
  <sheetData>
    <row r="1" spans="1:23" ht="11.25">
      <c r="A1" s="824" t="s">
        <v>600</v>
      </c>
      <c r="B1" s="925" t="s">
        <v>601</v>
      </c>
      <c r="C1" s="925" t="s">
        <v>602</v>
      </c>
      <c r="D1" s="925" t="s">
        <v>830</v>
      </c>
      <c r="E1" s="864" t="s">
        <v>604</v>
      </c>
      <c r="F1" s="823" t="s">
        <v>987</v>
      </c>
      <c r="G1" s="823" t="s">
        <v>988</v>
      </c>
      <c r="H1" s="823" t="s">
        <v>989</v>
      </c>
      <c r="I1" s="864" t="s">
        <v>990</v>
      </c>
      <c r="J1" s="864" t="s">
        <v>991</v>
      </c>
      <c r="K1" s="864" t="s">
        <v>992</v>
      </c>
      <c r="L1" s="864" t="s">
        <v>993</v>
      </c>
      <c r="M1" s="864" t="s">
        <v>994</v>
      </c>
      <c r="N1" s="864" t="s">
        <v>995</v>
      </c>
      <c r="O1" s="864" t="s">
        <v>996</v>
      </c>
      <c r="P1" s="864" t="s">
        <v>997</v>
      </c>
      <c r="Q1" s="864" t="s">
        <v>998</v>
      </c>
      <c r="R1" s="864" t="s">
        <v>610</v>
      </c>
      <c r="S1" s="864" t="s">
        <v>615</v>
      </c>
      <c r="T1" s="864" t="s">
        <v>618</v>
      </c>
      <c r="U1" s="864" t="s">
        <v>617</v>
      </c>
      <c r="V1" s="864" t="s">
        <v>616</v>
      </c>
      <c r="W1" s="864" t="s">
        <v>619</v>
      </c>
    </row>
    <row r="2" spans="1:23" ht="11.25">
      <c r="A2" s="824">
        <v>1</v>
      </c>
      <c r="B2" s="925">
        <v>1</v>
      </c>
      <c r="C2" s="925">
        <v>0</v>
      </c>
      <c r="D2" s="925" t="s">
        <v>999</v>
      </c>
      <c r="E2" s="864"/>
      <c r="F2" s="823">
        <v>0</v>
      </c>
      <c r="G2" s="823">
        <v>0</v>
      </c>
      <c r="H2" s="823">
        <v>0</v>
      </c>
      <c r="I2" s="864">
        <v>0</v>
      </c>
      <c r="J2" s="864">
        <v>0</v>
      </c>
      <c r="K2" s="864">
        <v>0</v>
      </c>
      <c r="L2" s="864">
        <v>0</v>
      </c>
      <c r="M2" s="864">
        <v>0</v>
      </c>
      <c r="N2" s="864">
        <v>0</v>
      </c>
      <c r="O2" s="864">
        <v>0</v>
      </c>
      <c r="P2" s="864">
        <v>0</v>
      </c>
      <c r="Q2" s="864">
        <v>0</v>
      </c>
      <c r="R2" s="864" t="s">
        <v>620</v>
      </c>
      <c r="S2" s="864" t="b">
        <v>0</v>
      </c>
      <c r="T2" s="864" t="s">
        <v>1000</v>
      </c>
      <c r="U2" s="864"/>
      <c r="V2" s="864"/>
      <c r="W2" s="864" t="s">
        <v>621</v>
      </c>
    </row>
    <row r="3" spans="1:23" ht="11.25">
      <c r="A3" s="827">
        <v>2</v>
      </c>
      <c r="B3" s="831">
        <v>2</v>
      </c>
      <c r="C3" s="834">
        <v>0</v>
      </c>
      <c r="D3" s="926" t="s">
        <v>1001</v>
      </c>
      <c r="E3" s="837"/>
      <c r="F3" s="823">
        <v>0</v>
      </c>
      <c r="G3" s="823">
        <v>0</v>
      </c>
      <c r="H3" s="823">
        <v>0</v>
      </c>
      <c r="I3" s="864">
        <v>0</v>
      </c>
      <c r="J3" s="864">
        <v>0</v>
      </c>
      <c r="K3" s="864">
        <v>0</v>
      </c>
      <c r="L3" s="864">
        <v>0</v>
      </c>
      <c r="M3" s="864">
        <v>0</v>
      </c>
      <c r="N3" s="864">
        <v>0</v>
      </c>
      <c r="O3" s="864">
        <v>0</v>
      </c>
      <c r="P3" s="864">
        <v>0</v>
      </c>
      <c r="Q3" s="864">
        <v>0</v>
      </c>
      <c r="R3" s="864"/>
      <c r="S3" s="864" t="b">
        <v>0</v>
      </c>
      <c r="T3" s="864"/>
      <c r="U3" s="864"/>
      <c r="V3" s="864" t="s">
        <v>1002</v>
      </c>
      <c r="W3" s="864" t="s">
        <v>621</v>
      </c>
    </row>
    <row r="4" spans="1:23" ht="11.25">
      <c r="A4" s="827">
        <v>3</v>
      </c>
      <c r="B4" s="831">
        <v>3</v>
      </c>
      <c r="C4" s="834">
        <v>0</v>
      </c>
      <c r="D4" s="926" t="s">
        <v>1003</v>
      </c>
      <c r="E4" s="837"/>
      <c r="F4" s="823">
        <v>47986900</v>
      </c>
      <c r="G4" s="823">
        <v>473634</v>
      </c>
      <c r="H4" s="823">
        <v>0</v>
      </c>
      <c r="I4" s="864">
        <v>0</v>
      </c>
      <c r="J4" s="864">
        <v>0</v>
      </c>
      <c r="K4" s="864">
        <v>48460534</v>
      </c>
      <c r="L4" s="864">
        <v>0</v>
      </c>
      <c r="M4" s="864">
        <v>0</v>
      </c>
      <c r="N4" s="864">
        <v>0</v>
      </c>
      <c r="O4" s="864">
        <v>0</v>
      </c>
      <c r="P4" s="864">
        <v>0</v>
      </c>
      <c r="Q4" s="864">
        <v>0</v>
      </c>
      <c r="R4" s="864"/>
      <c r="S4" s="864" t="b">
        <v>0</v>
      </c>
      <c r="T4" s="864"/>
      <c r="U4" s="864"/>
      <c r="V4" s="864" t="s">
        <v>1002</v>
      </c>
      <c r="W4" s="864" t="s">
        <v>621</v>
      </c>
    </row>
    <row r="5" spans="1:23" ht="11.25">
      <c r="A5" s="827">
        <v>4</v>
      </c>
      <c r="B5" s="831">
        <v>4</v>
      </c>
      <c r="C5" s="834">
        <v>0</v>
      </c>
      <c r="D5" s="925" t="s">
        <v>1004</v>
      </c>
      <c r="E5" s="837"/>
      <c r="F5" s="823">
        <v>127858772</v>
      </c>
      <c r="G5" s="823">
        <v>4386438</v>
      </c>
      <c r="H5" s="823">
        <v>8930384</v>
      </c>
      <c r="I5" s="864">
        <v>0</v>
      </c>
      <c r="J5" s="864">
        <v>0</v>
      </c>
      <c r="K5" s="864">
        <v>123314826</v>
      </c>
      <c r="L5" s="864">
        <v>0</v>
      </c>
      <c r="M5" s="864">
        <v>0</v>
      </c>
      <c r="N5" s="864">
        <v>0</v>
      </c>
      <c r="O5" s="864">
        <v>0</v>
      </c>
      <c r="P5" s="864">
        <v>0</v>
      </c>
      <c r="Q5" s="864">
        <v>0</v>
      </c>
      <c r="R5" s="864"/>
      <c r="S5" s="864" t="b">
        <v>0</v>
      </c>
      <c r="T5" s="864"/>
      <c r="U5" s="864"/>
      <c r="V5" s="864" t="s">
        <v>1002</v>
      </c>
      <c r="W5" s="864" t="s">
        <v>621</v>
      </c>
    </row>
    <row r="6" spans="1:23" ht="11.25">
      <c r="A6" s="827">
        <v>5</v>
      </c>
      <c r="B6" s="831">
        <v>5</v>
      </c>
      <c r="C6" s="834">
        <v>0</v>
      </c>
      <c r="D6" s="925" t="s">
        <v>1005</v>
      </c>
      <c r="E6" s="837"/>
      <c r="F6" s="823">
        <v>175845672</v>
      </c>
      <c r="G6" s="823">
        <v>4860072</v>
      </c>
      <c r="H6" s="823">
        <v>8930384</v>
      </c>
      <c r="I6" s="864">
        <v>0</v>
      </c>
      <c r="J6" s="864">
        <v>0</v>
      </c>
      <c r="K6" s="864">
        <v>171775360</v>
      </c>
      <c r="L6" s="864">
        <v>0</v>
      </c>
      <c r="M6" s="864">
        <v>0</v>
      </c>
      <c r="N6" s="864">
        <v>0</v>
      </c>
      <c r="O6" s="864">
        <v>0</v>
      </c>
      <c r="P6" s="864">
        <v>0</v>
      </c>
      <c r="Q6" s="864">
        <v>0</v>
      </c>
      <c r="R6" s="864"/>
      <c r="S6" s="864" t="b">
        <v>1</v>
      </c>
      <c r="T6" s="864"/>
      <c r="U6" s="864" t="s">
        <v>1000</v>
      </c>
      <c r="V6" s="864"/>
      <c r="W6" s="864" t="s">
        <v>621</v>
      </c>
    </row>
    <row r="7" spans="1:23" ht="11.25">
      <c r="A7" s="827">
        <v>6</v>
      </c>
      <c r="B7" s="831">
        <v>6</v>
      </c>
      <c r="C7" s="834">
        <v>0</v>
      </c>
      <c r="D7" s="925" t="s">
        <v>1006</v>
      </c>
      <c r="E7" s="837"/>
      <c r="F7" s="823">
        <v>0</v>
      </c>
      <c r="G7" s="823">
        <v>0</v>
      </c>
      <c r="H7" s="823">
        <v>0</v>
      </c>
      <c r="I7" s="864">
        <v>0</v>
      </c>
      <c r="J7" s="864">
        <v>0</v>
      </c>
      <c r="K7" s="864">
        <v>0</v>
      </c>
      <c r="L7" s="864">
        <v>0</v>
      </c>
      <c r="M7" s="864">
        <v>0</v>
      </c>
      <c r="N7" s="864">
        <v>0</v>
      </c>
      <c r="O7" s="864">
        <v>0</v>
      </c>
      <c r="P7" s="864">
        <v>0</v>
      </c>
      <c r="Q7" s="864">
        <v>0</v>
      </c>
      <c r="R7" s="864" t="s">
        <v>620</v>
      </c>
      <c r="S7" s="864" t="b">
        <v>0</v>
      </c>
      <c r="T7" s="864" t="s">
        <v>1000</v>
      </c>
      <c r="U7" s="864"/>
      <c r="V7" s="864"/>
      <c r="W7" s="864" t="s">
        <v>621</v>
      </c>
    </row>
    <row r="8" spans="1:23" ht="11.25">
      <c r="A8" s="827">
        <v>7</v>
      </c>
      <c r="B8" s="831">
        <v>7</v>
      </c>
      <c r="C8" s="834">
        <v>0</v>
      </c>
      <c r="D8" s="925" t="s">
        <v>1007</v>
      </c>
      <c r="E8" s="837"/>
      <c r="F8" s="823">
        <v>0</v>
      </c>
      <c r="G8" s="823">
        <v>0</v>
      </c>
      <c r="H8" s="823">
        <v>0</v>
      </c>
      <c r="I8" s="864">
        <v>0</v>
      </c>
      <c r="J8" s="864">
        <v>0</v>
      </c>
      <c r="K8" s="864">
        <v>0</v>
      </c>
      <c r="L8" s="864">
        <v>0</v>
      </c>
      <c r="M8" s="864">
        <v>0</v>
      </c>
      <c r="N8" s="864">
        <v>0</v>
      </c>
      <c r="O8" s="864">
        <v>0</v>
      </c>
      <c r="P8" s="864">
        <v>0</v>
      </c>
      <c r="Q8" s="864">
        <v>0</v>
      </c>
      <c r="R8" s="864" t="s">
        <v>620</v>
      </c>
      <c r="S8" s="864" t="b">
        <v>0</v>
      </c>
      <c r="T8" s="864" t="s">
        <v>1000</v>
      </c>
      <c r="U8" s="864"/>
      <c r="V8" s="864"/>
      <c r="W8" s="864" t="s">
        <v>621</v>
      </c>
    </row>
    <row r="9" spans="1:23" ht="11.25">
      <c r="A9" s="827">
        <v>8</v>
      </c>
      <c r="B9" s="831">
        <v>8</v>
      </c>
      <c r="C9" s="925">
        <v>0</v>
      </c>
      <c r="D9" s="925" t="s">
        <v>1008</v>
      </c>
      <c r="E9" s="837"/>
      <c r="F9" s="823">
        <v>3995260</v>
      </c>
      <c r="G9" s="823">
        <v>131492</v>
      </c>
      <c r="H9" s="823">
        <v>0</v>
      </c>
      <c r="I9" s="864">
        <v>0</v>
      </c>
      <c r="J9" s="864">
        <v>0</v>
      </c>
      <c r="K9" s="864">
        <v>4126752</v>
      </c>
      <c r="L9" s="864">
        <v>0</v>
      </c>
      <c r="M9" s="864">
        <v>0</v>
      </c>
      <c r="N9" s="864">
        <v>0</v>
      </c>
      <c r="O9" s="864">
        <v>0</v>
      </c>
      <c r="P9" s="864">
        <v>0</v>
      </c>
      <c r="Q9" s="864">
        <v>0</v>
      </c>
      <c r="R9" s="864"/>
      <c r="S9" s="864" t="b">
        <v>0</v>
      </c>
      <c r="T9" s="864"/>
      <c r="U9" s="864"/>
      <c r="V9" s="864" t="s">
        <v>1009</v>
      </c>
      <c r="W9" s="864" t="s">
        <v>621</v>
      </c>
    </row>
    <row r="10" spans="1:23" ht="11.25">
      <c r="A10" s="827">
        <v>9</v>
      </c>
      <c r="B10" s="831">
        <v>9</v>
      </c>
      <c r="C10" s="925">
        <v>0</v>
      </c>
      <c r="D10" s="925" t="s">
        <v>1010</v>
      </c>
      <c r="E10" s="837"/>
      <c r="F10" s="823">
        <v>216542534</v>
      </c>
      <c r="G10" s="823">
        <v>315232</v>
      </c>
      <c r="H10" s="823">
        <v>42220</v>
      </c>
      <c r="I10" s="864">
        <v>0</v>
      </c>
      <c r="J10" s="864">
        <v>-3043929</v>
      </c>
      <c r="K10" s="864">
        <v>213771617</v>
      </c>
      <c r="L10" s="864">
        <v>0</v>
      </c>
      <c r="M10" s="864">
        <v>0</v>
      </c>
      <c r="N10" s="864">
        <v>0</v>
      </c>
      <c r="O10" s="864">
        <v>0</v>
      </c>
      <c r="P10" s="864">
        <v>0</v>
      </c>
      <c r="Q10" s="864">
        <v>0</v>
      </c>
      <c r="R10" s="864"/>
      <c r="S10" s="864" t="b">
        <v>0</v>
      </c>
      <c r="T10" s="864"/>
      <c r="U10" s="864"/>
      <c r="V10" s="864" t="s">
        <v>1009</v>
      </c>
      <c r="W10" s="864" t="s">
        <v>621</v>
      </c>
    </row>
    <row r="11" spans="1:23" ht="11.25">
      <c r="A11" s="827">
        <v>10</v>
      </c>
      <c r="B11" s="831">
        <v>10</v>
      </c>
      <c r="C11" s="834">
        <v>0</v>
      </c>
      <c r="D11" s="925" t="s">
        <v>1011</v>
      </c>
      <c r="E11" s="837"/>
      <c r="F11" s="823">
        <v>408543093</v>
      </c>
      <c r="G11" s="823">
        <v>7147925</v>
      </c>
      <c r="H11" s="823">
        <v>805104</v>
      </c>
      <c r="I11" s="864">
        <v>0</v>
      </c>
      <c r="J11" s="864">
        <v>4922328</v>
      </c>
      <c r="K11" s="864">
        <v>419808242</v>
      </c>
      <c r="L11" s="864">
        <v>0</v>
      </c>
      <c r="M11" s="864">
        <v>0</v>
      </c>
      <c r="N11" s="864">
        <v>0</v>
      </c>
      <c r="O11" s="864">
        <v>0</v>
      </c>
      <c r="P11" s="864">
        <v>0</v>
      </c>
      <c r="Q11" s="864">
        <v>0</v>
      </c>
      <c r="R11" s="864"/>
      <c r="S11" s="864" t="b">
        <v>0</v>
      </c>
      <c r="T11" s="864"/>
      <c r="U11" s="864"/>
      <c r="V11" s="864" t="s">
        <v>1009</v>
      </c>
      <c r="W11" s="864" t="s">
        <v>621</v>
      </c>
    </row>
    <row r="12" spans="1:23" ht="11.25">
      <c r="A12" s="827">
        <v>11</v>
      </c>
      <c r="B12" s="831">
        <v>11</v>
      </c>
      <c r="C12" s="834">
        <v>0</v>
      </c>
      <c r="D12" s="925" t="s">
        <v>1012</v>
      </c>
      <c r="E12" s="837"/>
      <c r="F12" s="823">
        <v>0</v>
      </c>
      <c r="G12" s="823">
        <v>0</v>
      </c>
      <c r="H12" s="823">
        <v>0</v>
      </c>
      <c r="I12" s="864">
        <v>0</v>
      </c>
      <c r="J12" s="864">
        <v>0</v>
      </c>
      <c r="K12" s="864">
        <v>0</v>
      </c>
      <c r="L12" s="864">
        <v>0</v>
      </c>
      <c r="M12" s="864">
        <v>0</v>
      </c>
      <c r="N12" s="864">
        <v>0</v>
      </c>
      <c r="O12" s="864">
        <v>0</v>
      </c>
      <c r="P12" s="864">
        <v>0</v>
      </c>
      <c r="Q12" s="864">
        <v>0</v>
      </c>
      <c r="R12" s="864"/>
      <c r="S12" s="864" t="b">
        <v>0</v>
      </c>
      <c r="T12" s="864"/>
      <c r="U12" s="864"/>
      <c r="V12" s="864" t="s">
        <v>1009</v>
      </c>
      <c r="W12" s="864" t="s">
        <v>621</v>
      </c>
    </row>
    <row r="13" spans="1:23" ht="11.25">
      <c r="A13" s="827">
        <v>12</v>
      </c>
      <c r="B13" s="831">
        <v>12</v>
      </c>
      <c r="C13" s="834">
        <v>0</v>
      </c>
      <c r="D13" s="925" t="s">
        <v>1015</v>
      </c>
      <c r="E13" s="837"/>
      <c r="F13" s="823">
        <v>117684268</v>
      </c>
      <c r="G13" s="823">
        <v>7729498</v>
      </c>
      <c r="H13" s="823">
        <v>1231905</v>
      </c>
      <c r="I13" s="864">
        <v>0</v>
      </c>
      <c r="J13" s="864">
        <v>0</v>
      </c>
      <c r="K13" s="864">
        <v>124181861</v>
      </c>
      <c r="L13" s="864">
        <v>0</v>
      </c>
      <c r="M13" s="864">
        <v>0</v>
      </c>
      <c r="N13" s="864">
        <v>0</v>
      </c>
      <c r="O13" s="864">
        <v>0</v>
      </c>
      <c r="P13" s="864">
        <v>0</v>
      </c>
      <c r="Q13" s="864">
        <v>0</v>
      </c>
      <c r="R13" s="864"/>
      <c r="S13" s="864" t="b">
        <v>0</v>
      </c>
      <c r="T13" s="864"/>
      <c r="U13" s="864"/>
      <c r="V13" s="864" t="s">
        <v>1009</v>
      </c>
      <c r="W13" s="864" t="s">
        <v>621</v>
      </c>
    </row>
    <row r="14" spans="1:23" ht="11.25">
      <c r="A14" s="827">
        <v>13</v>
      </c>
      <c r="B14" s="831">
        <v>13</v>
      </c>
      <c r="C14" s="834">
        <v>0</v>
      </c>
      <c r="D14" s="925" t="s">
        <v>1016</v>
      </c>
      <c r="E14" s="837"/>
      <c r="F14" s="823">
        <v>47513421</v>
      </c>
      <c r="G14" s="823">
        <v>25730</v>
      </c>
      <c r="H14" s="823">
        <v>0</v>
      </c>
      <c r="I14" s="864">
        <v>0</v>
      </c>
      <c r="J14" s="864">
        <v>-1814615</v>
      </c>
      <c r="K14" s="864">
        <v>45724536</v>
      </c>
      <c r="L14" s="864">
        <v>0</v>
      </c>
      <c r="M14" s="864">
        <v>0</v>
      </c>
      <c r="N14" s="864">
        <v>0</v>
      </c>
      <c r="O14" s="864">
        <v>0</v>
      </c>
      <c r="P14" s="864">
        <v>0</v>
      </c>
      <c r="Q14" s="864">
        <v>0</v>
      </c>
      <c r="R14" s="864"/>
      <c r="S14" s="864" t="b">
        <v>0</v>
      </c>
      <c r="T14" s="864"/>
      <c r="U14" s="864"/>
      <c r="V14" s="864" t="s">
        <v>1009</v>
      </c>
      <c r="W14" s="864" t="s">
        <v>621</v>
      </c>
    </row>
    <row r="15" spans="1:23" ht="11.25">
      <c r="A15" s="827">
        <v>14</v>
      </c>
      <c r="B15" s="831">
        <v>14</v>
      </c>
      <c r="C15" s="834">
        <v>0</v>
      </c>
      <c r="D15" s="925" t="s">
        <v>1017</v>
      </c>
      <c r="E15" s="837"/>
      <c r="F15" s="823">
        <v>12475892</v>
      </c>
      <c r="G15" s="823">
        <v>257693</v>
      </c>
      <c r="H15" s="823">
        <v>10791</v>
      </c>
      <c r="I15" s="864">
        <v>0</v>
      </c>
      <c r="J15" s="864">
        <v>-1678878</v>
      </c>
      <c r="K15" s="864">
        <v>11043916</v>
      </c>
      <c r="L15" s="864">
        <v>0</v>
      </c>
      <c r="M15" s="864">
        <v>0</v>
      </c>
      <c r="N15" s="864">
        <v>0</v>
      </c>
      <c r="O15" s="864">
        <v>0</v>
      </c>
      <c r="P15" s="864">
        <v>0</v>
      </c>
      <c r="Q15" s="864">
        <v>0</v>
      </c>
      <c r="R15" s="864"/>
      <c r="S15" s="864" t="b">
        <v>0</v>
      </c>
      <c r="T15" s="864"/>
      <c r="U15" s="864"/>
      <c r="V15" s="864" t="s">
        <v>1009</v>
      </c>
      <c r="W15" s="864" t="s">
        <v>621</v>
      </c>
    </row>
    <row r="16" spans="1:23" ht="11.25">
      <c r="A16" s="827">
        <v>15</v>
      </c>
      <c r="B16" s="831">
        <v>15</v>
      </c>
      <c r="C16" s="834">
        <v>0</v>
      </c>
      <c r="D16" s="925" t="s">
        <v>1018</v>
      </c>
      <c r="E16" s="837"/>
      <c r="F16" s="823">
        <v>750599</v>
      </c>
      <c r="G16" s="823">
        <v>-1</v>
      </c>
      <c r="H16" s="823">
        <v>0</v>
      </c>
      <c r="I16" s="864">
        <v>0</v>
      </c>
      <c r="J16" s="864">
        <v>0</v>
      </c>
      <c r="K16" s="864">
        <v>750598</v>
      </c>
      <c r="L16" s="864">
        <v>0</v>
      </c>
      <c r="M16" s="864">
        <v>0</v>
      </c>
      <c r="N16" s="864">
        <v>0</v>
      </c>
      <c r="O16" s="864">
        <v>0</v>
      </c>
      <c r="P16" s="864">
        <v>0</v>
      </c>
      <c r="Q16" s="864">
        <v>0</v>
      </c>
      <c r="R16" s="864"/>
      <c r="S16" s="864" t="b">
        <v>0</v>
      </c>
      <c r="T16" s="864"/>
      <c r="U16" s="864"/>
      <c r="V16" s="864" t="s">
        <v>1009</v>
      </c>
      <c r="W16" s="864" t="s">
        <v>621</v>
      </c>
    </row>
    <row r="17" spans="1:23" ht="11.25">
      <c r="A17" s="827">
        <v>16</v>
      </c>
      <c r="B17" s="831">
        <v>16</v>
      </c>
      <c r="C17" s="834">
        <v>0</v>
      </c>
      <c r="D17" s="925" t="s">
        <v>1019</v>
      </c>
      <c r="E17" s="837"/>
      <c r="F17" s="823">
        <v>807505067</v>
      </c>
      <c r="G17" s="823">
        <v>15607569</v>
      </c>
      <c r="H17" s="823">
        <v>2090020</v>
      </c>
      <c r="I17" s="864">
        <v>0</v>
      </c>
      <c r="J17" s="864">
        <v>-1615094</v>
      </c>
      <c r="K17" s="864">
        <v>819407522</v>
      </c>
      <c r="L17" s="864">
        <v>0</v>
      </c>
      <c r="M17" s="864">
        <v>0</v>
      </c>
      <c r="N17" s="864">
        <v>0</v>
      </c>
      <c r="O17" s="864">
        <v>0</v>
      </c>
      <c r="P17" s="864">
        <v>0</v>
      </c>
      <c r="Q17" s="864">
        <v>0</v>
      </c>
      <c r="R17" s="864"/>
      <c r="S17" s="864" t="b">
        <v>1</v>
      </c>
      <c r="T17" s="864"/>
      <c r="U17" s="864" t="s">
        <v>1000</v>
      </c>
      <c r="V17" s="864"/>
      <c r="W17" s="864" t="s">
        <v>621</v>
      </c>
    </row>
    <row r="18" spans="1:23" ht="11.25">
      <c r="A18" s="827">
        <v>17</v>
      </c>
      <c r="B18" s="831">
        <v>17</v>
      </c>
      <c r="C18" s="834">
        <v>0</v>
      </c>
      <c r="D18" s="925" t="s">
        <v>1020</v>
      </c>
      <c r="E18" s="837"/>
      <c r="F18" s="823">
        <v>0</v>
      </c>
      <c r="G18" s="823">
        <v>0</v>
      </c>
      <c r="H18" s="823">
        <v>0</v>
      </c>
      <c r="I18" s="864">
        <v>0</v>
      </c>
      <c r="J18" s="864">
        <v>0</v>
      </c>
      <c r="K18" s="864">
        <v>0</v>
      </c>
      <c r="L18" s="864">
        <v>0</v>
      </c>
      <c r="M18" s="864">
        <v>0</v>
      </c>
      <c r="N18" s="864">
        <v>0</v>
      </c>
      <c r="O18" s="864">
        <v>0</v>
      </c>
      <c r="P18" s="864">
        <v>0</v>
      </c>
      <c r="Q18" s="864">
        <v>0</v>
      </c>
      <c r="R18" s="864" t="s">
        <v>620</v>
      </c>
      <c r="S18" s="864" t="b">
        <v>0</v>
      </c>
      <c r="T18" s="864" t="s">
        <v>1000</v>
      </c>
      <c r="U18" s="864"/>
      <c r="V18" s="864"/>
      <c r="W18" s="864" t="s">
        <v>621</v>
      </c>
    </row>
    <row r="19" spans="1:23" ht="11.25">
      <c r="A19" s="827">
        <v>18</v>
      </c>
      <c r="B19" s="831">
        <v>18</v>
      </c>
      <c r="C19" s="834">
        <v>0</v>
      </c>
      <c r="D19" s="925" t="s">
        <v>1021</v>
      </c>
      <c r="E19" s="837"/>
      <c r="F19" s="823">
        <v>0</v>
      </c>
      <c r="G19" s="823">
        <v>0</v>
      </c>
      <c r="H19" s="823">
        <v>0</v>
      </c>
      <c r="I19" s="864">
        <v>0</v>
      </c>
      <c r="J19" s="864">
        <v>0</v>
      </c>
      <c r="K19" s="864">
        <v>0</v>
      </c>
      <c r="L19" s="864">
        <v>0</v>
      </c>
      <c r="M19" s="864">
        <v>0</v>
      </c>
      <c r="N19" s="864">
        <v>0</v>
      </c>
      <c r="O19" s="864">
        <v>0</v>
      </c>
      <c r="P19" s="864">
        <v>0</v>
      </c>
      <c r="Q19" s="864">
        <v>0</v>
      </c>
      <c r="R19" s="864"/>
      <c r="S19" s="864" t="b">
        <v>0</v>
      </c>
      <c r="T19" s="864"/>
      <c r="U19" s="864"/>
      <c r="V19" s="864" t="s">
        <v>1022</v>
      </c>
      <c r="W19" s="864" t="s">
        <v>621</v>
      </c>
    </row>
    <row r="20" spans="1:23" ht="11.25">
      <c r="A20" s="827">
        <v>19</v>
      </c>
      <c r="B20" s="831">
        <v>19</v>
      </c>
      <c r="C20" s="834">
        <v>0</v>
      </c>
      <c r="D20" s="925" t="s">
        <v>1023</v>
      </c>
      <c r="E20" s="837"/>
      <c r="F20" s="823">
        <v>0</v>
      </c>
      <c r="G20" s="823">
        <v>0</v>
      </c>
      <c r="H20" s="823">
        <v>0</v>
      </c>
      <c r="I20" s="864">
        <v>0</v>
      </c>
      <c r="J20" s="864">
        <v>0</v>
      </c>
      <c r="K20" s="864">
        <v>0</v>
      </c>
      <c r="L20" s="864">
        <v>0</v>
      </c>
      <c r="M20" s="864">
        <v>0</v>
      </c>
      <c r="N20" s="864">
        <v>0</v>
      </c>
      <c r="O20" s="864">
        <v>0</v>
      </c>
      <c r="P20" s="864">
        <v>0</v>
      </c>
      <c r="Q20" s="864">
        <v>0</v>
      </c>
      <c r="R20" s="864"/>
      <c r="S20" s="864" t="b">
        <v>0</v>
      </c>
      <c r="T20" s="864"/>
      <c r="U20" s="864"/>
      <c r="V20" s="864" t="s">
        <v>1022</v>
      </c>
      <c r="W20" s="864" t="s">
        <v>621</v>
      </c>
    </row>
    <row r="21" spans="1:23" ht="11.25">
      <c r="A21" s="827">
        <v>20</v>
      </c>
      <c r="B21" s="831">
        <v>20</v>
      </c>
      <c r="C21" s="834">
        <v>0</v>
      </c>
      <c r="D21" s="925" t="s">
        <v>1024</v>
      </c>
      <c r="E21" s="837"/>
      <c r="F21" s="823">
        <v>0</v>
      </c>
      <c r="G21" s="823">
        <v>0</v>
      </c>
      <c r="H21" s="823">
        <v>0</v>
      </c>
      <c r="I21" s="864">
        <v>0</v>
      </c>
      <c r="J21" s="864">
        <v>0</v>
      </c>
      <c r="K21" s="864">
        <v>0</v>
      </c>
      <c r="L21" s="864">
        <v>0</v>
      </c>
      <c r="M21" s="864">
        <v>0</v>
      </c>
      <c r="N21" s="864">
        <v>0</v>
      </c>
      <c r="O21" s="864">
        <v>0</v>
      </c>
      <c r="P21" s="864">
        <v>0</v>
      </c>
      <c r="Q21" s="864">
        <v>0</v>
      </c>
      <c r="R21" s="864"/>
      <c r="S21" s="864" t="b">
        <v>0</v>
      </c>
      <c r="T21" s="864"/>
      <c r="U21" s="864"/>
      <c r="V21" s="864" t="s">
        <v>1022</v>
      </c>
      <c r="W21" s="864" t="s">
        <v>621</v>
      </c>
    </row>
    <row r="22" spans="1:23" ht="11.25">
      <c r="A22" s="827">
        <v>21</v>
      </c>
      <c r="B22" s="831">
        <v>21</v>
      </c>
      <c r="C22" s="834">
        <v>0</v>
      </c>
      <c r="D22" s="925" t="s">
        <v>1025</v>
      </c>
      <c r="E22" s="837"/>
      <c r="F22" s="823">
        <v>0</v>
      </c>
      <c r="G22" s="823">
        <v>0</v>
      </c>
      <c r="H22" s="823">
        <v>0</v>
      </c>
      <c r="I22" s="864">
        <v>0</v>
      </c>
      <c r="J22" s="864">
        <v>0</v>
      </c>
      <c r="K22" s="864">
        <v>0</v>
      </c>
      <c r="L22" s="864">
        <v>0</v>
      </c>
      <c r="M22" s="864">
        <v>0</v>
      </c>
      <c r="N22" s="864">
        <v>0</v>
      </c>
      <c r="O22" s="864">
        <v>0</v>
      </c>
      <c r="P22" s="864">
        <v>0</v>
      </c>
      <c r="Q22" s="864">
        <v>0</v>
      </c>
      <c r="R22" s="864"/>
      <c r="S22" s="864" t="b">
        <v>0</v>
      </c>
      <c r="T22" s="864"/>
      <c r="U22" s="864"/>
      <c r="V22" s="864" t="s">
        <v>1022</v>
      </c>
      <c r="W22" s="864" t="s">
        <v>621</v>
      </c>
    </row>
    <row r="23" spans="1:23" ht="11.25">
      <c r="A23" s="827">
        <v>22</v>
      </c>
      <c r="B23" s="831">
        <v>22</v>
      </c>
      <c r="C23" s="834">
        <v>0</v>
      </c>
      <c r="D23" s="925" t="s">
        <v>1026</v>
      </c>
      <c r="E23" s="837"/>
      <c r="F23" s="823">
        <v>0</v>
      </c>
      <c r="G23" s="823">
        <v>0</v>
      </c>
      <c r="H23" s="823">
        <v>0</v>
      </c>
      <c r="I23" s="864">
        <v>0</v>
      </c>
      <c r="J23" s="864">
        <v>0</v>
      </c>
      <c r="K23" s="864">
        <v>0</v>
      </c>
      <c r="L23" s="864">
        <v>0</v>
      </c>
      <c r="M23" s="864">
        <v>0</v>
      </c>
      <c r="N23" s="864">
        <v>0</v>
      </c>
      <c r="O23" s="864">
        <v>0</v>
      </c>
      <c r="P23" s="864">
        <v>0</v>
      </c>
      <c r="Q23" s="864">
        <v>0</v>
      </c>
      <c r="R23" s="864"/>
      <c r="S23" s="864" t="b">
        <v>0</v>
      </c>
      <c r="T23" s="864"/>
      <c r="U23" s="864"/>
      <c r="V23" s="864" t="s">
        <v>1022</v>
      </c>
      <c r="W23" s="864" t="s">
        <v>621</v>
      </c>
    </row>
    <row r="24" spans="1:23" ht="11.25">
      <c r="A24" s="827">
        <v>23</v>
      </c>
      <c r="B24" s="831">
        <v>23</v>
      </c>
      <c r="C24" s="834">
        <v>0</v>
      </c>
      <c r="D24" s="925" t="s">
        <v>1027</v>
      </c>
      <c r="E24" s="837"/>
      <c r="F24" s="823">
        <v>0</v>
      </c>
      <c r="G24" s="823">
        <v>0</v>
      </c>
      <c r="H24" s="823">
        <v>0</v>
      </c>
      <c r="I24" s="864">
        <v>0</v>
      </c>
      <c r="J24" s="864">
        <v>0</v>
      </c>
      <c r="K24" s="864">
        <v>0</v>
      </c>
      <c r="L24" s="864">
        <v>0</v>
      </c>
      <c r="M24" s="864">
        <v>0</v>
      </c>
      <c r="N24" s="864">
        <v>0</v>
      </c>
      <c r="O24" s="864">
        <v>0</v>
      </c>
      <c r="P24" s="864">
        <v>0</v>
      </c>
      <c r="Q24" s="864">
        <v>0</v>
      </c>
      <c r="R24" s="864"/>
      <c r="S24" s="864" t="b">
        <v>0</v>
      </c>
      <c r="T24" s="864"/>
      <c r="U24" s="864"/>
      <c r="V24" s="864" t="s">
        <v>1022</v>
      </c>
      <c r="W24" s="864" t="s">
        <v>621</v>
      </c>
    </row>
    <row r="25" spans="1:23" ht="11.25">
      <c r="A25" s="827">
        <v>24</v>
      </c>
      <c r="B25" s="831">
        <v>24</v>
      </c>
      <c r="C25" s="834">
        <v>0</v>
      </c>
      <c r="D25" s="925" t="s">
        <v>1028</v>
      </c>
      <c r="E25" s="837"/>
      <c r="F25" s="823">
        <v>0</v>
      </c>
      <c r="G25" s="823">
        <v>0</v>
      </c>
      <c r="H25" s="823">
        <v>0</v>
      </c>
      <c r="I25" s="864">
        <v>0</v>
      </c>
      <c r="J25" s="864">
        <v>0</v>
      </c>
      <c r="K25" s="864">
        <v>0</v>
      </c>
      <c r="L25" s="864">
        <v>0</v>
      </c>
      <c r="M25" s="864">
        <v>0</v>
      </c>
      <c r="N25" s="864">
        <v>0</v>
      </c>
      <c r="O25" s="864">
        <v>0</v>
      </c>
      <c r="P25" s="864">
        <v>0</v>
      </c>
      <c r="Q25" s="864">
        <v>0</v>
      </c>
      <c r="R25" s="864"/>
      <c r="S25" s="864" t="b">
        <v>0</v>
      </c>
      <c r="T25" s="864"/>
      <c r="U25" s="864"/>
      <c r="V25" s="864" t="s">
        <v>1022</v>
      </c>
      <c r="W25" s="864" t="s">
        <v>621</v>
      </c>
    </row>
    <row r="26" spans="1:23" ht="11.25">
      <c r="A26" s="827">
        <v>25</v>
      </c>
      <c r="B26" s="831">
        <v>25</v>
      </c>
      <c r="C26" s="834">
        <v>0</v>
      </c>
      <c r="D26" s="925" t="s">
        <v>1029</v>
      </c>
      <c r="E26" s="837"/>
      <c r="F26" s="823">
        <v>0</v>
      </c>
      <c r="G26" s="823">
        <v>0</v>
      </c>
      <c r="H26" s="823">
        <v>0</v>
      </c>
      <c r="I26" s="864">
        <v>0</v>
      </c>
      <c r="J26" s="864">
        <v>0</v>
      </c>
      <c r="K26" s="864">
        <v>0</v>
      </c>
      <c r="L26" s="864">
        <v>0</v>
      </c>
      <c r="M26" s="864">
        <v>0</v>
      </c>
      <c r="N26" s="864">
        <v>0</v>
      </c>
      <c r="O26" s="864">
        <v>0</v>
      </c>
      <c r="P26" s="864">
        <v>0</v>
      </c>
      <c r="Q26" s="864">
        <v>0</v>
      </c>
      <c r="R26" s="864"/>
      <c r="S26" s="864" t="b">
        <v>1</v>
      </c>
      <c r="T26" s="864"/>
      <c r="U26" s="864" t="s">
        <v>1000</v>
      </c>
      <c r="V26" s="864"/>
      <c r="W26" s="864" t="s">
        <v>621</v>
      </c>
    </row>
    <row r="27" spans="1:23" ht="11.25">
      <c r="A27" s="824">
        <v>26</v>
      </c>
      <c r="B27" s="925">
        <v>26</v>
      </c>
      <c r="C27" s="925">
        <v>0</v>
      </c>
      <c r="D27" s="925" t="s">
        <v>1030</v>
      </c>
      <c r="E27" s="837"/>
      <c r="F27" s="823">
        <v>0</v>
      </c>
      <c r="G27" s="823">
        <v>0</v>
      </c>
      <c r="H27" s="823">
        <v>0</v>
      </c>
      <c r="I27" s="864">
        <v>0</v>
      </c>
      <c r="J27" s="864">
        <v>0</v>
      </c>
      <c r="K27" s="864">
        <v>0</v>
      </c>
      <c r="L27" s="864">
        <v>0</v>
      </c>
      <c r="M27" s="864">
        <v>0</v>
      </c>
      <c r="N27" s="864">
        <v>0</v>
      </c>
      <c r="O27" s="864">
        <v>0</v>
      </c>
      <c r="P27" s="864">
        <v>0</v>
      </c>
      <c r="Q27" s="864">
        <v>0</v>
      </c>
      <c r="R27" s="864" t="s">
        <v>620</v>
      </c>
      <c r="S27" s="864" t="b">
        <v>0</v>
      </c>
      <c r="T27" s="864" t="s">
        <v>1000</v>
      </c>
      <c r="U27" s="864"/>
      <c r="V27" s="864"/>
      <c r="W27" s="864" t="s">
        <v>621</v>
      </c>
    </row>
    <row r="28" spans="1:23" ht="11.25">
      <c r="A28" s="827">
        <v>27</v>
      </c>
      <c r="B28" s="831">
        <v>27</v>
      </c>
      <c r="C28" s="834">
        <v>0</v>
      </c>
      <c r="D28" s="926" t="s">
        <v>1031</v>
      </c>
      <c r="E28" s="837"/>
      <c r="F28" s="823">
        <v>5788301</v>
      </c>
      <c r="G28" s="823">
        <v>0</v>
      </c>
      <c r="H28" s="823">
        <v>0</v>
      </c>
      <c r="I28" s="864">
        <v>0</v>
      </c>
      <c r="J28" s="864">
        <v>-1</v>
      </c>
      <c r="K28" s="864">
        <v>5788300</v>
      </c>
      <c r="L28" s="864">
        <v>0</v>
      </c>
      <c r="M28" s="864">
        <v>0</v>
      </c>
      <c r="N28" s="864">
        <v>0</v>
      </c>
      <c r="O28" s="864">
        <v>0</v>
      </c>
      <c r="P28" s="864">
        <v>0</v>
      </c>
      <c r="Q28" s="864">
        <v>0</v>
      </c>
      <c r="R28" s="864"/>
      <c r="S28" s="864" t="b">
        <v>0</v>
      </c>
      <c r="T28" s="864"/>
      <c r="U28" s="864"/>
      <c r="V28" s="864" t="s">
        <v>1032</v>
      </c>
      <c r="W28" s="864" t="s">
        <v>621</v>
      </c>
    </row>
    <row r="29" spans="1:23" ht="11.25">
      <c r="A29" s="827">
        <v>28</v>
      </c>
      <c r="B29" s="831">
        <v>28</v>
      </c>
      <c r="C29" s="834">
        <v>0</v>
      </c>
      <c r="D29" s="926" t="s">
        <v>1033</v>
      </c>
      <c r="E29" s="837"/>
      <c r="F29" s="823">
        <v>26064395</v>
      </c>
      <c r="G29" s="823">
        <v>287742</v>
      </c>
      <c r="H29" s="823">
        <v>68249</v>
      </c>
      <c r="I29" s="864">
        <v>0</v>
      </c>
      <c r="J29" s="864">
        <v>10295</v>
      </c>
      <c r="K29" s="864">
        <v>26294183</v>
      </c>
      <c r="L29" s="864">
        <v>0</v>
      </c>
      <c r="M29" s="864">
        <v>0</v>
      </c>
      <c r="N29" s="864">
        <v>0</v>
      </c>
      <c r="O29" s="864">
        <v>0</v>
      </c>
      <c r="P29" s="864">
        <v>0</v>
      </c>
      <c r="Q29" s="864">
        <v>0</v>
      </c>
      <c r="R29" s="864"/>
      <c r="S29" s="864" t="b">
        <v>0</v>
      </c>
      <c r="T29" s="864"/>
      <c r="U29" s="864"/>
      <c r="V29" s="864" t="s">
        <v>1032</v>
      </c>
      <c r="W29" s="864" t="s">
        <v>621</v>
      </c>
    </row>
    <row r="30" spans="1:23" ht="11.25">
      <c r="A30" s="824">
        <v>29</v>
      </c>
      <c r="B30" s="925">
        <v>29</v>
      </c>
      <c r="C30" s="925">
        <v>0</v>
      </c>
      <c r="D30" s="925" t="s">
        <v>1034</v>
      </c>
      <c r="E30" s="864"/>
      <c r="F30" s="823">
        <v>132815784</v>
      </c>
      <c r="G30" s="823">
        <v>7087420</v>
      </c>
      <c r="H30" s="823">
        <v>82592</v>
      </c>
      <c r="I30" s="864">
        <v>0</v>
      </c>
      <c r="J30" s="864">
        <v>7114</v>
      </c>
      <c r="K30" s="864">
        <v>139827726</v>
      </c>
      <c r="L30" s="864">
        <v>0</v>
      </c>
      <c r="M30" s="864">
        <v>0</v>
      </c>
      <c r="N30" s="864">
        <v>0</v>
      </c>
      <c r="O30" s="864">
        <v>0</v>
      </c>
      <c r="P30" s="864">
        <v>0</v>
      </c>
      <c r="Q30" s="864">
        <v>0</v>
      </c>
      <c r="R30" s="864"/>
      <c r="S30" s="864" t="b">
        <v>0</v>
      </c>
      <c r="T30" s="864"/>
      <c r="U30" s="864"/>
      <c r="V30" s="864" t="s">
        <v>1032</v>
      </c>
      <c r="W30" s="864" t="s">
        <v>621</v>
      </c>
    </row>
    <row r="31" spans="1:23" ht="11.25">
      <c r="A31" s="824">
        <v>30</v>
      </c>
      <c r="B31" s="925">
        <v>30</v>
      </c>
      <c r="C31" s="925">
        <v>0</v>
      </c>
      <c r="D31" s="926" t="s">
        <v>1035</v>
      </c>
      <c r="E31" s="864"/>
      <c r="F31" s="823">
        <v>44046521</v>
      </c>
      <c r="G31" s="823">
        <v>173570</v>
      </c>
      <c r="H31" s="823">
        <v>78500</v>
      </c>
      <c r="I31" s="864">
        <v>0</v>
      </c>
      <c r="J31" s="864">
        <v>667405</v>
      </c>
      <c r="K31" s="864">
        <v>44808996</v>
      </c>
      <c r="L31" s="864">
        <v>0</v>
      </c>
      <c r="M31" s="864">
        <v>0</v>
      </c>
      <c r="N31" s="864">
        <v>0</v>
      </c>
      <c r="O31" s="864">
        <v>0</v>
      </c>
      <c r="P31" s="864">
        <v>0</v>
      </c>
      <c r="Q31" s="864">
        <v>0</v>
      </c>
      <c r="R31" s="864"/>
      <c r="S31" s="864" t="b">
        <v>0</v>
      </c>
      <c r="T31" s="864"/>
      <c r="U31" s="864"/>
      <c r="V31" s="864" t="s">
        <v>1032</v>
      </c>
      <c r="W31" s="864" t="s">
        <v>621</v>
      </c>
    </row>
    <row r="32" spans="1:23" ht="11.25">
      <c r="A32" s="824">
        <v>31</v>
      </c>
      <c r="B32" s="925">
        <v>31</v>
      </c>
      <c r="C32" s="925">
        <v>0</v>
      </c>
      <c r="D32" s="926" t="s">
        <v>1036</v>
      </c>
      <c r="E32" s="864"/>
      <c r="F32" s="823">
        <v>12987657</v>
      </c>
      <c r="G32" s="823">
        <v>13995</v>
      </c>
      <c r="H32" s="823">
        <v>41008</v>
      </c>
      <c r="I32" s="864">
        <v>0</v>
      </c>
      <c r="J32" s="864">
        <v>-658204</v>
      </c>
      <c r="K32" s="864">
        <v>12302440</v>
      </c>
      <c r="L32" s="864">
        <v>0</v>
      </c>
      <c r="M32" s="864">
        <v>0</v>
      </c>
      <c r="N32" s="864">
        <v>0</v>
      </c>
      <c r="O32" s="864">
        <v>0</v>
      </c>
      <c r="P32" s="864">
        <v>0</v>
      </c>
      <c r="Q32" s="864">
        <v>0</v>
      </c>
      <c r="R32" s="864"/>
      <c r="S32" s="864" t="b">
        <v>0</v>
      </c>
      <c r="T32" s="864"/>
      <c r="U32" s="864"/>
      <c r="V32" s="864" t="s">
        <v>1032</v>
      </c>
      <c r="W32" s="864" t="s">
        <v>621</v>
      </c>
    </row>
    <row r="33" spans="1:23" ht="11.25">
      <c r="A33" s="827">
        <v>32</v>
      </c>
      <c r="B33" s="831">
        <v>32</v>
      </c>
      <c r="C33" s="834">
        <v>0</v>
      </c>
      <c r="D33" s="926" t="s">
        <v>1037</v>
      </c>
      <c r="E33" s="864"/>
      <c r="F33" s="823">
        <v>2540793</v>
      </c>
      <c r="G33" s="823">
        <v>16111</v>
      </c>
      <c r="H33" s="823">
        <v>425547</v>
      </c>
      <c r="I33" s="864">
        <v>0</v>
      </c>
      <c r="J33" s="864">
        <v>-499568</v>
      </c>
      <c r="K33" s="864">
        <v>1631789</v>
      </c>
      <c r="L33" s="864">
        <v>0</v>
      </c>
      <c r="M33" s="864">
        <v>0</v>
      </c>
      <c r="N33" s="864">
        <v>0</v>
      </c>
      <c r="O33" s="864">
        <v>0</v>
      </c>
      <c r="P33" s="864">
        <v>0</v>
      </c>
      <c r="Q33" s="864">
        <v>0</v>
      </c>
      <c r="R33" s="864"/>
      <c r="S33" s="864" t="b">
        <v>0</v>
      </c>
      <c r="T33" s="864"/>
      <c r="U33" s="864"/>
      <c r="V33" s="864" t="s">
        <v>1032</v>
      </c>
      <c r="W33" s="864" t="s">
        <v>621</v>
      </c>
    </row>
    <row r="34" spans="1:23" ht="11.25">
      <c r="A34" s="827">
        <v>33</v>
      </c>
      <c r="B34" s="831">
        <v>33</v>
      </c>
      <c r="C34" s="925">
        <v>0</v>
      </c>
      <c r="D34" s="927" t="s">
        <v>1038</v>
      </c>
      <c r="E34" s="864"/>
      <c r="F34" s="823">
        <v>6912824</v>
      </c>
      <c r="G34" s="823">
        <v>21189</v>
      </c>
      <c r="H34" s="823">
        <v>0</v>
      </c>
      <c r="I34" s="864">
        <v>0</v>
      </c>
      <c r="J34" s="864">
        <v>0</v>
      </c>
      <c r="K34" s="864">
        <v>6934013</v>
      </c>
      <c r="L34" s="864">
        <v>0</v>
      </c>
      <c r="M34" s="864">
        <v>0</v>
      </c>
      <c r="N34" s="864">
        <v>0</v>
      </c>
      <c r="O34" s="864">
        <v>0</v>
      </c>
      <c r="P34" s="864">
        <v>0</v>
      </c>
      <c r="Q34" s="864">
        <v>0</v>
      </c>
      <c r="R34" s="864"/>
      <c r="S34" s="864" t="b">
        <v>0</v>
      </c>
      <c r="T34" s="864"/>
      <c r="U34" s="864"/>
      <c r="V34" s="864" t="s">
        <v>1032</v>
      </c>
      <c r="W34" s="864" t="s">
        <v>621</v>
      </c>
    </row>
    <row r="35" spans="1:23" ht="11.25">
      <c r="A35" s="827">
        <v>34</v>
      </c>
      <c r="B35" s="831">
        <v>34</v>
      </c>
      <c r="C35" s="925">
        <v>0</v>
      </c>
      <c r="D35" s="927" t="s">
        <v>1039</v>
      </c>
      <c r="E35" s="864"/>
      <c r="F35" s="823">
        <v>229124</v>
      </c>
      <c r="G35" s="823">
        <v>4618</v>
      </c>
      <c r="H35" s="823">
        <v>0</v>
      </c>
      <c r="I35" s="864">
        <v>0</v>
      </c>
      <c r="J35" s="864">
        <v>0</v>
      </c>
      <c r="K35" s="864">
        <v>233742</v>
      </c>
      <c r="L35" s="864">
        <v>0</v>
      </c>
      <c r="M35" s="864">
        <v>0</v>
      </c>
      <c r="N35" s="864">
        <v>0</v>
      </c>
      <c r="O35" s="864">
        <v>0</v>
      </c>
      <c r="P35" s="864">
        <v>0</v>
      </c>
      <c r="Q35" s="864">
        <v>0</v>
      </c>
      <c r="R35" s="864"/>
      <c r="S35" s="864" t="b">
        <v>0</v>
      </c>
      <c r="T35" s="864"/>
      <c r="U35" s="864"/>
      <c r="V35" s="864" t="s">
        <v>1032</v>
      </c>
      <c r="W35" s="864" t="s">
        <v>621</v>
      </c>
    </row>
    <row r="36" spans="1:23" ht="11.25">
      <c r="A36" s="827">
        <v>35</v>
      </c>
      <c r="B36" s="831">
        <v>35</v>
      </c>
      <c r="C36" s="925">
        <v>0</v>
      </c>
      <c r="D36" s="927" t="s">
        <v>1040</v>
      </c>
      <c r="E36" s="864"/>
      <c r="F36" s="823">
        <v>231385399</v>
      </c>
      <c r="G36" s="823">
        <v>7604645</v>
      </c>
      <c r="H36" s="823">
        <v>695896</v>
      </c>
      <c r="I36" s="864">
        <v>0</v>
      </c>
      <c r="J36" s="864">
        <v>-472959</v>
      </c>
      <c r="K36" s="864">
        <v>237821189</v>
      </c>
      <c r="L36" s="864">
        <v>0</v>
      </c>
      <c r="M36" s="864">
        <v>0</v>
      </c>
      <c r="N36" s="864">
        <v>0</v>
      </c>
      <c r="O36" s="864">
        <v>0</v>
      </c>
      <c r="P36" s="864">
        <v>0</v>
      </c>
      <c r="Q36" s="864">
        <v>0</v>
      </c>
      <c r="R36" s="864"/>
      <c r="S36" s="864" t="b">
        <v>1</v>
      </c>
      <c r="T36" s="864"/>
      <c r="U36" s="864" t="s">
        <v>1000</v>
      </c>
      <c r="V36" s="864"/>
      <c r="W36" s="864" t="s">
        <v>621</v>
      </c>
    </row>
    <row r="37" spans="1:23" ht="11.25">
      <c r="A37" s="827">
        <v>36</v>
      </c>
      <c r="B37" s="831">
        <v>36</v>
      </c>
      <c r="C37" s="925">
        <v>0</v>
      </c>
      <c r="D37" s="927" t="s">
        <v>1041</v>
      </c>
      <c r="E37" s="864"/>
      <c r="F37" s="823">
        <v>0</v>
      </c>
      <c r="G37" s="823">
        <v>0</v>
      </c>
      <c r="H37" s="823">
        <v>0</v>
      </c>
      <c r="I37" s="864">
        <v>0</v>
      </c>
      <c r="J37" s="864">
        <v>0</v>
      </c>
      <c r="K37" s="864">
        <v>0</v>
      </c>
      <c r="L37" s="864">
        <v>0</v>
      </c>
      <c r="M37" s="864">
        <v>0</v>
      </c>
      <c r="N37" s="864">
        <v>0</v>
      </c>
      <c r="O37" s="864">
        <v>0</v>
      </c>
      <c r="P37" s="864">
        <v>0</v>
      </c>
      <c r="Q37" s="864">
        <v>0</v>
      </c>
      <c r="R37" s="864" t="s">
        <v>620</v>
      </c>
      <c r="S37" s="864" t="b">
        <v>0</v>
      </c>
      <c r="T37" s="864" t="s">
        <v>1000</v>
      </c>
      <c r="U37" s="864"/>
      <c r="V37" s="864"/>
      <c r="W37" s="864" t="s">
        <v>621</v>
      </c>
    </row>
    <row r="38" spans="1:23" ht="11.25">
      <c r="A38" s="827">
        <v>37</v>
      </c>
      <c r="B38" s="831">
        <v>37</v>
      </c>
      <c r="C38" s="925">
        <v>0</v>
      </c>
      <c r="D38" s="927" t="s">
        <v>1042</v>
      </c>
      <c r="E38" s="864"/>
      <c r="F38" s="823">
        <v>48946</v>
      </c>
      <c r="G38" s="823">
        <v>0</v>
      </c>
      <c r="H38" s="823">
        <v>0</v>
      </c>
      <c r="I38" s="864">
        <v>0</v>
      </c>
      <c r="J38" s="864">
        <v>0</v>
      </c>
      <c r="K38" s="864">
        <v>48946</v>
      </c>
      <c r="L38" s="864">
        <v>0</v>
      </c>
      <c r="M38" s="864">
        <v>0</v>
      </c>
      <c r="N38" s="864">
        <v>0</v>
      </c>
      <c r="O38" s="864">
        <v>0</v>
      </c>
      <c r="P38" s="864">
        <v>0</v>
      </c>
      <c r="Q38" s="864">
        <v>0</v>
      </c>
      <c r="R38" s="864"/>
      <c r="S38" s="864" t="b">
        <v>0</v>
      </c>
      <c r="T38" s="864"/>
      <c r="U38" s="864"/>
      <c r="V38" s="864" t="s">
        <v>1043</v>
      </c>
      <c r="W38" s="864" t="s">
        <v>621</v>
      </c>
    </row>
    <row r="39" spans="1:23" ht="11.25">
      <c r="A39" s="827">
        <v>38</v>
      </c>
      <c r="B39" s="831">
        <v>38</v>
      </c>
      <c r="C39" s="925">
        <v>0</v>
      </c>
      <c r="D39" s="927" t="s">
        <v>1044</v>
      </c>
      <c r="E39" s="864"/>
      <c r="F39" s="823">
        <v>40915091</v>
      </c>
      <c r="G39" s="823">
        <v>72873</v>
      </c>
      <c r="H39" s="823">
        <v>75120</v>
      </c>
      <c r="I39" s="864">
        <v>0</v>
      </c>
      <c r="J39" s="864">
        <v>0</v>
      </c>
      <c r="K39" s="864">
        <v>40912844</v>
      </c>
      <c r="L39" s="864">
        <v>0</v>
      </c>
      <c r="M39" s="864">
        <v>0</v>
      </c>
      <c r="N39" s="864">
        <v>0</v>
      </c>
      <c r="O39" s="864">
        <v>0</v>
      </c>
      <c r="P39" s="864">
        <v>0</v>
      </c>
      <c r="Q39" s="864">
        <v>0</v>
      </c>
      <c r="R39" s="864"/>
      <c r="S39" s="864" t="b">
        <v>0</v>
      </c>
      <c r="T39" s="864"/>
      <c r="U39" s="864"/>
      <c r="V39" s="864" t="s">
        <v>1043</v>
      </c>
      <c r="W39" s="864" t="s">
        <v>621</v>
      </c>
    </row>
    <row r="40" spans="1:23" ht="11.25">
      <c r="A40" s="827">
        <v>39</v>
      </c>
      <c r="B40" s="831">
        <v>39</v>
      </c>
      <c r="C40" s="925">
        <v>0</v>
      </c>
      <c r="D40" s="927" t="s">
        <v>1045</v>
      </c>
      <c r="E40" s="864"/>
      <c r="F40" s="823">
        <v>105141219</v>
      </c>
      <c r="G40" s="823">
        <v>459497</v>
      </c>
      <c r="H40" s="823">
        <v>1119974</v>
      </c>
      <c r="I40" s="864">
        <v>0</v>
      </c>
      <c r="J40" s="864">
        <v>0</v>
      </c>
      <c r="K40" s="864">
        <v>104480742</v>
      </c>
      <c r="L40" s="864">
        <v>0</v>
      </c>
      <c r="M40" s="864">
        <v>0</v>
      </c>
      <c r="N40" s="864">
        <v>0</v>
      </c>
      <c r="O40" s="864">
        <v>0</v>
      </c>
      <c r="P40" s="864">
        <v>0</v>
      </c>
      <c r="Q40" s="864">
        <v>0</v>
      </c>
      <c r="R40" s="864"/>
      <c r="S40" s="864" t="b">
        <v>0</v>
      </c>
      <c r="T40" s="864"/>
      <c r="U40" s="864"/>
      <c r="V40" s="864" t="s">
        <v>1043</v>
      </c>
      <c r="W40" s="864" t="s">
        <v>621</v>
      </c>
    </row>
    <row r="41" spans="1:23" ht="11.25">
      <c r="A41" s="827">
        <v>40</v>
      </c>
      <c r="B41" s="831">
        <v>40</v>
      </c>
      <c r="C41" s="925">
        <v>0</v>
      </c>
      <c r="D41" s="927" t="s">
        <v>1046</v>
      </c>
      <c r="E41" s="864"/>
      <c r="F41" s="823">
        <v>0</v>
      </c>
      <c r="G41" s="823">
        <v>0</v>
      </c>
      <c r="H41" s="823">
        <v>0</v>
      </c>
      <c r="I41" s="864">
        <v>0</v>
      </c>
      <c r="J41" s="864">
        <v>0</v>
      </c>
      <c r="K41" s="864">
        <v>0</v>
      </c>
      <c r="L41" s="864">
        <v>0</v>
      </c>
      <c r="M41" s="864">
        <v>0</v>
      </c>
      <c r="N41" s="864">
        <v>0</v>
      </c>
      <c r="O41" s="864">
        <v>0</v>
      </c>
      <c r="P41" s="864">
        <v>0</v>
      </c>
      <c r="Q41" s="864">
        <v>0</v>
      </c>
      <c r="R41" s="864"/>
      <c r="S41" s="864" t="b">
        <v>0</v>
      </c>
      <c r="T41" s="864"/>
      <c r="U41" s="864"/>
      <c r="V41" s="864" t="s">
        <v>1043</v>
      </c>
      <c r="W41" s="864" t="s">
        <v>621</v>
      </c>
    </row>
    <row r="42" spans="1:23" ht="11.25">
      <c r="A42" s="827">
        <v>41</v>
      </c>
      <c r="B42" s="831">
        <v>41</v>
      </c>
      <c r="C42" s="925">
        <v>0</v>
      </c>
      <c r="D42" s="927" t="s">
        <v>1047</v>
      </c>
      <c r="E42" s="864"/>
      <c r="F42" s="823">
        <v>179629169</v>
      </c>
      <c r="G42" s="823">
        <v>808379</v>
      </c>
      <c r="H42" s="823">
        <v>221813</v>
      </c>
      <c r="I42" s="864">
        <v>0</v>
      </c>
      <c r="J42" s="864">
        <v>0</v>
      </c>
      <c r="K42" s="864">
        <v>180215735</v>
      </c>
      <c r="L42" s="864">
        <v>0</v>
      </c>
      <c r="M42" s="864">
        <v>0</v>
      </c>
      <c r="N42" s="864">
        <v>0</v>
      </c>
      <c r="O42" s="864">
        <v>0</v>
      </c>
      <c r="P42" s="864">
        <v>0</v>
      </c>
      <c r="Q42" s="864">
        <v>0</v>
      </c>
      <c r="R42" s="864"/>
      <c r="S42" s="864" t="b">
        <v>0</v>
      </c>
      <c r="T42" s="864"/>
      <c r="U42" s="864"/>
      <c r="V42" s="864" t="s">
        <v>1043</v>
      </c>
      <c r="W42" s="864" t="s">
        <v>621</v>
      </c>
    </row>
    <row r="43" spans="1:23" ht="11.25">
      <c r="A43" s="827">
        <v>42</v>
      </c>
      <c r="B43" s="831">
        <v>42</v>
      </c>
      <c r="C43" s="925">
        <v>0</v>
      </c>
      <c r="D43" s="927" t="s">
        <v>1048</v>
      </c>
      <c r="E43" s="864"/>
      <c r="F43" s="823">
        <v>24830944</v>
      </c>
      <c r="G43" s="823">
        <v>441826</v>
      </c>
      <c r="H43" s="823">
        <v>0</v>
      </c>
      <c r="I43" s="864">
        <v>0</v>
      </c>
      <c r="J43" s="864">
        <v>0</v>
      </c>
      <c r="K43" s="864">
        <v>25272770</v>
      </c>
      <c r="L43" s="864">
        <v>0</v>
      </c>
      <c r="M43" s="864">
        <v>0</v>
      </c>
      <c r="N43" s="864">
        <v>0</v>
      </c>
      <c r="O43" s="864">
        <v>0</v>
      </c>
      <c r="P43" s="864">
        <v>0</v>
      </c>
      <c r="Q43" s="864">
        <v>0</v>
      </c>
      <c r="R43" s="864"/>
      <c r="S43" s="864" t="b">
        <v>0</v>
      </c>
      <c r="T43" s="864"/>
      <c r="U43" s="864"/>
      <c r="V43" s="864" t="s">
        <v>1043</v>
      </c>
      <c r="W43" s="864" t="s">
        <v>621</v>
      </c>
    </row>
    <row r="44" spans="1:23" ht="11.25">
      <c r="A44" s="827">
        <v>43</v>
      </c>
      <c r="B44" s="831">
        <v>43</v>
      </c>
      <c r="C44" s="925">
        <v>0</v>
      </c>
      <c r="D44" s="927" t="s">
        <v>1049</v>
      </c>
      <c r="E44" s="864"/>
      <c r="F44" s="823">
        <v>5478736</v>
      </c>
      <c r="G44" s="823">
        <v>62176</v>
      </c>
      <c r="H44" s="823">
        <v>0</v>
      </c>
      <c r="I44" s="864">
        <v>0</v>
      </c>
      <c r="J44" s="864">
        <v>0</v>
      </c>
      <c r="K44" s="864">
        <v>5540912</v>
      </c>
      <c r="L44" s="864">
        <v>0</v>
      </c>
      <c r="M44" s="864">
        <v>0</v>
      </c>
      <c r="N44" s="864">
        <v>0</v>
      </c>
      <c r="O44" s="864">
        <v>0</v>
      </c>
      <c r="P44" s="864">
        <v>0</v>
      </c>
      <c r="Q44" s="864">
        <v>0</v>
      </c>
      <c r="R44" s="864"/>
      <c r="S44" s="864" t="b">
        <v>0</v>
      </c>
      <c r="T44" s="864"/>
      <c r="U44" s="864"/>
      <c r="V44" s="864" t="s">
        <v>1043</v>
      </c>
      <c r="W44" s="864" t="s">
        <v>621</v>
      </c>
    </row>
    <row r="45" spans="1:23" ht="11.25">
      <c r="A45" s="827">
        <v>44</v>
      </c>
      <c r="B45" s="831">
        <v>44</v>
      </c>
      <c r="C45" s="925">
        <v>0</v>
      </c>
      <c r="D45" s="927" t="s">
        <v>1050</v>
      </c>
      <c r="E45" s="864"/>
      <c r="F45" s="823">
        <v>537185</v>
      </c>
      <c r="G45" s="823">
        <v>-126828</v>
      </c>
      <c r="H45" s="823">
        <v>0</v>
      </c>
      <c r="I45" s="864">
        <v>0</v>
      </c>
      <c r="J45" s="864">
        <v>0</v>
      </c>
      <c r="K45" s="864">
        <v>410357</v>
      </c>
      <c r="L45" s="864">
        <v>0</v>
      </c>
      <c r="M45" s="864">
        <v>0</v>
      </c>
      <c r="N45" s="864">
        <v>0</v>
      </c>
      <c r="O45" s="864">
        <v>0</v>
      </c>
      <c r="P45" s="864">
        <v>0</v>
      </c>
      <c r="Q45" s="864">
        <v>0</v>
      </c>
      <c r="R45" s="864"/>
      <c r="S45" s="864" t="b">
        <v>0</v>
      </c>
      <c r="T45" s="864"/>
      <c r="U45" s="864"/>
      <c r="V45" s="864" t="s">
        <v>1043</v>
      </c>
      <c r="W45" s="864" t="s">
        <v>621</v>
      </c>
    </row>
    <row r="46" spans="1:23" ht="11.25">
      <c r="A46" s="827">
        <v>45</v>
      </c>
      <c r="B46" s="831">
        <v>45</v>
      </c>
      <c r="C46" s="925">
        <v>0</v>
      </c>
      <c r="D46" s="927" t="s">
        <v>1051</v>
      </c>
      <c r="E46" s="864"/>
      <c r="F46" s="823">
        <v>356581290</v>
      </c>
      <c r="G46" s="823">
        <v>1717923</v>
      </c>
      <c r="H46" s="823">
        <v>1416907</v>
      </c>
      <c r="I46" s="864">
        <v>0</v>
      </c>
      <c r="J46" s="864">
        <v>0</v>
      </c>
      <c r="K46" s="864">
        <v>356882306</v>
      </c>
      <c r="L46" s="864">
        <v>0</v>
      </c>
      <c r="M46" s="864">
        <v>0</v>
      </c>
      <c r="N46" s="864">
        <v>0</v>
      </c>
      <c r="O46" s="864">
        <v>0</v>
      </c>
      <c r="P46" s="864">
        <v>0</v>
      </c>
      <c r="Q46" s="864">
        <v>0</v>
      </c>
      <c r="R46" s="864"/>
      <c r="S46" s="864" t="b">
        <v>1</v>
      </c>
      <c r="T46" s="864"/>
      <c r="U46" s="864" t="s">
        <v>1000</v>
      </c>
      <c r="V46" s="864"/>
      <c r="W46" s="864" t="s">
        <v>621</v>
      </c>
    </row>
    <row r="47" spans="1:23" ht="11.25">
      <c r="A47" s="827">
        <v>46</v>
      </c>
      <c r="B47" s="831">
        <v>46</v>
      </c>
      <c r="C47" s="925">
        <v>0</v>
      </c>
      <c r="D47" s="927" t="s">
        <v>1052</v>
      </c>
      <c r="E47" s="864"/>
      <c r="F47" s="823">
        <v>1395471756</v>
      </c>
      <c r="G47" s="823">
        <v>24930137</v>
      </c>
      <c r="H47" s="823">
        <v>4202823</v>
      </c>
      <c r="I47" s="864">
        <v>0</v>
      </c>
      <c r="J47" s="864">
        <v>-2088053</v>
      </c>
      <c r="K47" s="864">
        <v>1414111017</v>
      </c>
      <c r="L47" s="864">
        <v>0</v>
      </c>
      <c r="M47" s="864">
        <v>0</v>
      </c>
      <c r="N47" s="864">
        <v>0</v>
      </c>
      <c r="O47" s="864">
        <v>0</v>
      </c>
      <c r="P47" s="864">
        <v>0</v>
      </c>
      <c r="Q47" s="864">
        <v>0</v>
      </c>
      <c r="R47" s="864"/>
      <c r="S47" s="864" t="b">
        <v>1</v>
      </c>
      <c r="T47" s="864"/>
      <c r="U47" s="864" t="s">
        <v>1000</v>
      </c>
      <c r="V47" s="864"/>
      <c r="W47" s="864" t="s">
        <v>621</v>
      </c>
    </row>
    <row r="48" spans="1:23" ht="11.25">
      <c r="A48" s="827">
        <v>47</v>
      </c>
      <c r="B48" s="831">
        <v>47</v>
      </c>
      <c r="C48" s="925">
        <v>0</v>
      </c>
      <c r="D48" s="927" t="s">
        <v>1053</v>
      </c>
      <c r="E48" s="864"/>
      <c r="F48" s="823">
        <v>0</v>
      </c>
      <c r="G48" s="823">
        <v>0</v>
      </c>
      <c r="H48" s="823">
        <v>0</v>
      </c>
      <c r="I48" s="864">
        <v>0</v>
      </c>
      <c r="J48" s="864">
        <v>0</v>
      </c>
      <c r="K48" s="864">
        <v>0</v>
      </c>
      <c r="L48" s="864">
        <v>0</v>
      </c>
      <c r="M48" s="864">
        <v>0</v>
      </c>
      <c r="N48" s="864">
        <v>0</v>
      </c>
      <c r="O48" s="864">
        <v>0</v>
      </c>
      <c r="P48" s="864">
        <v>0</v>
      </c>
      <c r="Q48" s="864">
        <v>0</v>
      </c>
      <c r="R48" s="864" t="s">
        <v>620</v>
      </c>
      <c r="S48" s="864" t="b">
        <v>0</v>
      </c>
      <c r="T48" s="864" t="s">
        <v>1000</v>
      </c>
      <c r="U48" s="864"/>
      <c r="V48" s="864"/>
      <c r="W48" s="864" t="s">
        <v>621</v>
      </c>
    </row>
    <row r="49" spans="1:23" ht="11.25">
      <c r="A49" s="827">
        <v>48</v>
      </c>
      <c r="B49" s="831">
        <v>48</v>
      </c>
      <c r="C49" s="925">
        <v>0</v>
      </c>
      <c r="D49" s="927" t="s">
        <v>1054</v>
      </c>
      <c r="E49" s="864"/>
      <c r="F49" s="823">
        <v>8006332</v>
      </c>
      <c r="G49" s="823">
        <v>0</v>
      </c>
      <c r="H49" s="823">
        <v>0</v>
      </c>
      <c r="I49" s="864">
        <v>0</v>
      </c>
      <c r="J49" s="864">
        <v>0</v>
      </c>
      <c r="K49" s="864">
        <v>8006332</v>
      </c>
      <c r="L49" s="864">
        <v>0</v>
      </c>
      <c r="M49" s="864">
        <v>0</v>
      </c>
      <c r="N49" s="864">
        <v>0</v>
      </c>
      <c r="O49" s="864">
        <v>0</v>
      </c>
      <c r="P49" s="864">
        <v>0</v>
      </c>
      <c r="Q49" s="864">
        <v>0</v>
      </c>
      <c r="R49" s="864"/>
      <c r="S49" s="864" t="b">
        <v>0</v>
      </c>
      <c r="T49" s="864"/>
      <c r="U49" s="864"/>
      <c r="V49" s="864" t="s">
        <v>1055</v>
      </c>
      <c r="W49" s="864" t="s">
        <v>621</v>
      </c>
    </row>
    <row r="50" spans="1:23" ht="11.25">
      <c r="A50" s="827">
        <v>49</v>
      </c>
      <c r="B50" s="831">
        <v>49</v>
      </c>
      <c r="C50" s="925">
        <v>0</v>
      </c>
      <c r="D50" s="927" t="s">
        <v>1056</v>
      </c>
      <c r="E50" s="864"/>
      <c r="F50" s="823">
        <v>10015435</v>
      </c>
      <c r="G50" s="823">
        <v>1119803</v>
      </c>
      <c r="H50" s="823">
        <v>102636</v>
      </c>
      <c r="I50" s="864">
        <v>0</v>
      </c>
      <c r="J50" s="864">
        <v>489952</v>
      </c>
      <c r="K50" s="864">
        <v>11522554</v>
      </c>
      <c r="L50" s="864">
        <v>0</v>
      </c>
      <c r="M50" s="864">
        <v>0</v>
      </c>
      <c r="N50" s="864">
        <v>0</v>
      </c>
      <c r="O50" s="864">
        <v>0</v>
      </c>
      <c r="P50" s="864">
        <v>0</v>
      </c>
      <c r="Q50" s="864">
        <v>0</v>
      </c>
      <c r="R50" s="864"/>
      <c r="S50" s="864" t="b">
        <v>0</v>
      </c>
      <c r="T50" s="864"/>
      <c r="U50" s="864"/>
      <c r="V50" s="864" t="s">
        <v>1055</v>
      </c>
      <c r="W50" s="864" t="s">
        <v>621</v>
      </c>
    </row>
    <row r="51" spans="1:23" ht="11.25">
      <c r="A51" s="827">
        <v>50</v>
      </c>
      <c r="B51" s="831">
        <v>50</v>
      </c>
      <c r="C51" s="925">
        <v>0</v>
      </c>
      <c r="D51" s="927" t="s">
        <v>1057</v>
      </c>
      <c r="E51" s="864"/>
      <c r="F51" s="823">
        <v>159850311</v>
      </c>
      <c r="G51" s="823">
        <v>5600556</v>
      </c>
      <c r="H51" s="823">
        <v>1417654</v>
      </c>
      <c r="I51" s="864">
        <v>0</v>
      </c>
      <c r="J51" s="864">
        <v>-783049</v>
      </c>
      <c r="K51" s="864">
        <v>163250164</v>
      </c>
      <c r="L51" s="864">
        <v>0</v>
      </c>
      <c r="M51" s="864">
        <v>0</v>
      </c>
      <c r="N51" s="864">
        <v>0</v>
      </c>
      <c r="O51" s="864">
        <v>0</v>
      </c>
      <c r="P51" s="864">
        <v>0</v>
      </c>
      <c r="Q51" s="864">
        <v>0</v>
      </c>
      <c r="R51" s="864"/>
      <c r="S51" s="864" t="b">
        <v>0</v>
      </c>
      <c r="T51" s="864"/>
      <c r="U51" s="864"/>
      <c r="V51" s="864" t="s">
        <v>1055</v>
      </c>
      <c r="W51" s="864" t="s">
        <v>621</v>
      </c>
    </row>
    <row r="52" spans="1:23" ht="11.25">
      <c r="A52" s="827">
        <v>51</v>
      </c>
      <c r="B52" s="831">
        <v>51</v>
      </c>
      <c r="C52" s="925">
        <v>0</v>
      </c>
      <c r="D52" s="927" t="s">
        <v>1058</v>
      </c>
      <c r="E52" s="864"/>
      <c r="F52" s="823">
        <v>45442310</v>
      </c>
      <c r="G52" s="823">
        <v>3797</v>
      </c>
      <c r="H52" s="823">
        <v>0</v>
      </c>
      <c r="I52" s="864">
        <v>0</v>
      </c>
      <c r="J52" s="864">
        <v>0</v>
      </c>
      <c r="K52" s="864">
        <v>45446107</v>
      </c>
      <c r="L52" s="864">
        <v>0</v>
      </c>
      <c r="M52" s="864">
        <v>0</v>
      </c>
      <c r="N52" s="864">
        <v>0</v>
      </c>
      <c r="O52" s="864">
        <v>0</v>
      </c>
      <c r="P52" s="864">
        <v>0</v>
      </c>
      <c r="Q52" s="864">
        <v>0</v>
      </c>
      <c r="R52" s="864"/>
      <c r="S52" s="864" t="b">
        <v>0</v>
      </c>
      <c r="T52" s="864"/>
      <c r="U52" s="864"/>
      <c r="V52" s="864" t="s">
        <v>1055</v>
      </c>
      <c r="W52" s="864" t="s">
        <v>621</v>
      </c>
    </row>
    <row r="53" spans="1:23" ht="11.25">
      <c r="A53" s="827">
        <v>52</v>
      </c>
      <c r="B53" s="831">
        <v>52</v>
      </c>
      <c r="C53" s="834">
        <v>0</v>
      </c>
      <c r="D53" s="928" t="s">
        <v>1059</v>
      </c>
      <c r="E53" s="864"/>
      <c r="F53" s="823">
        <v>4668665</v>
      </c>
      <c r="G53" s="823">
        <v>0</v>
      </c>
      <c r="H53" s="823">
        <v>0</v>
      </c>
      <c r="I53" s="864">
        <v>0</v>
      </c>
      <c r="J53" s="864">
        <v>0</v>
      </c>
      <c r="K53" s="864">
        <v>4668665</v>
      </c>
      <c r="L53" s="864">
        <v>0</v>
      </c>
      <c r="M53" s="864">
        <v>0</v>
      </c>
      <c r="N53" s="864">
        <v>0</v>
      </c>
      <c r="O53" s="864">
        <v>0</v>
      </c>
      <c r="P53" s="864">
        <v>0</v>
      </c>
      <c r="Q53" s="864">
        <v>0</v>
      </c>
      <c r="R53" s="864"/>
      <c r="S53" s="864" t="b">
        <v>0</v>
      </c>
      <c r="T53" s="864"/>
      <c r="U53" s="864"/>
      <c r="V53" s="864" t="s">
        <v>1055</v>
      </c>
      <c r="W53" s="864" t="s">
        <v>621</v>
      </c>
    </row>
    <row r="54" spans="1:23" ht="11.25">
      <c r="A54" s="824">
        <v>53</v>
      </c>
      <c r="B54" s="925">
        <v>53</v>
      </c>
      <c r="C54" s="925">
        <v>0</v>
      </c>
      <c r="D54" s="925" t="s">
        <v>1060</v>
      </c>
      <c r="E54" s="864"/>
      <c r="F54" s="823">
        <v>49933563</v>
      </c>
      <c r="G54" s="823">
        <v>0</v>
      </c>
      <c r="H54" s="823">
        <v>0</v>
      </c>
      <c r="I54" s="864">
        <v>0</v>
      </c>
      <c r="J54" s="864">
        <v>0</v>
      </c>
      <c r="K54" s="864">
        <v>49933563</v>
      </c>
      <c r="L54" s="864">
        <v>0</v>
      </c>
      <c r="M54" s="864">
        <v>0</v>
      </c>
      <c r="N54" s="864">
        <v>0</v>
      </c>
      <c r="O54" s="864">
        <v>0</v>
      </c>
      <c r="P54" s="864">
        <v>0</v>
      </c>
      <c r="Q54" s="864">
        <v>0</v>
      </c>
      <c r="R54" s="864"/>
      <c r="S54" s="864" t="b">
        <v>0</v>
      </c>
      <c r="T54" s="864"/>
      <c r="U54" s="864"/>
      <c r="V54" s="864" t="s">
        <v>1055</v>
      </c>
      <c r="W54" s="864" t="s">
        <v>621</v>
      </c>
    </row>
    <row r="55" spans="1:23" ht="11.25">
      <c r="A55" s="824">
        <v>54</v>
      </c>
      <c r="B55" s="925">
        <v>54</v>
      </c>
      <c r="C55" s="925">
        <v>0</v>
      </c>
      <c r="D55" s="925" t="s">
        <v>1061</v>
      </c>
      <c r="E55" s="864"/>
      <c r="F55" s="823">
        <v>0</v>
      </c>
      <c r="G55" s="823">
        <v>0</v>
      </c>
      <c r="H55" s="823">
        <v>0</v>
      </c>
      <c r="I55" s="864">
        <v>0</v>
      </c>
      <c r="J55" s="864">
        <v>0</v>
      </c>
      <c r="K55" s="864">
        <v>0</v>
      </c>
      <c r="L55" s="864">
        <v>0</v>
      </c>
      <c r="M55" s="864">
        <v>0</v>
      </c>
      <c r="N55" s="864">
        <v>0</v>
      </c>
      <c r="O55" s="864">
        <v>0</v>
      </c>
      <c r="P55" s="864">
        <v>0</v>
      </c>
      <c r="Q55" s="864">
        <v>0</v>
      </c>
      <c r="R55" s="864"/>
      <c r="S55" s="864" t="b">
        <v>0</v>
      </c>
      <c r="T55" s="864"/>
      <c r="U55" s="864"/>
      <c r="V55" s="864" t="s">
        <v>1055</v>
      </c>
      <c r="W55" s="864" t="s">
        <v>621</v>
      </c>
    </row>
    <row r="56" spans="1:23" ht="11.25">
      <c r="A56" s="824">
        <v>55</v>
      </c>
      <c r="B56" s="925">
        <v>55</v>
      </c>
      <c r="C56" s="925">
        <v>0</v>
      </c>
      <c r="D56" s="926" t="s">
        <v>1062</v>
      </c>
      <c r="E56" s="864"/>
      <c r="F56" s="823">
        <v>0</v>
      </c>
      <c r="G56" s="823">
        <v>0</v>
      </c>
      <c r="H56" s="823">
        <v>0</v>
      </c>
      <c r="I56" s="864">
        <v>0</v>
      </c>
      <c r="J56" s="864">
        <v>0</v>
      </c>
      <c r="K56" s="864">
        <v>0</v>
      </c>
      <c r="L56" s="864">
        <v>0</v>
      </c>
      <c r="M56" s="864">
        <v>0</v>
      </c>
      <c r="N56" s="864">
        <v>0</v>
      </c>
      <c r="O56" s="864">
        <v>0</v>
      </c>
      <c r="P56" s="864">
        <v>0</v>
      </c>
      <c r="Q56" s="864">
        <v>0</v>
      </c>
      <c r="R56" s="864"/>
      <c r="S56" s="864" t="b">
        <v>0</v>
      </c>
      <c r="T56" s="864"/>
      <c r="U56" s="864"/>
      <c r="V56" s="864" t="s">
        <v>1055</v>
      </c>
      <c r="W56" s="864" t="s">
        <v>621</v>
      </c>
    </row>
    <row r="57" spans="1:23" ht="11.25">
      <c r="A57" s="824">
        <v>56</v>
      </c>
      <c r="B57" s="925">
        <v>56</v>
      </c>
      <c r="C57" s="925">
        <v>0</v>
      </c>
      <c r="D57" s="926" t="s">
        <v>1063</v>
      </c>
      <c r="E57" s="864"/>
      <c r="F57" s="823">
        <v>353115</v>
      </c>
      <c r="G57" s="823">
        <v>0</v>
      </c>
      <c r="H57" s="823">
        <v>0</v>
      </c>
      <c r="I57" s="864">
        <v>0</v>
      </c>
      <c r="J57" s="864">
        <v>0</v>
      </c>
      <c r="K57" s="864">
        <v>353115</v>
      </c>
      <c r="L57" s="864">
        <v>0</v>
      </c>
      <c r="M57" s="864">
        <v>0</v>
      </c>
      <c r="N57" s="864">
        <v>0</v>
      </c>
      <c r="O57" s="864">
        <v>0</v>
      </c>
      <c r="P57" s="864">
        <v>0</v>
      </c>
      <c r="Q57" s="864">
        <v>0</v>
      </c>
      <c r="R57" s="864"/>
      <c r="S57" s="864" t="b">
        <v>0</v>
      </c>
      <c r="T57" s="864"/>
      <c r="U57" s="864"/>
      <c r="V57" s="864" t="s">
        <v>1055</v>
      </c>
      <c r="W57" s="864" t="s">
        <v>621</v>
      </c>
    </row>
    <row r="58" spans="1:23" ht="11.25">
      <c r="A58" s="824">
        <v>57</v>
      </c>
      <c r="B58" s="925">
        <v>57</v>
      </c>
      <c r="C58" s="925">
        <v>0</v>
      </c>
      <c r="D58" s="925" t="s">
        <v>1064</v>
      </c>
      <c r="E58" s="864"/>
      <c r="F58" s="823">
        <v>2568</v>
      </c>
      <c r="G58" s="823">
        <v>23537</v>
      </c>
      <c r="H58" s="823">
        <v>0</v>
      </c>
      <c r="I58" s="864">
        <v>0</v>
      </c>
      <c r="J58" s="864">
        <v>0</v>
      </c>
      <c r="K58" s="864">
        <v>26105</v>
      </c>
      <c r="L58" s="864">
        <v>0</v>
      </c>
      <c r="M58" s="864">
        <v>0</v>
      </c>
      <c r="N58" s="864">
        <v>0</v>
      </c>
      <c r="O58" s="864">
        <v>0</v>
      </c>
      <c r="P58" s="864">
        <v>0</v>
      </c>
      <c r="Q58" s="864">
        <v>0</v>
      </c>
      <c r="R58" s="864"/>
      <c r="S58" s="864" t="b">
        <v>0</v>
      </c>
      <c r="T58" s="864"/>
      <c r="U58" s="864"/>
      <c r="V58" s="864" t="s">
        <v>1055</v>
      </c>
      <c r="W58" s="864" t="s">
        <v>621</v>
      </c>
    </row>
    <row r="59" spans="1:23" ht="11.25">
      <c r="A59" s="827">
        <v>58</v>
      </c>
      <c r="B59" s="831">
        <v>58</v>
      </c>
      <c r="C59" s="834">
        <v>0</v>
      </c>
      <c r="D59" s="925" t="s">
        <v>1065</v>
      </c>
      <c r="E59" s="864"/>
      <c r="F59" s="823">
        <v>278272299</v>
      </c>
      <c r="G59" s="929">
        <v>6747693</v>
      </c>
      <c r="H59" s="823">
        <v>1520290</v>
      </c>
      <c r="I59" s="864">
        <v>0</v>
      </c>
      <c r="J59" s="864">
        <v>-293097</v>
      </c>
      <c r="K59" s="864">
        <v>283206605</v>
      </c>
      <c r="L59" s="864">
        <v>0</v>
      </c>
      <c r="M59" s="864">
        <v>0</v>
      </c>
      <c r="N59" s="864">
        <v>0</v>
      </c>
      <c r="O59" s="864">
        <v>0</v>
      </c>
      <c r="P59" s="864">
        <v>0</v>
      </c>
      <c r="Q59" s="864">
        <v>0</v>
      </c>
      <c r="R59" s="864"/>
      <c r="S59" s="864" t="b">
        <v>1</v>
      </c>
      <c r="T59" s="864"/>
      <c r="U59" s="864" t="s">
        <v>1000</v>
      </c>
      <c r="V59" s="864"/>
      <c r="W59" s="864" t="s">
        <v>621</v>
      </c>
    </row>
    <row r="60" spans="1:23" ht="11.25">
      <c r="A60" s="827">
        <v>59</v>
      </c>
      <c r="B60" s="831">
        <v>59</v>
      </c>
      <c r="C60" s="834">
        <v>0</v>
      </c>
      <c r="D60" s="925" t="s">
        <v>1066</v>
      </c>
      <c r="E60" s="864"/>
      <c r="F60" s="823">
        <v>0</v>
      </c>
      <c r="G60" s="929">
        <v>0</v>
      </c>
      <c r="H60" s="823">
        <v>0</v>
      </c>
      <c r="I60" s="864">
        <v>0</v>
      </c>
      <c r="J60" s="864">
        <v>0</v>
      </c>
      <c r="K60" s="864">
        <v>0</v>
      </c>
      <c r="L60" s="864">
        <v>0</v>
      </c>
      <c r="M60" s="864">
        <v>0</v>
      </c>
      <c r="N60" s="864">
        <v>0</v>
      </c>
      <c r="O60" s="864">
        <v>0</v>
      </c>
      <c r="P60" s="864">
        <v>0</v>
      </c>
      <c r="Q60" s="864">
        <v>0</v>
      </c>
      <c r="R60" s="864" t="s">
        <v>620</v>
      </c>
      <c r="S60" s="864" t="b">
        <v>0</v>
      </c>
      <c r="T60" s="864" t="s">
        <v>1000</v>
      </c>
      <c r="U60" s="864"/>
      <c r="V60" s="864"/>
      <c r="W60" s="864" t="s">
        <v>621</v>
      </c>
    </row>
    <row r="61" spans="1:23" ht="11.25">
      <c r="A61" s="827">
        <v>60</v>
      </c>
      <c r="B61" s="831">
        <v>60</v>
      </c>
      <c r="C61" s="834">
        <v>0</v>
      </c>
      <c r="D61" s="925" t="s">
        <v>1067</v>
      </c>
      <c r="E61" s="864"/>
      <c r="F61" s="823">
        <v>11960061</v>
      </c>
      <c r="G61" s="929">
        <v>2915981</v>
      </c>
      <c r="H61" s="823">
        <v>0</v>
      </c>
      <c r="I61" s="864">
        <v>0</v>
      </c>
      <c r="J61" s="864">
        <v>1712</v>
      </c>
      <c r="K61" s="864">
        <v>14877754</v>
      </c>
      <c r="L61" s="864">
        <v>0</v>
      </c>
      <c r="M61" s="864">
        <v>0</v>
      </c>
      <c r="N61" s="864">
        <v>0</v>
      </c>
      <c r="O61" s="864">
        <v>0</v>
      </c>
      <c r="P61" s="864">
        <v>0</v>
      </c>
      <c r="Q61" s="864">
        <v>0</v>
      </c>
      <c r="R61" s="864"/>
      <c r="S61" s="864" t="b">
        <v>0</v>
      </c>
      <c r="T61" s="864"/>
      <c r="U61" s="864"/>
      <c r="V61" s="864" t="s">
        <v>1068</v>
      </c>
      <c r="W61" s="864" t="s">
        <v>621</v>
      </c>
    </row>
    <row r="62" spans="1:23" ht="11.25">
      <c r="A62" s="827">
        <v>61</v>
      </c>
      <c r="B62" s="831">
        <v>61</v>
      </c>
      <c r="C62" s="834">
        <v>0</v>
      </c>
      <c r="D62" s="925" t="s">
        <v>1069</v>
      </c>
      <c r="E62" s="864"/>
      <c r="F62" s="823">
        <v>26695205</v>
      </c>
      <c r="G62" s="929">
        <v>3775330</v>
      </c>
      <c r="H62" s="823">
        <v>44849</v>
      </c>
      <c r="I62" s="864">
        <v>0</v>
      </c>
      <c r="J62" s="864">
        <v>-386369</v>
      </c>
      <c r="K62" s="864">
        <v>30039317</v>
      </c>
      <c r="L62" s="864">
        <v>0</v>
      </c>
      <c r="M62" s="864">
        <v>0</v>
      </c>
      <c r="N62" s="864">
        <v>0</v>
      </c>
      <c r="O62" s="864">
        <v>0</v>
      </c>
      <c r="P62" s="864">
        <v>0</v>
      </c>
      <c r="Q62" s="864">
        <v>0</v>
      </c>
      <c r="R62" s="864"/>
      <c r="S62" s="864" t="b">
        <v>0</v>
      </c>
      <c r="T62" s="864"/>
      <c r="U62" s="864"/>
      <c r="V62" s="864" t="s">
        <v>1068</v>
      </c>
      <c r="W62" s="864" t="s">
        <v>621</v>
      </c>
    </row>
    <row r="63" spans="1:23" ht="11.25">
      <c r="A63" s="827">
        <v>62</v>
      </c>
      <c r="B63" s="831">
        <v>62</v>
      </c>
      <c r="C63" s="834">
        <v>0</v>
      </c>
      <c r="D63" s="925" t="s">
        <v>1070</v>
      </c>
      <c r="E63" s="864"/>
      <c r="F63" s="823">
        <v>243214524</v>
      </c>
      <c r="G63" s="879">
        <v>6669650</v>
      </c>
      <c r="H63" s="823">
        <v>1759474</v>
      </c>
      <c r="I63" s="864">
        <v>0</v>
      </c>
      <c r="J63" s="864">
        <v>109635</v>
      </c>
      <c r="K63" s="864">
        <v>248234335</v>
      </c>
      <c r="L63" s="864">
        <v>0</v>
      </c>
      <c r="M63" s="864">
        <v>0</v>
      </c>
      <c r="N63" s="864">
        <v>0</v>
      </c>
      <c r="O63" s="864">
        <v>0</v>
      </c>
      <c r="P63" s="864">
        <v>0</v>
      </c>
      <c r="Q63" s="864">
        <v>0</v>
      </c>
      <c r="R63" s="864"/>
      <c r="S63" s="864" t="b">
        <v>0</v>
      </c>
      <c r="T63" s="864"/>
      <c r="U63" s="864"/>
      <c r="V63" s="864" t="s">
        <v>1068</v>
      </c>
      <c r="W63" s="864" t="s">
        <v>621</v>
      </c>
    </row>
    <row r="64" spans="1:23" ht="11.25">
      <c r="A64" s="827">
        <v>63</v>
      </c>
      <c r="B64" s="831">
        <v>63</v>
      </c>
      <c r="C64" s="834">
        <v>0</v>
      </c>
      <c r="D64" s="925" t="s">
        <v>1071</v>
      </c>
      <c r="E64" s="864"/>
      <c r="F64" s="823">
        <v>0</v>
      </c>
      <c r="G64" s="879">
        <v>0</v>
      </c>
      <c r="H64" s="823">
        <v>0</v>
      </c>
      <c r="I64" s="864">
        <v>0</v>
      </c>
      <c r="J64" s="864">
        <v>0</v>
      </c>
      <c r="K64" s="864">
        <v>0</v>
      </c>
      <c r="L64" s="864">
        <v>0</v>
      </c>
      <c r="M64" s="864">
        <v>0</v>
      </c>
      <c r="N64" s="864">
        <v>0</v>
      </c>
      <c r="O64" s="864">
        <v>0</v>
      </c>
      <c r="P64" s="864">
        <v>0</v>
      </c>
      <c r="Q64" s="864">
        <v>0</v>
      </c>
      <c r="R64" s="864"/>
      <c r="S64" s="864" t="b">
        <v>0</v>
      </c>
      <c r="T64" s="864"/>
      <c r="U64" s="864"/>
      <c r="V64" s="864" t="s">
        <v>1068</v>
      </c>
      <c r="W64" s="864" t="s">
        <v>621</v>
      </c>
    </row>
    <row r="65" spans="1:23" ht="11.25">
      <c r="A65" s="827">
        <v>64</v>
      </c>
      <c r="B65" s="831">
        <v>64</v>
      </c>
      <c r="C65" s="834">
        <v>0</v>
      </c>
      <c r="D65" s="925" t="s">
        <v>1072</v>
      </c>
      <c r="E65" s="864"/>
      <c r="F65" s="823">
        <v>232434015</v>
      </c>
      <c r="G65" s="879">
        <v>11781069</v>
      </c>
      <c r="H65" s="823">
        <v>1424284</v>
      </c>
      <c r="I65" s="864">
        <v>0</v>
      </c>
      <c r="J65" s="864">
        <v>0</v>
      </c>
      <c r="K65" s="864">
        <v>242790800</v>
      </c>
      <c r="L65" s="864">
        <v>0</v>
      </c>
      <c r="M65" s="864">
        <v>0</v>
      </c>
      <c r="N65" s="864">
        <v>0</v>
      </c>
      <c r="O65" s="864">
        <v>0</v>
      </c>
      <c r="P65" s="864">
        <v>0</v>
      </c>
      <c r="Q65" s="864">
        <v>0</v>
      </c>
      <c r="R65" s="864"/>
      <c r="S65" s="864" t="b">
        <v>0</v>
      </c>
      <c r="T65" s="864"/>
      <c r="U65" s="864"/>
      <c r="V65" s="864" t="s">
        <v>1068</v>
      </c>
      <c r="W65" s="864" t="s">
        <v>621</v>
      </c>
    </row>
    <row r="66" spans="1:23" ht="11.25">
      <c r="A66" s="827">
        <v>65</v>
      </c>
      <c r="B66" s="831">
        <v>65</v>
      </c>
      <c r="C66" s="925">
        <v>0</v>
      </c>
      <c r="D66" s="925" t="s">
        <v>1073</v>
      </c>
      <c r="E66" s="864"/>
      <c r="F66" s="823">
        <v>365384854</v>
      </c>
      <c r="G66" s="879">
        <v>20461558</v>
      </c>
      <c r="H66" s="823">
        <v>1956798</v>
      </c>
      <c r="I66" s="864">
        <v>0</v>
      </c>
      <c r="J66" s="864">
        <v>0</v>
      </c>
      <c r="K66" s="864">
        <v>383889614</v>
      </c>
      <c r="L66" s="864">
        <v>0</v>
      </c>
      <c r="M66" s="864">
        <v>0</v>
      </c>
      <c r="N66" s="864">
        <v>0</v>
      </c>
      <c r="O66" s="864">
        <v>0</v>
      </c>
      <c r="P66" s="864">
        <v>0</v>
      </c>
      <c r="Q66" s="864">
        <v>0</v>
      </c>
      <c r="R66" s="864"/>
      <c r="S66" s="864" t="b">
        <v>0</v>
      </c>
      <c r="T66" s="864"/>
      <c r="U66" s="864"/>
      <c r="V66" s="864" t="s">
        <v>1068</v>
      </c>
      <c r="W66" s="864" t="s">
        <v>621</v>
      </c>
    </row>
    <row r="67" spans="1:23" ht="11.25">
      <c r="A67" s="827">
        <v>66</v>
      </c>
      <c r="B67" s="831">
        <v>66</v>
      </c>
      <c r="C67" s="834">
        <v>0</v>
      </c>
      <c r="D67" s="925" t="s">
        <v>1074</v>
      </c>
      <c r="E67" s="864"/>
      <c r="F67" s="823">
        <v>16068413</v>
      </c>
      <c r="G67" s="823">
        <v>0</v>
      </c>
      <c r="H67" s="823">
        <v>195082</v>
      </c>
      <c r="I67" s="864">
        <v>0</v>
      </c>
      <c r="J67" s="864">
        <v>0</v>
      </c>
      <c r="K67" s="864">
        <v>15873331</v>
      </c>
      <c r="L67" s="864">
        <v>0</v>
      </c>
      <c r="M67" s="864">
        <v>0</v>
      </c>
      <c r="N67" s="864">
        <v>0</v>
      </c>
      <c r="O67" s="864">
        <v>0</v>
      </c>
      <c r="P67" s="864">
        <v>0</v>
      </c>
      <c r="Q67" s="864">
        <v>0</v>
      </c>
      <c r="R67" s="864"/>
      <c r="S67" s="864" t="b">
        <v>0</v>
      </c>
      <c r="T67" s="864"/>
      <c r="U67" s="864"/>
      <c r="V67" s="864" t="s">
        <v>1068</v>
      </c>
      <c r="W67" s="864" t="s">
        <v>621</v>
      </c>
    </row>
    <row r="68" spans="1:23" ht="11.25">
      <c r="A68" s="827">
        <v>67</v>
      </c>
      <c r="B68" s="831">
        <v>67</v>
      </c>
      <c r="C68" s="834">
        <v>0</v>
      </c>
      <c r="D68" s="925" t="s">
        <v>1075</v>
      </c>
      <c r="E68" s="864"/>
      <c r="F68" s="823">
        <v>432700020</v>
      </c>
      <c r="G68" s="879">
        <v>31025963</v>
      </c>
      <c r="H68" s="823">
        <v>332315</v>
      </c>
      <c r="I68" s="864">
        <v>0</v>
      </c>
      <c r="J68" s="864">
        <v>123209</v>
      </c>
      <c r="K68" s="864">
        <v>463516877</v>
      </c>
      <c r="L68" s="864">
        <v>0</v>
      </c>
      <c r="M68" s="864">
        <v>0</v>
      </c>
      <c r="N68" s="864">
        <v>0</v>
      </c>
      <c r="O68" s="864">
        <v>0</v>
      </c>
      <c r="P68" s="864">
        <v>0</v>
      </c>
      <c r="Q68" s="864">
        <v>0</v>
      </c>
      <c r="R68" s="864"/>
      <c r="S68" s="864" t="b">
        <v>0</v>
      </c>
      <c r="T68" s="864"/>
      <c r="U68" s="864"/>
      <c r="V68" s="864" t="s">
        <v>1068</v>
      </c>
      <c r="W68" s="864" t="s">
        <v>621</v>
      </c>
    </row>
    <row r="69" spans="1:23" ht="11.25">
      <c r="A69" s="827">
        <v>68</v>
      </c>
      <c r="B69" s="831">
        <v>68</v>
      </c>
      <c r="C69" s="834">
        <v>0</v>
      </c>
      <c r="D69" s="925" t="s">
        <v>1076</v>
      </c>
      <c r="E69" s="864"/>
      <c r="F69" s="823">
        <v>229305535</v>
      </c>
      <c r="G69" s="879">
        <v>10914282</v>
      </c>
      <c r="H69" s="823">
        <v>924405</v>
      </c>
      <c r="I69" s="864">
        <v>0</v>
      </c>
      <c r="J69" s="864">
        <v>737</v>
      </c>
      <c r="K69" s="864">
        <v>239296149</v>
      </c>
      <c r="L69" s="864">
        <v>0</v>
      </c>
      <c r="M69" s="864">
        <v>0</v>
      </c>
      <c r="N69" s="864">
        <v>0</v>
      </c>
      <c r="O69" s="864">
        <v>0</v>
      </c>
      <c r="P69" s="864">
        <v>0</v>
      </c>
      <c r="Q69" s="864">
        <v>0</v>
      </c>
      <c r="R69" s="864"/>
      <c r="S69" s="864" t="b">
        <v>0</v>
      </c>
      <c r="T69" s="864"/>
      <c r="U69" s="864"/>
      <c r="V69" s="864" t="s">
        <v>1068</v>
      </c>
      <c r="W69" s="864" t="s">
        <v>621</v>
      </c>
    </row>
    <row r="70" spans="1:23" ht="11.25">
      <c r="A70" s="827">
        <v>69</v>
      </c>
      <c r="B70" s="831">
        <v>69</v>
      </c>
      <c r="C70" s="834">
        <v>0</v>
      </c>
      <c r="D70" s="925" t="s">
        <v>1077</v>
      </c>
      <c r="E70" s="864"/>
      <c r="F70" s="823">
        <v>300541530</v>
      </c>
      <c r="G70" s="879">
        <v>14775766</v>
      </c>
      <c r="H70" s="823">
        <v>109759</v>
      </c>
      <c r="I70" s="864">
        <v>0</v>
      </c>
      <c r="J70" s="864">
        <v>0</v>
      </c>
      <c r="K70" s="864">
        <v>315207537</v>
      </c>
      <c r="L70" s="864">
        <v>0</v>
      </c>
      <c r="M70" s="864">
        <v>0</v>
      </c>
      <c r="N70" s="864">
        <v>0</v>
      </c>
      <c r="O70" s="864">
        <v>0</v>
      </c>
      <c r="P70" s="864">
        <v>0</v>
      </c>
      <c r="Q70" s="864">
        <v>0</v>
      </c>
      <c r="R70" s="864"/>
      <c r="S70" s="864" t="b">
        <v>0</v>
      </c>
      <c r="T70" s="864"/>
      <c r="U70" s="864"/>
      <c r="V70" s="864" t="s">
        <v>1068</v>
      </c>
      <c r="W70" s="864" t="s">
        <v>621</v>
      </c>
    </row>
    <row r="71" spans="1:23" ht="11.25">
      <c r="A71" s="827">
        <v>70</v>
      </c>
      <c r="B71" s="831">
        <v>70</v>
      </c>
      <c r="C71" s="834">
        <v>0</v>
      </c>
      <c r="D71" s="925" t="s">
        <v>1078</v>
      </c>
      <c r="E71" s="864"/>
      <c r="F71" s="823">
        <v>54108415</v>
      </c>
      <c r="G71" s="879">
        <v>2374880</v>
      </c>
      <c r="H71" s="823">
        <v>778927</v>
      </c>
      <c r="I71" s="864">
        <v>0</v>
      </c>
      <c r="J71" s="864">
        <v>0</v>
      </c>
      <c r="K71" s="864">
        <v>55704368</v>
      </c>
      <c r="L71" s="864">
        <v>0</v>
      </c>
      <c r="M71" s="864">
        <v>0</v>
      </c>
      <c r="N71" s="864">
        <v>0</v>
      </c>
      <c r="O71" s="864">
        <v>0</v>
      </c>
      <c r="P71" s="864">
        <v>0</v>
      </c>
      <c r="Q71" s="864">
        <v>0</v>
      </c>
      <c r="R71" s="864"/>
      <c r="S71" s="864" t="b">
        <v>0</v>
      </c>
      <c r="T71" s="864"/>
      <c r="U71" s="864"/>
      <c r="V71" s="864" t="s">
        <v>1068</v>
      </c>
      <c r="W71" s="864" t="s">
        <v>621</v>
      </c>
    </row>
    <row r="72" spans="1:23" ht="11.25">
      <c r="A72" s="827">
        <v>71</v>
      </c>
      <c r="B72" s="831">
        <v>71</v>
      </c>
      <c r="C72" s="834">
        <v>0</v>
      </c>
      <c r="D72" s="925" t="s">
        <v>1079</v>
      </c>
      <c r="E72" s="864"/>
      <c r="F72" s="823">
        <v>376134</v>
      </c>
      <c r="G72" s="879">
        <v>0</v>
      </c>
      <c r="H72" s="823">
        <v>0</v>
      </c>
      <c r="I72" s="864">
        <v>0</v>
      </c>
      <c r="J72" s="864">
        <v>-1</v>
      </c>
      <c r="K72" s="864">
        <v>376133</v>
      </c>
      <c r="L72" s="864">
        <v>0</v>
      </c>
      <c r="M72" s="864">
        <v>0</v>
      </c>
      <c r="N72" s="864">
        <v>0</v>
      </c>
      <c r="O72" s="864">
        <v>0</v>
      </c>
      <c r="P72" s="864">
        <v>0</v>
      </c>
      <c r="Q72" s="864">
        <v>0</v>
      </c>
      <c r="R72" s="864"/>
      <c r="S72" s="864" t="b">
        <v>0</v>
      </c>
      <c r="T72" s="864"/>
      <c r="U72" s="864"/>
      <c r="V72" s="864" t="s">
        <v>1068</v>
      </c>
      <c r="W72" s="864" t="s">
        <v>621</v>
      </c>
    </row>
    <row r="73" spans="1:23" ht="11.25">
      <c r="A73" s="827">
        <v>72</v>
      </c>
      <c r="B73" s="831">
        <v>72</v>
      </c>
      <c r="C73" s="834">
        <v>0</v>
      </c>
      <c r="D73" s="925" t="s">
        <v>1080</v>
      </c>
      <c r="E73" s="864"/>
      <c r="F73" s="823">
        <v>0</v>
      </c>
      <c r="G73" s="879">
        <v>0</v>
      </c>
      <c r="H73" s="823">
        <v>0</v>
      </c>
      <c r="I73" s="864">
        <v>0</v>
      </c>
      <c r="J73" s="864">
        <v>0</v>
      </c>
      <c r="K73" s="864">
        <v>0</v>
      </c>
      <c r="L73" s="864">
        <v>0</v>
      </c>
      <c r="M73" s="864">
        <v>0</v>
      </c>
      <c r="N73" s="864">
        <v>0</v>
      </c>
      <c r="O73" s="864">
        <v>0</v>
      </c>
      <c r="P73" s="864">
        <v>0</v>
      </c>
      <c r="Q73" s="864">
        <v>0</v>
      </c>
      <c r="R73" s="864"/>
      <c r="S73" s="864" t="b">
        <v>0</v>
      </c>
      <c r="T73" s="864"/>
      <c r="U73" s="864"/>
      <c r="V73" s="864" t="s">
        <v>1068</v>
      </c>
      <c r="W73" s="864" t="s">
        <v>621</v>
      </c>
    </row>
    <row r="74" spans="1:23" ht="11.25">
      <c r="A74" s="827">
        <v>73</v>
      </c>
      <c r="B74" s="831">
        <v>73</v>
      </c>
      <c r="C74" s="834">
        <v>0</v>
      </c>
      <c r="D74" s="925" t="s">
        <v>1081</v>
      </c>
      <c r="E74" s="864"/>
      <c r="F74" s="823">
        <v>45764890</v>
      </c>
      <c r="G74" s="879">
        <v>2731791</v>
      </c>
      <c r="H74" s="823">
        <v>150420</v>
      </c>
      <c r="I74" s="864">
        <v>0</v>
      </c>
      <c r="J74" s="864">
        <v>0</v>
      </c>
      <c r="K74" s="864">
        <v>48346261</v>
      </c>
      <c r="L74" s="864">
        <v>0</v>
      </c>
      <c r="M74" s="864">
        <v>0</v>
      </c>
      <c r="N74" s="864">
        <v>0</v>
      </c>
      <c r="O74" s="864">
        <v>0</v>
      </c>
      <c r="P74" s="864">
        <v>0</v>
      </c>
      <c r="Q74" s="864">
        <v>0</v>
      </c>
      <c r="R74" s="864"/>
      <c r="S74" s="864" t="b">
        <v>0</v>
      </c>
      <c r="T74" s="864"/>
      <c r="U74" s="864"/>
      <c r="V74" s="864" t="s">
        <v>1068</v>
      </c>
      <c r="W74" s="864" t="s">
        <v>621</v>
      </c>
    </row>
    <row r="75" spans="1:23" ht="11.25">
      <c r="A75" s="827">
        <v>74</v>
      </c>
      <c r="B75" s="831">
        <v>74</v>
      </c>
      <c r="C75" s="834">
        <v>0</v>
      </c>
      <c r="D75" s="925" t="s">
        <v>1082</v>
      </c>
      <c r="E75" s="864"/>
      <c r="F75" s="823">
        <v>484759</v>
      </c>
      <c r="G75" s="879">
        <v>-66783</v>
      </c>
      <c r="H75" s="823">
        <v>0</v>
      </c>
      <c r="I75" s="864">
        <v>0</v>
      </c>
      <c r="J75" s="864">
        <v>0</v>
      </c>
      <c r="K75" s="864">
        <v>417976</v>
      </c>
      <c r="L75" s="864">
        <v>0</v>
      </c>
      <c r="M75" s="864">
        <v>0</v>
      </c>
      <c r="N75" s="864">
        <v>0</v>
      </c>
      <c r="O75" s="864">
        <v>0</v>
      </c>
      <c r="P75" s="864">
        <v>0</v>
      </c>
      <c r="Q75" s="864">
        <v>0</v>
      </c>
      <c r="R75" s="864"/>
      <c r="S75" s="864" t="b">
        <v>0</v>
      </c>
      <c r="T75" s="864"/>
      <c r="U75" s="864"/>
      <c r="V75" s="864" t="s">
        <v>1068</v>
      </c>
      <c r="W75" s="864" t="s">
        <v>621</v>
      </c>
    </row>
    <row r="76" spans="1:23" ht="11.25">
      <c r="A76" s="827">
        <v>75</v>
      </c>
      <c r="B76" s="831">
        <v>75</v>
      </c>
      <c r="C76" s="834">
        <v>0</v>
      </c>
      <c r="D76" s="925" t="s">
        <v>1083</v>
      </c>
      <c r="E76" s="864"/>
      <c r="F76" s="823">
        <v>1959038355</v>
      </c>
      <c r="G76" s="879">
        <v>107359487</v>
      </c>
      <c r="H76" s="823">
        <v>7676313</v>
      </c>
      <c r="I76" s="864">
        <v>0</v>
      </c>
      <c r="J76" s="864">
        <v>-151077</v>
      </c>
      <c r="K76" s="864">
        <v>2058570452</v>
      </c>
      <c r="L76" s="864">
        <v>0</v>
      </c>
      <c r="M76" s="864">
        <v>0</v>
      </c>
      <c r="N76" s="864">
        <v>0</v>
      </c>
      <c r="O76" s="864">
        <v>0</v>
      </c>
      <c r="P76" s="864">
        <v>0</v>
      </c>
      <c r="Q76" s="864">
        <v>0</v>
      </c>
      <c r="R76" s="864"/>
      <c r="S76" s="864" t="b">
        <v>1</v>
      </c>
      <c r="T76" s="864"/>
      <c r="U76" s="864" t="s">
        <v>1000</v>
      </c>
      <c r="V76" s="864"/>
      <c r="W76" s="864" t="s">
        <v>621</v>
      </c>
    </row>
    <row r="77" spans="1:23" ht="11.25">
      <c r="A77" s="827">
        <v>76</v>
      </c>
      <c r="B77" s="925">
        <v>76</v>
      </c>
      <c r="C77" s="834">
        <v>0</v>
      </c>
      <c r="D77" s="925" t="s">
        <v>1084</v>
      </c>
      <c r="E77" s="864"/>
      <c r="F77" s="823">
        <v>0</v>
      </c>
      <c r="G77" s="879">
        <v>0</v>
      </c>
      <c r="H77" s="823">
        <v>0</v>
      </c>
      <c r="I77" s="864">
        <v>0</v>
      </c>
      <c r="J77" s="864">
        <v>0</v>
      </c>
      <c r="K77" s="864">
        <v>0</v>
      </c>
      <c r="L77" s="864">
        <v>0</v>
      </c>
      <c r="M77" s="864">
        <v>0</v>
      </c>
      <c r="N77" s="864">
        <v>0</v>
      </c>
      <c r="O77" s="864">
        <v>0</v>
      </c>
      <c r="P77" s="864">
        <v>0</v>
      </c>
      <c r="Q77" s="864">
        <v>0</v>
      </c>
      <c r="R77" s="864" t="s">
        <v>620</v>
      </c>
      <c r="S77" s="864" t="b">
        <v>0</v>
      </c>
      <c r="T77" s="864" t="s">
        <v>1000</v>
      </c>
      <c r="U77" s="864"/>
      <c r="V77" s="864"/>
      <c r="W77" s="864" t="s">
        <v>621</v>
      </c>
    </row>
    <row r="78" spans="1:23" ht="11.25">
      <c r="A78" s="827">
        <v>77</v>
      </c>
      <c r="B78" s="925">
        <v>77</v>
      </c>
      <c r="C78" s="834">
        <v>0</v>
      </c>
      <c r="D78" s="925" t="s">
        <v>1085</v>
      </c>
      <c r="E78" s="864"/>
      <c r="F78" s="823">
        <v>0</v>
      </c>
      <c r="G78" s="879">
        <v>0</v>
      </c>
      <c r="H78" s="823">
        <v>0</v>
      </c>
      <c r="I78" s="864">
        <v>0</v>
      </c>
      <c r="J78" s="864">
        <v>0</v>
      </c>
      <c r="K78" s="864">
        <v>0</v>
      </c>
      <c r="L78" s="864">
        <v>0</v>
      </c>
      <c r="M78" s="864">
        <v>0</v>
      </c>
      <c r="N78" s="864">
        <v>0</v>
      </c>
      <c r="O78" s="864">
        <v>0</v>
      </c>
      <c r="P78" s="864">
        <v>0</v>
      </c>
      <c r="Q78" s="864">
        <v>0</v>
      </c>
      <c r="R78" s="864"/>
      <c r="S78" s="864" t="b">
        <v>0</v>
      </c>
      <c r="T78" s="864"/>
      <c r="U78" s="864"/>
      <c r="V78" s="864" t="s">
        <v>1086</v>
      </c>
      <c r="W78" s="864" t="s">
        <v>621</v>
      </c>
    </row>
    <row r="79" spans="1:23" ht="11.25">
      <c r="A79" s="827">
        <v>78</v>
      </c>
      <c r="B79" s="925">
        <v>78</v>
      </c>
      <c r="C79" s="834">
        <v>0</v>
      </c>
      <c r="D79" s="925" t="s">
        <v>1087</v>
      </c>
      <c r="E79" s="864"/>
      <c r="F79" s="823">
        <v>0</v>
      </c>
      <c r="G79" s="879">
        <v>0</v>
      </c>
      <c r="H79" s="823">
        <v>0</v>
      </c>
      <c r="I79" s="864">
        <v>0</v>
      </c>
      <c r="J79" s="864">
        <v>0</v>
      </c>
      <c r="K79" s="864">
        <v>0</v>
      </c>
      <c r="L79" s="864">
        <v>0</v>
      </c>
      <c r="M79" s="864">
        <v>0</v>
      </c>
      <c r="N79" s="864">
        <v>0</v>
      </c>
      <c r="O79" s="864">
        <v>0</v>
      </c>
      <c r="P79" s="864">
        <v>0</v>
      </c>
      <c r="Q79" s="864">
        <v>0</v>
      </c>
      <c r="R79" s="864"/>
      <c r="S79" s="864" t="b">
        <v>0</v>
      </c>
      <c r="T79" s="864"/>
      <c r="U79" s="864"/>
      <c r="V79" s="864" t="s">
        <v>1086</v>
      </c>
      <c r="W79" s="864" t="s">
        <v>621</v>
      </c>
    </row>
    <row r="80" spans="1:23" ht="11.25">
      <c r="A80" s="827">
        <v>79</v>
      </c>
      <c r="B80" s="831">
        <v>79</v>
      </c>
      <c r="C80" s="834">
        <v>0</v>
      </c>
      <c r="D80" s="925" t="s">
        <v>1088</v>
      </c>
      <c r="E80" s="864"/>
      <c r="F80" s="823">
        <v>0</v>
      </c>
      <c r="G80" s="879">
        <v>0</v>
      </c>
      <c r="H80" s="823">
        <v>0</v>
      </c>
      <c r="I80" s="864">
        <v>0</v>
      </c>
      <c r="J80" s="864">
        <v>0</v>
      </c>
      <c r="K80" s="864">
        <v>0</v>
      </c>
      <c r="L80" s="864">
        <v>0</v>
      </c>
      <c r="M80" s="864">
        <v>0</v>
      </c>
      <c r="N80" s="864">
        <v>0</v>
      </c>
      <c r="O80" s="864">
        <v>0</v>
      </c>
      <c r="P80" s="864">
        <v>0</v>
      </c>
      <c r="Q80" s="864">
        <v>0</v>
      </c>
      <c r="R80" s="864"/>
      <c r="S80" s="864" t="b">
        <v>0</v>
      </c>
      <c r="T80" s="864"/>
      <c r="U80" s="864"/>
      <c r="V80" s="864" t="s">
        <v>1086</v>
      </c>
      <c r="W80" s="864" t="s">
        <v>621</v>
      </c>
    </row>
    <row r="81" spans="1:23" ht="11.25">
      <c r="A81" s="827">
        <v>80</v>
      </c>
      <c r="B81" s="925">
        <v>80</v>
      </c>
      <c r="C81" s="834">
        <v>0</v>
      </c>
      <c r="D81" s="925" t="s">
        <v>1089</v>
      </c>
      <c r="E81" s="864"/>
      <c r="F81" s="823">
        <v>0</v>
      </c>
      <c r="G81" s="879">
        <v>0</v>
      </c>
      <c r="H81" s="823">
        <v>0</v>
      </c>
      <c r="I81" s="864">
        <v>0</v>
      </c>
      <c r="J81" s="864">
        <v>0</v>
      </c>
      <c r="K81" s="864">
        <v>0</v>
      </c>
      <c r="L81" s="864">
        <v>0</v>
      </c>
      <c r="M81" s="864">
        <v>0</v>
      </c>
      <c r="N81" s="864">
        <v>0</v>
      </c>
      <c r="O81" s="864">
        <v>0</v>
      </c>
      <c r="P81" s="864">
        <v>0</v>
      </c>
      <c r="Q81" s="864">
        <v>0</v>
      </c>
      <c r="R81" s="864"/>
      <c r="S81" s="864" t="b">
        <v>0</v>
      </c>
      <c r="T81" s="864"/>
      <c r="U81" s="864"/>
      <c r="V81" s="864" t="s">
        <v>1086</v>
      </c>
      <c r="W81" s="864" t="s">
        <v>621</v>
      </c>
    </row>
    <row r="82" spans="1:23" ht="11.25">
      <c r="A82" s="827">
        <v>81</v>
      </c>
      <c r="B82" s="925">
        <v>81</v>
      </c>
      <c r="C82" s="834">
        <v>0</v>
      </c>
      <c r="D82" s="925" t="s">
        <v>1090</v>
      </c>
      <c r="E82" s="864"/>
      <c r="F82" s="823">
        <v>0</v>
      </c>
      <c r="G82" s="879">
        <v>0</v>
      </c>
      <c r="H82" s="823">
        <v>0</v>
      </c>
      <c r="I82" s="864">
        <v>0</v>
      </c>
      <c r="J82" s="864">
        <v>0</v>
      </c>
      <c r="K82" s="864">
        <v>0</v>
      </c>
      <c r="L82" s="864">
        <v>0</v>
      </c>
      <c r="M82" s="864">
        <v>0</v>
      </c>
      <c r="N82" s="864">
        <v>0</v>
      </c>
      <c r="O82" s="864">
        <v>0</v>
      </c>
      <c r="P82" s="864">
        <v>0</v>
      </c>
      <c r="Q82" s="864">
        <v>0</v>
      </c>
      <c r="R82" s="864"/>
      <c r="S82" s="864" t="b">
        <v>0</v>
      </c>
      <c r="T82" s="864"/>
      <c r="U82" s="864"/>
      <c r="V82" s="864" t="s">
        <v>1086</v>
      </c>
      <c r="W82" s="864" t="s">
        <v>621</v>
      </c>
    </row>
    <row r="83" spans="1:23" ht="11.25">
      <c r="A83" s="827">
        <v>82</v>
      </c>
      <c r="B83" s="925">
        <v>82</v>
      </c>
      <c r="C83" s="925">
        <v>0</v>
      </c>
      <c r="D83" s="925" t="s">
        <v>1091</v>
      </c>
      <c r="E83" s="864"/>
      <c r="F83" s="823">
        <v>0</v>
      </c>
      <c r="G83" s="879">
        <v>0</v>
      </c>
      <c r="H83" s="823">
        <v>0</v>
      </c>
      <c r="I83" s="864">
        <v>0</v>
      </c>
      <c r="J83" s="864">
        <v>0</v>
      </c>
      <c r="K83" s="864">
        <v>0</v>
      </c>
      <c r="L83" s="864">
        <v>0</v>
      </c>
      <c r="M83" s="864">
        <v>0</v>
      </c>
      <c r="N83" s="864">
        <v>0</v>
      </c>
      <c r="O83" s="864">
        <v>0</v>
      </c>
      <c r="P83" s="864">
        <v>0</v>
      </c>
      <c r="Q83" s="864">
        <v>0</v>
      </c>
      <c r="R83" s="864"/>
      <c r="S83" s="864" t="b">
        <v>0</v>
      </c>
      <c r="T83" s="864"/>
      <c r="U83" s="864"/>
      <c r="V83" s="864" t="s">
        <v>1086</v>
      </c>
      <c r="W83" s="864" t="s">
        <v>621</v>
      </c>
    </row>
    <row r="84" spans="1:23" ht="11.25">
      <c r="A84" s="827">
        <v>83</v>
      </c>
      <c r="B84" s="925">
        <v>83</v>
      </c>
      <c r="C84" s="925">
        <v>0</v>
      </c>
      <c r="D84" s="925" t="s">
        <v>1092</v>
      </c>
      <c r="E84" s="864"/>
      <c r="F84" s="823">
        <v>0</v>
      </c>
      <c r="G84" s="879">
        <v>0</v>
      </c>
      <c r="H84" s="823">
        <v>0</v>
      </c>
      <c r="I84" s="864">
        <v>0</v>
      </c>
      <c r="J84" s="864">
        <v>0</v>
      </c>
      <c r="K84" s="864">
        <v>0</v>
      </c>
      <c r="L84" s="864">
        <v>0</v>
      </c>
      <c r="M84" s="864">
        <v>0</v>
      </c>
      <c r="N84" s="864">
        <v>0</v>
      </c>
      <c r="O84" s="864">
        <v>0</v>
      </c>
      <c r="P84" s="864">
        <v>0</v>
      </c>
      <c r="Q84" s="864">
        <v>0</v>
      </c>
      <c r="R84" s="864"/>
      <c r="S84" s="864" t="b">
        <v>0</v>
      </c>
      <c r="T84" s="864"/>
      <c r="U84" s="864"/>
      <c r="V84" s="864" t="s">
        <v>1086</v>
      </c>
      <c r="W84" s="864" t="s">
        <v>621</v>
      </c>
    </row>
    <row r="85" spans="1:23" ht="11.25">
      <c r="A85" s="827">
        <v>84</v>
      </c>
      <c r="B85" s="925">
        <v>84</v>
      </c>
      <c r="C85" s="925">
        <v>0</v>
      </c>
      <c r="D85" s="925" t="s">
        <v>1093</v>
      </c>
      <c r="E85" s="864"/>
      <c r="F85" s="823">
        <v>0</v>
      </c>
      <c r="G85" s="879">
        <v>0</v>
      </c>
      <c r="H85" s="823">
        <v>0</v>
      </c>
      <c r="I85" s="864">
        <v>0</v>
      </c>
      <c r="J85" s="864">
        <v>0</v>
      </c>
      <c r="K85" s="864">
        <v>0</v>
      </c>
      <c r="L85" s="864">
        <v>0</v>
      </c>
      <c r="M85" s="864">
        <v>0</v>
      </c>
      <c r="N85" s="864">
        <v>0</v>
      </c>
      <c r="O85" s="864">
        <v>0</v>
      </c>
      <c r="P85" s="864">
        <v>0</v>
      </c>
      <c r="Q85" s="864">
        <v>0</v>
      </c>
      <c r="R85" s="864"/>
      <c r="S85" s="864" t="b">
        <v>1</v>
      </c>
      <c r="T85" s="864"/>
      <c r="U85" s="864" t="s">
        <v>1000</v>
      </c>
      <c r="V85" s="864"/>
      <c r="W85" s="864" t="s">
        <v>621</v>
      </c>
    </row>
    <row r="86" spans="1:23" ht="11.25">
      <c r="A86" s="824">
        <v>85</v>
      </c>
      <c r="B86" s="925">
        <v>85</v>
      </c>
      <c r="C86" s="925">
        <v>0</v>
      </c>
      <c r="D86" s="925" t="s">
        <v>1094</v>
      </c>
      <c r="E86" s="864"/>
      <c r="F86" s="823">
        <v>0</v>
      </c>
      <c r="G86" s="879">
        <v>0</v>
      </c>
      <c r="H86" s="823">
        <v>0</v>
      </c>
      <c r="I86" s="864">
        <v>0</v>
      </c>
      <c r="J86" s="864">
        <v>0</v>
      </c>
      <c r="K86" s="864">
        <v>0</v>
      </c>
      <c r="L86" s="864">
        <v>0</v>
      </c>
      <c r="M86" s="864">
        <v>0</v>
      </c>
      <c r="N86" s="864">
        <v>0</v>
      </c>
      <c r="O86" s="864">
        <v>0</v>
      </c>
      <c r="P86" s="864">
        <v>0</v>
      </c>
      <c r="Q86" s="864">
        <v>0</v>
      </c>
      <c r="R86" s="864" t="s">
        <v>620</v>
      </c>
      <c r="S86" s="864" t="b">
        <v>0</v>
      </c>
      <c r="T86" s="864" t="s">
        <v>1000</v>
      </c>
      <c r="U86" s="864"/>
      <c r="V86" s="864"/>
      <c r="W86" s="864" t="s">
        <v>621</v>
      </c>
    </row>
    <row r="87" spans="1:23" ht="11.25">
      <c r="A87" s="824">
        <v>86</v>
      </c>
      <c r="B87" s="925">
        <v>86</v>
      </c>
      <c r="C87" s="925">
        <v>0</v>
      </c>
      <c r="D87" s="925" t="s">
        <v>1095</v>
      </c>
      <c r="E87" s="864"/>
      <c r="F87" s="823">
        <v>4745110</v>
      </c>
      <c r="G87" s="879">
        <v>500</v>
      </c>
      <c r="H87" s="823">
        <v>108068</v>
      </c>
      <c r="I87" s="864">
        <v>0</v>
      </c>
      <c r="J87" s="864">
        <v>-1712</v>
      </c>
      <c r="K87" s="864">
        <v>4635830</v>
      </c>
      <c r="L87" s="864">
        <v>0</v>
      </c>
      <c r="M87" s="864">
        <v>0</v>
      </c>
      <c r="N87" s="864">
        <v>0</v>
      </c>
      <c r="O87" s="864">
        <v>0</v>
      </c>
      <c r="P87" s="864">
        <v>0</v>
      </c>
      <c r="Q87" s="864">
        <v>0</v>
      </c>
      <c r="R87" s="864"/>
      <c r="S87" s="864" t="b">
        <v>0</v>
      </c>
      <c r="T87" s="864"/>
      <c r="U87" s="864"/>
      <c r="V87" s="864" t="s">
        <v>1096</v>
      </c>
      <c r="W87" s="864" t="s">
        <v>621</v>
      </c>
    </row>
    <row r="88" spans="1:23" ht="11.25">
      <c r="A88" s="824">
        <v>87</v>
      </c>
      <c r="B88" s="925">
        <v>87</v>
      </c>
      <c r="C88" s="925">
        <v>0</v>
      </c>
      <c r="D88" s="925" t="s">
        <v>1097</v>
      </c>
      <c r="E88" s="864"/>
      <c r="F88" s="823">
        <v>56942446</v>
      </c>
      <c r="G88" s="823">
        <v>1522563</v>
      </c>
      <c r="H88" s="823">
        <v>2009884</v>
      </c>
      <c r="I88" s="864">
        <v>0</v>
      </c>
      <c r="J88" s="864">
        <v>-19523</v>
      </c>
      <c r="K88" s="864">
        <v>56435602</v>
      </c>
      <c r="L88" s="864">
        <v>0</v>
      </c>
      <c r="M88" s="864">
        <v>0</v>
      </c>
      <c r="N88" s="864">
        <v>0</v>
      </c>
      <c r="O88" s="864">
        <v>0</v>
      </c>
      <c r="P88" s="864">
        <v>0</v>
      </c>
      <c r="Q88" s="864">
        <v>0</v>
      </c>
      <c r="R88" s="864"/>
      <c r="S88" s="864" t="b">
        <v>0</v>
      </c>
      <c r="T88" s="864"/>
      <c r="U88" s="864"/>
      <c r="V88" s="864" t="s">
        <v>1096</v>
      </c>
      <c r="W88" s="864" t="s">
        <v>621</v>
      </c>
    </row>
    <row r="89" spans="1:23" ht="11.25">
      <c r="A89" s="827">
        <v>88</v>
      </c>
      <c r="B89" s="925">
        <v>88</v>
      </c>
      <c r="C89" s="834">
        <v>0</v>
      </c>
      <c r="D89" s="926" t="s">
        <v>1098</v>
      </c>
      <c r="E89" s="864"/>
      <c r="F89" s="823">
        <v>37848398</v>
      </c>
      <c r="G89" s="823">
        <v>6226095</v>
      </c>
      <c r="H89" s="823">
        <v>8395468</v>
      </c>
      <c r="I89" s="864">
        <v>0</v>
      </c>
      <c r="J89" s="864">
        <v>1143549</v>
      </c>
      <c r="K89" s="864">
        <v>36822574</v>
      </c>
      <c r="L89" s="864">
        <v>0</v>
      </c>
      <c r="M89" s="864">
        <v>0</v>
      </c>
      <c r="N89" s="864">
        <v>0</v>
      </c>
      <c r="O89" s="864">
        <v>0</v>
      </c>
      <c r="P89" s="864">
        <v>0</v>
      </c>
      <c r="Q89" s="864">
        <v>0</v>
      </c>
      <c r="R89" s="864"/>
      <c r="S89" s="864" t="b">
        <v>0</v>
      </c>
      <c r="T89" s="864"/>
      <c r="U89" s="864"/>
      <c r="V89" s="864" t="s">
        <v>1096</v>
      </c>
      <c r="W89" s="864" t="s">
        <v>621</v>
      </c>
    </row>
    <row r="90" spans="1:23" ht="11.25">
      <c r="A90" s="824">
        <v>89</v>
      </c>
      <c r="B90" s="925">
        <v>89</v>
      </c>
      <c r="C90" s="925">
        <v>0</v>
      </c>
      <c r="D90" s="925" t="s">
        <v>1099</v>
      </c>
      <c r="E90" s="864"/>
      <c r="F90" s="823">
        <v>33691972</v>
      </c>
      <c r="G90" s="823">
        <v>2814434</v>
      </c>
      <c r="H90" s="823">
        <v>1833484</v>
      </c>
      <c r="I90" s="864">
        <v>0</v>
      </c>
      <c r="J90" s="864">
        <v>66706</v>
      </c>
      <c r="K90" s="864">
        <v>34739628</v>
      </c>
      <c r="L90" s="864">
        <v>0</v>
      </c>
      <c r="M90" s="864">
        <v>0</v>
      </c>
      <c r="N90" s="864">
        <v>0</v>
      </c>
      <c r="O90" s="864">
        <v>0</v>
      </c>
      <c r="P90" s="864">
        <v>0</v>
      </c>
      <c r="Q90" s="864">
        <v>0</v>
      </c>
      <c r="R90" s="864"/>
      <c r="S90" s="864" t="b">
        <v>0</v>
      </c>
      <c r="T90" s="864"/>
      <c r="U90" s="864"/>
      <c r="V90" s="864" t="s">
        <v>1096</v>
      </c>
      <c r="W90" s="864" t="s">
        <v>621</v>
      </c>
    </row>
    <row r="91" spans="1:23" ht="11.25">
      <c r="A91" s="824">
        <v>90</v>
      </c>
      <c r="B91" s="925">
        <v>90</v>
      </c>
      <c r="C91" s="925">
        <v>0</v>
      </c>
      <c r="D91" s="925" t="s">
        <v>1100</v>
      </c>
      <c r="E91" s="864"/>
      <c r="F91" s="823">
        <v>813553</v>
      </c>
      <c r="G91" s="823">
        <v>0</v>
      </c>
      <c r="H91" s="823">
        <v>56900</v>
      </c>
      <c r="I91" s="864">
        <v>0</v>
      </c>
      <c r="J91" s="864">
        <v>0</v>
      </c>
      <c r="K91" s="864">
        <v>756653</v>
      </c>
      <c r="L91" s="864">
        <v>0</v>
      </c>
      <c r="M91" s="864">
        <v>0</v>
      </c>
      <c r="N91" s="864">
        <v>0</v>
      </c>
      <c r="O91" s="864">
        <v>0</v>
      </c>
      <c r="P91" s="864">
        <v>0</v>
      </c>
      <c r="Q91" s="864">
        <v>0</v>
      </c>
      <c r="R91" s="864"/>
      <c r="S91" s="864" t="b">
        <v>0</v>
      </c>
      <c r="T91" s="864"/>
      <c r="U91" s="864"/>
      <c r="V91" s="864" t="s">
        <v>1096</v>
      </c>
      <c r="W91" s="864" t="s">
        <v>621</v>
      </c>
    </row>
    <row r="92" spans="1:23" ht="11.25">
      <c r="A92" s="824">
        <v>91</v>
      </c>
      <c r="B92" s="925">
        <v>91</v>
      </c>
      <c r="C92" s="925">
        <v>0</v>
      </c>
      <c r="D92" s="925" t="s">
        <v>1101</v>
      </c>
      <c r="E92" s="864"/>
      <c r="F92" s="823">
        <v>9608761</v>
      </c>
      <c r="G92" s="823">
        <v>336252</v>
      </c>
      <c r="H92" s="823">
        <v>71105</v>
      </c>
      <c r="I92" s="864">
        <v>0</v>
      </c>
      <c r="J92" s="864">
        <v>334501</v>
      </c>
      <c r="K92" s="864">
        <v>10208409</v>
      </c>
      <c r="L92" s="864">
        <v>0</v>
      </c>
      <c r="M92" s="864">
        <v>0</v>
      </c>
      <c r="N92" s="864">
        <v>0</v>
      </c>
      <c r="O92" s="864">
        <v>0</v>
      </c>
      <c r="P92" s="864">
        <v>0</v>
      </c>
      <c r="Q92" s="864">
        <v>0</v>
      </c>
      <c r="R92" s="864"/>
      <c r="S92" s="864" t="b">
        <v>0</v>
      </c>
      <c r="T92" s="864"/>
      <c r="U92" s="864"/>
      <c r="V92" s="864" t="s">
        <v>1096</v>
      </c>
      <c r="W92" s="864" t="s">
        <v>621</v>
      </c>
    </row>
    <row r="93" spans="1:23" ht="11.25">
      <c r="A93" s="824">
        <v>92</v>
      </c>
      <c r="B93" s="925">
        <v>92</v>
      </c>
      <c r="C93" s="925">
        <v>0</v>
      </c>
      <c r="D93" s="925" t="s">
        <v>1102</v>
      </c>
      <c r="E93" s="864"/>
      <c r="F93" s="823">
        <v>9457910</v>
      </c>
      <c r="G93" s="823">
        <v>507933</v>
      </c>
      <c r="H93" s="823">
        <v>109947</v>
      </c>
      <c r="I93" s="864">
        <v>0</v>
      </c>
      <c r="J93" s="864">
        <v>464943</v>
      </c>
      <c r="K93" s="864">
        <v>10320839</v>
      </c>
      <c r="L93" s="864">
        <v>0</v>
      </c>
      <c r="M93" s="864">
        <v>0</v>
      </c>
      <c r="N93" s="864">
        <v>0</v>
      </c>
      <c r="O93" s="864">
        <v>0</v>
      </c>
      <c r="P93" s="864">
        <v>0</v>
      </c>
      <c r="Q93" s="864">
        <v>0</v>
      </c>
      <c r="R93" s="864"/>
      <c r="S93" s="864" t="b">
        <v>0</v>
      </c>
      <c r="T93" s="864"/>
      <c r="U93" s="864"/>
      <c r="V93" s="864" t="s">
        <v>1096</v>
      </c>
      <c r="W93" s="864" t="s">
        <v>621</v>
      </c>
    </row>
    <row r="94" spans="1:23" ht="11.25">
      <c r="A94" s="824">
        <v>93</v>
      </c>
      <c r="B94" s="925">
        <v>93</v>
      </c>
      <c r="C94" s="925">
        <v>0</v>
      </c>
      <c r="D94" s="925" t="s">
        <v>1103</v>
      </c>
      <c r="E94" s="864"/>
      <c r="F94" s="823">
        <v>33357880</v>
      </c>
      <c r="G94" s="823">
        <v>1930605</v>
      </c>
      <c r="H94" s="823">
        <v>588474</v>
      </c>
      <c r="I94" s="864">
        <v>0</v>
      </c>
      <c r="J94" s="864">
        <v>-13582</v>
      </c>
      <c r="K94" s="864">
        <v>34686429</v>
      </c>
      <c r="L94" s="864">
        <v>0</v>
      </c>
      <c r="M94" s="864">
        <v>0</v>
      </c>
      <c r="N94" s="864">
        <v>0</v>
      </c>
      <c r="O94" s="864">
        <v>0</v>
      </c>
      <c r="P94" s="864">
        <v>0</v>
      </c>
      <c r="Q94" s="864">
        <v>0</v>
      </c>
      <c r="R94" s="864"/>
      <c r="S94" s="864" t="b">
        <v>0</v>
      </c>
      <c r="T94" s="864"/>
      <c r="U94" s="864"/>
      <c r="V94" s="864" t="s">
        <v>1096</v>
      </c>
      <c r="W94" s="864" t="s">
        <v>621</v>
      </c>
    </row>
    <row r="95" spans="1:23" ht="11.25">
      <c r="A95" s="824">
        <v>94</v>
      </c>
      <c r="B95" s="925">
        <v>94</v>
      </c>
      <c r="C95" s="925">
        <v>0</v>
      </c>
      <c r="D95" s="925" t="s">
        <v>1104</v>
      </c>
      <c r="E95" s="864"/>
      <c r="F95" s="823">
        <v>51946990</v>
      </c>
      <c r="G95" s="823">
        <v>1511908</v>
      </c>
      <c r="H95" s="823">
        <v>824129</v>
      </c>
      <c r="I95" s="864">
        <v>0</v>
      </c>
      <c r="J95" s="864">
        <v>626303</v>
      </c>
      <c r="K95" s="864">
        <v>53261072</v>
      </c>
      <c r="L95" s="864">
        <v>0</v>
      </c>
      <c r="M95" s="864">
        <v>0</v>
      </c>
      <c r="N95" s="864">
        <v>0</v>
      </c>
      <c r="O95" s="864">
        <v>0</v>
      </c>
      <c r="P95" s="864">
        <v>0</v>
      </c>
      <c r="Q95" s="864">
        <v>0</v>
      </c>
      <c r="R95" s="864"/>
      <c r="S95" s="864" t="b">
        <v>0</v>
      </c>
      <c r="T95" s="864"/>
      <c r="U95" s="864"/>
      <c r="V95" s="864" t="s">
        <v>1096</v>
      </c>
      <c r="W95" s="864" t="s">
        <v>621</v>
      </c>
    </row>
    <row r="96" spans="1:23" ht="11.25">
      <c r="A96" s="824">
        <v>95</v>
      </c>
      <c r="B96" s="925">
        <v>95</v>
      </c>
      <c r="C96" s="925">
        <v>0</v>
      </c>
      <c r="D96" s="925" t="s">
        <v>1105</v>
      </c>
      <c r="E96" s="864"/>
      <c r="F96" s="823">
        <v>296920</v>
      </c>
      <c r="G96" s="823">
        <v>483</v>
      </c>
      <c r="H96" s="823">
        <v>38245</v>
      </c>
      <c r="I96" s="864">
        <v>0</v>
      </c>
      <c r="J96" s="864">
        <v>8413</v>
      </c>
      <c r="K96" s="864">
        <v>267571</v>
      </c>
      <c r="L96" s="864">
        <v>0</v>
      </c>
      <c r="M96" s="864">
        <v>0</v>
      </c>
      <c r="N96" s="864">
        <v>0</v>
      </c>
      <c r="O96" s="864">
        <v>0</v>
      </c>
      <c r="P96" s="864">
        <v>0</v>
      </c>
      <c r="Q96" s="864">
        <v>0</v>
      </c>
      <c r="R96" s="864"/>
      <c r="S96" s="864" t="b">
        <v>0</v>
      </c>
      <c r="T96" s="864"/>
      <c r="U96" s="864"/>
      <c r="V96" s="864" t="s">
        <v>1096</v>
      </c>
      <c r="W96" s="864" t="s">
        <v>621</v>
      </c>
    </row>
    <row r="97" spans="1:23" ht="11.25">
      <c r="A97" s="824">
        <v>96</v>
      </c>
      <c r="B97" s="925">
        <v>96</v>
      </c>
      <c r="C97" s="925">
        <v>0</v>
      </c>
      <c r="D97" s="925" t="s">
        <v>1106</v>
      </c>
      <c r="E97" s="864"/>
      <c r="F97" s="823">
        <v>238709940</v>
      </c>
      <c r="G97" s="823">
        <v>14850773</v>
      </c>
      <c r="H97" s="823">
        <v>14035704</v>
      </c>
      <c r="I97" s="864">
        <v>0</v>
      </c>
      <c r="J97" s="864">
        <v>2609598</v>
      </c>
      <c r="K97" s="864">
        <v>242134607</v>
      </c>
      <c r="L97" s="864">
        <v>0</v>
      </c>
      <c r="M97" s="864">
        <v>0</v>
      </c>
      <c r="N97" s="864">
        <v>0</v>
      </c>
      <c r="O97" s="864">
        <v>0</v>
      </c>
      <c r="P97" s="864">
        <v>0</v>
      </c>
      <c r="Q97" s="864">
        <v>0</v>
      </c>
      <c r="R97" s="864"/>
      <c r="S97" s="864" t="b">
        <v>1</v>
      </c>
      <c r="T97" s="864"/>
      <c r="U97" s="864" t="s">
        <v>1000</v>
      </c>
      <c r="V97" s="864"/>
      <c r="W97" s="864" t="s">
        <v>621</v>
      </c>
    </row>
    <row r="98" spans="1:23" ht="11.25">
      <c r="A98" s="824">
        <v>97</v>
      </c>
      <c r="B98" s="925">
        <v>97</v>
      </c>
      <c r="C98" s="925">
        <v>0</v>
      </c>
      <c r="D98" s="925" t="s">
        <v>1107</v>
      </c>
      <c r="E98" s="864"/>
      <c r="F98" s="823">
        <v>0</v>
      </c>
      <c r="G98" s="823">
        <v>0</v>
      </c>
      <c r="H98" s="823">
        <v>0</v>
      </c>
      <c r="I98" s="864">
        <v>0</v>
      </c>
      <c r="J98" s="864">
        <v>0</v>
      </c>
      <c r="K98" s="864">
        <v>0</v>
      </c>
      <c r="L98" s="864">
        <v>0</v>
      </c>
      <c r="M98" s="864">
        <v>0</v>
      </c>
      <c r="N98" s="864">
        <v>0</v>
      </c>
      <c r="O98" s="864">
        <v>0</v>
      </c>
      <c r="P98" s="864">
        <v>0</v>
      </c>
      <c r="Q98" s="864">
        <v>0</v>
      </c>
      <c r="R98" s="864"/>
      <c r="S98" s="864" t="b">
        <v>0</v>
      </c>
      <c r="T98" s="864"/>
      <c r="U98" s="864"/>
      <c r="V98" s="864" t="s">
        <v>1108</v>
      </c>
      <c r="W98" s="864" t="s">
        <v>621</v>
      </c>
    </row>
    <row r="99" spans="1:23" ht="11.25">
      <c r="A99" s="824">
        <v>98</v>
      </c>
      <c r="B99" s="925">
        <v>98</v>
      </c>
      <c r="C99" s="925">
        <v>0</v>
      </c>
      <c r="D99" s="925" t="s">
        <v>1109</v>
      </c>
      <c r="E99" s="864"/>
      <c r="F99" s="823">
        <v>85636</v>
      </c>
      <c r="G99" s="823">
        <v>-30126</v>
      </c>
      <c r="H99" s="823">
        <v>0</v>
      </c>
      <c r="I99" s="864">
        <v>0</v>
      </c>
      <c r="J99" s="864">
        <v>0</v>
      </c>
      <c r="K99" s="864">
        <v>55510</v>
      </c>
      <c r="L99" s="864">
        <v>0</v>
      </c>
      <c r="M99" s="864">
        <v>0</v>
      </c>
      <c r="N99" s="864">
        <v>0</v>
      </c>
      <c r="O99" s="864">
        <v>0</v>
      </c>
      <c r="P99" s="864">
        <v>0</v>
      </c>
      <c r="Q99" s="864">
        <v>0</v>
      </c>
      <c r="R99" s="864"/>
      <c r="S99" s="864" t="b">
        <v>0</v>
      </c>
      <c r="T99" s="864"/>
      <c r="U99" s="864"/>
      <c r="V99" s="864" t="s">
        <v>1108</v>
      </c>
      <c r="W99" s="864" t="s">
        <v>621</v>
      </c>
    </row>
    <row r="100" spans="1:23" ht="11.25">
      <c r="A100" s="824">
        <v>99</v>
      </c>
      <c r="B100" s="925">
        <v>99</v>
      </c>
      <c r="C100" s="925">
        <v>0</v>
      </c>
      <c r="D100" s="925" t="s">
        <v>1110</v>
      </c>
      <c r="E100" s="864"/>
      <c r="F100" s="823">
        <v>238795576</v>
      </c>
      <c r="G100" s="823">
        <v>14820647</v>
      </c>
      <c r="H100" s="823">
        <v>14035704</v>
      </c>
      <c r="I100" s="864">
        <v>0</v>
      </c>
      <c r="J100" s="864">
        <v>2609598</v>
      </c>
      <c r="K100" s="864">
        <v>242190117</v>
      </c>
      <c r="L100" s="864">
        <v>0</v>
      </c>
      <c r="M100" s="864">
        <v>0</v>
      </c>
      <c r="N100" s="864">
        <v>0</v>
      </c>
      <c r="O100" s="864">
        <v>0</v>
      </c>
      <c r="P100" s="864">
        <v>0</v>
      </c>
      <c r="Q100" s="864">
        <v>0</v>
      </c>
      <c r="R100" s="864"/>
      <c r="S100" s="864" t="b">
        <v>1</v>
      </c>
      <c r="T100" s="864"/>
      <c r="U100" s="864" t="s">
        <v>1000</v>
      </c>
      <c r="V100" s="864"/>
      <c r="W100" s="864" t="s">
        <v>621</v>
      </c>
    </row>
    <row r="101" spans="1:23" ht="11.25">
      <c r="A101" s="824">
        <v>100</v>
      </c>
      <c r="B101" s="925">
        <v>100</v>
      </c>
      <c r="C101" s="925">
        <v>0</v>
      </c>
      <c r="D101" s="927" t="s">
        <v>1111</v>
      </c>
      <c r="E101" s="864"/>
      <c r="F101" s="823">
        <v>4047423658</v>
      </c>
      <c r="G101" s="823">
        <v>158718036</v>
      </c>
      <c r="H101" s="823">
        <v>36365514</v>
      </c>
      <c r="I101" s="864">
        <v>0</v>
      </c>
      <c r="J101" s="864">
        <v>77371</v>
      </c>
      <c r="K101" s="864">
        <v>4169853551</v>
      </c>
      <c r="L101" s="864">
        <v>0</v>
      </c>
      <c r="M101" s="864">
        <v>0</v>
      </c>
      <c r="N101" s="864">
        <v>0</v>
      </c>
      <c r="O101" s="864">
        <v>0</v>
      </c>
      <c r="P101" s="864">
        <v>0</v>
      </c>
      <c r="Q101" s="864">
        <v>0</v>
      </c>
      <c r="R101" s="864"/>
      <c r="S101" s="864" t="b">
        <v>1</v>
      </c>
      <c r="T101" s="864"/>
      <c r="U101" s="864" t="s">
        <v>1000</v>
      </c>
      <c r="V101" s="864"/>
      <c r="W101" s="864" t="s">
        <v>621</v>
      </c>
    </row>
    <row r="102" spans="1:23" ht="11.25">
      <c r="A102" s="824">
        <v>101</v>
      </c>
      <c r="B102" s="925">
        <v>101</v>
      </c>
      <c r="C102" s="925">
        <v>0</v>
      </c>
      <c r="D102" s="925" t="s">
        <v>1112</v>
      </c>
      <c r="E102" s="864"/>
      <c r="F102" s="823">
        <v>0</v>
      </c>
      <c r="G102" s="823">
        <v>0</v>
      </c>
      <c r="H102" s="823">
        <v>0</v>
      </c>
      <c r="I102" s="864">
        <v>0</v>
      </c>
      <c r="J102" s="864">
        <v>0</v>
      </c>
      <c r="K102" s="864">
        <v>0</v>
      </c>
      <c r="L102" s="864">
        <v>0</v>
      </c>
      <c r="M102" s="864">
        <v>0</v>
      </c>
      <c r="N102" s="864">
        <v>0</v>
      </c>
      <c r="O102" s="864">
        <v>0</v>
      </c>
      <c r="P102" s="864">
        <v>0</v>
      </c>
      <c r="Q102" s="864">
        <v>0</v>
      </c>
      <c r="R102" s="864"/>
      <c r="S102" s="864" t="b">
        <v>0</v>
      </c>
      <c r="T102" s="864"/>
      <c r="U102" s="864"/>
      <c r="V102" s="864" t="s">
        <v>1113</v>
      </c>
      <c r="W102" s="864" t="s">
        <v>621</v>
      </c>
    </row>
    <row r="103" spans="1:23" ht="11.25">
      <c r="A103" s="824">
        <v>102</v>
      </c>
      <c r="B103" s="925">
        <v>102</v>
      </c>
      <c r="C103" s="925">
        <v>0</v>
      </c>
      <c r="D103" s="925" t="s">
        <v>1114</v>
      </c>
      <c r="E103" s="864"/>
      <c r="F103" s="823">
        <v>0</v>
      </c>
      <c r="G103" s="823">
        <v>0</v>
      </c>
      <c r="H103" s="823">
        <v>0</v>
      </c>
      <c r="I103" s="864">
        <v>0</v>
      </c>
      <c r="J103" s="864">
        <v>0</v>
      </c>
      <c r="K103" s="864">
        <v>0</v>
      </c>
      <c r="L103" s="864">
        <v>0</v>
      </c>
      <c r="M103" s="864">
        <v>0</v>
      </c>
      <c r="N103" s="864">
        <v>0</v>
      </c>
      <c r="O103" s="864">
        <v>0</v>
      </c>
      <c r="P103" s="864">
        <v>0</v>
      </c>
      <c r="Q103" s="864">
        <v>0</v>
      </c>
      <c r="R103" s="864"/>
      <c r="S103" s="864" t="b">
        <v>0</v>
      </c>
      <c r="T103" s="864"/>
      <c r="U103" s="864"/>
      <c r="V103" s="864" t="s">
        <v>1115</v>
      </c>
      <c r="W103" s="864" t="s">
        <v>621</v>
      </c>
    </row>
    <row r="104" spans="1:23" ht="11.25">
      <c r="A104" s="824">
        <v>103</v>
      </c>
      <c r="B104" s="925">
        <v>103</v>
      </c>
      <c r="C104" s="925">
        <v>0</v>
      </c>
      <c r="D104" s="925" t="s">
        <v>1116</v>
      </c>
      <c r="E104" s="864"/>
      <c r="F104" s="823">
        <v>0</v>
      </c>
      <c r="G104" s="823">
        <v>0</v>
      </c>
      <c r="H104" s="823">
        <v>0</v>
      </c>
      <c r="I104" s="864">
        <v>0</v>
      </c>
      <c r="J104" s="864">
        <v>0</v>
      </c>
      <c r="K104" s="864">
        <v>0</v>
      </c>
      <c r="L104" s="864">
        <v>0</v>
      </c>
      <c r="M104" s="864">
        <v>0</v>
      </c>
      <c r="N104" s="864">
        <v>0</v>
      </c>
      <c r="O104" s="864">
        <v>0</v>
      </c>
      <c r="P104" s="864">
        <v>0</v>
      </c>
      <c r="Q104" s="864">
        <v>0</v>
      </c>
      <c r="R104" s="864"/>
      <c r="S104" s="864" t="b">
        <v>0</v>
      </c>
      <c r="T104" s="864"/>
      <c r="U104" s="864"/>
      <c r="V104" s="864" t="s">
        <v>1113</v>
      </c>
      <c r="W104" s="864" t="s">
        <v>621</v>
      </c>
    </row>
    <row r="105" spans="1:23" ht="11.25">
      <c r="A105" s="824">
        <v>104</v>
      </c>
      <c r="B105" s="925">
        <v>104</v>
      </c>
      <c r="C105" s="925">
        <v>0</v>
      </c>
      <c r="D105" s="925" t="s">
        <v>1117</v>
      </c>
      <c r="E105" s="864"/>
      <c r="F105" s="823">
        <v>4047423658</v>
      </c>
      <c r="G105" s="823">
        <v>158718036</v>
      </c>
      <c r="H105" s="823">
        <v>36365514</v>
      </c>
      <c r="I105" s="864">
        <v>0</v>
      </c>
      <c r="J105" s="864">
        <v>77371</v>
      </c>
      <c r="K105" s="864">
        <v>4169853551</v>
      </c>
      <c r="L105" s="864">
        <v>0</v>
      </c>
      <c r="M105" s="864">
        <v>0</v>
      </c>
      <c r="N105" s="864">
        <v>0</v>
      </c>
      <c r="O105" s="864">
        <v>0</v>
      </c>
      <c r="P105" s="864">
        <v>0</v>
      </c>
      <c r="Q105" s="864">
        <v>0</v>
      </c>
      <c r="R105" s="864"/>
      <c r="S105" s="864" t="b">
        <v>1</v>
      </c>
      <c r="T105" s="864"/>
      <c r="U105" s="864" t="s">
        <v>1000</v>
      </c>
      <c r="V105" s="864"/>
      <c r="W105" s="864" t="s">
        <v>621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74"/>
  <sheetViews>
    <sheetView workbookViewId="0" topLeftCell="D1">
      <selection activeCell="E85" sqref="E85"/>
    </sheetView>
  </sheetViews>
  <sheetFormatPr defaultColWidth="9.00390625" defaultRowHeight="15.75"/>
  <cols>
    <col min="1" max="1" width="11.625" style="933" customWidth="1"/>
    <col min="2" max="2" width="6.50390625" style="933" hidden="1" customWidth="1"/>
    <col min="3" max="3" width="8.875" style="933" hidden="1" customWidth="1"/>
    <col min="4" max="4" width="40.25390625" style="933" bestFit="1" customWidth="1"/>
    <col min="5" max="5" width="16.75390625" style="933" hidden="1" customWidth="1"/>
    <col min="6" max="6" width="0" style="933" hidden="1" customWidth="1"/>
    <col min="7" max="7" width="14.375" style="933" customWidth="1"/>
    <col min="8" max="8" width="13.875" style="933" customWidth="1"/>
    <col min="9" max="12" width="9.125" style="933" bestFit="1" customWidth="1"/>
    <col min="13" max="13" width="10.125" style="933" customWidth="1"/>
    <col min="14" max="15" width="9.125" style="933" bestFit="1" customWidth="1"/>
    <col min="16" max="16" width="9.00390625" style="933" customWidth="1"/>
    <col min="17" max="17" width="9.125" style="933" bestFit="1" customWidth="1"/>
    <col min="18" max="16384" width="9.00390625" style="933" customWidth="1"/>
  </cols>
  <sheetData>
    <row r="1" spans="1:21" ht="11.25">
      <c r="A1" s="931" t="s">
        <v>600</v>
      </c>
      <c r="B1" s="931" t="s">
        <v>601</v>
      </c>
      <c r="C1" s="932" t="s">
        <v>602</v>
      </c>
      <c r="D1" s="932" t="s">
        <v>830</v>
      </c>
      <c r="E1" s="933" t="s">
        <v>604</v>
      </c>
      <c r="F1" s="933" t="s">
        <v>1118</v>
      </c>
      <c r="G1" s="933" t="s">
        <v>1119</v>
      </c>
      <c r="H1" s="933" t="s">
        <v>1120</v>
      </c>
      <c r="I1" s="933" t="s">
        <v>1121</v>
      </c>
      <c r="J1" s="933" t="s">
        <v>1122</v>
      </c>
      <c r="K1" s="933" t="s">
        <v>1123</v>
      </c>
      <c r="L1" s="933" t="s">
        <v>1124</v>
      </c>
      <c r="M1" s="933" t="s">
        <v>1125</v>
      </c>
      <c r="N1" s="933" t="s">
        <v>1126</v>
      </c>
      <c r="O1" s="933" t="s">
        <v>1127</v>
      </c>
      <c r="P1" s="933" t="s">
        <v>610</v>
      </c>
      <c r="Q1" s="933" t="s">
        <v>615</v>
      </c>
      <c r="R1" s="933" t="s">
        <v>618</v>
      </c>
      <c r="S1" s="933" t="s">
        <v>617</v>
      </c>
      <c r="T1" s="933" t="s">
        <v>616</v>
      </c>
      <c r="U1" s="933" t="s">
        <v>619</v>
      </c>
    </row>
    <row r="2" spans="1:21" ht="11.25">
      <c r="A2" s="931">
        <v>1</v>
      </c>
      <c r="B2" s="931">
        <v>1</v>
      </c>
      <c r="C2" s="932">
        <v>0</v>
      </c>
      <c r="D2" s="932" t="s">
        <v>1128</v>
      </c>
      <c r="G2" s="933">
        <v>2062136134</v>
      </c>
      <c r="H2" s="933">
        <v>2062136134</v>
      </c>
      <c r="I2" s="933">
        <v>0</v>
      </c>
      <c r="J2" s="933">
        <v>0</v>
      </c>
      <c r="K2" s="933">
        <v>0</v>
      </c>
      <c r="L2" s="933">
        <v>0</v>
      </c>
      <c r="M2" s="933">
        <v>0</v>
      </c>
      <c r="N2" s="933">
        <v>0</v>
      </c>
      <c r="O2" s="933">
        <v>0</v>
      </c>
      <c r="Q2" s="933" t="b">
        <v>1</v>
      </c>
      <c r="S2" s="933" t="s">
        <v>1129</v>
      </c>
      <c r="T2" s="933" t="s">
        <v>1130</v>
      </c>
      <c r="U2" s="933" t="s">
        <v>621</v>
      </c>
    </row>
    <row r="3" spans="1:21" ht="11.25">
      <c r="A3" s="931">
        <v>2</v>
      </c>
      <c r="B3" s="931">
        <v>2</v>
      </c>
      <c r="C3" s="932">
        <v>0</v>
      </c>
      <c r="D3" s="932" t="s">
        <v>1131</v>
      </c>
      <c r="G3" s="933">
        <v>0</v>
      </c>
      <c r="H3" s="933">
        <v>0</v>
      </c>
      <c r="I3" s="933">
        <v>0</v>
      </c>
      <c r="J3" s="933">
        <v>0</v>
      </c>
      <c r="K3" s="933">
        <v>0</v>
      </c>
      <c r="L3" s="933">
        <v>0</v>
      </c>
      <c r="M3" s="933">
        <v>0</v>
      </c>
      <c r="N3" s="933">
        <v>0</v>
      </c>
      <c r="O3" s="933">
        <v>0</v>
      </c>
      <c r="P3" s="933" t="s">
        <v>620</v>
      </c>
      <c r="Q3" s="933" t="b">
        <v>0</v>
      </c>
      <c r="R3" s="933" t="s">
        <v>1132</v>
      </c>
      <c r="U3" s="933" t="s">
        <v>621</v>
      </c>
    </row>
    <row r="4" spans="1:21" ht="11.25">
      <c r="A4" s="931">
        <v>3</v>
      </c>
      <c r="B4" s="931">
        <v>3</v>
      </c>
      <c r="C4" s="932">
        <v>0</v>
      </c>
      <c r="D4" s="932" t="s">
        <v>1133</v>
      </c>
      <c r="G4" s="933">
        <v>162377766</v>
      </c>
      <c r="H4" s="933">
        <v>162377766</v>
      </c>
      <c r="I4" s="933">
        <v>0</v>
      </c>
      <c r="J4" s="933">
        <v>0</v>
      </c>
      <c r="K4" s="933">
        <v>0</v>
      </c>
      <c r="L4" s="933">
        <v>0</v>
      </c>
      <c r="M4" s="933">
        <v>0</v>
      </c>
      <c r="N4" s="933">
        <v>0</v>
      </c>
      <c r="O4" s="933">
        <v>0</v>
      </c>
      <c r="P4" s="933" t="s">
        <v>620</v>
      </c>
      <c r="Q4" s="933" t="b">
        <v>1</v>
      </c>
      <c r="R4" s="933" t="s">
        <v>1134</v>
      </c>
      <c r="S4" s="933" t="s">
        <v>1129</v>
      </c>
      <c r="T4" s="933" t="s">
        <v>1135</v>
      </c>
      <c r="U4" s="933" t="s">
        <v>621</v>
      </c>
    </row>
    <row r="5" spans="1:21" ht="11.25">
      <c r="A5" s="931">
        <v>4</v>
      </c>
      <c r="B5" s="931">
        <v>4</v>
      </c>
      <c r="C5" s="932">
        <v>0</v>
      </c>
      <c r="D5" s="932" t="s">
        <v>1136</v>
      </c>
      <c r="G5" s="933">
        <v>34511</v>
      </c>
      <c r="H5" s="933">
        <v>34511</v>
      </c>
      <c r="I5" s="933">
        <v>0</v>
      </c>
      <c r="J5" s="933">
        <v>0</v>
      </c>
      <c r="K5" s="933">
        <v>0</v>
      </c>
      <c r="L5" s="933">
        <v>0</v>
      </c>
      <c r="M5" s="933">
        <v>0</v>
      </c>
      <c r="N5" s="933">
        <v>0</v>
      </c>
      <c r="O5" s="933">
        <v>0</v>
      </c>
      <c r="P5" s="933" t="s">
        <v>620</v>
      </c>
      <c r="Q5" s="933" t="b">
        <v>1</v>
      </c>
      <c r="R5" s="933" t="s">
        <v>1134</v>
      </c>
      <c r="S5" s="933" t="s">
        <v>1129</v>
      </c>
      <c r="T5" s="933" t="s">
        <v>1135</v>
      </c>
      <c r="U5" s="933" t="s">
        <v>621</v>
      </c>
    </row>
    <row r="6" spans="1:21" ht="11.25">
      <c r="A6" s="931">
        <v>5</v>
      </c>
      <c r="B6" s="931">
        <v>5</v>
      </c>
      <c r="C6" s="932">
        <v>0</v>
      </c>
      <c r="D6" s="932" t="s">
        <v>1137</v>
      </c>
      <c r="G6" s="933">
        <v>0</v>
      </c>
      <c r="H6" s="933">
        <v>0</v>
      </c>
      <c r="I6" s="933">
        <v>0</v>
      </c>
      <c r="J6" s="933">
        <v>0</v>
      </c>
      <c r="K6" s="933">
        <v>0</v>
      </c>
      <c r="L6" s="933">
        <v>0</v>
      </c>
      <c r="M6" s="933">
        <v>0</v>
      </c>
      <c r="N6" s="933">
        <v>0</v>
      </c>
      <c r="O6" s="933">
        <v>0</v>
      </c>
      <c r="P6" s="933" t="s">
        <v>620</v>
      </c>
      <c r="Q6" s="933" t="b">
        <v>1</v>
      </c>
      <c r="R6" s="933" t="s">
        <v>626</v>
      </c>
      <c r="S6" s="933" t="s">
        <v>1129</v>
      </c>
      <c r="T6" s="933" t="s">
        <v>1135</v>
      </c>
      <c r="U6" s="933" t="s">
        <v>621</v>
      </c>
    </row>
    <row r="7" spans="1:21" ht="11.25">
      <c r="A7" s="931">
        <v>6</v>
      </c>
      <c r="B7" s="931">
        <v>6</v>
      </c>
      <c r="C7" s="932">
        <v>0</v>
      </c>
      <c r="D7" s="932" t="s">
        <v>1138</v>
      </c>
      <c r="G7" s="933">
        <v>0</v>
      </c>
      <c r="H7" s="933">
        <v>0</v>
      </c>
      <c r="I7" s="933">
        <v>0</v>
      </c>
      <c r="J7" s="933">
        <v>0</v>
      </c>
      <c r="K7" s="933">
        <v>0</v>
      </c>
      <c r="L7" s="933">
        <v>0</v>
      </c>
      <c r="M7" s="933">
        <v>0</v>
      </c>
      <c r="N7" s="933">
        <v>0</v>
      </c>
      <c r="O7" s="933">
        <v>0</v>
      </c>
      <c r="P7" s="933" t="s">
        <v>620</v>
      </c>
      <c r="Q7" s="933" t="b">
        <v>1</v>
      </c>
      <c r="R7" s="933" t="s">
        <v>1139</v>
      </c>
      <c r="S7" s="933" t="s">
        <v>1129</v>
      </c>
      <c r="T7" s="933" t="s">
        <v>1135</v>
      </c>
      <c r="U7" s="933" t="s">
        <v>621</v>
      </c>
    </row>
    <row r="8" spans="1:21" ht="11.25">
      <c r="A8" s="931">
        <v>7</v>
      </c>
      <c r="B8" s="931">
        <v>7</v>
      </c>
      <c r="C8" s="932">
        <v>0</v>
      </c>
      <c r="D8" s="932" t="s">
        <v>1140</v>
      </c>
      <c r="G8" s="933">
        <v>3587363</v>
      </c>
      <c r="H8" s="933">
        <v>3587363</v>
      </c>
      <c r="I8" s="933">
        <v>0</v>
      </c>
      <c r="J8" s="933">
        <v>0</v>
      </c>
      <c r="K8" s="933">
        <v>0</v>
      </c>
      <c r="L8" s="933">
        <v>0</v>
      </c>
      <c r="M8" s="933">
        <v>0</v>
      </c>
      <c r="N8" s="933">
        <v>0</v>
      </c>
      <c r="O8" s="933">
        <v>0</v>
      </c>
      <c r="Q8" s="933" t="b">
        <v>1</v>
      </c>
      <c r="S8" s="933" t="s">
        <v>1129</v>
      </c>
      <c r="T8" s="933" t="s">
        <v>1135</v>
      </c>
      <c r="U8" s="933" t="s">
        <v>621</v>
      </c>
    </row>
    <row r="9" spans="1:21" ht="11.25">
      <c r="A9" s="931">
        <v>8</v>
      </c>
      <c r="B9" s="931">
        <v>8</v>
      </c>
      <c r="C9" s="932">
        <v>0</v>
      </c>
      <c r="D9" s="932" t="s">
        <v>1141</v>
      </c>
      <c r="G9" s="933">
        <v>168172</v>
      </c>
      <c r="H9" s="933">
        <v>168172</v>
      </c>
      <c r="I9" s="933">
        <v>0</v>
      </c>
      <c r="J9" s="933">
        <v>0</v>
      </c>
      <c r="K9" s="933">
        <v>0</v>
      </c>
      <c r="L9" s="933">
        <v>0</v>
      </c>
      <c r="M9" s="933">
        <v>561410463</v>
      </c>
      <c r="N9" s="933">
        <v>0</v>
      </c>
      <c r="O9" s="933">
        <v>0</v>
      </c>
      <c r="Q9" s="933" t="b">
        <v>1</v>
      </c>
      <c r="S9" s="933" t="s">
        <v>1129</v>
      </c>
      <c r="T9" s="933" t="s">
        <v>1135</v>
      </c>
      <c r="U9" s="933" t="s">
        <v>621</v>
      </c>
    </row>
    <row r="10" spans="1:21" ht="11.25">
      <c r="A10" s="931">
        <v>9</v>
      </c>
      <c r="B10" s="931">
        <v>9</v>
      </c>
      <c r="C10" s="932">
        <v>0</v>
      </c>
      <c r="D10" s="932"/>
      <c r="G10" s="933">
        <v>0</v>
      </c>
      <c r="H10" s="933">
        <v>0</v>
      </c>
      <c r="I10" s="933">
        <v>0</v>
      </c>
      <c r="J10" s="933">
        <v>0</v>
      </c>
      <c r="K10" s="933">
        <v>0</v>
      </c>
      <c r="L10" s="933">
        <v>0</v>
      </c>
      <c r="M10" s="933">
        <v>0</v>
      </c>
      <c r="N10" s="933">
        <v>0</v>
      </c>
      <c r="O10" s="933">
        <v>0</v>
      </c>
      <c r="P10" s="933" t="s">
        <v>1142</v>
      </c>
      <c r="Q10" s="933" t="b">
        <v>1</v>
      </c>
      <c r="R10" s="933" t="s">
        <v>1143</v>
      </c>
      <c r="S10" s="933" t="s">
        <v>1129</v>
      </c>
      <c r="T10" s="933" t="s">
        <v>1135</v>
      </c>
      <c r="U10" s="933" t="s">
        <v>621</v>
      </c>
    </row>
    <row r="11" spans="1:21" ht="11.25">
      <c r="A11" s="931">
        <v>10</v>
      </c>
      <c r="B11" s="931">
        <v>10</v>
      </c>
      <c r="C11" s="932">
        <v>0</v>
      </c>
      <c r="D11" s="932" t="s">
        <v>1144</v>
      </c>
      <c r="G11" s="933">
        <v>166167812</v>
      </c>
      <c r="H11" s="933">
        <v>166167812</v>
      </c>
      <c r="I11" s="933">
        <v>0</v>
      </c>
      <c r="J11" s="933">
        <v>0</v>
      </c>
      <c r="K11" s="933">
        <v>0</v>
      </c>
      <c r="L11" s="933">
        <v>0</v>
      </c>
      <c r="M11" s="933">
        <v>0</v>
      </c>
      <c r="N11" s="933">
        <v>0</v>
      </c>
      <c r="O11" s="933">
        <v>0</v>
      </c>
      <c r="Q11" s="933" t="b">
        <v>1</v>
      </c>
      <c r="S11" s="933" t="s">
        <v>1132</v>
      </c>
      <c r="U11" s="933" t="s">
        <v>621</v>
      </c>
    </row>
    <row r="12" spans="1:21" ht="11.25">
      <c r="A12" s="931">
        <v>11</v>
      </c>
      <c r="B12" s="931">
        <v>11</v>
      </c>
      <c r="C12" s="932">
        <v>0</v>
      </c>
      <c r="D12" s="932" t="s">
        <v>1145</v>
      </c>
      <c r="G12" s="933">
        <v>0</v>
      </c>
      <c r="H12" s="933">
        <v>0</v>
      </c>
      <c r="I12" s="933">
        <v>0</v>
      </c>
      <c r="J12" s="933">
        <v>0</v>
      </c>
      <c r="K12" s="933">
        <v>0</v>
      </c>
      <c r="L12" s="933">
        <v>0</v>
      </c>
      <c r="M12" s="933">
        <v>0</v>
      </c>
      <c r="N12" s="933">
        <v>0</v>
      </c>
      <c r="O12" s="933">
        <v>0</v>
      </c>
      <c r="P12" s="933" t="s">
        <v>620</v>
      </c>
      <c r="Q12" s="933" t="b">
        <v>0</v>
      </c>
      <c r="R12" s="933" t="s">
        <v>1132</v>
      </c>
      <c r="U12" s="933" t="s">
        <v>621</v>
      </c>
    </row>
    <row r="13" spans="1:21" ht="11.25">
      <c r="A13" s="931">
        <v>12</v>
      </c>
      <c r="B13" s="931">
        <v>12</v>
      </c>
      <c r="C13" s="932">
        <v>0</v>
      </c>
      <c r="D13" s="932" t="s">
        <v>1146</v>
      </c>
      <c r="G13" s="933">
        <v>27327062</v>
      </c>
      <c r="H13" s="933">
        <v>27327062</v>
      </c>
      <c r="I13" s="933">
        <v>0</v>
      </c>
      <c r="J13" s="933">
        <v>0</v>
      </c>
      <c r="K13" s="933">
        <v>0</v>
      </c>
      <c r="L13" s="933">
        <v>0</v>
      </c>
      <c r="M13" s="933">
        <v>0</v>
      </c>
      <c r="N13" s="933">
        <v>0</v>
      </c>
      <c r="O13" s="933">
        <v>0</v>
      </c>
      <c r="Q13" s="933" t="b">
        <v>1</v>
      </c>
      <c r="S13" s="933" t="s">
        <v>1129</v>
      </c>
      <c r="T13" s="933" t="s">
        <v>1147</v>
      </c>
      <c r="U13" s="933" t="s">
        <v>621</v>
      </c>
    </row>
    <row r="14" spans="1:21" ht="11.25">
      <c r="A14" s="931">
        <v>13</v>
      </c>
      <c r="B14" s="931">
        <v>13</v>
      </c>
      <c r="C14" s="932">
        <v>0</v>
      </c>
      <c r="D14" s="932" t="s">
        <v>1148</v>
      </c>
      <c r="G14" s="933">
        <v>6112851</v>
      </c>
      <c r="H14" s="933">
        <v>6112851</v>
      </c>
      <c r="I14" s="933">
        <v>0</v>
      </c>
      <c r="J14" s="933">
        <v>0</v>
      </c>
      <c r="K14" s="933">
        <v>0</v>
      </c>
      <c r="L14" s="933">
        <v>0</v>
      </c>
      <c r="M14" s="933">
        <v>0</v>
      </c>
      <c r="N14" s="933">
        <v>0</v>
      </c>
      <c r="O14" s="933">
        <v>0</v>
      </c>
      <c r="Q14" s="933" t="b">
        <v>1</v>
      </c>
      <c r="S14" s="933" t="s">
        <v>1129</v>
      </c>
      <c r="T14" s="933" t="s">
        <v>1147</v>
      </c>
      <c r="U14" s="933" t="s">
        <v>621</v>
      </c>
    </row>
    <row r="15" spans="1:21" ht="11.25">
      <c r="A15" s="931">
        <v>14</v>
      </c>
      <c r="B15" s="931">
        <v>14</v>
      </c>
      <c r="C15" s="932">
        <v>0</v>
      </c>
      <c r="D15" s="932" t="s">
        <v>1149</v>
      </c>
      <c r="G15" s="933">
        <v>1690913</v>
      </c>
      <c r="H15" s="933">
        <v>1690913</v>
      </c>
      <c r="I15" s="933">
        <v>0</v>
      </c>
      <c r="J15" s="933">
        <v>0</v>
      </c>
      <c r="K15" s="933">
        <v>0</v>
      </c>
      <c r="L15" s="933">
        <v>0</v>
      </c>
      <c r="M15" s="933">
        <v>0</v>
      </c>
      <c r="N15" s="933">
        <v>0</v>
      </c>
      <c r="O15" s="933">
        <v>0</v>
      </c>
      <c r="Q15" s="933" t="b">
        <v>1</v>
      </c>
      <c r="S15" s="933" t="s">
        <v>1129</v>
      </c>
      <c r="T15" s="933" t="s">
        <v>1147</v>
      </c>
      <c r="U15" s="933" t="s">
        <v>621</v>
      </c>
    </row>
    <row r="16" spans="1:21" ht="11.25">
      <c r="A16" s="931">
        <v>15</v>
      </c>
      <c r="B16" s="931">
        <v>15</v>
      </c>
      <c r="C16" s="932">
        <v>0</v>
      </c>
      <c r="D16" s="932" t="s">
        <v>1150</v>
      </c>
      <c r="G16" s="933">
        <v>31749000</v>
      </c>
      <c r="H16" s="933">
        <v>31749000</v>
      </c>
      <c r="I16" s="933">
        <v>0</v>
      </c>
      <c r="J16" s="933">
        <v>0</v>
      </c>
      <c r="K16" s="933">
        <v>0</v>
      </c>
      <c r="L16" s="933">
        <v>0</v>
      </c>
      <c r="M16" s="933">
        <v>0</v>
      </c>
      <c r="N16" s="933">
        <v>0</v>
      </c>
      <c r="O16" s="933">
        <v>0</v>
      </c>
      <c r="Q16" s="933" t="b">
        <v>1</v>
      </c>
      <c r="S16" s="933" t="s">
        <v>1132</v>
      </c>
      <c r="U16" s="933" t="s">
        <v>621</v>
      </c>
    </row>
    <row r="17" spans="1:21" ht="11.25">
      <c r="A17" s="931">
        <v>16</v>
      </c>
      <c r="B17" s="931">
        <v>16</v>
      </c>
      <c r="C17" s="932">
        <v>0</v>
      </c>
      <c r="D17" s="932" t="s">
        <v>1151</v>
      </c>
      <c r="G17" s="933">
        <v>-3339491</v>
      </c>
      <c r="H17" s="933">
        <v>-3339491</v>
      </c>
      <c r="I17" s="933">
        <v>0</v>
      </c>
      <c r="J17" s="933">
        <v>0</v>
      </c>
      <c r="K17" s="933">
        <v>0</v>
      </c>
      <c r="L17" s="933">
        <v>0</v>
      </c>
      <c r="M17" s="933">
        <v>561410464</v>
      </c>
      <c r="N17" s="933">
        <v>0</v>
      </c>
      <c r="O17" s="933">
        <v>0</v>
      </c>
      <c r="Q17" s="933" t="b">
        <v>1</v>
      </c>
      <c r="S17" s="933" t="s">
        <v>1129</v>
      </c>
      <c r="T17" s="933" t="s">
        <v>1130</v>
      </c>
      <c r="U17" s="933" t="s">
        <v>621</v>
      </c>
    </row>
    <row r="18" spans="1:21" ht="11.25">
      <c r="A18" s="931">
        <v>17</v>
      </c>
      <c r="B18" s="931">
        <v>17</v>
      </c>
      <c r="C18" s="932">
        <v>0</v>
      </c>
      <c r="D18" s="932"/>
      <c r="G18" s="933">
        <v>0</v>
      </c>
      <c r="H18" s="933">
        <v>0</v>
      </c>
      <c r="I18" s="933">
        <v>0</v>
      </c>
      <c r="J18" s="933">
        <v>0</v>
      </c>
      <c r="K18" s="933">
        <v>0</v>
      </c>
      <c r="L18" s="933">
        <v>0</v>
      </c>
      <c r="M18" s="933">
        <v>0</v>
      </c>
      <c r="N18" s="933">
        <v>0</v>
      </c>
      <c r="O18" s="933">
        <v>0</v>
      </c>
      <c r="P18" s="933" t="s">
        <v>1142</v>
      </c>
      <c r="Q18" s="933" t="b">
        <v>1</v>
      </c>
      <c r="R18" s="933" t="s">
        <v>1143</v>
      </c>
      <c r="S18" s="933" t="s">
        <v>1129</v>
      </c>
      <c r="T18" s="933" t="s">
        <v>1130</v>
      </c>
      <c r="U18" s="933" t="s">
        <v>621</v>
      </c>
    </row>
    <row r="19" spans="1:21" ht="11.25">
      <c r="A19" s="931">
        <v>18</v>
      </c>
      <c r="B19" s="931">
        <v>18</v>
      </c>
      <c r="C19" s="932">
        <v>0</v>
      </c>
      <c r="D19" s="932" t="s">
        <v>1152</v>
      </c>
      <c r="G19" s="933">
        <v>0</v>
      </c>
      <c r="H19" s="933">
        <v>0</v>
      </c>
      <c r="I19" s="933">
        <v>0</v>
      </c>
      <c r="J19" s="933">
        <v>0</v>
      </c>
      <c r="K19" s="933">
        <v>0</v>
      </c>
      <c r="L19" s="933">
        <v>0</v>
      </c>
      <c r="M19" s="933">
        <v>0</v>
      </c>
      <c r="N19" s="933">
        <v>0</v>
      </c>
      <c r="O19" s="933">
        <v>0</v>
      </c>
      <c r="Q19" s="933" t="b">
        <v>1</v>
      </c>
      <c r="S19" s="933" t="s">
        <v>1129</v>
      </c>
      <c r="T19" s="933" t="s">
        <v>1130</v>
      </c>
      <c r="U19" s="933" t="s">
        <v>621</v>
      </c>
    </row>
    <row r="20" spans="1:21" ht="11.25">
      <c r="A20" s="931">
        <v>19</v>
      </c>
      <c r="B20" s="931">
        <v>19</v>
      </c>
      <c r="C20" s="932">
        <v>0</v>
      </c>
      <c r="D20" s="932" t="s">
        <v>1153</v>
      </c>
      <c r="G20" s="933">
        <v>2193215455</v>
      </c>
      <c r="H20" s="933">
        <v>2193215455</v>
      </c>
      <c r="I20" s="933">
        <v>0</v>
      </c>
      <c r="J20" s="933">
        <v>0</v>
      </c>
      <c r="K20" s="933">
        <v>0</v>
      </c>
      <c r="L20" s="933">
        <v>0</v>
      </c>
      <c r="M20" s="933">
        <v>0</v>
      </c>
      <c r="N20" s="933">
        <v>0</v>
      </c>
      <c r="O20" s="933">
        <v>0</v>
      </c>
      <c r="Q20" s="933" t="b">
        <v>1</v>
      </c>
      <c r="S20" s="933" t="s">
        <v>1132</v>
      </c>
      <c r="U20" s="933" t="s">
        <v>621</v>
      </c>
    </row>
    <row r="21" spans="1:21" ht="11.25">
      <c r="A21" s="931">
        <v>20</v>
      </c>
      <c r="B21" s="931">
        <v>20</v>
      </c>
      <c r="C21" s="932">
        <v>0</v>
      </c>
      <c r="D21" s="932" t="s">
        <v>107</v>
      </c>
      <c r="G21" s="933">
        <v>550562907</v>
      </c>
      <c r="H21" s="933">
        <v>550562907</v>
      </c>
      <c r="I21" s="933">
        <v>0</v>
      </c>
      <c r="J21" s="933">
        <v>0</v>
      </c>
      <c r="K21" s="933">
        <v>0</v>
      </c>
      <c r="L21" s="933">
        <v>0</v>
      </c>
      <c r="M21" s="933">
        <v>0</v>
      </c>
      <c r="N21" s="933">
        <v>0</v>
      </c>
      <c r="O21" s="933">
        <v>0</v>
      </c>
      <c r="Q21" s="933" t="b">
        <v>0</v>
      </c>
      <c r="T21" s="933" t="s">
        <v>1154</v>
      </c>
      <c r="U21" s="933" t="s">
        <v>621</v>
      </c>
    </row>
    <row r="22" spans="1:21" ht="11.25">
      <c r="A22" s="931">
        <v>21</v>
      </c>
      <c r="B22" s="931">
        <v>21</v>
      </c>
      <c r="C22" s="932">
        <v>0</v>
      </c>
      <c r="D22" s="932" t="s">
        <v>1155</v>
      </c>
      <c r="G22" s="933">
        <v>0</v>
      </c>
      <c r="H22" s="933">
        <v>0</v>
      </c>
      <c r="I22" s="933">
        <v>0</v>
      </c>
      <c r="J22" s="933">
        <v>0</v>
      </c>
      <c r="K22" s="933">
        <v>0</v>
      </c>
      <c r="L22" s="933">
        <v>0</v>
      </c>
      <c r="M22" s="933">
        <v>0</v>
      </c>
      <c r="N22" s="933">
        <v>0</v>
      </c>
      <c r="O22" s="933">
        <v>0</v>
      </c>
      <c r="Q22" s="933" t="b">
        <v>0</v>
      </c>
      <c r="T22" s="933" t="s">
        <v>1154</v>
      </c>
      <c r="U22" s="933" t="s">
        <v>621</v>
      </c>
    </row>
    <row r="23" spans="1:21" ht="11.25">
      <c r="A23" s="931">
        <v>22</v>
      </c>
      <c r="B23" s="931">
        <v>22</v>
      </c>
      <c r="C23" s="932">
        <v>0</v>
      </c>
      <c r="D23" s="932" t="s">
        <v>1156</v>
      </c>
      <c r="G23" s="933">
        <v>132555670</v>
      </c>
      <c r="H23" s="933">
        <v>132555670</v>
      </c>
      <c r="I23" s="933">
        <v>0</v>
      </c>
      <c r="J23" s="933">
        <v>0</v>
      </c>
      <c r="K23" s="933">
        <v>0</v>
      </c>
      <c r="L23" s="933">
        <v>0</v>
      </c>
      <c r="M23" s="933">
        <v>0</v>
      </c>
      <c r="N23" s="933">
        <v>0</v>
      </c>
      <c r="O23" s="933">
        <v>0</v>
      </c>
      <c r="Q23" s="933" t="b">
        <v>0</v>
      </c>
      <c r="T23" s="933" t="s">
        <v>1154</v>
      </c>
      <c r="U23" s="933" t="s">
        <v>621</v>
      </c>
    </row>
    <row r="24" spans="1:21" ht="11.25">
      <c r="A24" s="931">
        <v>23</v>
      </c>
      <c r="B24" s="931">
        <v>23</v>
      </c>
      <c r="C24" s="932">
        <v>0</v>
      </c>
      <c r="D24" s="932" t="s">
        <v>1157</v>
      </c>
      <c r="G24" s="933">
        <v>0</v>
      </c>
      <c r="H24" s="933">
        <v>0</v>
      </c>
      <c r="I24" s="933">
        <v>0</v>
      </c>
      <c r="J24" s="933">
        <v>0</v>
      </c>
      <c r="K24" s="933">
        <v>0</v>
      </c>
      <c r="L24" s="933">
        <v>0</v>
      </c>
      <c r="M24" s="933">
        <v>0</v>
      </c>
      <c r="N24" s="933">
        <v>0</v>
      </c>
      <c r="O24" s="933">
        <v>0</v>
      </c>
      <c r="Q24" s="933" t="b">
        <v>0</v>
      </c>
      <c r="T24" s="933" t="s">
        <v>1154</v>
      </c>
      <c r="U24" s="933" t="s">
        <v>621</v>
      </c>
    </row>
    <row r="25" spans="1:21" ht="11.25">
      <c r="A25" s="931">
        <v>24</v>
      </c>
      <c r="B25" s="931">
        <v>24</v>
      </c>
      <c r="C25" s="932">
        <v>0</v>
      </c>
      <c r="D25" s="932" t="s">
        <v>113</v>
      </c>
      <c r="G25" s="933">
        <v>194759215</v>
      </c>
      <c r="H25" s="933">
        <v>194759215</v>
      </c>
      <c r="I25" s="933">
        <v>0</v>
      </c>
      <c r="J25" s="933">
        <v>0</v>
      </c>
      <c r="K25" s="933">
        <v>0</v>
      </c>
      <c r="L25" s="933">
        <v>0</v>
      </c>
      <c r="M25" s="933">
        <v>0</v>
      </c>
      <c r="N25" s="933">
        <v>0</v>
      </c>
      <c r="O25" s="933">
        <v>0</v>
      </c>
      <c r="Q25" s="933" t="b">
        <v>0</v>
      </c>
      <c r="T25" s="933" t="s">
        <v>1154</v>
      </c>
      <c r="U25" s="933" t="s">
        <v>621</v>
      </c>
    </row>
    <row r="26" spans="1:21" ht="11.25">
      <c r="A26" s="931">
        <v>25</v>
      </c>
      <c r="B26" s="931">
        <v>25</v>
      </c>
      <c r="C26" s="932">
        <v>0</v>
      </c>
      <c r="D26" s="932" t="s">
        <v>102</v>
      </c>
      <c r="G26" s="933">
        <v>138611020</v>
      </c>
      <c r="H26" s="933">
        <v>138611020</v>
      </c>
      <c r="I26" s="933">
        <v>0</v>
      </c>
      <c r="J26" s="933">
        <v>0</v>
      </c>
      <c r="K26" s="933">
        <v>0</v>
      </c>
      <c r="L26" s="933">
        <v>0</v>
      </c>
      <c r="M26" s="933">
        <v>0</v>
      </c>
      <c r="N26" s="933">
        <v>0</v>
      </c>
      <c r="O26" s="933">
        <v>0</v>
      </c>
      <c r="Q26" s="933" t="b">
        <v>0</v>
      </c>
      <c r="T26" s="933" t="s">
        <v>1154</v>
      </c>
      <c r="U26" s="933" t="s">
        <v>621</v>
      </c>
    </row>
    <row r="27" spans="1:21" ht="11.25">
      <c r="A27" s="931">
        <v>26</v>
      </c>
      <c r="B27" s="931">
        <v>26</v>
      </c>
      <c r="C27" s="932">
        <v>0</v>
      </c>
      <c r="D27" s="932" t="s">
        <v>362</v>
      </c>
      <c r="G27" s="933">
        <v>1071604888</v>
      </c>
      <c r="H27" s="933">
        <v>1071604888</v>
      </c>
      <c r="I27" s="933">
        <v>0</v>
      </c>
      <c r="J27" s="933">
        <v>0</v>
      </c>
      <c r="K27" s="933">
        <v>0</v>
      </c>
      <c r="L27" s="933">
        <v>0</v>
      </c>
      <c r="M27" s="933">
        <v>0</v>
      </c>
      <c r="N27" s="933">
        <v>0</v>
      </c>
      <c r="O27" s="933">
        <v>0</v>
      </c>
      <c r="Q27" s="933" t="b">
        <v>0</v>
      </c>
      <c r="T27" s="933" t="s">
        <v>1154</v>
      </c>
      <c r="U27" s="933" t="s">
        <v>621</v>
      </c>
    </row>
    <row r="28" spans="1:21" ht="11.25">
      <c r="A28" s="931">
        <v>27</v>
      </c>
      <c r="B28" s="931">
        <v>27</v>
      </c>
      <c r="C28" s="932">
        <v>0</v>
      </c>
      <c r="D28" s="932" t="s">
        <v>1158</v>
      </c>
      <c r="G28" s="933">
        <v>0</v>
      </c>
      <c r="H28" s="933">
        <v>0</v>
      </c>
      <c r="I28" s="933">
        <v>0</v>
      </c>
      <c r="J28" s="933">
        <v>0</v>
      </c>
      <c r="K28" s="933">
        <v>0</v>
      </c>
      <c r="L28" s="933">
        <v>0</v>
      </c>
      <c r="M28" s="933">
        <v>0</v>
      </c>
      <c r="N28" s="933">
        <v>0</v>
      </c>
      <c r="O28" s="933">
        <v>0</v>
      </c>
      <c r="Q28" s="933" t="b">
        <v>0</v>
      </c>
      <c r="T28" s="933" t="s">
        <v>1154</v>
      </c>
      <c r="U28" s="933" t="s">
        <v>621</v>
      </c>
    </row>
    <row r="29" spans="1:21" ht="11.25">
      <c r="A29" s="931">
        <v>28</v>
      </c>
      <c r="B29" s="931">
        <v>28</v>
      </c>
      <c r="C29" s="932">
        <v>0</v>
      </c>
      <c r="D29" s="932" t="s">
        <v>1159</v>
      </c>
      <c r="G29" s="933">
        <v>105121755</v>
      </c>
      <c r="H29" s="933">
        <v>105121755</v>
      </c>
      <c r="I29" s="933">
        <v>0</v>
      </c>
      <c r="J29" s="933">
        <v>0</v>
      </c>
      <c r="K29" s="933">
        <v>0</v>
      </c>
      <c r="L29" s="933">
        <v>0</v>
      </c>
      <c r="M29" s="933">
        <v>0</v>
      </c>
      <c r="N29" s="933">
        <v>0</v>
      </c>
      <c r="O29" s="933">
        <v>0</v>
      </c>
      <c r="Q29" s="933" t="b">
        <v>0</v>
      </c>
      <c r="U29" s="933" t="s">
        <v>621</v>
      </c>
    </row>
    <row r="30" spans="1:21" ht="11.25">
      <c r="A30" s="931">
        <v>29</v>
      </c>
      <c r="B30" s="931">
        <v>29</v>
      </c>
      <c r="C30" s="933">
        <v>0</v>
      </c>
      <c r="D30" s="933" t="s">
        <v>1160</v>
      </c>
      <c r="G30" s="933">
        <v>2193215455</v>
      </c>
      <c r="H30" s="933">
        <v>2193215455</v>
      </c>
      <c r="I30" s="933">
        <v>0</v>
      </c>
      <c r="J30" s="933">
        <v>0</v>
      </c>
      <c r="K30" s="933">
        <v>0</v>
      </c>
      <c r="L30" s="933">
        <v>0</v>
      </c>
      <c r="M30" s="933">
        <v>0</v>
      </c>
      <c r="N30" s="933">
        <v>0</v>
      </c>
      <c r="O30" s="933">
        <v>0</v>
      </c>
      <c r="Q30" s="933" t="b">
        <v>1</v>
      </c>
      <c r="S30" s="933" t="s">
        <v>1132</v>
      </c>
      <c r="U30" s="933" t="s">
        <v>621</v>
      </c>
    </row>
    <row r="31" spans="1:2" ht="11.25">
      <c r="A31" s="931"/>
      <c r="B31" s="931"/>
    </row>
    <row r="32" spans="1:2" ht="11.25">
      <c r="A32" s="931"/>
      <c r="B32" s="931"/>
    </row>
    <row r="33" spans="1:2" ht="11.25">
      <c r="A33" s="931"/>
      <c r="B33" s="931"/>
    </row>
    <row r="34" spans="1:2" ht="11.25">
      <c r="A34" s="931"/>
      <c r="B34" s="931"/>
    </row>
    <row r="35" spans="1:2" ht="11.25">
      <c r="A35" s="931"/>
      <c r="B35" s="931"/>
    </row>
    <row r="36" spans="1:2" ht="11.25">
      <c r="A36" s="931"/>
      <c r="B36" s="931"/>
    </row>
    <row r="37" spans="1:2" ht="11.25">
      <c r="A37" s="931"/>
      <c r="B37" s="931"/>
    </row>
    <row r="38" spans="1:2" ht="11.25">
      <c r="A38" s="931"/>
      <c r="B38" s="931"/>
    </row>
    <row r="39" spans="1:2" ht="11.25">
      <c r="A39" s="931"/>
      <c r="B39" s="931"/>
    </row>
    <row r="40" spans="1:2" ht="11.25">
      <c r="A40" s="931"/>
      <c r="B40" s="931"/>
    </row>
    <row r="41" spans="1:2" ht="11.25">
      <c r="A41" s="931"/>
      <c r="B41" s="931"/>
    </row>
    <row r="42" spans="1:2" ht="11.25">
      <c r="A42" s="931"/>
      <c r="B42" s="931"/>
    </row>
    <row r="43" spans="1:2" ht="11.25">
      <c r="A43" s="931"/>
      <c r="B43" s="931"/>
    </row>
    <row r="44" spans="1:2" ht="11.25">
      <c r="A44" s="931"/>
      <c r="B44" s="931"/>
    </row>
    <row r="45" spans="1:2" ht="11.25">
      <c r="A45" s="931"/>
      <c r="B45" s="931"/>
    </row>
    <row r="46" spans="1:2" ht="11.25">
      <c r="A46" s="931"/>
      <c r="B46" s="931"/>
    </row>
    <row r="47" spans="1:2" ht="11.25">
      <c r="A47" s="931"/>
      <c r="B47" s="931"/>
    </row>
    <row r="48" spans="1:2" ht="11.25">
      <c r="A48" s="931"/>
      <c r="B48" s="931"/>
    </row>
    <row r="49" spans="1:2" ht="11.25">
      <c r="A49" s="931"/>
      <c r="B49" s="931"/>
    </row>
    <row r="50" spans="1:2" ht="11.25">
      <c r="A50" s="931"/>
      <c r="B50" s="931"/>
    </row>
    <row r="51" spans="1:2" ht="11.25">
      <c r="A51" s="931"/>
      <c r="B51" s="931"/>
    </row>
    <row r="52" spans="1:2" ht="11.25">
      <c r="A52" s="931"/>
      <c r="B52" s="931"/>
    </row>
    <row r="53" spans="1:2" ht="11.25">
      <c r="A53" s="931"/>
      <c r="B53" s="931"/>
    </row>
    <row r="54" spans="1:2" ht="11.25">
      <c r="A54" s="931"/>
      <c r="B54" s="931"/>
    </row>
    <row r="55" spans="1:2" ht="11.25">
      <c r="A55" s="931"/>
      <c r="B55" s="931"/>
    </row>
    <row r="56" spans="1:2" ht="11.25">
      <c r="A56" s="931"/>
      <c r="B56" s="931"/>
    </row>
    <row r="57" spans="1:2" ht="11.25">
      <c r="A57" s="931"/>
      <c r="B57" s="931"/>
    </row>
    <row r="58" spans="1:2" ht="11.25">
      <c r="A58" s="931"/>
      <c r="B58" s="931"/>
    </row>
    <row r="59" spans="1:2" ht="11.25">
      <c r="A59" s="931"/>
      <c r="B59" s="931"/>
    </row>
    <row r="60" spans="1:2" ht="11.25">
      <c r="A60" s="931"/>
      <c r="B60" s="931"/>
    </row>
    <row r="61" spans="1:2" ht="11.25">
      <c r="A61" s="931"/>
      <c r="B61" s="931"/>
    </row>
    <row r="62" spans="1:2" ht="11.25">
      <c r="A62" s="931"/>
      <c r="B62" s="931"/>
    </row>
    <row r="63" spans="1:2" ht="11.25">
      <c r="A63" s="931"/>
      <c r="B63" s="931"/>
    </row>
    <row r="64" spans="1:2" ht="11.25">
      <c r="A64" s="931"/>
      <c r="B64" s="931"/>
    </row>
    <row r="65" spans="1:2" ht="11.25">
      <c r="A65" s="931"/>
      <c r="B65" s="931"/>
    </row>
    <row r="66" spans="1:2" ht="11.25">
      <c r="A66" s="931"/>
      <c r="B66" s="931"/>
    </row>
    <row r="67" spans="1:2" ht="11.25">
      <c r="A67" s="931"/>
      <c r="B67" s="931"/>
    </row>
    <row r="68" spans="1:2" ht="11.25">
      <c r="A68" s="931"/>
      <c r="B68" s="931"/>
    </row>
    <row r="69" spans="1:2" ht="11.25">
      <c r="A69" s="931"/>
      <c r="B69" s="931"/>
    </row>
    <row r="70" spans="1:2" ht="11.25">
      <c r="A70" s="931"/>
      <c r="B70" s="931"/>
    </row>
    <row r="71" spans="1:2" ht="11.25">
      <c r="A71" s="931"/>
      <c r="B71" s="931"/>
    </row>
    <row r="72" spans="1:2" ht="11.25">
      <c r="A72" s="931"/>
      <c r="B72" s="931"/>
    </row>
    <row r="73" spans="1:2" ht="11.25">
      <c r="A73" s="931"/>
      <c r="B73" s="931"/>
    </row>
    <row r="74" spans="1:2" ht="11.25">
      <c r="A74" s="931"/>
      <c r="B74" s="931"/>
    </row>
    <row r="75" spans="1:2" ht="11.25">
      <c r="A75" s="931"/>
      <c r="B75" s="931"/>
    </row>
    <row r="76" spans="1:2" ht="11.25">
      <c r="A76" s="931"/>
      <c r="B76" s="931"/>
    </row>
    <row r="77" spans="1:2" ht="11.25">
      <c r="A77" s="931"/>
      <c r="B77" s="931"/>
    </row>
    <row r="78" spans="1:2" ht="11.25">
      <c r="A78" s="931"/>
      <c r="B78" s="931"/>
    </row>
    <row r="79" spans="1:2" ht="11.25">
      <c r="A79" s="931"/>
      <c r="B79" s="931"/>
    </row>
    <row r="80" spans="1:2" ht="11.25">
      <c r="A80" s="931"/>
      <c r="B80" s="931"/>
    </row>
    <row r="81" spans="1:2" ht="11.25">
      <c r="A81" s="931"/>
      <c r="B81" s="931"/>
    </row>
    <row r="82" spans="1:2" ht="11.25">
      <c r="A82" s="931"/>
      <c r="B82" s="931"/>
    </row>
    <row r="83" spans="1:2" ht="11.25">
      <c r="A83" s="931"/>
      <c r="B83" s="931"/>
    </row>
    <row r="84" spans="1:2" ht="11.25">
      <c r="A84" s="931"/>
      <c r="B84" s="931"/>
    </row>
    <row r="85" spans="1:2" ht="11.25">
      <c r="A85" s="931"/>
      <c r="B85" s="931"/>
    </row>
    <row r="86" spans="1:2" ht="11.25">
      <c r="A86" s="931"/>
      <c r="B86" s="931"/>
    </row>
    <row r="87" spans="1:2" ht="11.25">
      <c r="A87" s="931"/>
      <c r="B87" s="931"/>
    </row>
    <row r="88" spans="1:2" ht="11.25">
      <c r="A88" s="931"/>
      <c r="B88" s="931"/>
    </row>
    <row r="89" spans="1:2" ht="11.25">
      <c r="A89" s="931"/>
      <c r="B89" s="931"/>
    </row>
    <row r="90" spans="1:2" ht="11.25">
      <c r="A90" s="931"/>
      <c r="B90" s="931"/>
    </row>
    <row r="91" spans="1:2" ht="11.25">
      <c r="A91" s="931"/>
      <c r="B91" s="931"/>
    </row>
    <row r="92" spans="1:2" ht="11.25">
      <c r="A92" s="931"/>
      <c r="B92" s="931"/>
    </row>
    <row r="93" spans="1:2" ht="11.25">
      <c r="A93" s="931"/>
      <c r="B93" s="931"/>
    </row>
    <row r="94" spans="1:2" ht="11.25">
      <c r="A94" s="931"/>
      <c r="B94" s="931"/>
    </row>
    <row r="95" spans="1:2" ht="11.25">
      <c r="A95" s="931"/>
      <c r="B95" s="931"/>
    </row>
    <row r="96" spans="1:2" ht="11.25">
      <c r="A96" s="931"/>
      <c r="B96" s="931"/>
    </row>
    <row r="97" spans="1:2" ht="11.25">
      <c r="A97" s="931"/>
      <c r="B97" s="931"/>
    </row>
    <row r="98" spans="1:2" ht="11.25">
      <c r="A98" s="931"/>
      <c r="B98" s="931"/>
    </row>
    <row r="99" spans="1:2" ht="11.25">
      <c r="A99" s="931"/>
      <c r="B99" s="931"/>
    </row>
    <row r="100" spans="1:2" ht="11.25">
      <c r="A100" s="931"/>
      <c r="B100" s="931"/>
    </row>
    <row r="101" spans="1:2" ht="11.25">
      <c r="A101" s="931"/>
      <c r="B101" s="931"/>
    </row>
    <row r="102" spans="1:2" ht="11.25">
      <c r="A102" s="931"/>
      <c r="B102" s="931"/>
    </row>
    <row r="103" spans="1:2" ht="11.25">
      <c r="A103" s="931"/>
      <c r="B103" s="931"/>
    </row>
    <row r="104" spans="1:2" ht="11.25">
      <c r="A104" s="931"/>
      <c r="B104" s="931"/>
    </row>
    <row r="105" spans="1:2" ht="11.25">
      <c r="A105" s="931"/>
      <c r="B105" s="931"/>
    </row>
    <row r="106" spans="1:2" ht="11.25">
      <c r="A106" s="931"/>
      <c r="B106" s="931"/>
    </row>
    <row r="107" spans="1:2" ht="11.25">
      <c r="A107" s="931"/>
      <c r="B107" s="931"/>
    </row>
    <row r="108" spans="1:2" ht="11.25">
      <c r="A108" s="931"/>
      <c r="B108" s="931"/>
    </row>
    <row r="109" spans="1:2" ht="11.25">
      <c r="A109" s="931"/>
      <c r="B109" s="931"/>
    </row>
    <row r="110" spans="1:2" ht="11.25">
      <c r="A110" s="931"/>
      <c r="B110" s="931"/>
    </row>
    <row r="111" spans="1:2" ht="11.25">
      <c r="A111" s="931"/>
      <c r="B111" s="931"/>
    </row>
    <row r="112" spans="1:2" ht="11.25">
      <c r="A112" s="931"/>
      <c r="B112" s="931"/>
    </row>
    <row r="113" spans="1:2" ht="11.25">
      <c r="A113" s="931"/>
      <c r="B113" s="931"/>
    </row>
    <row r="114" spans="1:2" ht="11.25">
      <c r="A114" s="931"/>
      <c r="B114" s="931"/>
    </row>
    <row r="115" spans="1:2" ht="11.25">
      <c r="A115" s="931"/>
      <c r="B115" s="931"/>
    </row>
    <row r="116" spans="1:2" ht="11.25">
      <c r="A116" s="931"/>
      <c r="B116" s="931"/>
    </row>
    <row r="117" spans="1:2" ht="11.25">
      <c r="A117" s="931"/>
      <c r="B117" s="931"/>
    </row>
    <row r="118" spans="1:2" ht="11.25">
      <c r="A118" s="931"/>
      <c r="B118" s="931"/>
    </row>
    <row r="119" spans="1:2" ht="11.25">
      <c r="A119" s="931"/>
      <c r="B119" s="931"/>
    </row>
    <row r="120" spans="1:2" ht="11.25">
      <c r="A120" s="931"/>
      <c r="B120" s="931"/>
    </row>
    <row r="121" spans="1:2" ht="11.25">
      <c r="A121" s="931"/>
      <c r="B121" s="931"/>
    </row>
    <row r="122" spans="1:2" ht="11.25">
      <c r="A122" s="931"/>
      <c r="B122" s="931"/>
    </row>
    <row r="123" spans="1:2" ht="11.25">
      <c r="A123" s="931"/>
      <c r="B123" s="931"/>
    </row>
    <row r="124" spans="1:2" ht="11.25">
      <c r="A124" s="931"/>
      <c r="B124" s="931"/>
    </row>
    <row r="125" spans="1:2" ht="11.25">
      <c r="A125" s="931"/>
      <c r="B125" s="931"/>
    </row>
    <row r="126" spans="1:2" ht="11.25">
      <c r="A126" s="931"/>
      <c r="B126" s="931"/>
    </row>
    <row r="127" spans="1:2" ht="11.25">
      <c r="A127" s="931"/>
      <c r="B127" s="931"/>
    </row>
    <row r="128" spans="1:2" ht="11.25">
      <c r="A128" s="931"/>
      <c r="B128" s="931"/>
    </row>
    <row r="129" spans="1:2" ht="11.25">
      <c r="A129" s="931"/>
      <c r="B129" s="931"/>
    </row>
    <row r="130" spans="1:2" ht="11.25">
      <c r="A130" s="931"/>
      <c r="B130" s="931"/>
    </row>
    <row r="131" spans="1:2" ht="11.25">
      <c r="A131" s="931"/>
      <c r="B131" s="931"/>
    </row>
    <row r="132" spans="1:2" ht="11.25">
      <c r="A132" s="931"/>
      <c r="B132" s="931"/>
    </row>
    <row r="133" spans="1:2" ht="11.25">
      <c r="A133" s="931"/>
      <c r="B133" s="931"/>
    </row>
    <row r="134" spans="1:2" ht="11.25">
      <c r="A134" s="931"/>
      <c r="B134" s="931"/>
    </row>
    <row r="135" spans="1:2" ht="11.25">
      <c r="A135" s="931"/>
      <c r="B135" s="931"/>
    </row>
    <row r="136" spans="1:2" ht="11.25">
      <c r="A136" s="931"/>
      <c r="B136" s="931"/>
    </row>
    <row r="137" spans="1:2" ht="11.25">
      <c r="A137" s="931"/>
      <c r="B137" s="931"/>
    </row>
    <row r="138" spans="1:2" ht="11.25">
      <c r="A138" s="931"/>
      <c r="B138" s="931"/>
    </row>
    <row r="139" spans="1:2" ht="11.25">
      <c r="A139" s="931"/>
      <c r="B139" s="931"/>
    </row>
    <row r="140" spans="1:2" ht="11.25">
      <c r="A140" s="931"/>
      <c r="B140" s="931"/>
    </row>
    <row r="141" spans="1:2" ht="11.25">
      <c r="A141" s="931"/>
      <c r="B141" s="931"/>
    </row>
    <row r="142" spans="1:2" ht="11.25">
      <c r="A142" s="931"/>
      <c r="B142" s="931"/>
    </row>
    <row r="143" spans="1:2" ht="11.25">
      <c r="A143" s="931"/>
      <c r="B143" s="931"/>
    </row>
    <row r="144" spans="1:2" ht="11.25">
      <c r="A144" s="931"/>
      <c r="B144" s="931"/>
    </row>
    <row r="145" spans="1:2" ht="11.25">
      <c r="A145" s="931"/>
      <c r="B145" s="931"/>
    </row>
    <row r="146" spans="1:2" ht="11.25">
      <c r="A146" s="931"/>
      <c r="B146" s="931"/>
    </row>
    <row r="147" spans="1:2" ht="11.25">
      <c r="A147" s="931"/>
      <c r="B147" s="931"/>
    </row>
    <row r="148" spans="1:2" ht="11.25">
      <c r="A148" s="931"/>
      <c r="B148" s="931"/>
    </row>
    <row r="149" spans="1:2" ht="11.25">
      <c r="A149" s="931"/>
      <c r="B149" s="931"/>
    </row>
    <row r="150" spans="1:2" ht="11.25">
      <c r="A150" s="931"/>
      <c r="B150" s="931"/>
    </row>
    <row r="151" spans="1:2" ht="11.25">
      <c r="A151" s="931"/>
      <c r="B151" s="931"/>
    </row>
    <row r="152" spans="1:2" ht="11.25">
      <c r="A152" s="931"/>
      <c r="B152" s="931"/>
    </row>
    <row r="153" spans="1:2" ht="11.25">
      <c r="A153" s="931"/>
      <c r="B153" s="931"/>
    </row>
    <row r="154" spans="1:2" ht="11.25">
      <c r="A154" s="931"/>
      <c r="B154" s="931"/>
    </row>
    <row r="155" spans="1:2" ht="11.25">
      <c r="A155" s="931"/>
      <c r="B155" s="931"/>
    </row>
    <row r="156" spans="1:2" ht="11.25">
      <c r="A156" s="931"/>
      <c r="B156" s="931"/>
    </row>
    <row r="157" spans="1:2" ht="11.25">
      <c r="A157" s="931"/>
      <c r="B157" s="931"/>
    </row>
    <row r="158" spans="1:2" ht="11.25">
      <c r="A158" s="931"/>
      <c r="B158" s="931"/>
    </row>
    <row r="159" spans="1:2" ht="11.25">
      <c r="A159" s="931"/>
      <c r="B159" s="931"/>
    </row>
    <row r="160" spans="1:2" ht="11.25">
      <c r="A160" s="931"/>
      <c r="B160" s="931"/>
    </row>
    <row r="161" spans="1:2" ht="11.25">
      <c r="A161" s="931"/>
      <c r="B161" s="931"/>
    </row>
    <row r="162" spans="1:2" ht="11.25">
      <c r="A162" s="931"/>
      <c r="B162" s="931"/>
    </row>
    <row r="163" spans="1:2" ht="11.25">
      <c r="A163" s="931"/>
      <c r="B163" s="931"/>
    </row>
    <row r="164" spans="1:2" ht="11.25">
      <c r="A164" s="931"/>
      <c r="B164" s="931"/>
    </row>
    <row r="165" spans="1:2" ht="11.25">
      <c r="A165" s="931"/>
      <c r="B165" s="931"/>
    </row>
    <row r="166" spans="1:2" ht="11.25">
      <c r="A166" s="931"/>
      <c r="B166" s="931"/>
    </row>
    <row r="167" spans="1:2" ht="11.25">
      <c r="A167" s="931"/>
      <c r="B167" s="931"/>
    </row>
    <row r="168" spans="1:2" ht="11.25">
      <c r="A168" s="931"/>
      <c r="B168" s="931"/>
    </row>
    <row r="169" spans="1:2" ht="11.25">
      <c r="A169" s="931"/>
      <c r="B169" s="931"/>
    </row>
    <row r="170" spans="1:2" ht="11.25">
      <c r="A170" s="931"/>
      <c r="B170" s="931"/>
    </row>
    <row r="171" spans="1:2" ht="11.25">
      <c r="A171" s="931"/>
      <c r="B171" s="931"/>
    </row>
    <row r="172" spans="1:2" ht="11.25">
      <c r="A172" s="931"/>
      <c r="B172" s="931"/>
    </row>
    <row r="173" spans="1:2" ht="11.25">
      <c r="A173" s="931"/>
      <c r="B173" s="931"/>
    </row>
    <row r="174" ht="11.25">
      <c r="A174" s="931"/>
    </row>
  </sheetData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337"/>
  <sheetViews>
    <sheetView workbookViewId="0" topLeftCell="A1">
      <selection activeCell="E85" sqref="E85"/>
    </sheetView>
  </sheetViews>
  <sheetFormatPr defaultColWidth="9.00390625" defaultRowHeight="15.75"/>
  <cols>
    <col min="1" max="1" width="8.375" style="918" customWidth="1"/>
    <col min="2" max="2" width="15.25390625" style="918" customWidth="1"/>
    <col min="3" max="5" width="9.00390625" style="918" customWidth="1"/>
    <col min="6" max="6" width="36.625" style="918" customWidth="1"/>
    <col min="7" max="8" width="9.00390625" style="918" customWidth="1"/>
    <col min="9" max="9" width="13.625" style="918" customWidth="1"/>
    <col min="10" max="10" width="9.00390625" style="918" customWidth="1"/>
    <col min="11" max="11" width="9.875" style="918" bestFit="1" customWidth="1"/>
    <col min="12" max="16384" width="9.00390625" style="918" customWidth="1"/>
  </cols>
  <sheetData>
    <row r="1" spans="1:23" ht="11.25">
      <c r="A1" s="916" t="s">
        <v>600</v>
      </c>
      <c r="B1" s="916" t="s">
        <v>601</v>
      </c>
      <c r="C1" s="918" t="s">
        <v>602</v>
      </c>
      <c r="D1" s="918" t="s">
        <v>603</v>
      </c>
      <c r="E1" s="918" t="s">
        <v>604</v>
      </c>
      <c r="F1" s="918" t="s">
        <v>1161</v>
      </c>
      <c r="G1" s="918" t="s">
        <v>1162</v>
      </c>
      <c r="H1" s="918" t="s">
        <v>1163</v>
      </c>
      <c r="I1" s="918" t="s">
        <v>1164</v>
      </c>
      <c r="J1" s="918" t="s">
        <v>1165</v>
      </c>
      <c r="K1" s="918" t="s">
        <v>992</v>
      </c>
      <c r="L1" s="918" t="s">
        <v>610</v>
      </c>
      <c r="M1" s="918" t="s">
        <v>618</v>
      </c>
      <c r="N1" s="918" t="s">
        <v>615</v>
      </c>
      <c r="O1" s="918" t="s">
        <v>1166</v>
      </c>
      <c r="P1" s="918" t="s">
        <v>1167</v>
      </c>
      <c r="Q1" s="918" t="s">
        <v>1168</v>
      </c>
      <c r="R1" s="918" t="s">
        <v>1169</v>
      </c>
      <c r="S1" s="918" t="s">
        <v>1170</v>
      </c>
      <c r="T1" s="918" t="s">
        <v>998</v>
      </c>
      <c r="U1" s="918" t="s">
        <v>619</v>
      </c>
      <c r="V1" s="918" t="s">
        <v>617</v>
      </c>
      <c r="W1" s="918" t="s">
        <v>619</v>
      </c>
    </row>
    <row r="2" spans="1:23" ht="11.25">
      <c r="A2" s="916">
        <v>1</v>
      </c>
      <c r="B2" s="916">
        <v>1</v>
      </c>
      <c r="C2" s="918">
        <v>0</v>
      </c>
      <c r="D2" s="918" t="s">
        <v>1171</v>
      </c>
      <c r="F2" s="918" t="s">
        <v>1172</v>
      </c>
      <c r="G2" s="918">
        <v>39790</v>
      </c>
      <c r="H2" s="918">
        <v>0</v>
      </c>
      <c r="I2" s="933" t="s">
        <v>1173</v>
      </c>
      <c r="J2" s="918">
        <v>39790</v>
      </c>
      <c r="K2" s="918">
        <v>0</v>
      </c>
      <c r="N2" s="918" t="b">
        <v>1</v>
      </c>
      <c r="O2" s="918">
        <v>0</v>
      </c>
      <c r="P2" s="918">
        <v>0</v>
      </c>
      <c r="Q2" s="918">
        <v>0</v>
      </c>
      <c r="R2" s="918">
        <v>0</v>
      </c>
      <c r="S2" s="918">
        <v>0</v>
      </c>
      <c r="T2" s="918">
        <v>0</v>
      </c>
      <c r="U2" s="918" t="s">
        <v>621</v>
      </c>
      <c r="W2" s="918" t="s">
        <v>1174</v>
      </c>
    </row>
    <row r="3" spans="1:23" ht="11.25">
      <c r="A3" s="916">
        <v>2</v>
      </c>
      <c r="B3" s="916">
        <v>2</v>
      </c>
      <c r="C3" s="918">
        <v>0</v>
      </c>
      <c r="D3" s="918" t="s">
        <v>1175</v>
      </c>
      <c r="F3" s="918" t="s">
        <v>1176</v>
      </c>
      <c r="G3" s="918">
        <v>0</v>
      </c>
      <c r="H3" s="918">
        <v>0</v>
      </c>
      <c r="J3" s="918">
        <v>0</v>
      </c>
      <c r="K3" s="918">
        <v>0</v>
      </c>
      <c r="N3" s="918" t="b">
        <v>1</v>
      </c>
      <c r="O3" s="918">
        <v>0</v>
      </c>
      <c r="P3" s="918">
        <v>0</v>
      </c>
      <c r="Q3" s="918">
        <v>0</v>
      </c>
      <c r="R3" s="918">
        <v>0</v>
      </c>
      <c r="S3" s="918">
        <v>0</v>
      </c>
      <c r="T3" s="918">
        <v>0</v>
      </c>
      <c r="U3" s="918" t="s">
        <v>621</v>
      </c>
      <c r="W3" s="918" t="s">
        <v>1174</v>
      </c>
    </row>
    <row r="4" spans="1:23" ht="11.25">
      <c r="A4" s="916">
        <v>3</v>
      </c>
      <c r="B4" s="916">
        <v>3</v>
      </c>
      <c r="C4" s="918">
        <v>0</v>
      </c>
      <c r="D4" s="918" t="s">
        <v>1177</v>
      </c>
      <c r="G4" s="918">
        <v>0</v>
      </c>
      <c r="H4" s="918">
        <v>0</v>
      </c>
      <c r="J4" s="918">
        <v>0</v>
      </c>
      <c r="K4" s="918">
        <v>0</v>
      </c>
      <c r="N4" s="918" t="b">
        <v>1</v>
      </c>
      <c r="O4" s="918">
        <v>0</v>
      </c>
      <c r="P4" s="918">
        <v>0</v>
      </c>
      <c r="Q4" s="918">
        <v>0</v>
      </c>
      <c r="R4" s="918">
        <v>0</v>
      </c>
      <c r="S4" s="918">
        <v>0</v>
      </c>
      <c r="T4" s="918">
        <v>0</v>
      </c>
      <c r="U4" s="918" t="s">
        <v>621</v>
      </c>
      <c r="W4" s="918" t="s">
        <v>1174</v>
      </c>
    </row>
    <row r="5" spans="1:23" ht="11.25">
      <c r="A5" s="916">
        <v>4</v>
      </c>
      <c r="B5" s="916">
        <v>4</v>
      </c>
      <c r="C5" s="918">
        <v>0</v>
      </c>
      <c r="D5" s="918" t="s">
        <v>1178</v>
      </c>
      <c r="F5" s="918" t="s">
        <v>1179</v>
      </c>
      <c r="G5" s="918">
        <v>7895441</v>
      </c>
      <c r="H5" s="918">
        <v>333176</v>
      </c>
      <c r="I5" s="918">
        <v>407.3</v>
      </c>
      <c r="J5" s="918">
        <v>8274138</v>
      </c>
      <c r="K5" s="918">
        <v>-45521</v>
      </c>
      <c r="N5" s="918" t="b">
        <v>1</v>
      </c>
      <c r="O5" s="918">
        <v>0</v>
      </c>
      <c r="P5" s="918">
        <v>0</v>
      </c>
      <c r="Q5" s="918">
        <v>0</v>
      </c>
      <c r="R5" s="918">
        <v>0</v>
      </c>
      <c r="S5" s="918">
        <v>0</v>
      </c>
      <c r="T5" s="918">
        <v>561410441</v>
      </c>
      <c r="U5" s="918" t="s">
        <v>621</v>
      </c>
      <c r="W5" s="918" t="s">
        <v>1174</v>
      </c>
    </row>
    <row r="6" spans="1:23" ht="11.25">
      <c r="A6" s="916">
        <v>5</v>
      </c>
      <c r="B6" s="916">
        <v>5</v>
      </c>
      <c r="C6" s="918">
        <v>0</v>
      </c>
      <c r="D6" s="918" t="s">
        <v>1180</v>
      </c>
      <c r="F6" s="918" t="s">
        <v>1181</v>
      </c>
      <c r="G6" s="918">
        <v>0</v>
      </c>
      <c r="H6" s="918">
        <v>0</v>
      </c>
      <c r="J6" s="918">
        <v>0</v>
      </c>
      <c r="K6" s="918">
        <v>0</v>
      </c>
      <c r="N6" s="918" t="b">
        <v>1</v>
      </c>
      <c r="O6" s="918">
        <v>0</v>
      </c>
      <c r="P6" s="918">
        <v>0</v>
      </c>
      <c r="Q6" s="918">
        <v>0</v>
      </c>
      <c r="R6" s="918">
        <v>0</v>
      </c>
      <c r="S6" s="918">
        <v>0</v>
      </c>
      <c r="T6" s="918">
        <v>0</v>
      </c>
      <c r="U6" s="918" t="s">
        <v>621</v>
      </c>
      <c r="W6" s="918" t="s">
        <v>1174</v>
      </c>
    </row>
    <row r="7" spans="1:23" ht="11.25">
      <c r="A7" s="916">
        <v>6</v>
      </c>
      <c r="B7" s="916">
        <v>6</v>
      </c>
      <c r="C7" s="918">
        <v>0</v>
      </c>
      <c r="D7" s="918" t="s">
        <v>1182</v>
      </c>
      <c r="G7" s="918">
        <v>0</v>
      </c>
      <c r="H7" s="918">
        <v>0</v>
      </c>
      <c r="J7" s="918">
        <v>0</v>
      </c>
      <c r="K7" s="918">
        <v>0</v>
      </c>
      <c r="N7" s="918" t="b">
        <v>1</v>
      </c>
      <c r="O7" s="918">
        <v>0</v>
      </c>
      <c r="P7" s="918">
        <v>0</v>
      </c>
      <c r="Q7" s="918">
        <v>0</v>
      </c>
      <c r="R7" s="918">
        <v>0</v>
      </c>
      <c r="S7" s="918">
        <v>0</v>
      </c>
      <c r="T7" s="918">
        <v>0</v>
      </c>
      <c r="U7" s="918" t="s">
        <v>621</v>
      </c>
      <c r="W7" s="918" t="s">
        <v>1174</v>
      </c>
    </row>
    <row r="8" spans="1:23" ht="11.25">
      <c r="A8" s="916">
        <v>7</v>
      </c>
      <c r="B8" s="916">
        <v>7</v>
      </c>
      <c r="C8" s="918">
        <v>0</v>
      </c>
      <c r="D8" s="918" t="s">
        <v>1183</v>
      </c>
      <c r="F8" s="918" t="s">
        <v>1184</v>
      </c>
      <c r="G8" s="918">
        <v>65515907</v>
      </c>
      <c r="H8" s="918">
        <v>7348601</v>
      </c>
      <c r="I8" s="918">
        <v>282</v>
      </c>
      <c r="J8" s="918">
        <v>12199828</v>
      </c>
      <c r="K8" s="918">
        <v>60664680</v>
      </c>
      <c r="N8" s="918" t="b">
        <v>1</v>
      </c>
      <c r="O8" s="918">
        <v>0</v>
      </c>
      <c r="P8" s="918">
        <v>0</v>
      </c>
      <c r="Q8" s="918">
        <v>0</v>
      </c>
      <c r="R8" s="918">
        <v>0</v>
      </c>
      <c r="S8" s="918">
        <v>0</v>
      </c>
      <c r="T8" s="918">
        <v>0</v>
      </c>
      <c r="U8" s="918" t="s">
        <v>621</v>
      </c>
      <c r="W8" s="918" t="s">
        <v>1174</v>
      </c>
    </row>
    <row r="9" spans="1:23" ht="11.25">
      <c r="A9" s="916">
        <v>8</v>
      </c>
      <c r="B9" s="916">
        <v>8</v>
      </c>
      <c r="C9" s="918">
        <v>0</v>
      </c>
      <c r="D9" s="918" t="s">
        <v>1185</v>
      </c>
      <c r="F9" s="918" t="s">
        <v>1186</v>
      </c>
      <c r="G9" s="918">
        <v>42826099</v>
      </c>
      <c r="H9" s="918">
        <v>4372960</v>
      </c>
      <c r="I9" s="918">
        <v>283</v>
      </c>
      <c r="J9" s="918">
        <v>8524412</v>
      </c>
      <c r="K9" s="918">
        <v>38674647</v>
      </c>
      <c r="N9" s="918" t="b">
        <v>1</v>
      </c>
      <c r="O9" s="918">
        <v>0</v>
      </c>
      <c r="P9" s="918">
        <v>0</v>
      </c>
      <c r="Q9" s="918">
        <v>0</v>
      </c>
      <c r="R9" s="918">
        <v>0</v>
      </c>
      <c r="S9" s="918">
        <v>0</v>
      </c>
      <c r="T9" s="918">
        <v>0</v>
      </c>
      <c r="U9" s="918" t="s">
        <v>621</v>
      </c>
      <c r="W9" s="918" t="s">
        <v>1174</v>
      </c>
    </row>
    <row r="10" spans="1:23" ht="11.25">
      <c r="A10" s="916">
        <v>9</v>
      </c>
      <c r="B10" s="916">
        <v>9</v>
      </c>
      <c r="C10" s="918">
        <v>0</v>
      </c>
      <c r="D10" s="918" t="s">
        <v>1187</v>
      </c>
      <c r="F10" s="918" t="s">
        <v>1188</v>
      </c>
      <c r="G10" s="918">
        <v>110080</v>
      </c>
      <c r="H10" s="918">
        <v>7552</v>
      </c>
      <c r="I10" s="918">
        <v>190</v>
      </c>
      <c r="J10" s="918">
        <v>6663</v>
      </c>
      <c r="K10" s="918">
        <v>110969</v>
      </c>
      <c r="N10" s="918" t="b">
        <v>1</v>
      </c>
      <c r="O10" s="918">
        <v>0</v>
      </c>
      <c r="P10" s="918">
        <v>0</v>
      </c>
      <c r="Q10" s="918">
        <v>0</v>
      </c>
      <c r="R10" s="918">
        <v>0</v>
      </c>
      <c r="S10" s="918">
        <v>0</v>
      </c>
      <c r="T10" s="918">
        <v>0</v>
      </c>
      <c r="U10" s="918" t="s">
        <v>621</v>
      </c>
      <c r="W10" s="918" t="s">
        <v>1174</v>
      </c>
    </row>
    <row r="11" spans="1:23" ht="11.25">
      <c r="A11" s="916">
        <v>10</v>
      </c>
      <c r="B11" s="916">
        <v>10</v>
      </c>
      <c r="C11" s="918">
        <v>0</v>
      </c>
      <c r="D11" s="918" t="s">
        <v>1189</v>
      </c>
      <c r="F11" s="918" t="s">
        <v>1190</v>
      </c>
      <c r="G11" s="918">
        <v>0</v>
      </c>
      <c r="H11" s="918">
        <v>0</v>
      </c>
      <c r="J11" s="918">
        <v>0</v>
      </c>
      <c r="K11" s="918">
        <v>0</v>
      </c>
      <c r="N11" s="918" t="b">
        <v>1</v>
      </c>
      <c r="O11" s="918">
        <v>0</v>
      </c>
      <c r="P11" s="918">
        <v>0</v>
      </c>
      <c r="Q11" s="918">
        <v>0</v>
      </c>
      <c r="R11" s="918">
        <v>0</v>
      </c>
      <c r="S11" s="918">
        <v>0</v>
      </c>
      <c r="T11" s="918">
        <v>0</v>
      </c>
      <c r="U11" s="918" t="s">
        <v>621</v>
      </c>
      <c r="W11" s="918" t="s">
        <v>1174</v>
      </c>
    </row>
    <row r="12" spans="1:23" ht="11.25">
      <c r="A12" s="916">
        <v>11</v>
      </c>
      <c r="B12" s="916">
        <v>11</v>
      </c>
      <c r="C12" s="918">
        <v>0</v>
      </c>
      <c r="D12" s="918" t="s">
        <v>1191</v>
      </c>
      <c r="G12" s="918">
        <v>0</v>
      </c>
      <c r="H12" s="918">
        <v>0</v>
      </c>
      <c r="J12" s="918">
        <v>0</v>
      </c>
      <c r="K12" s="918">
        <v>0</v>
      </c>
      <c r="N12" s="918" t="b">
        <v>1</v>
      </c>
      <c r="O12" s="918">
        <v>0</v>
      </c>
      <c r="P12" s="918">
        <v>0</v>
      </c>
      <c r="Q12" s="918">
        <v>0</v>
      </c>
      <c r="R12" s="918">
        <v>0</v>
      </c>
      <c r="S12" s="918">
        <v>0</v>
      </c>
      <c r="T12" s="918">
        <v>0</v>
      </c>
      <c r="U12" s="918" t="s">
        <v>621</v>
      </c>
      <c r="W12" s="918" t="s">
        <v>1174</v>
      </c>
    </row>
    <row r="13" spans="1:23" ht="11.25">
      <c r="A13" s="916">
        <v>12</v>
      </c>
      <c r="B13" s="916">
        <v>12</v>
      </c>
      <c r="C13" s="918">
        <v>0</v>
      </c>
      <c r="D13" s="918" t="s">
        <v>1192</v>
      </c>
      <c r="F13" s="918" t="s">
        <v>1193</v>
      </c>
      <c r="G13" s="918">
        <v>3650927</v>
      </c>
      <c r="H13" s="918">
        <v>0</v>
      </c>
      <c r="I13" s="918">
        <v>407.3</v>
      </c>
      <c r="J13" s="918">
        <v>322140</v>
      </c>
      <c r="K13" s="918">
        <v>3328787</v>
      </c>
      <c r="N13" s="918" t="b">
        <v>1</v>
      </c>
      <c r="O13" s="918">
        <v>0</v>
      </c>
      <c r="P13" s="918">
        <v>0</v>
      </c>
      <c r="Q13" s="918">
        <v>0</v>
      </c>
      <c r="R13" s="918">
        <v>0</v>
      </c>
      <c r="S13" s="918">
        <v>0</v>
      </c>
      <c r="T13" s="918">
        <v>0</v>
      </c>
      <c r="U13" s="918" t="s">
        <v>621</v>
      </c>
      <c r="W13" s="918" t="s">
        <v>1174</v>
      </c>
    </row>
    <row r="14" spans="1:23" ht="11.25">
      <c r="A14" s="916">
        <v>13</v>
      </c>
      <c r="B14" s="916">
        <v>13</v>
      </c>
      <c r="C14" s="918">
        <v>0</v>
      </c>
      <c r="D14" s="918" t="s">
        <v>1194</v>
      </c>
      <c r="F14" s="918" t="s">
        <v>1195</v>
      </c>
      <c r="G14" s="918">
        <v>0</v>
      </c>
      <c r="H14" s="918">
        <v>0</v>
      </c>
      <c r="J14" s="918">
        <v>0</v>
      </c>
      <c r="K14" s="918">
        <v>0</v>
      </c>
      <c r="N14" s="918" t="b">
        <v>1</v>
      </c>
      <c r="O14" s="918">
        <v>0</v>
      </c>
      <c r="P14" s="918">
        <v>0</v>
      </c>
      <c r="Q14" s="918">
        <v>0</v>
      </c>
      <c r="R14" s="918">
        <v>0</v>
      </c>
      <c r="S14" s="918">
        <v>0</v>
      </c>
      <c r="T14" s="918">
        <v>0</v>
      </c>
      <c r="U14" s="918" t="s">
        <v>621</v>
      </c>
      <c r="W14" s="918" t="s">
        <v>1174</v>
      </c>
    </row>
    <row r="15" spans="1:23" ht="11.25">
      <c r="A15" s="916">
        <v>14</v>
      </c>
      <c r="B15" s="916">
        <v>14</v>
      </c>
      <c r="C15" s="918">
        <v>0</v>
      </c>
      <c r="D15" s="918" t="s">
        <v>1196</v>
      </c>
      <c r="F15" s="918" t="s">
        <v>1197</v>
      </c>
      <c r="G15" s="918">
        <v>0</v>
      </c>
      <c r="H15" s="918">
        <v>0</v>
      </c>
      <c r="I15" s="933"/>
      <c r="J15" s="918">
        <v>0</v>
      </c>
      <c r="K15" s="918">
        <v>0</v>
      </c>
      <c r="N15" s="918" t="b">
        <v>1</v>
      </c>
      <c r="O15" s="918">
        <v>0</v>
      </c>
      <c r="P15" s="918">
        <v>0</v>
      </c>
      <c r="Q15" s="918">
        <v>0</v>
      </c>
      <c r="R15" s="918">
        <v>0</v>
      </c>
      <c r="S15" s="918">
        <v>0</v>
      </c>
      <c r="T15" s="918">
        <v>0</v>
      </c>
      <c r="U15" s="918" t="s">
        <v>621</v>
      </c>
      <c r="W15" s="918" t="s">
        <v>1174</v>
      </c>
    </row>
    <row r="16" spans="1:23" ht="11.25">
      <c r="A16" s="916">
        <v>15</v>
      </c>
      <c r="B16" s="916">
        <v>15</v>
      </c>
      <c r="C16" s="918">
        <v>0</v>
      </c>
      <c r="D16" s="918" t="s">
        <v>1198</v>
      </c>
      <c r="G16" s="918">
        <v>0</v>
      </c>
      <c r="H16" s="918">
        <v>0</v>
      </c>
      <c r="J16" s="918">
        <v>0</v>
      </c>
      <c r="K16" s="918">
        <v>0</v>
      </c>
      <c r="N16" s="918" t="b">
        <v>1</v>
      </c>
      <c r="O16" s="918">
        <v>0</v>
      </c>
      <c r="P16" s="918">
        <v>0</v>
      </c>
      <c r="Q16" s="918">
        <v>0</v>
      </c>
      <c r="R16" s="918">
        <v>0</v>
      </c>
      <c r="S16" s="918">
        <v>0</v>
      </c>
      <c r="T16" s="918">
        <v>0</v>
      </c>
      <c r="U16" s="918" t="s">
        <v>621</v>
      </c>
      <c r="W16" s="918" t="s">
        <v>1174</v>
      </c>
    </row>
    <row r="17" spans="1:23" ht="11.25">
      <c r="A17" s="916">
        <v>16</v>
      </c>
      <c r="B17" s="916">
        <v>16</v>
      </c>
      <c r="C17" s="918">
        <v>0</v>
      </c>
      <c r="D17" s="918" t="s">
        <v>1199</v>
      </c>
      <c r="F17" s="918" t="s">
        <v>1200</v>
      </c>
      <c r="G17" s="918">
        <v>371957</v>
      </c>
      <c r="H17" s="918">
        <v>35560</v>
      </c>
      <c r="I17" s="918">
        <v>407.3</v>
      </c>
      <c r="J17" s="918">
        <v>3675</v>
      </c>
      <c r="K17" s="918">
        <v>403842</v>
      </c>
      <c r="N17" s="918" t="b">
        <v>1</v>
      </c>
      <c r="O17" s="918">
        <v>0</v>
      </c>
      <c r="P17" s="918">
        <v>0</v>
      </c>
      <c r="Q17" s="918">
        <v>0</v>
      </c>
      <c r="R17" s="918">
        <v>0</v>
      </c>
      <c r="S17" s="918">
        <v>0</v>
      </c>
      <c r="T17" s="918">
        <v>561410440</v>
      </c>
      <c r="U17" s="918" t="s">
        <v>621</v>
      </c>
      <c r="W17" s="918" t="s">
        <v>1174</v>
      </c>
    </row>
    <row r="18" spans="1:23" ht="11.25">
      <c r="A18" s="916">
        <v>17</v>
      </c>
      <c r="B18" s="916">
        <v>17</v>
      </c>
      <c r="C18" s="918">
        <v>0</v>
      </c>
      <c r="D18" s="918" t="s">
        <v>1201</v>
      </c>
      <c r="F18" s="918" t="s">
        <v>1202</v>
      </c>
      <c r="G18" s="918">
        <v>0</v>
      </c>
      <c r="H18" s="918">
        <v>0</v>
      </c>
      <c r="J18" s="918">
        <v>0</v>
      </c>
      <c r="K18" s="918">
        <v>0</v>
      </c>
      <c r="N18" s="918" t="b">
        <v>1</v>
      </c>
      <c r="O18" s="918">
        <v>0</v>
      </c>
      <c r="P18" s="918">
        <v>0</v>
      </c>
      <c r="Q18" s="918">
        <v>0</v>
      </c>
      <c r="R18" s="918">
        <v>0</v>
      </c>
      <c r="S18" s="918">
        <v>0</v>
      </c>
      <c r="T18" s="918">
        <v>0</v>
      </c>
      <c r="U18" s="918" t="s">
        <v>621</v>
      </c>
      <c r="W18" s="918" t="s">
        <v>1174</v>
      </c>
    </row>
    <row r="19" spans="1:23" ht="11.25">
      <c r="A19" s="916">
        <v>18</v>
      </c>
      <c r="B19" s="916">
        <v>18</v>
      </c>
      <c r="C19" s="918">
        <v>0</v>
      </c>
      <c r="D19" s="918" t="s">
        <v>1203</v>
      </c>
      <c r="G19" s="918">
        <v>0</v>
      </c>
      <c r="H19" s="918">
        <v>0</v>
      </c>
      <c r="J19" s="918">
        <v>0</v>
      </c>
      <c r="K19" s="918">
        <v>0</v>
      </c>
      <c r="N19" s="918" t="b">
        <v>1</v>
      </c>
      <c r="O19" s="918">
        <v>0</v>
      </c>
      <c r="P19" s="918">
        <v>0</v>
      </c>
      <c r="Q19" s="918">
        <v>0</v>
      </c>
      <c r="R19" s="918">
        <v>0</v>
      </c>
      <c r="S19" s="918">
        <v>0</v>
      </c>
      <c r="T19" s="918">
        <v>0</v>
      </c>
      <c r="U19" s="918" t="s">
        <v>621</v>
      </c>
      <c r="W19" s="918" t="s">
        <v>1174</v>
      </c>
    </row>
    <row r="20" spans="1:23" ht="12" thickBot="1">
      <c r="A20" s="916">
        <v>19</v>
      </c>
      <c r="B20" s="916">
        <v>19</v>
      </c>
      <c r="C20" s="918">
        <v>0</v>
      </c>
      <c r="D20" s="918" t="s">
        <v>1204</v>
      </c>
      <c r="F20" s="918" t="s">
        <v>1205</v>
      </c>
      <c r="G20" s="918">
        <v>3069856</v>
      </c>
      <c r="H20" s="918">
        <v>0</v>
      </c>
      <c r="I20" s="918">
        <v>407.3</v>
      </c>
      <c r="J20" s="918">
        <v>1534928</v>
      </c>
      <c r="K20" s="918">
        <v>1534928</v>
      </c>
      <c r="N20" s="918" t="b">
        <v>1</v>
      </c>
      <c r="O20" s="918">
        <v>0</v>
      </c>
      <c r="P20" s="918">
        <v>0</v>
      </c>
      <c r="Q20" s="918">
        <v>0</v>
      </c>
      <c r="R20" s="918">
        <v>0</v>
      </c>
      <c r="S20" s="918">
        <v>0</v>
      </c>
      <c r="T20" s="918">
        <v>0</v>
      </c>
      <c r="U20" s="918" t="s">
        <v>621</v>
      </c>
      <c r="W20" s="918" t="s">
        <v>1174</v>
      </c>
    </row>
    <row r="21" spans="1:23" ht="12" thickBot="1">
      <c r="A21" s="916">
        <v>20</v>
      </c>
      <c r="B21" s="916">
        <v>20</v>
      </c>
      <c r="C21" s="918">
        <v>0</v>
      </c>
      <c r="D21" s="918" t="s">
        <v>1206</v>
      </c>
      <c r="F21" s="918" t="s">
        <v>1207</v>
      </c>
      <c r="G21" s="918">
        <v>0</v>
      </c>
      <c r="H21" s="918">
        <v>0</v>
      </c>
      <c r="J21" s="918">
        <v>0</v>
      </c>
      <c r="K21" s="934">
        <v>0</v>
      </c>
      <c r="N21" s="918" t="b">
        <v>1</v>
      </c>
      <c r="O21" s="918">
        <v>0</v>
      </c>
      <c r="P21" s="918">
        <v>0</v>
      </c>
      <c r="Q21" s="918">
        <v>0</v>
      </c>
      <c r="R21" s="918">
        <v>0</v>
      </c>
      <c r="S21" s="918">
        <v>0</v>
      </c>
      <c r="T21" s="918">
        <v>0</v>
      </c>
      <c r="U21" s="918" t="s">
        <v>621</v>
      </c>
      <c r="W21" s="918" t="s">
        <v>1174</v>
      </c>
    </row>
    <row r="22" spans="1:23" ht="11.25">
      <c r="A22" s="916">
        <v>21</v>
      </c>
      <c r="B22" s="916">
        <v>21</v>
      </c>
      <c r="C22" s="918">
        <v>0</v>
      </c>
      <c r="D22" s="918" t="s">
        <v>1208</v>
      </c>
      <c r="F22" s="918" t="s">
        <v>1209</v>
      </c>
      <c r="G22" s="918">
        <v>0</v>
      </c>
      <c r="H22" s="918">
        <v>0</v>
      </c>
      <c r="J22" s="918">
        <v>0</v>
      </c>
      <c r="K22" s="918">
        <v>0</v>
      </c>
      <c r="N22" s="918" t="b">
        <v>1</v>
      </c>
      <c r="O22" s="918">
        <v>0</v>
      </c>
      <c r="P22" s="918">
        <v>0</v>
      </c>
      <c r="Q22" s="918">
        <v>0</v>
      </c>
      <c r="R22" s="918">
        <v>0</v>
      </c>
      <c r="S22" s="918">
        <v>0</v>
      </c>
      <c r="T22" s="918">
        <v>0</v>
      </c>
      <c r="U22" s="918" t="s">
        <v>621</v>
      </c>
      <c r="W22" s="918" t="s">
        <v>1174</v>
      </c>
    </row>
    <row r="23" spans="1:23" ht="11.25">
      <c r="A23" s="916">
        <v>22</v>
      </c>
      <c r="B23" s="916">
        <v>22</v>
      </c>
      <c r="C23" s="918">
        <v>0</v>
      </c>
      <c r="D23" s="918" t="s">
        <v>1210</v>
      </c>
      <c r="G23" s="918">
        <v>0</v>
      </c>
      <c r="H23" s="918">
        <v>0</v>
      </c>
      <c r="J23" s="918">
        <v>0</v>
      </c>
      <c r="K23" s="918">
        <v>0</v>
      </c>
      <c r="N23" s="918" t="b">
        <v>1</v>
      </c>
      <c r="O23" s="918">
        <v>0</v>
      </c>
      <c r="P23" s="918">
        <v>0</v>
      </c>
      <c r="Q23" s="918">
        <v>0</v>
      </c>
      <c r="R23" s="918">
        <v>0</v>
      </c>
      <c r="S23" s="918">
        <v>0</v>
      </c>
      <c r="T23" s="918">
        <v>0</v>
      </c>
      <c r="U23" s="918" t="s">
        <v>621</v>
      </c>
      <c r="W23" s="918" t="s">
        <v>1174</v>
      </c>
    </row>
    <row r="24" spans="1:23" ht="11.25">
      <c r="A24" s="916">
        <v>23</v>
      </c>
      <c r="B24" s="916">
        <v>23</v>
      </c>
      <c r="C24" s="918">
        <v>0</v>
      </c>
      <c r="D24" s="918" t="s">
        <v>1211</v>
      </c>
      <c r="F24" s="918" t="s">
        <v>1212</v>
      </c>
      <c r="G24" s="918">
        <v>12664001</v>
      </c>
      <c r="H24" s="918">
        <v>3380941</v>
      </c>
      <c r="I24" s="918">
        <v>407.3</v>
      </c>
      <c r="J24" s="918">
        <v>6668739</v>
      </c>
      <c r="K24" s="918">
        <v>9376203</v>
      </c>
      <c r="N24" s="918" t="b">
        <v>1</v>
      </c>
      <c r="O24" s="918">
        <v>0</v>
      </c>
      <c r="P24" s="918">
        <v>0</v>
      </c>
      <c r="Q24" s="918">
        <v>0</v>
      </c>
      <c r="R24" s="918">
        <v>0</v>
      </c>
      <c r="S24" s="918">
        <v>0</v>
      </c>
      <c r="T24" s="918">
        <v>0</v>
      </c>
      <c r="U24" s="918" t="s">
        <v>621</v>
      </c>
      <c r="W24" s="918" t="s">
        <v>1174</v>
      </c>
    </row>
    <row r="25" spans="1:23" ht="11.25">
      <c r="A25" s="916">
        <v>24</v>
      </c>
      <c r="B25" s="916">
        <v>24</v>
      </c>
      <c r="C25" s="918">
        <v>0</v>
      </c>
      <c r="D25" s="918" t="s">
        <v>1213</v>
      </c>
      <c r="F25" s="918" t="s">
        <v>1214</v>
      </c>
      <c r="G25" s="918">
        <v>0</v>
      </c>
      <c r="H25" s="918">
        <v>0</v>
      </c>
      <c r="J25" s="918">
        <v>0</v>
      </c>
      <c r="K25" s="918">
        <v>0</v>
      </c>
      <c r="N25" s="918" t="b">
        <v>1</v>
      </c>
      <c r="O25" s="918">
        <v>0</v>
      </c>
      <c r="P25" s="918">
        <v>0</v>
      </c>
      <c r="Q25" s="918">
        <v>0</v>
      </c>
      <c r="R25" s="918">
        <v>0</v>
      </c>
      <c r="S25" s="918">
        <v>0</v>
      </c>
      <c r="T25" s="918">
        <v>0</v>
      </c>
      <c r="U25" s="918" t="s">
        <v>621</v>
      </c>
      <c r="W25" s="918" t="s">
        <v>1174</v>
      </c>
    </row>
    <row r="26" spans="1:23" ht="11.25">
      <c r="A26" s="916">
        <v>25</v>
      </c>
      <c r="B26" s="916">
        <v>25</v>
      </c>
      <c r="C26" s="918">
        <v>0</v>
      </c>
      <c r="D26" s="918" t="s">
        <v>1215</v>
      </c>
      <c r="F26" s="918" t="s">
        <v>1216</v>
      </c>
      <c r="G26" s="918">
        <v>0</v>
      </c>
      <c r="H26" s="918">
        <v>0</v>
      </c>
      <c r="J26" s="918">
        <v>0</v>
      </c>
      <c r="K26" s="918">
        <v>0</v>
      </c>
      <c r="N26" s="918" t="b">
        <v>1</v>
      </c>
      <c r="O26" s="918">
        <v>0</v>
      </c>
      <c r="P26" s="918">
        <v>0</v>
      </c>
      <c r="Q26" s="918">
        <v>0</v>
      </c>
      <c r="R26" s="918">
        <v>0</v>
      </c>
      <c r="S26" s="918">
        <v>0</v>
      </c>
      <c r="T26" s="918">
        <v>0</v>
      </c>
      <c r="U26" s="918" t="s">
        <v>621</v>
      </c>
      <c r="W26" s="918" t="s">
        <v>1174</v>
      </c>
    </row>
    <row r="27" spans="1:23" ht="11.25">
      <c r="A27" s="916">
        <v>26</v>
      </c>
      <c r="B27" s="916">
        <v>26</v>
      </c>
      <c r="C27" s="918">
        <v>0</v>
      </c>
      <c r="D27" s="918" t="s">
        <v>1217</v>
      </c>
      <c r="G27" s="918">
        <v>0</v>
      </c>
      <c r="H27" s="918">
        <v>0</v>
      </c>
      <c r="J27" s="918">
        <v>0</v>
      </c>
      <c r="K27" s="918">
        <v>0</v>
      </c>
      <c r="N27" s="918" t="b">
        <v>1</v>
      </c>
      <c r="O27" s="918">
        <v>0</v>
      </c>
      <c r="P27" s="918">
        <v>0</v>
      </c>
      <c r="Q27" s="918">
        <v>0</v>
      </c>
      <c r="R27" s="918">
        <v>0</v>
      </c>
      <c r="S27" s="918">
        <v>0</v>
      </c>
      <c r="T27" s="918">
        <v>0</v>
      </c>
      <c r="U27" s="918" t="s">
        <v>621</v>
      </c>
      <c r="W27" s="918" t="s">
        <v>1174</v>
      </c>
    </row>
    <row r="28" spans="1:23" ht="11.25">
      <c r="A28" s="916">
        <v>27</v>
      </c>
      <c r="B28" s="916">
        <v>27</v>
      </c>
      <c r="C28" s="918">
        <v>0</v>
      </c>
      <c r="D28" s="918" t="s">
        <v>1218</v>
      </c>
      <c r="F28" s="918" t="s">
        <v>1219</v>
      </c>
      <c r="G28" s="918">
        <v>965709</v>
      </c>
      <c r="H28" s="918">
        <v>0</v>
      </c>
      <c r="I28" s="918">
        <v>407.3</v>
      </c>
      <c r="J28" s="918">
        <v>935512</v>
      </c>
      <c r="K28" s="918">
        <v>30197</v>
      </c>
      <c r="N28" s="918" t="b">
        <v>1</v>
      </c>
      <c r="O28" s="918">
        <v>0</v>
      </c>
      <c r="P28" s="918">
        <v>0</v>
      </c>
      <c r="Q28" s="918">
        <v>0</v>
      </c>
      <c r="R28" s="918">
        <v>0</v>
      </c>
      <c r="S28" s="918">
        <v>0</v>
      </c>
      <c r="T28" s="918">
        <v>561410435</v>
      </c>
      <c r="U28" s="918" t="s">
        <v>621</v>
      </c>
      <c r="W28" s="918" t="s">
        <v>1174</v>
      </c>
    </row>
    <row r="29" spans="1:23" ht="11.25">
      <c r="A29" s="916">
        <v>28</v>
      </c>
      <c r="B29" s="916">
        <v>28</v>
      </c>
      <c r="C29" s="918">
        <v>0</v>
      </c>
      <c r="D29" s="918" t="s">
        <v>1220</v>
      </c>
      <c r="F29" s="918" t="s">
        <v>1221</v>
      </c>
      <c r="G29" s="918">
        <v>0</v>
      </c>
      <c r="H29" s="918">
        <v>0</v>
      </c>
      <c r="J29" s="918">
        <v>0</v>
      </c>
      <c r="K29" s="918">
        <v>0</v>
      </c>
      <c r="N29" s="918" t="b">
        <v>1</v>
      </c>
      <c r="O29" s="918">
        <v>0</v>
      </c>
      <c r="P29" s="918">
        <v>0</v>
      </c>
      <c r="Q29" s="918">
        <v>0</v>
      </c>
      <c r="R29" s="918">
        <v>0</v>
      </c>
      <c r="S29" s="918">
        <v>0</v>
      </c>
      <c r="T29" s="918">
        <v>0</v>
      </c>
      <c r="U29" s="918" t="s">
        <v>621</v>
      </c>
      <c r="W29" s="918" t="s">
        <v>1174</v>
      </c>
    </row>
    <row r="30" spans="1:23" ht="11.25">
      <c r="A30" s="916">
        <v>29</v>
      </c>
      <c r="B30" s="916">
        <v>29</v>
      </c>
      <c r="C30" s="918">
        <v>0</v>
      </c>
      <c r="D30" s="918" t="s">
        <v>1222</v>
      </c>
      <c r="G30" s="918">
        <v>0</v>
      </c>
      <c r="H30" s="918">
        <v>0</v>
      </c>
      <c r="J30" s="918">
        <v>0</v>
      </c>
      <c r="K30" s="918">
        <v>0</v>
      </c>
      <c r="N30" s="918" t="b">
        <v>1</v>
      </c>
      <c r="O30" s="918">
        <v>0</v>
      </c>
      <c r="P30" s="918">
        <v>0</v>
      </c>
      <c r="Q30" s="918">
        <v>0</v>
      </c>
      <c r="R30" s="918">
        <v>0</v>
      </c>
      <c r="S30" s="918">
        <v>0</v>
      </c>
      <c r="T30" s="918">
        <v>0</v>
      </c>
      <c r="U30" s="918" t="s">
        <v>621</v>
      </c>
      <c r="W30" s="918" t="s">
        <v>1174</v>
      </c>
    </row>
    <row r="31" spans="1:23" ht="11.25">
      <c r="A31" s="916">
        <v>30</v>
      </c>
      <c r="B31" s="916">
        <v>30</v>
      </c>
      <c r="C31" s="918">
        <v>0</v>
      </c>
      <c r="D31" s="918" t="s">
        <v>1223</v>
      </c>
      <c r="G31" s="918">
        <v>0</v>
      </c>
      <c r="H31" s="918">
        <v>0</v>
      </c>
      <c r="J31" s="918">
        <v>0</v>
      </c>
      <c r="K31" s="918">
        <v>0</v>
      </c>
      <c r="N31" s="918" t="b">
        <v>1</v>
      </c>
      <c r="O31" s="918">
        <v>0</v>
      </c>
      <c r="P31" s="918">
        <v>0</v>
      </c>
      <c r="Q31" s="918">
        <v>0</v>
      </c>
      <c r="R31" s="918">
        <v>0</v>
      </c>
      <c r="S31" s="918">
        <v>0</v>
      </c>
      <c r="T31" s="918">
        <v>0</v>
      </c>
      <c r="U31" s="918" t="s">
        <v>621</v>
      </c>
      <c r="W31" s="918" t="s">
        <v>1174</v>
      </c>
    </row>
    <row r="32" spans="1:23" ht="11.25">
      <c r="A32" s="916">
        <v>31</v>
      </c>
      <c r="B32" s="916">
        <v>31</v>
      </c>
      <c r="C32" s="918">
        <v>0</v>
      </c>
      <c r="D32" s="918" t="s">
        <v>1224</v>
      </c>
      <c r="G32" s="918">
        <v>0</v>
      </c>
      <c r="H32" s="918">
        <v>0</v>
      </c>
      <c r="J32" s="918">
        <v>0</v>
      </c>
      <c r="K32" s="918">
        <v>0</v>
      </c>
      <c r="N32" s="918" t="b">
        <v>1</v>
      </c>
      <c r="O32" s="918">
        <v>0</v>
      </c>
      <c r="P32" s="918">
        <v>0</v>
      </c>
      <c r="Q32" s="918">
        <v>0</v>
      </c>
      <c r="R32" s="918">
        <v>0</v>
      </c>
      <c r="S32" s="918">
        <v>0</v>
      </c>
      <c r="T32" s="918">
        <v>0</v>
      </c>
      <c r="U32" s="918" t="s">
        <v>621</v>
      </c>
      <c r="W32" s="918" t="s">
        <v>1174</v>
      </c>
    </row>
    <row r="33" spans="1:23" ht="11.25">
      <c r="A33" s="916">
        <v>32</v>
      </c>
      <c r="B33" s="916">
        <v>32</v>
      </c>
      <c r="C33" s="918">
        <v>0</v>
      </c>
      <c r="D33" s="918" t="s">
        <v>1225</v>
      </c>
      <c r="F33" s="918" t="s">
        <v>1226</v>
      </c>
      <c r="G33" s="918">
        <v>637120</v>
      </c>
      <c r="H33" s="918">
        <v>38333</v>
      </c>
      <c r="I33" s="918">
        <v>407.3</v>
      </c>
      <c r="J33" s="918">
        <v>496352</v>
      </c>
      <c r="K33" s="918">
        <v>179101</v>
      </c>
      <c r="N33" s="918" t="b">
        <v>1</v>
      </c>
      <c r="O33" s="918">
        <v>0</v>
      </c>
      <c r="P33" s="918">
        <v>0</v>
      </c>
      <c r="Q33" s="918">
        <v>0</v>
      </c>
      <c r="R33" s="918">
        <v>0</v>
      </c>
      <c r="S33" s="918">
        <v>0</v>
      </c>
      <c r="T33" s="918">
        <v>561410436</v>
      </c>
      <c r="U33" s="918" t="s">
        <v>621</v>
      </c>
      <c r="W33" s="918" t="s">
        <v>1174</v>
      </c>
    </row>
    <row r="34" spans="1:23" ht="11.25">
      <c r="A34" s="916">
        <v>33</v>
      </c>
      <c r="B34" s="916">
        <v>33</v>
      </c>
      <c r="C34" s="918">
        <v>0</v>
      </c>
      <c r="D34" s="918" t="s">
        <v>1227</v>
      </c>
      <c r="F34" s="918" t="s">
        <v>1228</v>
      </c>
      <c r="G34" s="918">
        <v>0</v>
      </c>
      <c r="H34" s="918">
        <v>0</v>
      </c>
      <c r="J34" s="918">
        <v>0</v>
      </c>
      <c r="K34" s="918">
        <v>0</v>
      </c>
      <c r="N34" s="918" t="b">
        <v>1</v>
      </c>
      <c r="O34" s="918">
        <v>0</v>
      </c>
      <c r="P34" s="918">
        <v>0</v>
      </c>
      <c r="Q34" s="918">
        <v>0</v>
      </c>
      <c r="R34" s="918">
        <v>0</v>
      </c>
      <c r="S34" s="918">
        <v>0</v>
      </c>
      <c r="T34" s="918">
        <v>0</v>
      </c>
      <c r="U34" s="918" t="s">
        <v>621</v>
      </c>
      <c r="W34" s="918" t="s">
        <v>1174</v>
      </c>
    </row>
    <row r="35" spans="1:23" ht="11.25">
      <c r="A35" s="916">
        <v>34</v>
      </c>
      <c r="B35" s="916">
        <v>34</v>
      </c>
      <c r="C35" s="918">
        <v>0</v>
      </c>
      <c r="D35" s="918" t="s">
        <v>1229</v>
      </c>
      <c r="G35" s="918">
        <v>0</v>
      </c>
      <c r="H35" s="918">
        <v>0</v>
      </c>
      <c r="J35" s="918">
        <v>0</v>
      </c>
      <c r="K35" s="918">
        <v>0</v>
      </c>
      <c r="N35" s="918" t="b">
        <v>1</v>
      </c>
      <c r="O35" s="918">
        <v>0</v>
      </c>
      <c r="P35" s="918">
        <v>0</v>
      </c>
      <c r="Q35" s="918">
        <v>0</v>
      </c>
      <c r="R35" s="918">
        <v>0</v>
      </c>
      <c r="S35" s="918">
        <v>0</v>
      </c>
      <c r="T35" s="918">
        <v>0</v>
      </c>
      <c r="U35" s="918" t="s">
        <v>621</v>
      </c>
      <c r="W35" s="918" t="s">
        <v>1174</v>
      </c>
    </row>
    <row r="36" spans="1:23" ht="11.25">
      <c r="A36" s="916">
        <v>35</v>
      </c>
      <c r="B36" s="916">
        <v>35</v>
      </c>
      <c r="C36" s="918">
        <v>0</v>
      </c>
      <c r="D36" s="918" t="s">
        <v>1230</v>
      </c>
      <c r="F36" s="918" t="s">
        <v>1231</v>
      </c>
      <c r="G36" s="918">
        <v>894220</v>
      </c>
      <c r="H36" s="918">
        <v>50894</v>
      </c>
      <c r="I36" s="918">
        <v>407.3</v>
      </c>
      <c r="J36" s="918">
        <v>762237</v>
      </c>
      <c r="K36" s="918">
        <v>182877</v>
      </c>
      <c r="N36" s="918" t="b">
        <v>1</v>
      </c>
      <c r="O36" s="918">
        <v>0</v>
      </c>
      <c r="P36" s="918">
        <v>0</v>
      </c>
      <c r="Q36" s="918">
        <v>0</v>
      </c>
      <c r="R36" s="918">
        <v>0</v>
      </c>
      <c r="S36" s="918">
        <v>0</v>
      </c>
      <c r="T36" s="918">
        <v>561410437</v>
      </c>
      <c r="U36" s="918" t="s">
        <v>621</v>
      </c>
      <c r="W36" s="918" t="s">
        <v>1174</v>
      </c>
    </row>
    <row r="37" spans="1:23" ht="11.25">
      <c r="A37" s="916">
        <v>36</v>
      </c>
      <c r="B37" s="916">
        <v>36</v>
      </c>
      <c r="C37" s="918">
        <v>0</v>
      </c>
      <c r="D37" s="918" t="s">
        <v>1232</v>
      </c>
      <c r="F37" s="918" t="s">
        <v>1233</v>
      </c>
      <c r="G37" s="918">
        <v>0</v>
      </c>
      <c r="H37" s="918">
        <v>0</v>
      </c>
      <c r="J37" s="918">
        <v>0</v>
      </c>
      <c r="K37" s="918">
        <v>0</v>
      </c>
      <c r="N37" s="918" t="b">
        <v>1</v>
      </c>
      <c r="O37" s="918">
        <v>0</v>
      </c>
      <c r="P37" s="918">
        <v>0</v>
      </c>
      <c r="Q37" s="918">
        <v>0</v>
      </c>
      <c r="R37" s="918">
        <v>0</v>
      </c>
      <c r="S37" s="918">
        <v>0</v>
      </c>
      <c r="T37" s="918">
        <v>0</v>
      </c>
      <c r="U37" s="918" t="s">
        <v>621</v>
      </c>
      <c r="W37" s="918" t="s">
        <v>1174</v>
      </c>
    </row>
    <row r="38" spans="1:23" ht="11.25">
      <c r="A38" s="916">
        <v>37</v>
      </c>
      <c r="B38" s="916">
        <v>37</v>
      </c>
      <c r="C38" s="918">
        <v>0</v>
      </c>
      <c r="D38" s="918" t="s">
        <v>1234</v>
      </c>
      <c r="G38" s="918">
        <v>0</v>
      </c>
      <c r="H38" s="918">
        <v>0</v>
      </c>
      <c r="J38" s="918">
        <v>0</v>
      </c>
      <c r="K38" s="918">
        <v>0</v>
      </c>
      <c r="N38" s="918" t="b">
        <v>1</v>
      </c>
      <c r="O38" s="918">
        <v>0</v>
      </c>
      <c r="P38" s="918">
        <v>0</v>
      </c>
      <c r="Q38" s="918">
        <v>0</v>
      </c>
      <c r="R38" s="918">
        <v>0</v>
      </c>
      <c r="S38" s="918">
        <v>0</v>
      </c>
      <c r="T38" s="918">
        <v>0</v>
      </c>
      <c r="U38" s="918" t="s">
        <v>621</v>
      </c>
      <c r="W38" s="918" t="s">
        <v>1174</v>
      </c>
    </row>
    <row r="39" spans="1:23" ht="11.25">
      <c r="A39" s="916">
        <v>38</v>
      </c>
      <c r="B39" s="916">
        <v>38</v>
      </c>
      <c r="C39" s="918">
        <v>0</v>
      </c>
      <c r="D39" s="918" t="s">
        <v>1235</v>
      </c>
      <c r="F39" s="918" t="s">
        <v>1236</v>
      </c>
      <c r="G39" s="918">
        <v>952346</v>
      </c>
      <c r="H39" s="918">
        <v>13981881</v>
      </c>
      <c r="I39" s="918" t="s">
        <v>1237</v>
      </c>
      <c r="J39" s="918">
        <v>14934227</v>
      </c>
      <c r="K39" s="918">
        <v>0</v>
      </c>
      <c r="N39" s="918" t="b">
        <v>1</v>
      </c>
      <c r="O39" s="918">
        <v>0</v>
      </c>
      <c r="P39" s="918">
        <v>0</v>
      </c>
      <c r="Q39" s="918">
        <v>561410500</v>
      </c>
      <c r="R39" s="918">
        <v>0</v>
      </c>
      <c r="S39" s="918">
        <v>0</v>
      </c>
      <c r="T39" s="918">
        <v>0</v>
      </c>
      <c r="U39" s="918" t="s">
        <v>621</v>
      </c>
      <c r="W39" s="918" t="s">
        <v>1174</v>
      </c>
    </row>
    <row r="40" spans="1:23" ht="11.25">
      <c r="A40" s="916">
        <v>39</v>
      </c>
      <c r="B40" s="916">
        <v>39</v>
      </c>
      <c r="C40" s="918">
        <v>0</v>
      </c>
      <c r="D40" s="918" t="s">
        <v>1238</v>
      </c>
      <c r="F40" s="918" t="s">
        <v>1239</v>
      </c>
      <c r="G40" s="918">
        <v>-67665</v>
      </c>
      <c r="H40" s="918">
        <v>218246</v>
      </c>
      <c r="I40" s="918" t="s">
        <v>1240</v>
      </c>
      <c r="J40" s="918">
        <v>150581</v>
      </c>
      <c r="K40" s="918">
        <v>0</v>
      </c>
      <c r="N40" s="918" t="b">
        <v>1</v>
      </c>
      <c r="O40" s="918">
        <v>0</v>
      </c>
      <c r="P40" s="918">
        <v>0</v>
      </c>
      <c r="Q40" s="918">
        <v>561410501</v>
      </c>
      <c r="R40" s="918">
        <v>0</v>
      </c>
      <c r="S40" s="918">
        <v>0</v>
      </c>
      <c r="T40" s="918">
        <v>0</v>
      </c>
      <c r="U40" s="918" t="s">
        <v>621</v>
      </c>
      <c r="W40" s="918" t="s">
        <v>1174</v>
      </c>
    </row>
    <row r="41" spans="1:23" ht="11.25">
      <c r="A41" s="916">
        <v>40</v>
      </c>
      <c r="B41" s="916">
        <v>40</v>
      </c>
      <c r="C41" s="918">
        <v>0</v>
      </c>
      <c r="D41" s="918" t="s">
        <v>1241</v>
      </c>
      <c r="F41" s="918" t="s">
        <v>1242</v>
      </c>
      <c r="G41" s="918">
        <v>0</v>
      </c>
      <c r="H41" s="918">
        <v>0</v>
      </c>
      <c r="J41" s="918">
        <v>0</v>
      </c>
      <c r="K41" s="918">
        <v>0</v>
      </c>
      <c r="N41" s="918" t="b">
        <v>1</v>
      </c>
      <c r="O41" s="918">
        <v>0</v>
      </c>
      <c r="P41" s="918">
        <v>0</v>
      </c>
      <c r="Q41" s="918">
        <v>0</v>
      </c>
      <c r="R41" s="918">
        <v>0</v>
      </c>
      <c r="S41" s="918">
        <v>0</v>
      </c>
      <c r="T41" s="918">
        <v>0</v>
      </c>
      <c r="U41" s="918" t="s">
        <v>621</v>
      </c>
      <c r="W41" s="918" t="s">
        <v>1174</v>
      </c>
    </row>
    <row r="42" spans="1:23" ht="11.25">
      <c r="A42" s="916">
        <v>41</v>
      </c>
      <c r="B42" s="916">
        <v>41</v>
      </c>
      <c r="C42" s="918">
        <v>0</v>
      </c>
      <c r="D42" s="918" t="s">
        <v>1243</v>
      </c>
      <c r="F42" s="918" t="s">
        <v>1244</v>
      </c>
      <c r="G42" s="918">
        <v>0</v>
      </c>
      <c r="H42" s="918">
        <v>0</v>
      </c>
      <c r="J42" s="918">
        <v>0</v>
      </c>
      <c r="K42" s="918">
        <v>0</v>
      </c>
      <c r="N42" s="918" t="b">
        <v>1</v>
      </c>
      <c r="O42" s="918">
        <v>0</v>
      </c>
      <c r="P42" s="918">
        <v>0</v>
      </c>
      <c r="Q42" s="918">
        <v>0</v>
      </c>
      <c r="R42" s="918">
        <v>0</v>
      </c>
      <c r="S42" s="918">
        <v>0</v>
      </c>
      <c r="T42" s="918">
        <v>0</v>
      </c>
      <c r="U42" s="918" t="s">
        <v>621</v>
      </c>
      <c r="W42" s="918" t="s">
        <v>1174</v>
      </c>
    </row>
    <row r="43" spans="1:23" ht="11.25">
      <c r="A43" s="916">
        <v>42</v>
      </c>
      <c r="B43" s="916">
        <v>42</v>
      </c>
      <c r="C43" s="918">
        <v>0</v>
      </c>
      <c r="D43" s="918" t="s">
        <v>1245</v>
      </c>
      <c r="F43" s="918" t="s">
        <v>1246</v>
      </c>
      <c r="G43" s="918">
        <v>0</v>
      </c>
      <c r="H43" s="918">
        <v>0</v>
      </c>
      <c r="J43" s="918">
        <v>0</v>
      </c>
      <c r="K43" s="918">
        <v>0</v>
      </c>
      <c r="N43" s="918" t="b">
        <v>1</v>
      </c>
      <c r="O43" s="918">
        <v>0</v>
      </c>
      <c r="P43" s="918">
        <v>0</v>
      </c>
      <c r="Q43" s="918">
        <v>0</v>
      </c>
      <c r="R43" s="918">
        <v>0</v>
      </c>
      <c r="S43" s="918">
        <v>0</v>
      </c>
      <c r="T43" s="918">
        <v>0</v>
      </c>
      <c r="U43" s="918" t="s">
        <v>621</v>
      </c>
      <c r="W43" s="918" t="s">
        <v>1174</v>
      </c>
    </row>
    <row r="44" spans="1:23" ht="11.25">
      <c r="A44" s="916">
        <v>43</v>
      </c>
      <c r="B44" s="916">
        <v>43</v>
      </c>
      <c r="C44" s="918">
        <v>0</v>
      </c>
      <c r="D44" s="918" t="s">
        <v>1247</v>
      </c>
      <c r="G44" s="918">
        <v>0</v>
      </c>
      <c r="H44" s="918">
        <v>0</v>
      </c>
      <c r="J44" s="918">
        <v>0</v>
      </c>
      <c r="K44" s="918">
        <v>0</v>
      </c>
      <c r="N44" s="918" t="b">
        <v>1</v>
      </c>
      <c r="O44" s="918">
        <v>0</v>
      </c>
      <c r="P44" s="918">
        <v>0</v>
      </c>
      <c r="Q44" s="918">
        <v>0</v>
      </c>
      <c r="R44" s="918">
        <v>0</v>
      </c>
      <c r="S44" s="918">
        <v>0</v>
      </c>
      <c r="T44" s="918">
        <v>0</v>
      </c>
      <c r="U44" s="918" t="s">
        <v>621</v>
      </c>
      <c r="W44" s="918" t="s">
        <v>1174</v>
      </c>
    </row>
    <row r="45" spans="1:21" ht="11.25">
      <c r="A45" s="916">
        <v>1</v>
      </c>
      <c r="B45" s="916">
        <v>1</v>
      </c>
      <c r="C45" s="918">
        <v>1</v>
      </c>
      <c r="D45" s="918" t="s">
        <v>1171</v>
      </c>
      <c r="G45" s="918">
        <v>0</v>
      </c>
      <c r="H45" s="918">
        <v>0</v>
      </c>
      <c r="J45" s="918">
        <v>0</v>
      </c>
      <c r="K45" s="918">
        <v>0</v>
      </c>
      <c r="N45" s="918" t="b">
        <v>1</v>
      </c>
      <c r="O45" s="918">
        <v>0</v>
      </c>
      <c r="P45" s="918">
        <v>0</v>
      </c>
      <c r="Q45" s="918">
        <v>0</v>
      </c>
      <c r="R45" s="918">
        <v>0</v>
      </c>
      <c r="S45" s="918">
        <v>0</v>
      </c>
      <c r="T45" s="918">
        <v>0</v>
      </c>
      <c r="U45" s="918" t="s">
        <v>621</v>
      </c>
    </row>
    <row r="46" spans="1:21" ht="11.25">
      <c r="A46" s="916">
        <v>2</v>
      </c>
      <c r="B46" s="916">
        <v>2</v>
      </c>
      <c r="C46" s="918">
        <v>1</v>
      </c>
      <c r="D46" s="918" t="s">
        <v>1175</v>
      </c>
      <c r="F46" s="918" t="s">
        <v>1248</v>
      </c>
      <c r="G46" s="918">
        <v>535992</v>
      </c>
      <c r="H46" s="918">
        <v>236780</v>
      </c>
      <c r="J46" s="918">
        <v>0</v>
      </c>
      <c r="K46" s="918">
        <v>772772</v>
      </c>
      <c r="N46" s="918" t="b">
        <v>1</v>
      </c>
      <c r="O46" s="918">
        <v>0</v>
      </c>
      <c r="P46" s="918">
        <v>0</v>
      </c>
      <c r="Q46" s="918">
        <v>0</v>
      </c>
      <c r="R46" s="918">
        <v>0</v>
      </c>
      <c r="S46" s="918">
        <v>0</v>
      </c>
      <c r="T46" s="918">
        <v>0</v>
      </c>
      <c r="U46" s="918" t="s">
        <v>621</v>
      </c>
    </row>
    <row r="47" spans="1:21" ht="11.25">
      <c r="A47" s="916">
        <v>3</v>
      </c>
      <c r="B47" s="916">
        <v>3</v>
      </c>
      <c r="C47" s="918">
        <v>1</v>
      </c>
      <c r="D47" s="918" t="s">
        <v>1177</v>
      </c>
      <c r="F47" s="918" t="s">
        <v>1249</v>
      </c>
      <c r="G47" s="918">
        <v>0</v>
      </c>
      <c r="H47" s="918">
        <v>0</v>
      </c>
      <c r="J47" s="918">
        <v>0</v>
      </c>
      <c r="K47" s="918">
        <v>0</v>
      </c>
      <c r="N47" s="918" t="b">
        <v>1</v>
      </c>
      <c r="O47" s="918">
        <v>0</v>
      </c>
      <c r="P47" s="918">
        <v>0</v>
      </c>
      <c r="Q47" s="918">
        <v>0</v>
      </c>
      <c r="R47" s="918">
        <v>0</v>
      </c>
      <c r="S47" s="918">
        <v>0</v>
      </c>
      <c r="T47" s="918">
        <v>0</v>
      </c>
      <c r="U47" s="918" t="s">
        <v>621</v>
      </c>
    </row>
    <row r="48" spans="1:21" ht="11.25">
      <c r="A48" s="916">
        <v>4</v>
      </c>
      <c r="B48" s="916">
        <v>4</v>
      </c>
      <c r="C48" s="918">
        <v>1</v>
      </c>
      <c r="D48" s="918" t="s">
        <v>1178</v>
      </c>
      <c r="F48" s="918" t="s">
        <v>1250</v>
      </c>
      <c r="G48" s="918">
        <v>0</v>
      </c>
      <c r="H48" s="918">
        <v>0</v>
      </c>
      <c r="J48" s="918">
        <v>0</v>
      </c>
      <c r="K48" s="918">
        <v>0</v>
      </c>
      <c r="N48" s="918" t="b">
        <v>1</v>
      </c>
      <c r="O48" s="918">
        <v>0</v>
      </c>
      <c r="P48" s="918">
        <v>0</v>
      </c>
      <c r="Q48" s="918">
        <v>0</v>
      </c>
      <c r="R48" s="918">
        <v>0</v>
      </c>
      <c r="S48" s="918">
        <v>0</v>
      </c>
      <c r="T48" s="918">
        <v>0</v>
      </c>
      <c r="U48" s="918" t="s">
        <v>621</v>
      </c>
    </row>
    <row r="49" spans="1:21" ht="11.25">
      <c r="A49" s="916">
        <v>5</v>
      </c>
      <c r="B49" s="916">
        <v>5</v>
      </c>
      <c r="C49" s="918">
        <v>1</v>
      </c>
      <c r="D49" s="918" t="s">
        <v>1180</v>
      </c>
      <c r="F49" s="918" t="s">
        <v>1251</v>
      </c>
      <c r="G49" s="918">
        <v>0</v>
      </c>
      <c r="H49" s="918">
        <v>0</v>
      </c>
      <c r="J49" s="918">
        <v>0</v>
      </c>
      <c r="K49" s="918">
        <v>0</v>
      </c>
      <c r="N49" s="918" t="b">
        <v>1</v>
      </c>
      <c r="O49" s="918">
        <v>0</v>
      </c>
      <c r="P49" s="918">
        <v>0</v>
      </c>
      <c r="Q49" s="918">
        <v>0</v>
      </c>
      <c r="R49" s="918">
        <v>0</v>
      </c>
      <c r="S49" s="918">
        <v>0</v>
      </c>
      <c r="T49" s="918">
        <v>0</v>
      </c>
      <c r="U49" s="918" t="s">
        <v>621</v>
      </c>
    </row>
    <row r="50" spans="1:21" ht="11.25">
      <c r="A50" s="916">
        <v>6</v>
      </c>
      <c r="B50" s="916">
        <v>6</v>
      </c>
      <c r="C50" s="918">
        <v>1</v>
      </c>
      <c r="D50" s="918" t="s">
        <v>1182</v>
      </c>
      <c r="F50" s="918" t="s">
        <v>1252</v>
      </c>
      <c r="G50" s="918">
        <v>0</v>
      </c>
      <c r="H50" s="918">
        <v>0</v>
      </c>
      <c r="J50" s="918">
        <v>0</v>
      </c>
      <c r="K50" s="918">
        <v>0</v>
      </c>
      <c r="N50" s="918" t="b">
        <v>1</v>
      </c>
      <c r="O50" s="918">
        <v>0</v>
      </c>
      <c r="P50" s="918">
        <v>0</v>
      </c>
      <c r="Q50" s="918">
        <v>0</v>
      </c>
      <c r="R50" s="918">
        <v>0</v>
      </c>
      <c r="S50" s="918">
        <v>0</v>
      </c>
      <c r="T50" s="918">
        <v>0</v>
      </c>
      <c r="U50" s="918" t="s">
        <v>621</v>
      </c>
    </row>
    <row r="51" spans="1:21" ht="11.25">
      <c r="A51" s="916">
        <v>7</v>
      </c>
      <c r="B51" s="916">
        <v>7</v>
      </c>
      <c r="C51" s="918">
        <v>1</v>
      </c>
      <c r="D51" s="918" t="s">
        <v>1183</v>
      </c>
      <c r="G51" s="918">
        <v>0</v>
      </c>
      <c r="H51" s="918">
        <v>0</v>
      </c>
      <c r="J51" s="918">
        <v>0</v>
      </c>
      <c r="K51" s="918">
        <v>0</v>
      </c>
      <c r="N51" s="918" t="b">
        <v>1</v>
      </c>
      <c r="O51" s="918">
        <v>0</v>
      </c>
      <c r="P51" s="918">
        <v>0</v>
      </c>
      <c r="Q51" s="918">
        <v>0</v>
      </c>
      <c r="R51" s="918">
        <v>0</v>
      </c>
      <c r="S51" s="918">
        <v>0</v>
      </c>
      <c r="T51" s="918">
        <v>0</v>
      </c>
      <c r="U51" s="918" t="s">
        <v>621</v>
      </c>
    </row>
    <row r="52" spans="1:21" ht="11.25">
      <c r="A52" s="916">
        <v>8</v>
      </c>
      <c r="B52" s="916">
        <v>8</v>
      </c>
      <c r="C52" s="918">
        <v>1</v>
      </c>
      <c r="D52" s="918" t="s">
        <v>1185</v>
      </c>
      <c r="F52" s="918" t="s">
        <v>1253</v>
      </c>
      <c r="G52" s="918">
        <v>8928977</v>
      </c>
      <c r="H52" s="918">
        <v>736480</v>
      </c>
      <c r="I52" s="918">
        <v>403</v>
      </c>
      <c r="J52" s="918">
        <v>2631070</v>
      </c>
      <c r="K52" s="918">
        <v>7034387</v>
      </c>
      <c r="N52" s="918" t="b">
        <v>1</v>
      </c>
      <c r="O52" s="918">
        <v>0</v>
      </c>
      <c r="P52" s="918">
        <v>0</v>
      </c>
      <c r="Q52" s="918">
        <v>0</v>
      </c>
      <c r="R52" s="918">
        <v>0</v>
      </c>
      <c r="S52" s="918">
        <v>0</v>
      </c>
      <c r="T52" s="918">
        <v>0</v>
      </c>
      <c r="U52" s="918" t="s">
        <v>621</v>
      </c>
    </row>
    <row r="53" spans="1:21" ht="11.25">
      <c r="A53" s="916">
        <v>9</v>
      </c>
      <c r="B53" s="916">
        <v>9</v>
      </c>
      <c r="C53" s="918">
        <v>1</v>
      </c>
      <c r="D53" s="918" t="s">
        <v>1187</v>
      </c>
      <c r="F53" s="918" t="s">
        <v>1254</v>
      </c>
      <c r="G53" s="918">
        <v>0</v>
      </c>
      <c r="H53" s="918">
        <v>0</v>
      </c>
      <c r="J53" s="918">
        <v>0</v>
      </c>
      <c r="K53" s="918">
        <v>0</v>
      </c>
      <c r="N53" s="918" t="b">
        <v>1</v>
      </c>
      <c r="O53" s="918">
        <v>0</v>
      </c>
      <c r="P53" s="918">
        <v>0</v>
      </c>
      <c r="Q53" s="918">
        <v>0</v>
      </c>
      <c r="R53" s="918">
        <v>0</v>
      </c>
      <c r="S53" s="918">
        <v>0</v>
      </c>
      <c r="T53" s="918">
        <v>0</v>
      </c>
      <c r="U53" s="918" t="s">
        <v>621</v>
      </c>
    </row>
    <row r="54" spans="1:21" ht="11.25">
      <c r="A54" s="916">
        <v>10</v>
      </c>
      <c r="B54" s="916">
        <v>10</v>
      </c>
      <c r="C54" s="918">
        <v>1</v>
      </c>
      <c r="D54" s="918" t="s">
        <v>1189</v>
      </c>
      <c r="F54" s="918" t="s">
        <v>1255</v>
      </c>
      <c r="G54" s="918">
        <v>0</v>
      </c>
      <c r="H54" s="918">
        <v>0</v>
      </c>
      <c r="J54" s="918">
        <v>0</v>
      </c>
      <c r="K54" s="918">
        <v>0</v>
      </c>
      <c r="N54" s="918" t="b">
        <v>1</v>
      </c>
      <c r="O54" s="918">
        <v>0</v>
      </c>
      <c r="P54" s="918">
        <v>0</v>
      </c>
      <c r="Q54" s="918">
        <v>0</v>
      </c>
      <c r="R54" s="918">
        <v>0</v>
      </c>
      <c r="S54" s="918">
        <v>0</v>
      </c>
      <c r="T54" s="918">
        <v>0</v>
      </c>
      <c r="U54" s="918" t="s">
        <v>621</v>
      </c>
    </row>
    <row r="55" spans="1:21" ht="11.25">
      <c r="A55" s="916">
        <v>11</v>
      </c>
      <c r="B55" s="916">
        <v>11</v>
      </c>
      <c r="C55" s="918">
        <v>1</v>
      </c>
      <c r="D55" s="918" t="s">
        <v>1191</v>
      </c>
      <c r="G55" s="918">
        <v>0</v>
      </c>
      <c r="H55" s="918">
        <v>0</v>
      </c>
      <c r="J55" s="918">
        <v>0</v>
      </c>
      <c r="K55" s="918">
        <v>0</v>
      </c>
      <c r="N55" s="918" t="b">
        <v>1</v>
      </c>
      <c r="O55" s="918">
        <v>0</v>
      </c>
      <c r="P55" s="918">
        <v>0</v>
      </c>
      <c r="Q55" s="918">
        <v>0</v>
      </c>
      <c r="R55" s="918">
        <v>0</v>
      </c>
      <c r="S55" s="918">
        <v>0</v>
      </c>
      <c r="T55" s="918">
        <v>0</v>
      </c>
      <c r="U55" s="918" t="s">
        <v>621</v>
      </c>
    </row>
    <row r="56" spans="1:21" ht="11.25">
      <c r="A56" s="916">
        <v>12</v>
      </c>
      <c r="B56" s="916">
        <v>12</v>
      </c>
      <c r="C56" s="918">
        <v>1</v>
      </c>
      <c r="D56" s="918" t="s">
        <v>1192</v>
      </c>
      <c r="F56" s="918" t="s">
        <v>1256</v>
      </c>
      <c r="G56" s="918">
        <v>0</v>
      </c>
      <c r="H56" s="918">
        <v>1330468</v>
      </c>
      <c r="J56" s="918">
        <v>0</v>
      </c>
      <c r="K56" s="918">
        <v>1330468</v>
      </c>
      <c r="N56" s="918" t="b">
        <v>1</v>
      </c>
      <c r="O56" s="918">
        <v>0</v>
      </c>
      <c r="P56" s="918">
        <v>0</v>
      </c>
      <c r="Q56" s="918">
        <v>0</v>
      </c>
      <c r="R56" s="918">
        <v>0</v>
      </c>
      <c r="S56" s="918">
        <v>0</v>
      </c>
      <c r="T56" s="918">
        <v>561410442</v>
      </c>
      <c r="U56" s="918" t="s">
        <v>621</v>
      </c>
    </row>
    <row r="57" spans="1:21" ht="11.25">
      <c r="A57" s="916">
        <v>13</v>
      </c>
      <c r="B57" s="916">
        <v>13</v>
      </c>
      <c r="C57" s="918">
        <v>1</v>
      </c>
      <c r="D57" s="918" t="s">
        <v>1194</v>
      </c>
      <c r="F57" s="918" t="s">
        <v>1257</v>
      </c>
      <c r="G57" s="918">
        <v>0</v>
      </c>
      <c r="H57" s="918">
        <v>0</v>
      </c>
      <c r="J57" s="918">
        <v>0</v>
      </c>
      <c r="K57" s="918">
        <v>0</v>
      </c>
      <c r="N57" s="918" t="b">
        <v>1</v>
      </c>
      <c r="O57" s="918">
        <v>0</v>
      </c>
      <c r="P57" s="918">
        <v>0</v>
      </c>
      <c r="Q57" s="918">
        <v>0</v>
      </c>
      <c r="R57" s="918">
        <v>0</v>
      </c>
      <c r="S57" s="918">
        <v>0</v>
      </c>
      <c r="T57" s="918">
        <v>0</v>
      </c>
      <c r="U57" s="918" t="s">
        <v>621</v>
      </c>
    </row>
    <row r="58" spans="1:21" ht="11.25">
      <c r="A58" s="916">
        <v>14</v>
      </c>
      <c r="B58" s="916">
        <v>14</v>
      </c>
      <c r="C58" s="918">
        <v>1</v>
      </c>
      <c r="D58" s="918" t="s">
        <v>1196</v>
      </c>
      <c r="G58" s="918">
        <v>0</v>
      </c>
      <c r="H58" s="918">
        <v>0</v>
      </c>
      <c r="J58" s="918">
        <v>0</v>
      </c>
      <c r="K58" s="918">
        <v>0</v>
      </c>
      <c r="N58" s="918" t="b">
        <v>1</v>
      </c>
      <c r="O58" s="918">
        <v>0</v>
      </c>
      <c r="P58" s="918">
        <v>0</v>
      </c>
      <c r="Q58" s="918">
        <v>0</v>
      </c>
      <c r="R58" s="918">
        <v>0</v>
      </c>
      <c r="S58" s="918">
        <v>0</v>
      </c>
      <c r="T58" s="918">
        <v>0</v>
      </c>
      <c r="U58" s="918" t="s">
        <v>621</v>
      </c>
    </row>
    <row r="59" spans="1:21" ht="11.25">
      <c r="A59" s="916">
        <v>15</v>
      </c>
      <c r="B59" s="916">
        <v>15</v>
      </c>
      <c r="C59" s="918">
        <v>1</v>
      </c>
      <c r="D59" s="918" t="s">
        <v>1198</v>
      </c>
      <c r="F59" s="918" t="s">
        <v>1258</v>
      </c>
      <c r="G59" s="918">
        <v>0</v>
      </c>
      <c r="H59" s="918">
        <v>9399</v>
      </c>
      <c r="J59" s="918">
        <v>0</v>
      </c>
      <c r="K59" s="918">
        <v>9399</v>
      </c>
      <c r="N59" s="918" t="b">
        <v>1</v>
      </c>
      <c r="O59" s="918">
        <v>0</v>
      </c>
      <c r="P59" s="918">
        <v>0</v>
      </c>
      <c r="Q59" s="918">
        <v>0</v>
      </c>
      <c r="R59" s="918">
        <v>0</v>
      </c>
      <c r="S59" s="918">
        <v>0</v>
      </c>
      <c r="T59" s="918">
        <v>0</v>
      </c>
      <c r="U59" s="918" t="s">
        <v>621</v>
      </c>
    </row>
    <row r="60" spans="1:21" ht="11.25">
      <c r="A60" s="916">
        <v>16</v>
      </c>
      <c r="B60" s="916">
        <v>16</v>
      </c>
      <c r="C60" s="918">
        <v>1</v>
      </c>
      <c r="D60" s="918" t="s">
        <v>1199</v>
      </c>
      <c r="G60" s="918">
        <v>0</v>
      </c>
      <c r="H60" s="918">
        <v>0</v>
      </c>
      <c r="J60" s="918">
        <v>0</v>
      </c>
      <c r="K60" s="918">
        <v>0</v>
      </c>
      <c r="N60" s="918" t="b">
        <v>1</v>
      </c>
      <c r="O60" s="918">
        <v>0</v>
      </c>
      <c r="P60" s="918">
        <v>0</v>
      </c>
      <c r="Q60" s="918">
        <v>0</v>
      </c>
      <c r="R60" s="918">
        <v>0</v>
      </c>
      <c r="S60" s="918">
        <v>0</v>
      </c>
      <c r="T60" s="918">
        <v>0</v>
      </c>
      <c r="U60" s="918" t="s">
        <v>621</v>
      </c>
    </row>
    <row r="61" spans="1:21" ht="11.25">
      <c r="A61" s="916">
        <v>17</v>
      </c>
      <c r="B61" s="916">
        <v>17</v>
      </c>
      <c r="C61" s="918">
        <v>1</v>
      </c>
      <c r="D61" s="918" t="s">
        <v>1201</v>
      </c>
      <c r="F61" s="918" t="s">
        <v>1259</v>
      </c>
      <c r="G61" s="918">
        <v>0</v>
      </c>
      <c r="H61" s="918">
        <v>62328587</v>
      </c>
      <c r="J61" s="918">
        <v>0</v>
      </c>
      <c r="K61" s="918">
        <v>62328587</v>
      </c>
      <c r="N61" s="918" t="b">
        <v>1</v>
      </c>
      <c r="O61" s="918">
        <v>0</v>
      </c>
      <c r="P61" s="918">
        <v>0</v>
      </c>
      <c r="Q61" s="918">
        <v>0</v>
      </c>
      <c r="R61" s="918">
        <v>0</v>
      </c>
      <c r="S61" s="918">
        <v>0</v>
      </c>
      <c r="T61" s="918">
        <v>0</v>
      </c>
      <c r="U61" s="918" t="s">
        <v>621</v>
      </c>
    </row>
    <row r="62" spans="1:21" ht="11.25">
      <c r="A62" s="916">
        <v>18</v>
      </c>
      <c r="B62" s="916">
        <v>18</v>
      </c>
      <c r="C62" s="918">
        <v>1</v>
      </c>
      <c r="D62" s="918" t="s">
        <v>1203</v>
      </c>
      <c r="G62" s="918">
        <v>0</v>
      </c>
      <c r="H62" s="918">
        <v>0</v>
      </c>
      <c r="J62" s="918">
        <v>0</v>
      </c>
      <c r="K62" s="918">
        <v>0</v>
      </c>
      <c r="N62" s="918" t="b">
        <v>1</v>
      </c>
      <c r="O62" s="918">
        <v>0</v>
      </c>
      <c r="P62" s="918">
        <v>0</v>
      </c>
      <c r="Q62" s="918">
        <v>0</v>
      </c>
      <c r="R62" s="918">
        <v>0</v>
      </c>
      <c r="S62" s="918">
        <v>0</v>
      </c>
      <c r="T62" s="918">
        <v>0</v>
      </c>
      <c r="U62" s="918" t="s">
        <v>621</v>
      </c>
    </row>
    <row r="63" spans="1:21" ht="11.25">
      <c r="A63" s="916">
        <v>19</v>
      </c>
      <c r="B63" s="916">
        <v>19</v>
      </c>
      <c r="C63" s="918">
        <v>1</v>
      </c>
      <c r="D63" s="918" t="s">
        <v>1204</v>
      </c>
      <c r="F63" s="918" t="s">
        <v>1260</v>
      </c>
      <c r="G63" s="918">
        <v>0</v>
      </c>
      <c r="H63" s="918">
        <v>1114386</v>
      </c>
      <c r="I63" s="918">
        <v>456</v>
      </c>
      <c r="J63" s="918">
        <v>399747</v>
      </c>
      <c r="K63" s="918">
        <v>714639</v>
      </c>
      <c r="N63" s="918" t="b">
        <v>1</v>
      </c>
      <c r="O63" s="918">
        <v>0</v>
      </c>
      <c r="P63" s="918">
        <v>0</v>
      </c>
      <c r="Q63" s="918">
        <v>0</v>
      </c>
      <c r="R63" s="918">
        <v>0</v>
      </c>
      <c r="S63" s="918">
        <v>0</v>
      </c>
      <c r="T63" s="918">
        <v>0</v>
      </c>
      <c r="U63" s="918" t="s">
        <v>621</v>
      </c>
    </row>
    <row r="64" spans="1:21" ht="11.25">
      <c r="A64" s="916">
        <v>20</v>
      </c>
      <c r="B64" s="916">
        <v>20</v>
      </c>
      <c r="C64" s="918">
        <v>1</v>
      </c>
      <c r="D64" s="918" t="s">
        <v>1206</v>
      </c>
      <c r="F64" s="918" t="s">
        <v>1261</v>
      </c>
      <c r="G64" s="918">
        <v>0</v>
      </c>
      <c r="H64" s="918">
        <v>0</v>
      </c>
      <c r="J64" s="918">
        <v>0</v>
      </c>
      <c r="K64" s="918">
        <v>0</v>
      </c>
      <c r="N64" s="918" t="b">
        <v>1</v>
      </c>
      <c r="O64" s="918">
        <v>0</v>
      </c>
      <c r="P64" s="918">
        <v>0</v>
      </c>
      <c r="Q64" s="918">
        <v>0</v>
      </c>
      <c r="R64" s="918">
        <v>0</v>
      </c>
      <c r="S64" s="918">
        <v>0</v>
      </c>
      <c r="T64" s="918">
        <v>0</v>
      </c>
      <c r="U64" s="918" t="s">
        <v>621</v>
      </c>
    </row>
    <row r="65" spans="1:21" ht="11.25">
      <c r="A65" s="916">
        <v>21</v>
      </c>
      <c r="B65" s="916">
        <v>21</v>
      </c>
      <c r="C65" s="918">
        <v>1</v>
      </c>
      <c r="D65" s="918" t="s">
        <v>1208</v>
      </c>
      <c r="G65" s="918">
        <v>0</v>
      </c>
      <c r="H65" s="918">
        <v>0</v>
      </c>
      <c r="J65" s="918">
        <v>0</v>
      </c>
      <c r="K65" s="918">
        <v>0</v>
      </c>
      <c r="N65" s="918" t="b">
        <v>1</v>
      </c>
      <c r="O65" s="918">
        <v>0</v>
      </c>
      <c r="P65" s="918">
        <v>0</v>
      </c>
      <c r="Q65" s="918">
        <v>0</v>
      </c>
      <c r="R65" s="918">
        <v>0</v>
      </c>
      <c r="S65" s="918">
        <v>0</v>
      </c>
      <c r="T65" s="918">
        <v>0</v>
      </c>
      <c r="U65" s="918" t="s">
        <v>621</v>
      </c>
    </row>
    <row r="66" spans="1:21" ht="11.25">
      <c r="A66" s="916">
        <v>22</v>
      </c>
      <c r="B66" s="916">
        <v>22</v>
      </c>
      <c r="C66" s="918">
        <v>1</v>
      </c>
      <c r="D66" s="918" t="s">
        <v>1210</v>
      </c>
      <c r="F66" s="918" t="s">
        <v>1262</v>
      </c>
      <c r="G66" s="918">
        <v>0</v>
      </c>
      <c r="H66" s="918">
        <v>6000000</v>
      </c>
      <c r="J66" s="918">
        <v>0</v>
      </c>
      <c r="K66" s="918">
        <v>6000000</v>
      </c>
      <c r="N66" s="918" t="b">
        <v>1</v>
      </c>
      <c r="O66" s="918">
        <v>0</v>
      </c>
      <c r="P66" s="918">
        <v>0</v>
      </c>
      <c r="Q66" s="918">
        <v>561410502</v>
      </c>
      <c r="R66" s="918">
        <v>0</v>
      </c>
      <c r="S66" s="918">
        <v>0</v>
      </c>
      <c r="T66" s="918">
        <v>0</v>
      </c>
      <c r="U66" s="918" t="s">
        <v>621</v>
      </c>
    </row>
    <row r="67" spans="1:21" ht="11.25">
      <c r="A67" s="916">
        <v>23</v>
      </c>
      <c r="B67" s="916">
        <v>23</v>
      </c>
      <c r="C67" s="918">
        <v>1</v>
      </c>
      <c r="D67" s="918" t="s">
        <v>1211</v>
      </c>
      <c r="F67" s="918" t="s">
        <v>1263</v>
      </c>
      <c r="G67" s="918">
        <v>0</v>
      </c>
      <c r="H67" s="918">
        <v>0</v>
      </c>
      <c r="J67" s="918">
        <v>0</v>
      </c>
      <c r="K67" s="918">
        <v>0</v>
      </c>
      <c r="N67" s="918" t="b">
        <v>1</v>
      </c>
      <c r="O67" s="918">
        <v>0</v>
      </c>
      <c r="P67" s="918">
        <v>0</v>
      </c>
      <c r="Q67" s="918">
        <v>0</v>
      </c>
      <c r="R67" s="918">
        <v>0</v>
      </c>
      <c r="S67" s="918">
        <v>0</v>
      </c>
      <c r="T67" s="918">
        <v>0</v>
      </c>
      <c r="U67" s="918" t="s">
        <v>621</v>
      </c>
    </row>
    <row r="68" spans="1:21" ht="11.25">
      <c r="A68" s="916">
        <v>24</v>
      </c>
      <c r="B68" s="916">
        <v>24</v>
      </c>
      <c r="C68" s="918">
        <v>1</v>
      </c>
      <c r="D68" s="918" t="s">
        <v>1213</v>
      </c>
      <c r="G68" s="918">
        <v>0</v>
      </c>
      <c r="H68" s="918">
        <v>0</v>
      </c>
      <c r="J68" s="918">
        <v>0</v>
      </c>
      <c r="K68" s="918">
        <v>0</v>
      </c>
      <c r="N68" s="918" t="b">
        <v>1</v>
      </c>
      <c r="O68" s="918">
        <v>0</v>
      </c>
      <c r="P68" s="918">
        <v>0</v>
      </c>
      <c r="Q68" s="918">
        <v>0</v>
      </c>
      <c r="R68" s="918">
        <v>0</v>
      </c>
      <c r="S68" s="918">
        <v>0</v>
      </c>
      <c r="T68" s="918">
        <v>0</v>
      </c>
      <c r="U68" s="918" t="s">
        <v>621</v>
      </c>
    </row>
    <row r="69" spans="1:21" ht="11.25">
      <c r="A69" s="916">
        <v>25</v>
      </c>
      <c r="B69" s="916">
        <v>25</v>
      </c>
      <c r="C69" s="918">
        <v>1</v>
      </c>
      <c r="D69" s="918" t="s">
        <v>1215</v>
      </c>
      <c r="F69" s="918" t="s">
        <v>1264</v>
      </c>
      <c r="G69" s="918">
        <v>0</v>
      </c>
      <c r="H69" s="918">
        <v>73265064</v>
      </c>
      <c r="J69" s="918">
        <v>0</v>
      </c>
      <c r="K69" s="918">
        <v>73265064</v>
      </c>
      <c r="N69" s="918" t="b">
        <v>1</v>
      </c>
      <c r="O69" s="918">
        <v>0</v>
      </c>
      <c r="P69" s="918">
        <v>0</v>
      </c>
      <c r="Q69" s="918">
        <v>561410503</v>
      </c>
      <c r="R69" s="918">
        <v>0</v>
      </c>
      <c r="S69" s="918">
        <v>0</v>
      </c>
      <c r="T69" s="918">
        <v>0</v>
      </c>
      <c r="U69" s="918" t="s">
        <v>621</v>
      </c>
    </row>
    <row r="70" spans="1:21" ht="11.25">
      <c r="A70" s="916">
        <v>26</v>
      </c>
      <c r="B70" s="916">
        <v>26</v>
      </c>
      <c r="C70" s="918">
        <v>1</v>
      </c>
      <c r="D70" s="918" t="s">
        <v>1217</v>
      </c>
      <c r="F70" s="918" t="s">
        <v>1265</v>
      </c>
      <c r="G70" s="918">
        <v>0</v>
      </c>
      <c r="H70" s="918">
        <v>0</v>
      </c>
      <c r="J70" s="918">
        <v>0</v>
      </c>
      <c r="K70" s="918">
        <v>0</v>
      </c>
      <c r="N70" s="918" t="b">
        <v>1</v>
      </c>
      <c r="O70" s="918">
        <v>0</v>
      </c>
      <c r="P70" s="918">
        <v>0</v>
      </c>
      <c r="Q70" s="918">
        <v>0</v>
      </c>
      <c r="R70" s="918">
        <v>0</v>
      </c>
      <c r="S70" s="918">
        <v>0</v>
      </c>
      <c r="T70" s="918">
        <v>0</v>
      </c>
      <c r="U70" s="918" t="s">
        <v>621</v>
      </c>
    </row>
    <row r="71" spans="1:21" ht="11.25">
      <c r="A71" s="916">
        <v>27</v>
      </c>
      <c r="B71" s="916">
        <v>27</v>
      </c>
      <c r="C71" s="918">
        <v>1</v>
      </c>
      <c r="D71" s="918" t="s">
        <v>1218</v>
      </c>
      <c r="G71" s="918">
        <v>0</v>
      </c>
      <c r="H71" s="918">
        <v>0</v>
      </c>
      <c r="J71" s="918">
        <v>0</v>
      </c>
      <c r="K71" s="918">
        <v>0</v>
      </c>
      <c r="N71" s="918" t="b">
        <v>1</v>
      </c>
      <c r="O71" s="918">
        <v>0</v>
      </c>
      <c r="P71" s="918">
        <v>0</v>
      </c>
      <c r="Q71" s="918">
        <v>0</v>
      </c>
      <c r="R71" s="918">
        <v>0</v>
      </c>
      <c r="S71" s="918">
        <v>0</v>
      </c>
      <c r="T71" s="918">
        <v>0</v>
      </c>
      <c r="U71" s="918" t="s">
        <v>621</v>
      </c>
    </row>
    <row r="72" spans="1:21" ht="11.25">
      <c r="A72" s="916">
        <v>28</v>
      </c>
      <c r="B72" s="916">
        <v>28</v>
      </c>
      <c r="C72" s="918">
        <v>1</v>
      </c>
      <c r="D72" s="918" t="s">
        <v>1220</v>
      </c>
      <c r="F72" s="918" t="s">
        <v>1266</v>
      </c>
      <c r="G72" s="918">
        <v>0</v>
      </c>
      <c r="H72" s="918">
        <v>14428185</v>
      </c>
      <c r="J72" s="918">
        <v>0</v>
      </c>
      <c r="K72" s="918">
        <v>14428185</v>
      </c>
      <c r="N72" s="918" t="b">
        <v>1</v>
      </c>
      <c r="O72" s="918">
        <v>0</v>
      </c>
      <c r="P72" s="918">
        <v>0</v>
      </c>
      <c r="Q72" s="918">
        <v>561410688</v>
      </c>
      <c r="R72" s="918">
        <v>0</v>
      </c>
      <c r="S72" s="918">
        <v>0</v>
      </c>
      <c r="T72" s="918">
        <v>0</v>
      </c>
      <c r="U72" s="918" t="s">
        <v>621</v>
      </c>
    </row>
    <row r="73" spans="1:21" ht="11.25">
      <c r="A73" s="916">
        <v>29</v>
      </c>
      <c r="B73" s="916">
        <v>29</v>
      </c>
      <c r="C73" s="918">
        <v>1</v>
      </c>
      <c r="D73" s="918" t="s">
        <v>1222</v>
      </c>
      <c r="F73" s="918" t="s">
        <v>1265</v>
      </c>
      <c r="G73" s="918">
        <v>0</v>
      </c>
      <c r="H73" s="918">
        <v>0</v>
      </c>
      <c r="J73" s="918">
        <v>0</v>
      </c>
      <c r="K73" s="918">
        <v>0</v>
      </c>
      <c r="N73" s="918" t="b">
        <v>1</v>
      </c>
      <c r="O73" s="918">
        <v>0</v>
      </c>
      <c r="P73" s="918">
        <v>0</v>
      </c>
      <c r="Q73" s="918">
        <v>0</v>
      </c>
      <c r="R73" s="918">
        <v>0</v>
      </c>
      <c r="S73" s="918">
        <v>0</v>
      </c>
      <c r="T73" s="918">
        <v>0</v>
      </c>
      <c r="U73" s="918" t="s">
        <v>621</v>
      </c>
    </row>
    <row r="74" spans="1:21" ht="11.25">
      <c r="A74" s="916">
        <v>30</v>
      </c>
      <c r="B74" s="916">
        <v>30</v>
      </c>
      <c r="C74" s="918">
        <v>1</v>
      </c>
      <c r="D74" s="918" t="s">
        <v>1223</v>
      </c>
      <c r="G74" s="918">
        <v>0</v>
      </c>
      <c r="H74" s="918">
        <v>0</v>
      </c>
      <c r="J74" s="918">
        <v>0</v>
      </c>
      <c r="K74" s="918">
        <v>0</v>
      </c>
      <c r="N74" s="918" t="b">
        <v>1</v>
      </c>
      <c r="O74" s="918">
        <v>0</v>
      </c>
      <c r="P74" s="918">
        <v>0</v>
      </c>
      <c r="Q74" s="918">
        <v>0</v>
      </c>
      <c r="R74" s="918">
        <v>0</v>
      </c>
      <c r="S74" s="918">
        <v>0</v>
      </c>
      <c r="T74" s="918">
        <v>0</v>
      </c>
      <c r="U74" s="918" t="s">
        <v>621</v>
      </c>
    </row>
    <row r="75" spans="1:21" ht="11.25">
      <c r="A75" s="916">
        <v>31</v>
      </c>
      <c r="B75" s="916">
        <v>31</v>
      </c>
      <c r="C75" s="918">
        <v>1</v>
      </c>
      <c r="D75" s="918" t="s">
        <v>1224</v>
      </c>
      <c r="G75" s="918">
        <v>0</v>
      </c>
      <c r="H75" s="918">
        <v>0</v>
      </c>
      <c r="J75" s="918">
        <v>0</v>
      </c>
      <c r="K75" s="918">
        <v>0</v>
      </c>
      <c r="N75" s="918" t="b">
        <v>1</v>
      </c>
      <c r="O75" s="918">
        <v>0</v>
      </c>
      <c r="P75" s="918">
        <v>0</v>
      </c>
      <c r="Q75" s="918">
        <v>0</v>
      </c>
      <c r="R75" s="918">
        <v>0</v>
      </c>
      <c r="S75" s="918">
        <v>0</v>
      </c>
      <c r="T75" s="918">
        <v>0</v>
      </c>
      <c r="U75" s="918" t="s">
        <v>621</v>
      </c>
    </row>
    <row r="76" spans="1:21" ht="11.25">
      <c r="A76" s="916">
        <v>32</v>
      </c>
      <c r="B76" s="916">
        <v>32</v>
      </c>
      <c r="C76" s="918">
        <v>1</v>
      </c>
      <c r="D76" s="918" t="s">
        <v>1225</v>
      </c>
      <c r="G76" s="918">
        <v>0</v>
      </c>
      <c r="H76" s="918">
        <v>0</v>
      </c>
      <c r="J76" s="918">
        <v>0</v>
      </c>
      <c r="K76" s="918">
        <v>0</v>
      </c>
      <c r="N76" s="918" t="b">
        <v>1</v>
      </c>
      <c r="O76" s="918">
        <v>0</v>
      </c>
      <c r="P76" s="918">
        <v>0</v>
      </c>
      <c r="Q76" s="918">
        <v>0</v>
      </c>
      <c r="R76" s="918">
        <v>0</v>
      </c>
      <c r="S76" s="918">
        <v>0</v>
      </c>
      <c r="T76" s="918">
        <v>0</v>
      </c>
      <c r="U76" s="918" t="s">
        <v>621</v>
      </c>
    </row>
    <row r="77" spans="1:21" ht="11.25">
      <c r="A77" s="916">
        <v>33</v>
      </c>
      <c r="B77" s="916">
        <v>33</v>
      </c>
      <c r="C77" s="918">
        <v>1</v>
      </c>
      <c r="D77" s="918" t="s">
        <v>1227</v>
      </c>
      <c r="G77" s="918">
        <v>0</v>
      </c>
      <c r="H77" s="918">
        <v>0</v>
      </c>
      <c r="J77" s="918">
        <v>0</v>
      </c>
      <c r="K77" s="918">
        <v>0</v>
      </c>
      <c r="N77" s="918" t="b">
        <v>1</v>
      </c>
      <c r="O77" s="918">
        <v>0</v>
      </c>
      <c r="P77" s="918">
        <v>0</v>
      </c>
      <c r="Q77" s="918">
        <v>0</v>
      </c>
      <c r="R77" s="918">
        <v>0</v>
      </c>
      <c r="S77" s="918">
        <v>0</v>
      </c>
      <c r="T77" s="918">
        <v>0</v>
      </c>
      <c r="U77" s="918" t="s">
        <v>621</v>
      </c>
    </row>
    <row r="78" spans="1:21" ht="11.25">
      <c r="A78" s="916">
        <v>34</v>
      </c>
      <c r="B78" s="916">
        <v>34</v>
      </c>
      <c r="C78" s="918">
        <v>1</v>
      </c>
      <c r="D78" s="918" t="s">
        <v>1229</v>
      </c>
      <c r="G78" s="918">
        <v>0</v>
      </c>
      <c r="H78" s="918">
        <v>0</v>
      </c>
      <c r="J78" s="918">
        <v>0</v>
      </c>
      <c r="K78" s="918">
        <v>0</v>
      </c>
      <c r="N78" s="918" t="b">
        <v>1</v>
      </c>
      <c r="O78" s="918">
        <v>0</v>
      </c>
      <c r="P78" s="918">
        <v>0</v>
      </c>
      <c r="Q78" s="918">
        <v>0</v>
      </c>
      <c r="R78" s="918">
        <v>0</v>
      </c>
      <c r="S78" s="918">
        <v>0</v>
      </c>
      <c r="T78" s="918">
        <v>0</v>
      </c>
      <c r="U78" s="918" t="s">
        <v>621</v>
      </c>
    </row>
    <row r="79" spans="1:21" ht="11.25">
      <c r="A79" s="916">
        <v>35</v>
      </c>
      <c r="B79" s="916">
        <v>35</v>
      </c>
      <c r="C79" s="918">
        <v>1</v>
      </c>
      <c r="D79" s="918" t="s">
        <v>1230</v>
      </c>
      <c r="G79" s="918">
        <v>0</v>
      </c>
      <c r="H79" s="918">
        <v>0</v>
      </c>
      <c r="J79" s="918">
        <v>0</v>
      </c>
      <c r="K79" s="918">
        <v>0</v>
      </c>
      <c r="N79" s="918" t="b">
        <v>1</v>
      </c>
      <c r="O79" s="918">
        <v>0</v>
      </c>
      <c r="P79" s="918">
        <v>0</v>
      </c>
      <c r="Q79" s="918">
        <v>0</v>
      </c>
      <c r="R79" s="918">
        <v>0</v>
      </c>
      <c r="S79" s="918">
        <v>0</v>
      </c>
      <c r="T79" s="918">
        <v>0</v>
      </c>
      <c r="U79" s="918" t="s">
        <v>621</v>
      </c>
    </row>
    <row r="80" spans="1:21" ht="11.25">
      <c r="A80" s="916">
        <v>36</v>
      </c>
      <c r="B80" s="916">
        <v>36</v>
      </c>
      <c r="C80" s="918">
        <v>1</v>
      </c>
      <c r="D80" s="918" t="s">
        <v>1232</v>
      </c>
      <c r="G80" s="918">
        <v>0</v>
      </c>
      <c r="H80" s="918">
        <v>0</v>
      </c>
      <c r="J80" s="918">
        <v>0</v>
      </c>
      <c r="K80" s="918">
        <v>0</v>
      </c>
      <c r="N80" s="918" t="b">
        <v>1</v>
      </c>
      <c r="O80" s="918">
        <v>0</v>
      </c>
      <c r="P80" s="918">
        <v>0</v>
      </c>
      <c r="Q80" s="918">
        <v>0</v>
      </c>
      <c r="R80" s="918">
        <v>0</v>
      </c>
      <c r="S80" s="918">
        <v>0</v>
      </c>
      <c r="T80" s="918">
        <v>0</v>
      </c>
      <c r="U80" s="918" t="s">
        <v>621</v>
      </c>
    </row>
    <row r="81" spans="1:21" ht="11.25">
      <c r="A81" s="916">
        <v>37</v>
      </c>
      <c r="B81" s="916">
        <v>37</v>
      </c>
      <c r="C81" s="918">
        <v>1</v>
      </c>
      <c r="D81" s="918" t="s">
        <v>1234</v>
      </c>
      <c r="G81" s="918">
        <v>0</v>
      </c>
      <c r="H81" s="918">
        <v>0</v>
      </c>
      <c r="J81" s="918">
        <v>0</v>
      </c>
      <c r="K81" s="918">
        <v>0</v>
      </c>
      <c r="N81" s="918" t="b">
        <v>1</v>
      </c>
      <c r="O81" s="918">
        <v>0</v>
      </c>
      <c r="P81" s="918">
        <v>0</v>
      </c>
      <c r="Q81" s="918">
        <v>0</v>
      </c>
      <c r="R81" s="918">
        <v>0</v>
      </c>
      <c r="S81" s="918">
        <v>0</v>
      </c>
      <c r="T81" s="918">
        <v>0</v>
      </c>
      <c r="U81" s="918" t="s">
        <v>621</v>
      </c>
    </row>
    <row r="82" spans="1:21" ht="11.25">
      <c r="A82" s="916">
        <v>38</v>
      </c>
      <c r="B82" s="916">
        <v>38</v>
      </c>
      <c r="C82" s="918">
        <v>1</v>
      </c>
      <c r="D82" s="918" t="s">
        <v>1235</v>
      </c>
      <c r="G82" s="918">
        <v>0</v>
      </c>
      <c r="H82" s="918">
        <v>0</v>
      </c>
      <c r="J82" s="918">
        <v>0</v>
      </c>
      <c r="K82" s="918">
        <v>0</v>
      </c>
      <c r="N82" s="918" t="b">
        <v>1</v>
      </c>
      <c r="O82" s="918">
        <v>0</v>
      </c>
      <c r="P82" s="918">
        <v>0</v>
      </c>
      <c r="Q82" s="918">
        <v>0</v>
      </c>
      <c r="R82" s="918">
        <v>0</v>
      </c>
      <c r="S82" s="918">
        <v>0</v>
      </c>
      <c r="T82" s="918">
        <v>0</v>
      </c>
      <c r="U82" s="918" t="s">
        <v>621</v>
      </c>
    </row>
    <row r="83" spans="1:21" ht="11.25">
      <c r="A83" s="916">
        <v>39</v>
      </c>
      <c r="B83" s="916">
        <v>39</v>
      </c>
      <c r="C83" s="918">
        <v>1</v>
      </c>
      <c r="D83" s="918" t="s">
        <v>1238</v>
      </c>
      <c r="G83" s="918">
        <v>0</v>
      </c>
      <c r="H83" s="918">
        <v>0</v>
      </c>
      <c r="J83" s="918">
        <v>0</v>
      </c>
      <c r="K83" s="918">
        <v>0</v>
      </c>
      <c r="N83" s="918" t="b">
        <v>1</v>
      </c>
      <c r="O83" s="918">
        <v>0</v>
      </c>
      <c r="P83" s="918">
        <v>0</v>
      </c>
      <c r="Q83" s="918">
        <v>0</v>
      </c>
      <c r="R83" s="918">
        <v>0</v>
      </c>
      <c r="S83" s="918">
        <v>0</v>
      </c>
      <c r="T83" s="918">
        <v>0</v>
      </c>
      <c r="U83" s="918" t="s">
        <v>621</v>
      </c>
    </row>
    <row r="84" spans="1:21" ht="11.25">
      <c r="A84" s="916">
        <v>40</v>
      </c>
      <c r="B84" s="916">
        <v>40</v>
      </c>
      <c r="C84" s="918">
        <v>1</v>
      </c>
      <c r="D84" s="918" t="s">
        <v>1241</v>
      </c>
      <c r="G84" s="918">
        <v>0</v>
      </c>
      <c r="H84" s="918">
        <v>0</v>
      </c>
      <c r="J84" s="918">
        <v>0</v>
      </c>
      <c r="K84" s="918">
        <v>0</v>
      </c>
      <c r="N84" s="918" t="b">
        <v>1</v>
      </c>
      <c r="O84" s="918">
        <v>0</v>
      </c>
      <c r="P84" s="918">
        <v>0</v>
      </c>
      <c r="Q84" s="918">
        <v>0</v>
      </c>
      <c r="R84" s="918">
        <v>0</v>
      </c>
      <c r="S84" s="918">
        <v>0</v>
      </c>
      <c r="T84" s="918">
        <v>0</v>
      </c>
      <c r="U84" s="918" t="s">
        <v>621</v>
      </c>
    </row>
    <row r="85" spans="1:21" ht="11.25">
      <c r="A85" s="916">
        <v>41</v>
      </c>
      <c r="B85" s="916">
        <v>41</v>
      </c>
      <c r="C85" s="918">
        <v>1</v>
      </c>
      <c r="D85" s="918" t="s">
        <v>1243</v>
      </c>
      <c r="G85" s="918">
        <v>0</v>
      </c>
      <c r="H85" s="918">
        <v>0</v>
      </c>
      <c r="J85" s="918">
        <v>0</v>
      </c>
      <c r="K85" s="918">
        <v>0</v>
      </c>
      <c r="N85" s="918" t="b">
        <v>1</v>
      </c>
      <c r="O85" s="918">
        <v>0</v>
      </c>
      <c r="P85" s="918">
        <v>0</v>
      </c>
      <c r="Q85" s="918">
        <v>0</v>
      </c>
      <c r="R85" s="918">
        <v>0</v>
      </c>
      <c r="S85" s="918">
        <v>0</v>
      </c>
      <c r="T85" s="918">
        <v>0</v>
      </c>
      <c r="U85" s="918" t="s">
        <v>621</v>
      </c>
    </row>
    <row r="86" spans="1:21" ht="11.25">
      <c r="A86" s="916">
        <v>42</v>
      </c>
      <c r="B86" s="916">
        <v>42</v>
      </c>
      <c r="C86" s="918">
        <v>1</v>
      </c>
      <c r="D86" s="918" t="s">
        <v>1245</v>
      </c>
      <c r="G86" s="918">
        <v>0</v>
      </c>
      <c r="H86" s="918">
        <v>0</v>
      </c>
      <c r="J86" s="918">
        <v>0</v>
      </c>
      <c r="K86" s="918">
        <v>0</v>
      </c>
      <c r="N86" s="918" t="b">
        <v>1</v>
      </c>
      <c r="O86" s="918">
        <v>0</v>
      </c>
      <c r="P86" s="918">
        <v>0</v>
      </c>
      <c r="Q86" s="918">
        <v>0</v>
      </c>
      <c r="R86" s="918">
        <v>0</v>
      </c>
      <c r="S86" s="918">
        <v>0</v>
      </c>
      <c r="T86" s="918">
        <v>0</v>
      </c>
      <c r="U86" s="918" t="s">
        <v>621</v>
      </c>
    </row>
    <row r="87" spans="1:21" ht="11.25">
      <c r="A87" s="916">
        <v>43</v>
      </c>
      <c r="B87" s="916">
        <v>43</v>
      </c>
      <c r="C87" s="918">
        <v>1</v>
      </c>
      <c r="D87" s="918" t="s">
        <v>1247</v>
      </c>
      <c r="G87" s="918">
        <v>0</v>
      </c>
      <c r="H87" s="918">
        <v>0</v>
      </c>
      <c r="J87" s="918">
        <v>0</v>
      </c>
      <c r="K87" s="918">
        <v>0</v>
      </c>
      <c r="N87" s="918" t="b">
        <v>1</v>
      </c>
      <c r="O87" s="918">
        <v>0</v>
      </c>
      <c r="P87" s="918">
        <v>0</v>
      </c>
      <c r="Q87" s="918">
        <v>0</v>
      </c>
      <c r="R87" s="918">
        <v>0</v>
      </c>
      <c r="S87" s="918">
        <v>0</v>
      </c>
      <c r="T87" s="918">
        <v>0</v>
      </c>
      <c r="U87" s="918" t="s">
        <v>621</v>
      </c>
    </row>
    <row r="88" spans="1:2" ht="11.25">
      <c r="A88" s="916"/>
      <c r="B88" s="916"/>
    </row>
    <row r="89" spans="1:2" ht="11.25">
      <c r="A89" s="916"/>
      <c r="B89" s="916"/>
    </row>
    <row r="90" spans="1:2" ht="11.25">
      <c r="A90" s="916"/>
      <c r="B90" s="916"/>
    </row>
    <row r="91" spans="1:2" ht="11.25">
      <c r="A91" s="916"/>
      <c r="B91" s="916"/>
    </row>
    <row r="92" spans="1:2" ht="11.25">
      <c r="A92" s="916"/>
      <c r="B92" s="916"/>
    </row>
    <row r="93" spans="1:2" ht="11.25">
      <c r="A93" s="916"/>
      <c r="B93" s="916"/>
    </row>
    <row r="94" spans="1:2" ht="11.25">
      <c r="A94" s="916"/>
      <c r="B94" s="916"/>
    </row>
    <row r="95" spans="1:2" ht="11.25">
      <c r="A95" s="916"/>
      <c r="B95" s="916"/>
    </row>
    <row r="96" spans="1:2" ht="11.25">
      <c r="A96" s="916"/>
      <c r="B96" s="916"/>
    </row>
    <row r="97" spans="1:2" ht="11.25">
      <c r="A97" s="916"/>
      <c r="B97" s="916"/>
    </row>
    <row r="98" spans="1:2" ht="11.25">
      <c r="A98" s="916"/>
      <c r="B98" s="916"/>
    </row>
    <row r="99" spans="1:2" ht="11.25">
      <c r="A99" s="916"/>
      <c r="B99" s="916"/>
    </row>
    <row r="100" spans="1:2" ht="11.25">
      <c r="A100" s="916"/>
      <c r="B100" s="916"/>
    </row>
    <row r="101" spans="1:2" ht="11.25">
      <c r="A101" s="916"/>
      <c r="B101" s="916"/>
    </row>
    <row r="102" spans="1:2" ht="11.25">
      <c r="A102" s="916"/>
      <c r="B102" s="916"/>
    </row>
    <row r="103" spans="1:2" ht="11.25">
      <c r="A103" s="916"/>
      <c r="B103" s="916"/>
    </row>
    <row r="104" spans="1:2" ht="11.25">
      <c r="A104" s="916"/>
      <c r="B104" s="916"/>
    </row>
    <row r="105" spans="1:2" ht="11.25">
      <c r="A105" s="916"/>
      <c r="B105" s="916"/>
    </row>
    <row r="106" spans="1:2" ht="11.25">
      <c r="A106" s="916"/>
      <c r="B106" s="916"/>
    </row>
    <row r="107" spans="1:2" ht="11.25">
      <c r="A107" s="916"/>
      <c r="B107" s="916"/>
    </row>
    <row r="108" spans="1:2" ht="11.25">
      <c r="A108" s="916"/>
      <c r="B108" s="916"/>
    </row>
    <row r="109" spans="1:2" ht="11.25">
      <c r="A109" s="916"/>
      <c r="B109" s="916"/>
    </row>
    <row r="110" spans="1:2" ht="11.25">
      <c r="A110" s="916"/>
      <c r="B110" s="916"/>
    </row>
    <row r="111" spans="1:2" ht="11.25">
      <c r="A111" s="916"/>
      <c r="B111" s="916"/>
    </row>
    <row r="112" spans="1:2" ht="11.25">
      <c r="A112" s="916"/>
      <c r="B112" s="916"/>
    </row>
    <row r="113" spans="1:2" ht="11.25">
      <c r="A113" s="916"/>
      <c r="B113" s="916"/>
    </row>
    <row r="114" spans="1:2" ht="11.25">
      <c r="A114" s="916"/>
      <c r="B114" s="916"/>
    </row>
    <row r="115" spans="1:2" ht="11.25">
      <c r="A115" s="916"/>
      <c r="B115" s="916"/>
    </row>
    <row r="116" spans="1:2" ht="11.25">
      <c r="A116" s="916"/>
      <c r="B116" s="916"/>
    </row>
    <row r="117" spans="1:2" ht="11.25">
      <c r="A117" s="916"/>
      <c r="B117" s="916"/>
    </row>
    <row r="118" spans="1:2" ht="11.25">
      <c r="A118" s="916"/>
      <c r="B118" s="916"/>
    </row>
    <row r="119" spans="1:2" ht="11.25">
      <c r="A119" s="916"/>
      <c r="B119" s="916"/>
    </row>
    <row r="120" spans="1:2" ht="11.25">
      <c r="A120" s="916"/>
      <c r="B120" s="916"/>
    </row>
    <row r="121" spans="1:2" ht="11.25">
      <c r="A121" s="916"/>
      <c r="B121" s="916"/>
    </row>
    <row r="122" spans="1:2" ht="11.25">
      <c r="A122" s="916"/>
      <c r="B122" s="916"/>
    </row>
    <row r="123" spans="1:2" ht="11.25">
      <c r="A123" s="916"/>
      <c r="B123" s="916"/>
    </row>
    <row r="124" spans="1:2" ht="11.25">
      <c r="A124" s="916"/>
      <c r="B124" s="916"/>
    </row>
    <row r="125" spans="1:2" ht="11.25">
      <c r="A125" s="916"/>
      <c r="B125" s="916"/>
    </row>
    <row r="126" spans="1:2" ht="11.25">
      <c r="A126" s="916"/>
      <c r="B126" s="916"/>
    </row>
    <row r="127" spans="1:2" ht="11.25">
      <c r="A127" s="916"/>
      <c r="B127" s="916"/>
    </row>
    <row r="128" spans="1:2" ht="11.25">
      <c r="A128" s="916"/>
      <c r="B128" s="916"/>
    </row>
    <row r="129" spans="1:2" ht="11.25">
      <c r="A129" s="916"/>
      <c r="B129" s="916"/>
    </row>
    <row r="130" spans="1:2" ht="11.25">
      <c r="A130" s="916"/>
      <c r="B130" s="916"/>
    </row>
    <row r="131" spans="1:2" ht="11.25">
      <c r="A131" s="916"/>
      <c r="B131" s="916"/>
    </row>
    <row r="132" spans="1:2" ht="11.25">
      <c r="A132" s="916"/>
      <c r="B132" s="916"/>
    </row>
    <row r="133" spans="1:2" ht="11.25">
      <c r="A133" s="916"/>
      <c r="B133" s="916"/>
    </row>
    <row r="134" spans="1:2" ht="11.25">
      <c r="A134" s="916"/>
      <c r="B134" s="916"/>
    </row>
    <row r="135" spans="1:2" ht="11.25">
      <c r="A135" s="916"/>
      <c r="B135" s="916"/>
    </row>
    <row r="136" spans="1:2" ht="11.25">
      <c r="A136" s="916"/>
      <c r="B136" s="916"/>
    </row>
    <row r="137" spans="1:2" ht="11.25">
      <c r="A137" s="916"/>
      <c r="B137" s="916"/>
    </row>
    <row r="138" spans="1:2" ht="11.25">
      <c r="A138" s="916"/>
      <c r="B138" s="916"/>
    </row>
    <row r="139" spans="1:2" ht="11.25">
      <c r="A139" s="916"/>
      <c r="B139" s="916"/>
    </row>
    <row r="140" spans="1:2" ht="11.25">
      <c r="A140" s="916"/>
      <c r="B140" s="916"/>
    </row>
    <row r="141" spans="1:2" ht="11.25">
      <c r="A141" s="916"/>
      <c r="B141" s="916"/>
    </row>
    <row r="142" spans="1:2" ht="11.25">
      <c r="A142" s="916"/>
      <c r="B142" s="916"/>
    </row>
    <row r="143" spans="1:2" ht="11.25">
      <c r="A143" s="916"/>
      <c r="B143" s="916"/>
    </row>
    <row r="144" spans="1:2" ht="11.25">
      <c r="A144" s="916"/>
      <c r="B144" s="916"/>
    </row>
    <row r="145" spans="1:2" ht="11.25">
      <c r="A145" s="916"/>
      <c r="B145" s="916"/>
    </row>
    <row r="146" spans="1:2" ht="11.25">
      <c r="A146" s="916"/>
      <c r="B146" s="916"/>
    </row>
    <row r="147" spans="1:2" ht="11.25">
      <c r="A147" s="916"/>
      <c r="B147" s="916"/>
    </row>
    <row r="148" spans="1:2" ht="11.25">
      <c r="A148" s="916"/>
      <c r="B148" s="916"/>
    </row>
    <row r="149" spans="1:2" ht="11.25">
      <c r="A149" s="916"/>
      <c r="B149" s="916"/>
    </row>
    <row r="150" spans="1:2" ht="11.25">
      <c r="A150" s="916"/>
      <c r="B150" s="916"/>
    </row>
    <row r="151" spans="1:2" ht="11.25">
      <c r="A151" s="916"/>
      <c r="B151" s="916"/>
    </row>
    <row r="152" spans="1:2" ht="11.25">
      <c r="A152" s="916"/>
      <c r="B152" s="916"/>
    </row>
    <row r="153" spans="1:2" ht="11.25">
      <c r="A153" s="916"/>
      <c r="B153" s="916"/>
    </row>
    <row r="154" spans="1:2" ht="11.25">
      <c r="A154" s="916"/>
      <c r="B154" s="916"/>
    </row>
    <row r="155" spans="1:2" ht="11.25">
      <c r="A155" s="916"/>
      <c r="B155" s="916"/>
    </row>
    <row r="156" spans="1:2" ht="11.25">
      <c r="A156" s="916"/>
      <c r="B156" s="916"/>
    </row>
    <row r="157" spans="1:2" ht="11.25">
      <c r="A157" s="916"/>
      <c r="B157" s="916"/>
    </row>
    <row r="158" spans="1:2" ht="11.25">
      <c r="A158" s="916"/>
      <c r="B158" s="916"/>
    </row>
    <row r="159" spans="1:2" ht="11.25">
      <c r="A159" s="916"/>
      <c r="B159" s="916"/>
    </row>
    <row r="160" spans="1:2" ht="11.25">
      <c r="A160" s="916"/>
      <c r="B160" s="916"/>
    </row>
    <row r="161" spans="1:2" ht="11.25">
      <c r="A161" s="916"/>
      <c r="B161" s="916"/>
    </row>
    <row r="162" spans="1:2" ht="11.25">
      <c r="A162" s="916"/>
      <c r="B162" s="916"/>
    </row>
    <row r="163" spans="1:2" ht="11.25">
      <c r="A163" s="916"/>
      <c r="B163" s="916"/>
    </row>
    <row r="164" spans="1:2" ht="11.25">
      <c r="A164" s="916"/>
      <c r="B164" s="916"/>
    </row>
    <row r="165" spans="1:2" ht="11.25">
      <c r="A165" s="916"/>
      <c r="B165" s="916"/>
    </row>
    <row r="166" spans="1:2" ht="11.25">
      <c r="A166" s="916"/>
      <c r="B166" s="916"/>
    </row>
    <row r="167" spans="1:2" ht="11.25">
      <c r="A167" s="916"/>
      <c r="B167" s="916"/>
    </row>
    <row r="168" spans="1:2" ht="11.25">
      <c r="A168" s="916"/>
      <c r="B168" s="916"/>
    </row>
    <row r="169" spans="1:2" ht="11.25">
      <c r="A169" s="916"/>
      <c r="B169" s="916"/>
    </row>
    <row r="170" spans="1:2" ht="11.25">
      <c r="A170" s="916"/>
      <c r="B170" s="916"/>
    </row>
    <row r="171" spans="1:2" ht="11.25">
      <c r="A171" s="916"/>
      <c r="B171" s="916"/>
    </row>
    <row r="172" spans="1:2" ht="11.25">
      <c r="A172" s="916"/>
      <c r="B172" s="916"/>
    </row>
    <row r="173" spans="1:2" ht="11.25">
      <c r="A173" s="916"/>
      <c r="B173" s="916"/>
    </row>
    <row r="174" spans="1:2" ht="11.25">
      <c r="A174" s="916"/>
      <c r="B174" s="916"/>
    </row>
    <row r="175" spans="1:2" ht="11.25">
      <c r="A175" s="916"/>
      <c r="B175" s="916"/>
    </row>
    <row r="176" spans="1:2" ht="11.25">
      <c r="A176" s="916"/>
      <c r="B176" s="916"/>
    </row>
    <row r="177" spans="1:2" ht="11.25">
      <c r="A177" s="916"/>
      <c r="B177" s="916"/>
    </row>
    <row r="178" spans="1:2" ht="11.25">
      <c r="A178" s="916"/>
      <c r="B178" s="916"/>
    </row>
    <row r="179" spans="1:2" ht="11.25">
      <c r="A179" s="916"/>
      <c r="B179" s="916"/>
    </row>
    <row r="180" spans="1:2" ht="11.25">
      <c r="A180" s="916"/>
      <c r="B180" s="916"/>
    </row>
    <row r="181" spans="1:2" ht="11.25">
      <c r="A181" s="916"/>
      <c r="B181" s="916"/>
    </row>
    <row r="182" spans="1:2" ht="11.25">
      <c r="A182" s="916"/>
      <c r="B182" s="916"/>
    </row>
    <row r="183" spans="1:2" ht="11.25">
      <c r="A183" s="916"/>
      <c r="B183" s="916"/>
    </row>
    <row r="184" spans="1:2" ht="11.25">
      <c r="A184" s="916"/>
      <c r="B184" s="916"/>
    </row>
    <row r="185" spans="1:2" ht="11.25">
      <c r="A185" s="916"/>
      <c r="B185" s="916"/>
    </row>
    <row r="186" spans="1:2" ht="11.25">
      <c r="A186" s="916"/>
      <c r="B186" s="916"/>
    </row>
    <row r="187" spans="1:2" ht="11.25">
      <c r="A187" s="916"/>
      <c r="B187" s="916"/>
    </row>
    <row r="188" spans="1:2" ht="11.25">
      <c r="A188" s="916"/>
      <c r="B188" s="916"/>
    </row>
    <row r="189" spans="1:2" ht="11.25">
      <c r="A189" s="916"/>
      <c r="B189" s="916"/>
    </row>
    <row r="190" spans="1:2" ht="11.25">
      <c r="A190" s="916"/>
      <c r="B190" s="916"/>
    </row>
    <row r="191" spans="1:2" ht="11.25">
      <c r="A191" s="916"/>
      <c r="B191" s="916"/>
    </row>
    <row r="192" spans="1:2" ht="11.25">
      <c r="A192" s="916"/>
      <c r="B192" s="916"/>
    </row>
    <row r="193" spans="1:2" ht="11.25">
      <c r="A193" s="916"/>
      <c r="B193" s="916"/>
    </row>
    <row r="194" spans="1:2" ht="11.25">
      <c r="A194" s="916"/>
      <c r="B194" s="916"/>
    </row>
    <row r="195" spans="1:2" ht="11.25">
      <c r="A195" s="916"/>
      <c r="B195" s="916"/>
    </row>
    <row r="196" spans="1:2" ht="11.25">
      <c r="A196" s="916"/>
      <c r="B196" s="916"/>
    </row>
    <row r="200" spans="1:2" ht="11.25">
      <c r="A200" s="916"/>
      <c r="B200" s="916"/>
    </row>
    <row r="201" spans="1:2" ht="11.25">
      <c r="A201" s="916"/>
      <c r="B201" s="916"/>
    </row>
    <row r="202" spans="1:2" ht="11.25">
      <c r="A202" s="916"/>
      <c r="B202" s="916"/>
    </row>
    <row r="203" spans="1:2" ht="11.25">
      <c r="A203" s="916"/>
      <c r="B203" s="916"/>
    </row>
    <row r="204" spans="1:2" ht="11.25">
      <c r="A204" s="916"/>
      <c r="B204" s="916"/>
    </row>
    <row r="205" spans="1:2" ht="11.25">
      <c r="A205" s="916"/>
      <c r="B205" s="916"/>
    </row>
    <row r="206" spans="1:2" ht="11.25">
      <c r="A206" s="916"/>
      <c r="B206" s="916"/>
    </row>
    <row r="207" spans="1:2" ht="11.25">
      <c r="A207" s="916"/>
      <c r="B207" s="916"/>
    </row>
    <row r="208" spans="1:2" ht="11.25">
      <c r="A208" s="916"/>
      <c r="B208" s="916"/>
    </row>
    <row r="209" spans="1:2" ht="11.25">
      <c r="A209" s="916"/>
      <c r="B209" s="916"/>
    </row>
    <row r="210" spans="1:2" ht="11.25">
      <c r="A210" s="916"/>
      <c r="B210" s="916"/>
    </row>
    <row r="211" spans="1:2" ht="11.25">
      <c r="A211" s="916"/>
      <c r="B211" s="916"/>
    </row>
    <row r="212" spans="1:2" ht="11.25">
      <c r="A212" s="916"/>
      <c r="B212" s="916"/>
    </row>
    <row r="213" spans="1:2" ht="11.25">
      <c r="A213" s="916"/>
      <c r="B213" s="916"/>
    </row>
    <row r="214" spans="1:2" ht="11.25">
      <c r="A214" s="916"/>
      <c r="B214" s="916"/>
    </row>
    <row r="215" spans="1:2" ht="11.25">
      <c r="A215" s="916"/>
      <c r="B215" s="916"/>
    </row>
    <row r="216" spans="1:2" ht="11.25">
      <c r="A216" s="916"/>
      <c r="B216" s="916"/>
    </row>
    <row r="217" spans="1:2" ht="11.25">
      <c r="A217" s="916"/>
      <c r="B217" s="916"/>
    </row>
    <row r="218" spans="1:2" ht="11.25">
      <c r="A218" s="916"/>
      <c r="B218" s="916"/>
    </row>
    <row r="219" spans="1:2" ht="11.25">
      <c r="A219" s="916"/>
      <c r="B219" s="916"/>
    </row>
    <row r="220" spans="1:2" ht="11.25">
      <c r="A220" s="916"/>
      <c r="B220" s="916"/>
    </row>
    <row r="221" spans="1:2" ht="11.25">
      <c r="A221" s="916"/>
      <c r="B221" s="916"/>
    </row>
    <row r="222" spans="1:2" ht="11.25">
      <c r="A222" s="916"/>
      <c r="B222" s="916"/>
    </row>
    <row r="223" spans="1:2" ht="11.25">
      <c r="A223" s="916"/>
      <c r="B223" s="916"/>
    </row>
    <row r="224" spans="1:2" ht="11.25">
      <c r="A224" s="916"/>
      <c r="B224" s="916"/>
    </row>
    <row r="225" spans="1:2" ht="11.25">
      <c r="A225" s="916"/>
      <c r="B225" s="916"/>
    </row>
    <row r="226" spans="1:2" ht="11.25">
      <c r="A226" s="916"/>
      <c r="B226" s="916"/>
    </row>
    <row r="227" spans="1:2" ht="11.25">
      <c r="A227" s="916"/>
      <c r="B227" s="916"/>
    </row>
    <row r="228" spans="1:2" ht="11.25">
      <c r="A228" s="916"/>
      <c r="B228" s="916"/>
    </row>
    <row r="229" spans="1:2" ht="11.25">
      <c r="A229" s="916"/>
      <c r="B229" s="916"/>
    </row>
    <row r="230" spans="1:2" ht="11.25">
      <c r="A230" s="916"/>
      <c r="B230" s="916"/>
    </row>
    <row r="231" spans="1:2" ht="11.25">
      <c r="A231" s="916"/>
      <c r="B231" s="916"/>
    </row>
    <row r="232" spans="1:2" ht="11.25">
      <c r="A232" s="916"/>
      <c r="B232" s="916"/>
    </row>
    <row r="233" spans="1:2" ht="11.25">
      <c r="A233" s="916"/>
      <c r="B233" s="916"/>
    </row>
    <row r="234" spans="1:2" ht="11.25">
      <c r="A234" s="916"/>
      <c r="B234" s="916"/>
    </row>
    <row r="235" spans="1:2" ht="11.25">
      <c r="A235" s="916"/>
      <c r="B235" s="916"/>
    </row>
    <row r="236" spans="1:2" ht="11.25">
      <c r="A236" s="916"/>
      <c r="B236" s="916"/>
    </row>
    <row r="237" spans="1:2" ht="11.25">
      <c r="A237" s="916"/>
      <c r="B237" s="916"/>
    </row>
    <row r="238" spans="1:2" ht="11.25">
      <c r="A238" s="916"/>
      <c r="B238" s="916"/>
    </row>
    <row r="239" spans="1:2" ht="11.25">
      <c r="A239" s="916"/>
      <c r="B239" s="916"/>
    </row>
    <row r="240" spans="1:2" ht="11.25">
      <c r="A240" s="916"/>
      <c r="B240" s="916"/>
    </row>
    <row r="241" spans="1:2" ht="11.25">
      <c r="A241" s="916"/>
      <c r="B241" s="916"/>
    </row>
    <row r="242" spans="1:2" ht="11.25">
      <c r="A242" s="916"/>
      <c r="B242" s="916"/>
    </row>
    <row r="243" spans="1:2" ht="11.25">
      <c r="A243" s="916"/>
      <c r="B243" s="916"/>
    </row>
    <row r="244" spans="1:2" ht="11.25">
      <c r="A244" s="916"/>
      <c r="B244" s="916"/>
    </row>
    <row r="245" spans="1:2" ht="11.25">
      <c r="A245" s="916"/>
      <c r="B245" s="916"/>
    </row>
    <row r="246" spans="1:2" ht="11.25">
      <c r="A246" s="916"/>
      <c r="B246" s="916"/>
    </row>
    <row r="247" spans="1:2" ht="11.25">
      <c r="A247" s="916"/>
      <c r="B247" s="916"/>
    </row>
    <row r="248" spans="1:2" ht="11.25">
      <c r="A248" s="916"/>
      <c r="B248" s="916"/>
    </row>
    <row r="249" spans="1:2" ht="11.25">
      <c r="A249" s="916"/>
      <c r="B249" s="916"/>
    </row>
    <row r="250" spans="1:2" ht="11.25">
      <c r="A250" s="916"/>
      <c r="B250" s="916"/>
    </row>
    <row r="251" spans="1:2" ht="11.25">
      <c r="A251" s="916"/>
      <c r="B251" s="916"/>
    </row>
    <row r="252" spans="1:2" ht="11.25">
      <c r="A252" s="916"/>
      <c r="B252" s="916"/>
    </row>
    <row r="253" spans="1:2" ht="11.25">
      <c r="A253" s="916"/>
      <c r="B253" s="916"/>
    </row>
    <row r="254" spans="1:2" ht="11.25">
      <c r="A254" s="916"/>
      <c r="B254" s="916"/>
    </row>
    <row r="255" spans="1:2" ht="11.25">
      <c r="A255" s="916"/>
      <c r="B255" s="916"/>
    </row>
    <row r="256" spans="1:2" ht="11.25">
      <c r="A256" s="916"/>
      <c r="B256" s="916"/>
    </row>
    <row r="257" spans="1:2" ht="11.25">
      <c r="A257" s="916"/>
      <c r="B257" s="916"/>
    </row>
    <row r="258" spans="1:2" ht="11.25">
      <c r="A258" s="916"/>
      <c r="B258" s="916"/>
    </row>
    <row r="259" spans="1:2" ht="11.25">
      <c r="A259" s="916"/>
      <c r="B259" s="916"/>
    </row>
    <row r="260" spans="1:2" ht="11.25">
      <c r="A260" s="916"/>
      <c r="B260" s="916"/>
    </row>
    <row r="261" spans="1:2" ht="11.25">
      <c r="A261" s="916"/>
      <c r="B261" s="916"/>
    </row>
    <row r="262" spans="1:2" ht="11.25">
      <c r="A262" s="916"/>
      <c r="B262" s="916"/>
    </row>
    <row r="263" spans="1:2" ht="11.25">
      <c r="A263" s="916"/>
      <c r="B263" s="916"/>
    </row>
    <row r="264" spans="1:2" ht="11.25">
      <c r="A264" s="916"/>
      <c r="B264" s="916"/>
    </row>
    <row r="265" spans="1:2" ht="11.25">
      <c r="A265" s="916"/>
      <c r="B265" s="916"/>
    </row>
    <row r="266" spans="1:2" ht="11.25">
      <c r="A266" s="916"/>
      <c r="B266" s="916"/>
    </row>
    <row r="267" spans="1:2" ht="11.25">
      <c r="A267" s="916"/>
      <c r="B267" s="916"/>
    </row>
    <row r="268" spans="1:2" ht="11.25">
      <c r="A268" s="916"/>
      <c r="B268" s="916"/>
    </row>
    <row r="269" spans="1:2" ht="11.25">
      <c r="A269" s="916"/>
      <c r="B269" s="916"/>
    </row>
    <row r="270" spans="1:2" ht="11.25">
      <c r="A270" s="916"/>
      <c r="B270" s="916"/>
    </row>
    <row r="271" spans="1:2" ht="11.25">
      <c r="A271" s="916"/>
      <c r="B271" s="916"/>
    </row>
    <row r="272" spans="1:2" ht="11.25">
      <c r="A272" s="916"/>
      <c r="B272" s="916"/>
    </row>
    <row r="273" spans="1:2" ht="11.25">
      <c r="A273" s="916"/>
      <c r="B273" s="916"/>
    </row>
    <row r="274" spans="1:2" ht="11.25">
      <c r="A274" s="916"/>
      <c r="B274" s="916"/>
    </row>
    <row r="275" spans="1:2" ht="11.25">
      <c r="A275" s="916"/>
      <c r="B275" s="916"/>
    </row>
    <row r="276" spans="1:2" ht="11.25">
      <c r="A276" s="916"/>
      <c r="B276" s="916"/>
    </row>
    <row r="277" spans="1:2" ht="11.25">
      <c r="A277" s="916"/>
      <c r="B277" s="916"/>
    </row>
    <row r="278" spans="1:2" ht="11.25">
      <c r="A278" s="916"/>
      <c r="B278" s="916"/>
    </row>
    <row r="279" spans="1:2" ht="11.25">
      <c r="A279" s="916"/>
      <c r="B279" s="916"/>
    </row>
    <row r="280" spans="1:2" ht="11.25">
      <c r="A280" s="916"/>
      <c r="B280" s="916"/>
    </row>
    <row r="281" spans="1:2" ht="11.25">
      <c r="A281" s="916"/>
      <c r="B281" s="916"/>
    </row>
    <row r="282" spans="1:2" ht="11.25">
      <c r="A282" s="916"/>
      <c r="B282" s="916"/>
    </row>
    <row r="283" spans="1:2" ht="11.25">
      <c r="A283" s="916"/>
      <c r="B283" s="916"/>
    </row>
    <row r="284" spans="1:2" ht="11.25">
      <c r="A284" s="916"/>
      <c r="B284" s="916"/>
    </row>
    <row r="285" spans="1:2" ht="11.25">
      <c r="A285" s="916"/>
      <c r="B285" s="916"/>
    </row>
    <row r="286" spans="1:2" ht="11.25">
      <c r="A286" s="916"/>
      <c r="B286" s="916"/>
    </row>
    <row r="287" spans="1:2" ht="11.25">
      <c r="A287" s="916"/>
      <c r="B287" s="916"/>
    </row>
    <row r="288" spans="1:2" ht="11.25">
      <c r="A288" s="916"/>
      <c r="B288" s="916"/>
    </row>
    <row r="289" spans="1:2" ht="11.25">
      <c r="A289" s="916"/>
      <c r="B289" s="916"/>
    </row>
    <row r="290" spans="1:2" ht="11.25">
      <c r="A290" s="916"/>
      <c r="B290" s="916"/>
    </row>
    <row r="291" spans="1:2" ht="11.25">
      <c r="A291" s="916"/>
      <c r="B291" s="916"/>
    </row>
    <row r="292" spans="1:2" ht="11.25">
      <c r="A292" s="916"/>
      <c r="B292" s="916"/>
    </row>
    <row r="293" spans="1:2" ht="11.25">
      <c r="A293" s="916"/>
      <c r="B293" s="916"/>
    </row>
    <row r="294" spans="1:2" ht="11.25">
      <c r="A294" s="916"/>
      <c r="B294" s="916"/>
    </row>
    <row r="295" spans="1:2" ht="11.25">
      <c r="A295" s="916"/>
      <c r="B295" s="916"/>
    </row>
    <row r="296" spans="1:2" ht="11.25">
      <c r="A296" s="916"/>
      <c r="B296" s="916"/>
    </row>
    <row r="297" spans="1:2" ht="11.25">
      <c r="A297" s="916"/>
      <c r="B297" s="916"/>
    </row>
    <row r="298" spans="1:2" ht="11.25">
      <c r="A298" s="916"/>
      <c r="B298" s="916"/>
    </row>
    <row r="299" spans="1:2" ht="11.25">
      <c r="A299" s="916"/>
      <c r="B299" s="916"/>
    </row>
    <row r="300" spans="1:2" ht="11.25">
      <c r="A300" s="916"/>
      <c r="B300" s="916"/>
    </row>
    <row r="301" spans="1:2" ht="11.25">
      <c r="A301" s="916"/>
      <c r="B301" s="916"/>
    </row>
    <row r="302" spans="1:2" ht="11.25">
      <c r="A302" s="916"/>
      <c r="B302" s="916"/>
    </row>
    <row r="303" spans="1:2" ht="11.25">
      <c r="A303" s="916"/>
      <c r="B303" s="916"/>
    </row>
    <row r="304" spans="1:2" ht="11.25">
      <c r="A304" s="916"/>
      <c r="B304" s="916"/>
    </row>
    <row r="305" spans="1:2" ht="11.25">
      <c r="A305" s="916"/>
      <c r="B305" s="916"/>
    </row>
    <row r="306" spans="1:2" ht="11.25">
      <c r="A306" s="916"/>
      <c r="B306" s="916"/>
    </row>
    <row r="307" spans="1:2" ht="11.25">
      <c r="A307" s="916"/>
      <c r="B307" s="916"/>
    </row>
    <row r="308" spans="1:2" ht="11.25">
      <c r="A308" s="916"/>
      <c r="B308" s="916"/>
    </row>
    <row r="309" spans="1:2" ht="11.25">
      <c r="A309" s="916"/>
      <c r="B309" s="916"/>
    </row>
    <row r="310" spans="1:2" ht="11.25">
      <c r="A310" s="916"/>
      <c r="B310" s="916"/>
    </row>
    <row r="311" spans="1:2" ht="11.25">
      <c r="A311" s="916"/>
      <c r="B311" s="916"/>
    </row>
    <row r="312" spans="1:2" ht="11.25">
      <c r="A312" s="916"/>
      <c r="B312" s="916"/>
    </row>
    <row r="313" spans="1:2" ht="11.25">
      <c r="A313" s="916"/>
      <c r="B313" s="916"/>
    </row>
    <row r="314" spans="1:2" ht="11.25">
      <c r="A314" s="916"/>
      <c r="B314" s="916"/>
    </row>
    <row r="315" spans="1:2" ht="11.25">
      <c r="A315" s="916"/>
      <c r="B315" s="916"/>
    </row>
    <row r="316" spans="1:2" ht="11.25">
      <c r="A316" s="916"/>
      <c r="B316" s="916"/>
    </row>
    <row r="317" spans="1:2" ht="11.25">
      <c r="A317" s="916"/>
      <c r="B317" s="916"/>
    </row>
    <row r="318" spans="1:2" ht="11.25">
      <c r="A318" s="916"/>
      <c r="B318" s="916"/>
    </row>
    <row r="319" spans="1:2" ht="11.25">
      <c r="A319" s="916"/>
      <c r="B319" s="916"/>
    </row>
    <row r="320" spans="1:2" ht="11.25">
      <c r="A320" s="916"/>
      <c r="B320" s="916"/>
    </row>
    <row r="321" spans="1:2" ht="11.25">
      <c r="A321" s="916"/>
      <c r="B321" s="916"/>
    </row>
    <row r="325" spans="1:6" ht="11.25">
      <c r="A325" s="916"/>
      <c r="B325" s="916"/>
      <c r="C325" s="916"/>
      <c r="D325" s="916"/>
      <c r="E325" s="916"/>
      <c r="F325" s="916"/>
    </row>
    <row r="326" spans="1:6" ht="11.25">
      <c r="A326" s="916"/>
      <c r="B326" s="916"/>
      <c r="C326" s="916"/>
      <c r="D326" s="916"/>
      <c r="E326" s="916"/>
      <c r="F326" s="916"/>
    </row>
    <row r="327" spans="1:6" ht="11.25">
      <c r="A327" s="916"/>
      <c r="B327" s="916"/>
      <c r="C327" s="916"/>
      <c r="D327" s="916"/>
      <c r="E327" s="916"/>
      <c r="F327" s="916"/>
    </row>
    <row r="328" spans="1:6" ht="11.25">
      <c r="A328" s="916"/>
      <c r="B328" s="916"/>
      <c r="C328" s="916"/>
      <c r="D328" s="916"/>
      <c r="E328" s="916"/>
      <c r="F328" s="916"/>
    </row>
    <row r="329" spans="1:6" ht="11.25">
      <c r="A329" s="916"/>
      <c r="B329" s="916"/>
      <c r="C329" s="916"/>
      <c r="D329" s="916"/>
      <c r="E329" s="916"/>
      <c r="F329" s="916"/>
    </row>
    <row r="330" spans="1:6" ht="11.25">
      <c r="A330" s="916"/>
      <c r="B330" s="916"/>
      <c r="C330" s="916"/>
      <c r="D330" s="916"/>
      <c r="E330" s="916"/>
      <c r="F330" s="916"/>
    </row>
    <row r="331" spans="1:6" ht="11.25">
      <c r="A331" s="916"/>
      <c r="B331" s="916"/>
      <c r="C331" s="916"/>
      <c r="D331" s="916"/>
      <c r="E331" s="916"/>
      <c r="F331" s="916"/>
    </row>
    <row r="332" spans="1:6" ht="11.25">
      <c r="A332" s="916"/>
      <c r="B332" s="916"/>
      <c r="C332" s="916"/>
      <c r="D332" s="916"/>
      <c r="E332" s="916"/>
      <c r="F332" s="916"/>
    </row>
    <row r="333" spans="1:6" ht="11.25">
      <c r="A333" s="916"/>
      <c r="B333" s="916"/>
      <c r="C333" s="916"/>
      <c r="D333" s="916"/>
      <c r="E333" s="916"/>
      <c r="F333" s="916"/>
    </row>
    <row r="334" spans="1:6" ht="11.25">
      <c r="A334" s="916"/>
      <c r="B334" s="916"/>
      <c r="C334" s="916"/>
      <c r="D334" s="916"/>
      <c r="E334" s="916"/>
      <c r="F334" s="916"/>
    </row>
    <row r="335" spans="1:6" ht="11.25">
      <c r="A335" s="916"/>
      <c r="B335" s="916"/>
      <c r="C335" s="916"/>
      <c r="D335" s="916"/>
      <c r="E335" s="916"/>
      <c r="F335" s="916"/>
    </row>
    <row r="336" spans="1:6" ht="11.25">
      <c r="A336" s="916"/>
      <c r="B336" s="916"/>
      <c r="C336" s="916"/>
      <c r="D336" s="916"/>
      <c r="E336" s="916"/>
      <c r="F336" s="916"/>
    </row>
    <row r="337" spans="1:6" ht="11.25">
      <c r="A337" s="916"/>
      <c r="B337" s="916"/>
      <c r="C337" s="916"/>
      <c r="D337" s="916"/>
      <c r="E337" s="916"/>
      <c r="F337" s="916"/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47"/>
  <sheetViews>
    <sheetView workbookViewId="0" topLeftCell="A1">
      <selection activeCell="E85" sqref="E85"/>
    </sheetView>
  </sheetViews>
  <sheetFormatPr defaultColWidth="9.00390625" defaultRowHeight="15.75"/>
  <cols>
    <col min="1" max="1" width="16.375" style="918" bestFit="1" customWidth="1"/>
    <col min="2" max="2" width="11.50390625" style="918" bestFit="1" customWidth="1"/>
    <col min="3" max="5" width="9.00390625" style="918" customWidth="1"/>
    <col min="6" max="6" width="18.875" style="918" customWidth="1"/>
    <col min="7" max="16384" width="9.00390625" style="918" customWidth="1"/>
  </cols>
  <sheetData>
    <row r="1" spans="1:23" ht="11.25">
      <c r="A1" s="918" t="s">
        <v>600</v>
      </c>
      <c r="B1" s="918" t="s">
        <v>601</v>
      </c>
      <c r="C1" s="918" t="s">
        <v>602</v>
      </c>
      <c r="D1" s="918" t="s">
        <v>830</v>
      </c>
      <c r="E1" s="918" t="s">
        <v>604</v>
      </c>
      <c r="F1" s="918" t="s">
        <v>1267</v>
      </c>
      <c r="G1" s="918" t="s">
        <v>987</v>
      </c>
      <c r="H1" s="918" t="s">
        <v>1163</v>
      </c>
      <c r="I1" s="918" t="s">
        <v>1164</v>
      </c>
      <c r="J1" s="918" t="s">
        <v>1165</v>
      </c>
      <c r="K1" s="918" t="s">
        <v>992</v>
      </c>
      <c r="L1" s="918" t="s">
        <v>1268</v>
      </c>
      <c r="M1" s="918" t="s">
        <v>993</v>
      </c>
      <c r="N1" s="918" t="s">
        <v>1168</v>
      </c>
      <c r="O1" s="918" t="s">
        <v>1169</v>
      </c>
      <c r="P1" s="918" t="s">
        <v>1170</v>
      </c>
      <c r="Q1" s="918" t="s">
        <v>998</v>
      </c>
      <c r="R1" s="918" t="s">
        <v>615</v>
      </c>
      <c r="S1" s="918" t="s">
        <v>610</v>
      </c>
      <c r="T1" s="918" t="s">
        <v>616</v>
      </c>
      <c r="U1" s="918" t="s">
        <v>618</v>
      </c>
      <c r="V1" s="918" t="s">
        <v>617</v>
      </c>
      <c r="W1" s="918" t="s">
        <v>619</v>
      </c>
    </row>
    <row r="2" spans="1:23" ht="11.25">
      <c r="A2" s="916">
        <v>1</v>
      </c>
      <c r="B2" s="916">
        <v>1</v>
      </c>
      <c r="C2" s="918">
        <v>0</v>
      </c>
      <c r="D2" s="918" t="s">
        <v>1171</v>
      </c>
      <c r="F2" s="918" t="s">
        <v>1269</v>
      </c>
      <c r="G2" s="918">
        <v>0</v>
      </c>
      <c r="H2" s="918">
        <v>0</v>
      </c>
      <c r="I2" s="933"/>
      <c r="J2" s="918">
        <v>0</v>
      </c>
      <c r="K2" s="918">
        <v>0</v>
      </c>
      <c r="L2" s="918">
        <v>0</v>
      </c>
      <c r="M2" s="918">
        <v>0</v>
      </c>
      <c r="N2" s="918">
        <v>0</v>
      </c>
      <c r="O2" s="918">
        <v>0</v>
      </c>
      <c r="P2" s="918">
        <v>0</v>
      </c>
      <c r="Q2" s="918">
        <v>0</v>
      </c>
      <c r="R2" s="918" t="b">
        <v>0</v>
      </c>
      <c r="W2" s="918" t="s">
        <v>621</v>
      </c>
    </row>
    <row r="3" spans="1:23" ht="11.25">
      <c r="A3" s="916">
        <v>2</v>
      </c>
      <c r="B3" s="916">
        <v>2</v>
      </c>
      <c r="C3" s="918">
        <v>0</v>
      </c>
      <c r="D3" s="918" t="s">
        <v>1175</v>
      </c>
      <c r="F3" s="918" t="s">
        <v>1270</v>
      </c>
      <c r="G3" s="918">
        <v>-484</v>
      </c>
      <c r="H3" s="918">
        <v>654</v>
      </c>
      <c r="I3" s="918" t="s">
        <v>1271</v>
      </c>
      <c r="J3" s="918">
        <v>112</v>
      </c>
      <c r="K3" s="918">
        <v>58</v>
      </c>
      <c r="L3" s="918">
        <v>0</v>
      </c>
      <c r="M3" s="918">
        <v>0</v>
      </c>
      <c r="N3" s="918">
        <v>0</v>
      </c>
      <c r="O3" s="918">
        <v>0</v>
      </c>
      <c r="P3" s="918">
        <v>0</v>
      </c>
      <c r="Q3" s="918">
        <v>0</v>
      </c>
      <c r="R3" s="918" t="b">
        <v>0</v>
      </c>
      <c r="W3" s="918" t="s">
        <v>621</v>
      </c>
    </row>
    <row r="4" spans="1:23" ht="11.25">
      <c r="A4" s="916">
        <v>3</v>
      </c>
      <c r="B4" s="935">
        <v>3</v>
      </c>
      <c r="C4" s="918">
        <v>0</v>
      </c>
      <c r="D4" s="918" t="s">
        <v>1177</v>
      </c>
      <c r="G4" s="918">
        <v>0</v>
      </c>
      <c r="H4" s="918">
        <v>0</v>
      </c>
      <c r="J4" s="918">
        <v>0</v>
      </c>
      <c r="K4" s="918">
        <v>0</v>
      </c>
      <c r="L4" s="918">
        <v>0</v>
      </c>
      <c r="M4" s="918">
        <v>0</v>
      </c>
      <c r="N4" s="918">
        <v>0</v>
      </c>
      <c r="O4" s="918">
        <v>0</v>
      </c>
      <c r="P4" s="918">
        <v>0</v>
      </c>
      <c r="Q4" s="918">
        <v>0</v>
      </c>
      <c r="R4" s="918" t="b">
        <v>0</v>
      </c>
      <c r="W4" s="918" t="s">
        <v>621</v>
      </c>
    </row>
    <row r="5" spans="1:23" ht="11.25">
      <c r="A5" s="916">
        <v>4</v>
      </c>
      <c r="B5" s="935">
        <v>4</v>
      </c>
      <c r="C5" s="918">
        <v>0</v>
      </c>
      <c r="D5" s="918" t="s">
        <v>1178</v>
      </c>
      <c r="F5" s="918" t="s">
        <v>1272</v>
      </c>
      <c r="G5" s="918">
        <v>180329</v>
      </c>
      <c r="H5" s="918">
        <v>72009257</v>
      </c>
      <c r="I5" s="918" t="s">
        <v>1271</v>
      </c>
      <c r="J5" s="918">
        <v>72181276</v>
      </c>
      <c r="K5" s="918">
        <v>8310</v>
      </c>
      <c r="L5" s="918">
        <v>0</v>
      </c>
      <c r="M5" s="918">
        <v>0</v>
      </c>
      <c r="N5" s="918">
        <v>0</v>
      </c>
      <c r="O5" s="918">
        <v>0</v>
      </c>
      <c r="P5" s="918">
        <v>0</v>
      </c>
      <c r="Q5" s="918">
        <v>0</v>
      </c>
      <c r="R5" s="918" t="b">
        <v>0</v>
      </c>
      <c r="W5" s="918" t="s">
        <v>621</v>
      </c>
    </row>
    <row r="6" spans="1:23" ht="11.25">
      <c r="A6" s="916">
        <v>5</v>
      </c>
      <c r="B6" s="935">
        <v>5</v>
      </c>
      <c r="C6" s="918">
        <v>0</v>
      </c>
      <c r="D6" s="918" t="s">
        <v>1180</v>
      </c>
      <c r="G6" s="918">
        <v>0</v>
      </c>
      <c r="H6" s="918">
        <v>0</v>
      </c>
      <c r="J6" s="918">
        <v>0</v>
      </c>
      <c r="K6" s="918">
        <v>0</v>
      </c>
      <c r="L6" s="918">
        <v>0</v>
      </c>
      <c r="M6" s="918">
        <v>0</v>
      </c>
      <c r="N6" s="918">
        <v>0</v>
      </c>
      <c r="O6" s="918">
        <v>0</v>
      </c>
      <c r="P6" s="918">
        <v>0</v>
      </c>
      <c r="Q6" s="918">
        <v>0</v>
      </c>
      <c r="R6" s="918" t="b">
        <v>0</v>
      </c>
      <c r="W6" s="918" t="s">
        <v>621</v>
      </c>
    </row>
    <row r="7" spans="1:23" ht="11.25">
      <c r="A7" s="916">
        <v>6</v>
      </c>
      <c r="B7" s="935">
        <v>6</v>
      </c>
      <c r="C7" s="918">
        <v>0</v>
      </c>
      <c r="D7" s="918" t="s">
        <v>1182</v>
      </c>
      <c r="F7" s="918" t="s">
        <v>1273</v>
      </c>
      <c r="G7" s="918">
        <v>0</v>
      </c>
      <c r="H7" s="918">
        <v>0</v>
      </c>
      <c r="J7" s="918">
        <v>0</v>
      </c>
      <c r="K7" s="918">
        <v>0</v>
      </c>
      <c r="L7" s="918">
        <v>0</v>
      </c>
      <c r="M7" s="918">
        <v>0</v>
      </c>
      <c r="N7" s="918">
        <v>0</v>
      </c>
      <c r="O7" s="918">
        <v>0</v>
      </c>
      <c r="P7" s="918">
        <v>0</v>
      </c>
      <c r="Q7" s="918">
        <v>0</v>
      </c>
      <c r="R7" s="918" t="b">
        <v>0</v>
      </c>
      <c r="W7" s="918" t="s">
        <v>621</v>
      </c>
    </row>
    <row r="8" spans="1:23" ht="11.25">
      <c r="A8" s="916">
        <v>7</v>
      </c>
      <c r="B8" s="935">
        <v>7</v>
      </c>
      <c r="C8" s="918">
        <v>0</v>
      </c>
      <c r="D8" s="918" t="s">
        <v>1183</v>
      </c>
      <c r="F8" s="918" t="s">
        <v>1274</v>
      </c>
      <c r="G8" s="918">
        <v>0</v>
      </c>
      <c r="H8" s="918">
        <v>0</v>
      </c>
      <c r="J8" s="918">
        <v>0</v>
      </c>
      <c r="K8" s="918">
        <v>0</v>
      </c>
      <c r="L8" s="918">
        <v>0</v>
      </c>
      <c r="M8" s="918">
        <v>0</v>
      </c>
      <c r="N8" s="918">
        <v>0</v>
      </c>
      <c r="O8" s="918">
        <v>0</v>
      </c>
      <c r="P8" s="918">
        <v>0</v>
      </c>
      <c r="Q8" s="918">
        <v>0</v>
      </c>
      <c r="R8" s="918" t="b">
        <v>0</v>
      </c>
      <c r="W8" s="918" t="s">
        <v>621</v>
      </c>
    </row>
    <row r="9" spans="1:23" ht="11.25">
      <c r="A9" s="916">
        <v>8</v>
      </c>
      <c r="B9" s="935">
        <v>8</v>
      </c>
      <c r="C9" s="918">
        <v>0</v>
      </c>
      <c r="D9" s="918" t="s">
        <v>1185</v>
      </c>
      <c r="F9" s="918" t="s">
        <v>1275</v>
      </c>
      <c r="G9" s="918">
        <v>539904</v>
      </c>
      <c r="H9" s="918">
        <v>0</v>
      </c>
      <c r="I9" s="918">
        <v>425</v>
      </c>
      <c r="J9" s="918">
        <v>126825</v>
      </c>
      <c r="K9" s="918">
        <v>413079</v>
      </c>
      <c r="L9" s="918">
        <v>0</v>
      </c>
      <c r="M9" s="918">
        <v>0</v>
      </c>
      <c r="N9" s="918">
        <v>0</v>
      </c>
      <c r="O9" s="918">
        <v>0</v>
      </c>
      <c r="P9" s="918">
        <v>0</v>
      </c>
      <c r="Q9" s="918">
        <v>0</v>
      </c>
      <c r="R9" s="918" t="b">
        <v>0</v>
      </c>
      <c r="W9" s="918" t="s">
        <v>621</v>
      </c>
    </row>
    <row r="10" spans="1:23" ht="11.25">
      <c r="A10" s="916">
        <v>9</v>
      </c>
      <c r="B10" s="935">
        <v>9</v>
      </c>
      <c r="C10" s="918">
        <v>0</v>
      </c>
      <c r="D10" s="918" t="s">
        <v>1187</v>
      </c>
      <c r="G10" s="918">
        <v>0</v>
      </c>
      <c r="H10" s="918">
        <v>0</v>
      </c>
      <c r="J10" s="918">
        <v>0</v>
      </c>
      <c r="K10" s="918">
        <v>0</v>
      </c>
      <c r="L10" s="918">
        <v>0</v>
      </c>
      <c r="M10" s="918">
        <v>0</v>
      </c>
      <c r="N10" s="918">
        <v>0</v>
      </c>
      <c r="O10" s="918">
        <v>0</v>
      </c>
      <c r="P10" s="918">
        <v>0</v>
      </c>
      <c r="Q10" s="918">
        <v>0</v>
      </c>
      <c r="R10" s="918" t="b">
        <v>0</v>
      </c>
      <c r="W10" s="918" t="s">
        <v>621</v>
      </c>
    </row>
    <row r="11" spans="1:23" ht="11.25">
      <c r="A11" s="916">
        <v>10</v>
      </c>
      <c r="B11" s="935">
        <v>10</v>
      </c>
      <c r="C11" s="918">
        <v>0</v>
      </c>
      <c r="D11" s="918" t="s">
        <v>1189</v>
      </c>
      <c r="F11" s="918" t="s">
        <v>1276</v>
      </c>
      <c r="G11" s="918">
        <v>0</v>
      </c>
      <c r="H11" s="918">
        <v>0</v>
      </c>
      <c r="J11" s="918">
        <v>0</v>
      </c>
      <c r="K11" s="918">
        <v>0</v>
      </c>
      <c r="L11" s="918">
        <v>0</v>
      </c>
      <c r="M11" s="918">
        <v>0</v>
      </c>
      <c r="N11" s="918">
        <v>0</v>
      </c>
      <c r="O11" s="918">
        <v>0</v>
      </c>
      <c r="P11" s="918">
        <v>0</v>
      </c>
      <c r="Q11" s="918">
        <v>0</v>
      </c>
      <c r="R11" s="918" t="b">
        <v>0</v>
      </c>
      <c r="W11" s="918" t="s">
        <v>621</v>
      </c>
    </row>
    <row r="12" spans="1:23" ht="11.25">
      <c r="A12" s="916">
        <v>11</v>
      </c>
      <c r="B12" s="935">
        <v>11</v>
      </c>
      <c r="C12" s="918">
        <v>0</v>
      </c>
      <c r="D12" s="918" t="s">
        <v>1191</v>
      </c>
      <c r="F12" s="918" t="s">
        <v>1277</v>
      </c>
      <c r="G12" s="918">
        <v>0</v>
      </c>
      <c r="H12" s="918">
        <v>0</v>
      </c>
      <c r="J12" s="918">
        <v>0</v>
      </c>
      <c r="K12" s="918">
        <v>0</v>
      </c>
      <c r="L12" s="918">
        <v>0</v>
      </c>
      <c r="M12" s="918">
        <v>0</v>
      </c>
      <c r="N12" s="918">
        <v>0</v>
      </c>
      <c r="O12" s="918">
        <v>0</v>
      </c>
      <c r="P12" s="918">
        <v>0</v>
      </c>
      <c r="Q12" s="918">
        <v>0</v>
      </c>
      <c r="R12" s="918" t="b">
        <v>0</v>
      </c>
      <c r="W12" s="918" t="s">
        <v>621</v>
      </c>
    </row>
    <row r="13" spans="1:23" ht="11.25">
      <c r="A13" s="916">
        <v>12</v>
      </c>
      <c r="B13" s="935">
        <v>12</v>
      </c>
      <c r="C13" s="918">
        <v>0</v>
      </c>
      <c r="D13" s="918" t="s">
        <v>1192</v>
      </c>
      <c r="F13" s="918" t="s">
        <v>1275</v>
      </c>
      <c r="G13" s="918">
        <v>15074</v>
      </c>
      <c r="H13" s="918">
        <v>0</v>
      </c>
      <c r="I13" s="918">
        <v>421</v>
      </c>
      <c r="J13" s="918">
        <v>2580</v>
      </c>
      <c r="K13" s="918">
        <v>12494</v>
      </c>
      <c r="L13" s="918">
        <v>0</v>
      </c>
      <c r="M13" s="918">
        <v>0</v>
      </c>
      <c r="N13" s="918">
        <v>0</v>
      </c>
      <c r="O13" s="918">
        <v>0</v>
      </c>
      <c r="P13" s="918">
        <v>0</v>
      </c>
      <c r="Q13" s="918">
        <v>0</v>
      </c>
      <c r="R13" s="918" t="b">
        <v>0</v>
      </c>
      <c r="W13" s="918" t="s">
        <v>621</v>
      </c>
    </row>
    <row r="14" spans="1:23" ht="11.25">
      <c r="A14" s="916">
        <v>13</v>
      </c>
      <c r="B14" s="935">
        <v>13</v>
      </c>
      <c r="C14" s="918">
        <v>0</v>
      </c>
      <c r="D14" s="918" t="s">
        <v>1194</v>
      </c>
      <c r="G14" s="918">
        <v>0</v>
      </c>
      <c r="H14" s="918">
        <v>0</v>
      </c>
      <c r="J14" s="918">
        <v>0</v>
      </c>
      <c r="K14" s="918">
        <v>0</v>
      </c>
      <c r="L14" s="918">
        <v>0</v>
      </c>
      <c r="M14" s="918">
        <v>0</v>
      </c>
      <c r="N14" s="918">
        <v>0</v>
      </c>
      <c r="O14" s="918">
        <v>0</v>
      </c>
      <c r="P14" s="918">
        <v>0</v>
      </c>
      <c r="Q14" s="918">
        <v>0</v>
      </c>
      <c r="R14" s="918" t="b">
        <v>0</v>
      </c>
      <c r="W14" s="918" t="s">
        <v>621</v>
      </c>
    </row>
    <row r="15" spans="1:23" ht="11.25">
      <c r="A15" s="916">
        <v>14</v>
      </c>
      <c r="B15" s="935">
        <v>14</v>
      </c>
      <c r="C15" s="918">
        <v>0</v>
      </c>
      <c r="D15" s="918" t="s">
        <v>1196</v>
      </c>
      <c r="F15" s="918" t="s">
        <v>1278</v>
      </c>
      <c r="G15" s="918">
        <v>0</v>
      </c>
      <c r="H15" s="918">
        <v>0</v>
      </c>
      <c r="J15" s="918">
        <v>0</v>
      </c>
      <c r="K15" s="918">
        <v>0</v>
      </c>
      <c r="L15" s="918">
        <v>0</v>
      </c>
      <c r="M15" s="918">
        <v>0</v>
      </c>
      <c r="N15" s="918">
        <v>0</v>
      </c>
      <c r="O15" s="918">
        <v>0</v>
      </c>
      <c r="P15" s="918">
        <v>0</v>
      </c>
      <c r="Q15" s="918">
        <v>0</v>
      </c>
      <c r="R15" s="918" t="b">
        <v>0</v>
      </c>
      <c r="W15" s="918" t="s">
        <v>621</v>
      </c>
    </row>
    <row r="16" spans="1:23" ht="11.25">
      <c r="A16" s="916">
        <v>15</v>
      </c>
      <c r="B16" s="935">
        <v>15</v>
      </c>
      <c r="C16" s="918">
        <v>0</v>
      </c>
      <c r="D16" s="918" t="s">
        <v>1198</v>
      </c>
      <c r="F16" s="918" t="s">
        <v>1279</v>
      </c>
      <c r="G16" s="918">
        <v>966665</v>
      </c>
      <c r="H16" s="918">
        <v>0</v>
      </c>
      <c r="I16" s="918">
        <v>547</v>
      </c>
      <c r="J16" s="918">
        <v>200004</v>
      </c>
      <c r="K16" s="918">
        <v>766661</v>
      </c>
      <c r="L16" s="918">
        <v>0</v>
      </c>
      <c r="M16" s="918">
        <v>0</v>
      </c>
      <c r="N16" s="918">
        <v>0</v>
      </c>
      <c r="O16" s="918">
        <v>0</v>
      </c>
      <c r="P16" s="918">
        <v>0</v>
      </c>
      <c r="Q16" s="918">
        <v>0</v>
      </c>
      <c r="R16" s="918" t="b">
        <v>0</v>
      </c>
      <c r="W16" s="918" t="s">
        <v>621</v>
      </c>
    </row>
    <row r="17" spans="1:23" ht="11.25">
      <c r="A17" s="918">
        <v>16</v>
      </c>
      <c r="B17" s="918">
        <v>16</v>
      </c>
      <c r="C17" s="918">
        <v>0</v>
      </c>
      <c r="D17" s="918" t="s">
        <v>1199</v>
      </c>
      <c r="G17" s="918">
        <v>0</v>
      </c>
      <c r="H17" s="918">
        <v>0</v>
      </c>
      <c r="J17" s="918">
        <v>0</v>
      </c>
      <c r="K17" s="918">
        <v>0</v>
      </c>
      <c r="L17" s="918">
        <v>0</v>
      </c>
      <c r="M17" s="918">
        <v>0</v>
      </c>
      <c r="N17" s="918">
        <v>0</v>
      </c>
      <c r="O17" s="918">
        <v>0</v>
      </c>
      <c r="P17" s="918">
        <v>0</v>
      </c>
      <c r="Q17" s="918">
        <v>0</v>
      </c>
      <c r="R17" s="918" t="b">
        <v>0</v>
      </c>
      <c r="W17" s="918" t="s">
        <v>621</v>
      </c>
    </row>
    <row r="18" spans="1:23" ht="11.25">
      <c r="A18" s="918">
        <v>17</v>
      </c>
      <c r="B18" s="918">
        <v>17</v>
      </c>
      <c r="C18" s="918">
        <v>0</v>
      </c>
      <c r="D18" s="918" t="s">
        <v>1201</v>
      </c>
      <c r="F18" s="918" t="s">
        <v>1280</v>
      </c>
      <c r="G18" s="918">
        <v>0</v>
      </c>
      <c r="H18" s="918">
        <v>0</v>
      </c>
      <c r="J18" s="918">
        <v>0</v>
      </c>
      <c r="K18" s="918">
        <v>0</v>
      </c>
      <c r="L18" s="918">
        <v>0</v>
      </c>
      <c r="M18" s="918">
        <v>0</v>
      </c>
      <c r="N18" s="918">
        <v>0</v>
      </c>
      <c r="O18" s="918">
        <v>0</v>
      </c>
      <c r="P18" s="918">
        <v>0</v>
      </c>
      <c r="Q18" s="918">
        <v>0</v>
      </c>
      <c r="R18" s="918" t="b">
        <v>0</v>
      </c>
      <c r="W18" s="918" t="s">
        <v>621</v>
      </c>
    </row>
    <row r="19" spans="1:23" ht="11.25">
      <c r="A19" s="918">
        <v>18</v>
      </c>
      <c r="B19" s="918">
        <v>18</v>
      </c>
      <c r="C19" s="918">
        <v>0</v>
      </c>
      <c r="D19" s="918" t="s">
        <v>1203</v>
      </c>
      <c r="F19" s="918" t="s">
        <v>1281</v>
      </c>
      <c r="G19" s="918">
        <v>1324569</v>
      </c>
      <c r="H19" s="918">
        <v>0</v>
      </c>
      <c r="I19" s="918">
        <v>565</v>
      </c>
      <c r="J19" s="918">
        <v>196416</v>
      </c>
      <c r="K19" s="918">
        <v>1128153</v>
      </c>
      <c r="L19" s="918">
        <v>0</v>
      </c>
      <c r="M19" s="918">
        <v>0</v>
      </c>
      <c r="N19" s="918">
        <v>0</v>
      </c>
      <c r="O19" s="918">
        <v>0</v>
      </c>
      <c r="P19" s="918">
        <v>0</v>
      </c>
      <c r="Q19" s="918">
        <v>0</v>
      </c>
      <c r="R19" s="918" t="b">
        <v>0</v>
      </c>
      <c r="W19" s="918" t="s">
        <v>621</v>
      </c>
    </row>
    <row r="20" spans="1:23" ht="11.25">
      <c r="A20" s="918">
        <v>19</v>
      </c>
      <c r="B20" s="918">
        <v>19</v>
      </c>
      <c r="C20" s="918">
        <v>0</v>
      </c>
      <c r="D20" s="918" t="s">
        <v>1204</v>
      </c>
      <c r="G20" s="918">
        <v>0</v>
      </c>
      <c r="H20" s="918">
        <v>0</v>
      </c>
      <c r="J20" s="918">
        <v>0</v>
      </c>
      <c r="K20" s="918">
        <v>0</v>
      </c>
      <c r="L20" s="918">
        <v>0</v>
      </c>
      <c r="M20" s="918">
        <v>0</v>
      </c>
      <c r="N20" s="918">
        <v>0</v>
      </c>
      <c r="O20" s="918">
        <v>0</v>
      </c>
      <c r="P20" s="918">
        <v>0</v>
      </c>
      <c r="Q20" s="918">
        <v>0</v>
      </c>
      <c r="R20" s="918" t="b">
        <v>0</v>
      </c>
      <c r="W20" s="918" t="s">
        <v>621</v>
      </c>
    </row>
    <row r="21" spans="1:23" ht="11.25">
      <c r="A21" s="918">
        <v>20</v>
      </c>
      <c r="B21" s="918">
        <v>20</v>
      </c>
      <c r="C21" s="918">
        <v>0</v>
      </c>
      <c r="D21" s="918" t="s">
        <v>1206</v>
      </c>
      <c r="F21" s="918" t="s">
        <v>1282</v>
      </c>
      <c r="G21" s="918">
        <v>0</v>
      </c>
      <c r="H21" s="918">
        <v>0</v>
      </c>
      <c r="J21" s="918">
        <v>0</v>
      </c>
      <c r="K21" s="918">
        <v>0</v>
      </c>
      <c r="L21" s="918">
        <v>0</v>
      </c>
      <c r="M21" s="918">
        <v>0</v>
      </c>
      <c r="N21" s="918">
        <v>0</v>
      </c>
      <c r="O21" s="918">
        <v>0</v>
      </c>
      <c r="P21" s="918">
        <v>0</v>
      </c>
      <c r="Q21" s="918">
        <v>0</v>
      </c>
      <c r="R21" s="918" t="b">
        <v>0</v>
      </c>
      <c r="W21" s="918" t="s">
        <v>621</v>
      </c>
    </row>
    <row r="22" spans="1:23" ht="11.25">
      <c r="A22" s="918">
        <v>21</v>
      </c>
      <c r="B22" s="918">
        <v>21</v>
      </c>
      <c r="C22" s="918">
        <v>0</v>
      </c>
      <c r="D22" s="918" t="s">
        <v>1208</v>
      </c>
      <c r="F22" s="918" t="s">
        <v>1283</v>
      </c>
      <c r="G22" s="918">
        <v>0</v>
      </c>
      <c r="H22" s="918">
        <v>0</v>
      </c>
      <c r="J22" s="918">
        <v>0</v>
      </c>
      <c r="K22" s="918">
        <v>0</v>
      </c>
      <c r="L22" s="918">
        <v>0</v>
      </c>
      <c r="M22" s="918">
        <v>0</v>
      </c>
      <c r="N22" s="918">
        <v>0</v>
      </c>
      <c r="O22" s="918">
        <v>0</v>
      </c>
      <c r="P22" s="918">
        <v>0</v>
      </c>
      <c r="Q22" s="918">
        <v>0</v>
      </c>
      <c r="R22" s="918" t="b">
        <v>0</v>
      </c>
      <c r="W22" s="918" t="s">
        <v>621</v>
      </c>
    </row>
    <row r="23" spans="1:23" ht="11.25">
      <c r="A23" s="918">
        <v>22</v>
      </c>
      <c r="B23" s="918">
        <v>22</v>
      </c>
      <c r="C23" s="918">
        <v>0</v>
      </c>
      <c r="D23" s="918" t="s">
        <v>1210</v>
      </c>
      <c r="F23" s="918" t="s">
        <v>1284</v>
      </c>
      <c r="G23" s="918">
        <v>370970</v>
      </c>
      <c r="H23" s="918">
        <v>1439975</v>
      </c>
      <c r="I23" s="918">
        <v>555</v>
      </c>
      <c r="J23" s="918">
        <v>1733945</v>
      </c>
      <c r="K23" s="918">
        <v>77000</v>
      </c>
      <c r="L23" s="918">
        <v>0</v>
      </c>
      <c r="M23" s="918">
        <v>0</v>
      </c>
      <c r="N23" s="918">
        <v>0</v>
      </c>
      <c r="O23" s="918">
        <v>0</v>
      </c>
      <c r="P23" s="918">
        <v>0</v>
      </c>
      <c r="Q23" s="918">
        <v>0</v>
      </c>
      <c r="R23" s="918" t="b">
        <v>0</v>
      </c>
      <c r="W23" s="918" t="s">
        <v>621</v>
      </c>
    </row>
    <row r="24" spans="1:23" ht="11.25">
      <c r="A24" s="918">
        <v>23</v>
      </c>
      <c r="B24" s="918">
        <v>23</v>
      </c>
      <c r="C24" s="918">
        <v>0</v>
      </c>
      <c r="D24" s="918" t="s">
        <v>1211</v>
      </c>
      <c r="G24" s="918">
        <v>0</v>
      </c>
      <c r="H24" s="918">
        <v>0</v>
      </c>
      <c r="J24" s="918">
        <v>0</v>
      </c>
      <c r="K24" s="918">
        <v>0</v>
      </c>
      <c r="L24" s="918">
        <v>0</v>
      </c>
      <c r="M24" s="918">
        <v>0</v>
      </c>
      <c r="N24" s="918">
        <v>0</v>
      </c>
      <c r="O24" s="918">
        <v>0</v>
      </c>
      <c r="P24" s="918">
        <v>0</v>
      </c>
      <c r="Q24" s="918">
        <v>0</v>
      </c>
      <c r="R24" s="918" t="b">
        <v>0</v>
      </c>
      <c r="W24" s="918" t="s">
        <v>621</v>
      </c>
    </row>
    <row r="25" spans="1:23" ht="11.25">
      <c r="A25" s="918">
        <v>24</v>
      </c>
      <c r="B25" s="918">
        <v>24</v>
      </c>
      <c r="C25" s="918">
        <v>0</v>
      </c>
      <c r="D25" s="918" t="s">
        <v>1213</v>
      </c>
      <c r="F25" s="918" t="s">
        <v>1285</v>
      </c>
      <c r="G25" s="918">
        <v>0</v>
      </c>
      <c r="H25" s="918">
        <v>0</v>
      </c>
      <c r="J25" s="918">
        <v>0</v>
      </c>
      <c r="K25" s="918">
        <v>0</v>
      </c>
      <c r="L25" s="918">
        <v>0</v>
      </c>
      <c r="M25" s="918">
        <v>0</v>
      </c>
      <c r="N25" s="918">
        <v>0</v>
      </c>
      <c r="O25" s="918">
        <v>0</v>
      </c>
      <c r="P25" s="918">
        <v>0</v>
      </c>
      <c r="Q25" s="918">
        <v>0</v>
      </c>
      <c r="R25" s="918" t="b">
        <v>0</v>
      </c>
      <c r="W25" s="918" t="s">
        <v>621</v>
      </c>
    </row>
    <row r="26" spans="1:23" ht="11.25">
      <c r="A26" s="918">
        <v>25</v>
      </c>
      <c r="B26" s="918">
        <v>25</v>
      </c>
      <c r="C26" s="918">
        <v>0</v>
      </c>
      <c r="D26" s="918" t="s">
        <v>1215</v>
      </c>
      <c r="F26" s="918" t="s">
        <v>1286</v>
      </c>
      <c r="G26" s="918">
        <v>186165</v>
      </c>
      <c r="H26" s="918">
        <v>99877</v>
      </c>
      <c r="I26" s="918">
        <v>418</v>
      </c>
      <c r="J26" s="918">
        <v>41218</v>
      </c>
      <c r="K26" s="918">
        <v>244824</v>
      </c>
      <c r="L26" s="918">
        <v>0</v>
      </c>
      <c r="M26" s="918">
        <v>0</v>
      </c>
      <c r="N26" s="918">
        <v>561410695</v>
      </c>
      <c r="O26" s="918">
        <v>0</v>
      </c>
      <c r="P26" s="918">
        <v>0</v>
      </c>
      <c r="Q26" s="918">
        <v>0</v>
      </c>
      <c r="R26" s="918" t="b">
        <v>0</v>
      </c>
      <c r="W26" s="918" t="s">
        <v>621</v>
      </c>
    </row>
    <row r="27" spans="1:23" ht="11.25">
      <c r="A27" s="918">
        <v>26</v>
      </c>
      <c r="B27" s="918">
        <v>26</v>
      </c>
      <c r="C27" s="918">
        <v>0</v>
      </c>
      <c r="D27" s="918" t="s">
        <v>1217</v>
      </c>
      <c r="G27" s="918">
        <v>0</v>
      </c>
      <c r="H27" s="918">
        <v>0</v>
      </c>
      <c r="J27" s="918">
        <v>0</v>
      </c>
      <c r="K27" s="918">
        <v>0</v>
      </c>
      <c r="L27" s="918">
        <v>0</v>
      </c>
      <c r="M27" s="918">
        <v>0</v>
      </c>
      <c r="N27" s="918">
        <v>0</v>
      </c>
      <c r="O27" s="918">
        <v>0</v>
      </c>
      <c r="P27" s="918">
        <v>0</v>
      </c>
      <c r="Q27" s="918">
        <v>0</v>
      </c>
      <c r="R27" s="918" t="b">
        <v>0</v>
      </c>
      <c r="W27" s="918" t="s">
        <v>621</v>
      </c>
    </row>
    <row r="28" spans="1:23" ht="11.25">
      <c r="A28" s="918">
        <v>27</v>
      </c>
      <c r="B28" s="918">
        <v>27</v>
      </c>
      <c r="C28" s="918">
        <v>0</v>
      </c>
      <c r="D28" s="918" t="s">
        <v>1218</v>
      </c>
      <c r="F28" s="918" t="s">
        <v>1287</v>
      </c>
      <c r="G28" s="918">
        <v>0</v>
      </c>
      <c r="H28" s="918">
        <v>0</v>
      </c>
      <c r="J28" s="918">
        <v>0</v>
      </c>
      <c r="K28" s="918">
        <v>0</v>
      </c>
      <c r="L28" s="918">
        <v>0</v>
      </c>
      <c r="M28" s="918">
        <v>0</v>
      </c>
      <c r="N28" s="918">
        <v>0</v>
      </c>
      <c r="O28" s="918">
        <v>0</v>
      </c>
      <c r="P28" s="918">
        <v>0</v>
      </c>
      <c r="Q28" s="918">
        <v>0</v>
      </c>
      <c r="R28" s="918" t="b">
        <v>0</v>
      </c>
      <c r="W28" s="918" t="s">
        <v>621</v>
      </c>
    </row>
    <row r="29" spans="1:23" ht="11.25">
      <c r="A29" s="918">
        <v>28</v>
      </c>
      <c r="B29" s="918">
        <v>28</v>
      </c>
      <c r="C29" s="918">
        <v>0</v>
      </c>
      <c r="D29" s="918" t="s">
        <v>1220</v>
      </c>
      <c r="F29" s="918" t="s">
        <v>1288</v>
      </c>
      <c r="G29" s="918">
        <v>502060</v>
      </c>
      <c r="H29" s="918">
        <v>271603</v>
      </c>
      <c r="I29" s="918">
        <v>431</v>
      </c>
      <c r="J29" s="918">
        <v>156851</v>
      </c>
      <c r="K29" s="918">
        <v>616812</v>
      </c>
      <c r="L29" s="918">
        <v>0</v>
      </c>
      <c r="M29" s="918">
        <v>0</v>
      </c>
      <c r="N29" s="918">
        <v>0</v>
      </c>
      <c r="O29" s="918">
        <v>0</v>
      </c>
      <c r="P29" s="918">
        <v>0</v>
      </c>
      <c r="Q29" s="918">
        <v>0</v>
      </c>
      <c r="R29" s="918" t="b">
        <v>0</v>
      </c>
      <c r="W29" s="918" t="s">
        <v>621</v>
      </c>
    </row>
    <row r="30" spans="1:23" ht="11.25">
      <c r="A30" s="918">
        <v>29</v>
      </c>
      <c r="B30" s="918">
        <v>29</v>
      </c>
      <c r="C30" s="918">
        <v>0</v>
      </c>
      <c r="D30" s="918" t="s">
        <v>1222</v>
      </c>
      <c r="G30" s="918">
        <v>0</v>
      </c>
      <c r="H30" s="918">
        <v>0</v>
      </c>
      <c r="J30" s="918">
        <v>0</v>
      </c>
      <c r="K30" s="918">
        <v>0</v>
      </c>
      <c r="L30" s="918">
        <v>0</v>
      </c>
      <c r="M30" s="918">
        <v>0</v>
      </c>
      <c r="N30" s="918">
        <v>0</v>
      </c>
      <c r="O30" s="918">
        <v>0</v>
      </c>
      <c r="P30" s="918">
        <v>0</v>
      </c>
      <c r="Q30" s="918">
        <v>0</v>
      </c>
      <c r="R30" s="918" t="b">
        <v>0</v>
      </c>
      <c r="W30" s="918" t="s">
        <v>621</v>
      </c>
    </row>
    <row r="31" spans="1:23" ht="11.25">
      <c r="A31" s="918">
        <v>30</v>
      </c>
      <c r="B31" s="918">
        <v>30</v>
      </c>
      <c r="C31" s="918">
        <v>0</v>
      </c>
      <c r="D31" s="918" t="s">
        <v>1223</v>
      </c>
      <c r="F31" s="918" t="s">
        <v>1289</v>
      </c>
      <c r="G31" s="918">
        <v>0</v>
      </c>
      <c r="H31" s="918">
        <v>0</v>
      </c>
      <c r="J31" s="918">
        <v>0</v>
      </c>
      <c r="K31" s="918">
        <v>0</v>
      </c>
      <c r="L31" s="918">
        <v>0</v>
      </c>
      <c r="M31" s="918">
        <v>0</v>
      </c>
      <c r="N31" s="918">
        <v>0</v>
      </c>
      <c r="O31" s="918">
        <v>0</v>
      </c>
      <c r="P31" s="918">
        <v>0</v>
      </c>
      <c r="Q31" s="918">
        <v>0</v>
      </c>
      <c r="R31" s="918" t="b">
        <v>0</v>
      </c>
      <c r="W31" s="918" t="s">
        <v>621</v>
      </c>
    </row>
    <row r="32" spans="1:23" ht="11.25">
      <c r="A32" s="918">
        <v>31</v>
      </c>
      <c r="B32" s="918">
        <v>31</v>
      </c>
      <c r="C32" s="918">
        <v>0</v>
      </c>
      <c r="D32" s="918" t="s">
        <v>1224</v>
      </c>
      <c r="F32" s="918" t="s">
        <v>1290</v>
      </c>
      <c r="G32" s="918">
        <v>0</v>
      </c>
      <c r="H32" s="918">
        <v>0</v>
      </c>
      <c r="J32" s="918">
        <v>0</v>
      </c>
      <c r="K32" s="918">
        <v>0</v>
      </c>
      <c r="L32" s="918">
        <v>0</v>
      </c>
      <c r="M32" s="918">
        <v>0</v>
      </c>
      <c r="N32" s="918">
        <v>0</v>
      </c>
      <c r="O32" s="918">
        <v>0</v>
      </c>
      <c r="P32" s="918">
        <v>0</v>
      </c>
      <c r="Q32" s="918">
        <v>0</v>
      </c>
      <c r="R32" s="918" t="b">
        <v>0</v>
      </c>
      <c r="W32" s="918" t="s">
        <v>621</v>
      </c>
    </row>
    <row r="33" spans="1:23" ht="11.25">
      <c r="A33" s="918">
        <v>32</v>
      </c>
      <c r="B33" s="918">
        <v>32</v>
      </c>
      <c r="C33" s="918">
        <v>0</v>
      </c>
      <c r="D33" s="918" t="s">
        <v>1225</v>
      </c>
      <c r="F33" s="918" t="s">
        <v>1291</v>
      </c>
      <c r="G33" s="918">
        <v>2272585</v>
      </c>
      <c r="H33" s="918">
        <v>1703638</v>
      </c>
      <c r="I33" s="918">
        <v>903</v>
      </c>
      <c r="J33" s="918">
        <v>418008</v>
      </c>
      <c r="K33" s="918">
        <v>3558215</v>
      </c>
      <c r="L33" s="918">
        <v>0</v>
      </c>
      <c r="M33" s="918">
        <v>0</v>
      </c>
      <c r="N33" s="918">
        <v>0</v>
      </c>
      <c r="O33" s="918">
        <v>0</v>
      </c>
      <c r="P33" s="918">
        <v>0</v>
      </c>
      <c r="Q33" s="918">
        <v>0</v>
      </c>
      <c r="R33" s="918" t="b">
        <v>0</v>
      </c>
      <c r="W33" s="918" t="s">
        <v>621</v>
      </c>
    </row>
    <row r="34" spans="1:23" ht="11.25">
      <c r="A34" s="918">
        <v>33</v>
      </c>
      <c r="B34" s="918">
        <v>33</v>
      </c>
      <c r="C34" s="918">
        <v>0</v>
      </c>
      <c r="D34" s="918" t="s">
        <v>1227</v>
      </c>
      <c r="G34" s="918">
        <v>0</v>
      </c>
      <c r="H34" s="918">
        <v>0</v>
      </c>
      <c r="J34" s="918">
        <v>0</v>
      </c>
      <c r="K34" s="918">
        <v>0</v>
      </c>
      <c r="L34" s="918">
        <v>0</v>
      </c>
      <c r="M34" s="918">
        <v>0</v>
      </c>
      <c r="N34" s="918">
        <v>0</v>
      </c>
      <c r="O34" s="918">
        <v>0</v>
      </c>
      <c r="P34" s="918">
        <v>0</v>
      </c>
      <c r="Q34" s="918">
        <v>0</v>
      </c>
      <c r="R34" s="918" t="b">
        <v>0</v>
      </c>
      <c r="W34" s="918" t="s">
        <v>621</v>
      </c>
    </row>
    <row r="35" spans="1:23" ht="11.25">
      <c r="A35" s="918">
        <v>34</v>
      </c>
      <c r="B35" s="918">
        <v>34</v>
      </c>
      <c r="C35" s="918">
        <v>0</v>
      </c>
      <c r="D35" s="918" t="s">
        <v>1229</v>
      </c>
      <c r="F35" s="918" t="s">
        <v>1292</v>
      </c>
      <c r="G35" s="918">
        <v>88346656</v>
      </c>
      <c r="H35" s="918">
        <v>0</v>
      </c>
      <c r="I35" s="918" t="s">
        <v>1271</v>
      </c>
      <c r="J35" s="918">
        <v>77180064</v>
      </c>
      <c r="K35" s="918">
        <v>11166592</v>
      </c>
      <c r="L35" s="918">
        <v>0</v>
      </c>
      <c r="M35" s="918">
        <v>0</v>
      </c>
      <c r="N35" s="918">
        <v>0</v>
      </c>
      <c r="O35" s="918">
        <v>0</v>
      </c>
      <c r="P35" s="918">
        <v>561410696</v>
      </c>
      <c r="Q35" s="918">
        <v>0</v>
      </c>
      <c r="R35" s="918" t="b">
        <v>0</v>
      </c>
      <c r="W35" s="918" t="s">
        <v>621</v>
      </c>
    </row>
    <row r="36" spans="1:23" ht="11.25">
      <c r="A36" s="918">
        <v>35</v>
      </c>
      <c r="B36" s="918">
        <v>35</v>
      </c>
      <c r="C36" s="918">
        <v>0</v>
      </c>
      <c r="D36" s="918" t="s">
        <v>1230</v>
      </c>
      <c r="G36" s="918">
        <v>0</v>
      </c>
      <c r="H36" s="918">
        <v>0</v>
      </c>
      <c r="J36" s="918">
        <v>0</v>
      </c>
      <c r="K36" s="918">
        <v>0</v>
      </c>
      <c r="L36" s="918">
        <v>0</v>
      </c>
      <c r="M36" s="918">
        <v>0</v>
      </c>
      <c r="N36" s="918">
        <v>0</v>
      </c>
      <c r="O36" s="918">
        <v>0</v>
      </c>
      <c r="P36" s="918">
        <v>0</v>
      </c>
      <c r="Q36" s="918">
        <v>0</v>
      </c>
      <c r="R36" s="918" t="b">
        <v>0</v>
      </c>
      <c r="W36" s="918" t="s">
        <v>621</v>
      </c>
    </row>
    <row r="37" spans="1:23" ht="11.25">
      <c r="A37" s="918">
        <v>36</v>
      </c>
      <c r="B37" s="918">
        <v>36</v>
      </c>
      <c r="C37" s="918">
        <v>0</v>
      </c>
      <c r="D37" s="918" t="s">
        <v>1232</v>
      </c>
      <c r="G37" s="918">
        <v>0</v>
      </c>
      <c r="H37" s="918">
        <v>0</v>
      </c>
      <c r="J37" s="918">
        <v>0</v>
      </c>
      <c r="K37" s="918">
        <v>0</v>
      </c>
      <c r="L37" s="918">
        <v>0</v>
      </c>
      <c r="M37" s="918">
        <v>0</v>
      </c>
      <c r="N37" s="918">
        <v>0</v>
      </c>
      <c r="O37" s="918">
        <v>0</v>
      </c>
      <c r="P37" s="918">
        <v>0</v>
      </c>
      <c r="Q37" s="918">
        <v>0</v>
      </c>
      <c r="R37" s="918" t="b">
        <v>0</v>
      </c>
      <c r="W37" s="918" t="s">
        <v>621</v>
      </c>
    </row>
    <row r="38" spans="1:23" ht="11.25">
      <c r="A38" s="918">
        <v>37</v>
      </c>
      <c r="B38" s="918">
        <v>37</v>
      </c>
      <c r="C38" s="918">
        <v>0</v>
      </c>
      <c r="D38" s="918" t="s">
        <v>1234</v>
      </c>
      <c r="G38" s="918">
        <v>0</v>
      </c>
      <c r="H38" s="918">
        <v>0</v>
      </c>
      <c r="J38" s="918">
        <v>0</v>
      </c>
      <c r="K38" s="918">
        <v>0</v>
      </c>
      <c r="L38" s="918">
        <v>0</v>
      </c>
      <c r="M38" s="918">
        <v>0</v>
      </c>
      <c r="N38" s="918">
        <v>0</v>
      </c>
      <c r="O38" s="918">
        <v>0</v>
      </c>
      <c r="P38" s="918">
        <v>0</v>
      </c>
      <c r="Q38" s="918">
        <v>0</v>
      </c>
      <c r="R38" s="918" t="b">
        <v>0</v>
      </c>
      <c r="W38" s="918" t="s">
        <v>621</v>
      </c>
    </row>
    <row r="39" spans="1:23" ht="11.25">
      <c r="A39" s="918">
        <v>38</v>
      </c>
      <c r="B39" s="918">
        <v>38</v>
      </c>
      <c r="C39" s="918">
        <v>0</v>
      </c>
      <c r="D39" s="918" t="s">
        <v>1235</v>
      </c>
      <c r="G39" s="918">
        <v>0</v>
      </c>
      <c r="H39" s="918">
        <v>0</v>
      </c>
      <c r="J39" s="918">
        <v>0</v>
      </c>
      <c r="K39" s="918">
        <v>0</v>
      </c>
      <c r="L39" s="918">
        <v>0</v>
      </c>
      <c r="M39" s="918">
        <v>0</v>
      </c>
      <c r="N39" s="918">
        <v>0</v>
      </c>
      <c r="O39" s="918">
        <v>0</v>
      </c>
      <c r="P39" s="918">
        <v>0</v>
      </c>
      <c r="Q39" s="918">
        <v>0</v>
      </c>
      <c r="R39" s="918" t="b">
        <v>0</v>
      </c>
      <c r="W39" s="918" t="s">
        <v>621</v>
      </c>
    </row>
    <row r="40" spans="1:23" ht="11.25">
      <c r="A40" s="918">
        <v>39</v>
      </c>
      <c r="B40" s="918">
        <v>39</v>
      </c>
      <c r="C40" s="918">
        <v>0</v>
      </c>
      <c r="D40" s="918" t="s">
        <v>1238</v>
      </c>
      <c r="G40" s="918">
        <v>0</v>
      </c>
      <c r="H40" s="918">
        <v>0</v>
      </c>
      <c r="J40" s="918">
        <v>0</v>
      </c>
      <c r="K40" s="918">
        <v>0</v>
      </c>
      <c r="L40" s="918">
        <v>0</v>
      </c>
      <c r="M40" s="918">
        <v>0</v>
      </c>
      <c r="N40" s="918">
        <v>0</v>
      </c>
      <c r="O40" s="918">
        <v>0</v>
      </c>
      <c r="P40" s="918">
        <v>0</v>
      </c>
      <c r="Q40" s="918">
        <v>0</v>
      </c>
      <c r="R40" s="918" t="b">
        <v>0</v>
      </c>
      <c r="W40" s="918" t="s">
        <v>621</v>
      </c>
    </row>
    <row r="41" spans="1:23" ht="11.25">
      <c r="A41" s="918">
        <v>40</v>
      </c>
      <c r="B41" s="918">
        <v>40</v>
      </c>
      <c r="C41" s="918">
        <v>0</v>
      </c>
      <c r="D41" s="918" t="s">
        <v>1241</v>
      </c>
      <c r="G41" s="918">
        <v>0</v>
      </c>
      <c r="H41" s="918">
        <v>0</v>
      </c>
      <c r="J41" s="918">
        <v>0</v>
      </c>
      <c r="K41" s="918">
        <v>0</v>
      </c>
      <c r="L41" s="918">
        <v>0</v>
      </c>
      <c r="M41" s="918">
        <v>0</v>
      </c>
      <c r="N41" s="918">
        <v>0</v>
      </c>
      <c r="O41" s="918">
        <v>0</v>
      </c>
      <c r="P41" s="918">
        <v>0</v>
      </c>
      <c r="Q41" s="918">
        <v>0</v>
      </c>
      <c r="R41" s="918" t="b">
        <v>0</v>
      </c>
      <c r="W41" s="918" t="s">
        <v>621</v>
      </c>
    </row>
    <row r="42" spans="1:23" ht="11.25">
      <c r="A42" s="918">
        <v>41</v>
      </c>
      <c r="B42" s="918">
        <v>41</v>
      </c>
      <c r="C42" s="918">
        <v>0</v>
      </c>
      <c r="D42" s="918" t="s">
        <v>1243</v>
      </c>
      <c r="G42" s="918">
        <v>0</v>
      </c>
      <c r="H42" s="918">
        <v>0</v>
      </c>
      <c r="J42" s="918">
        <v>0</v>
      </c>
      <c r="K42" s="918">
        <v>0</v>
      </c>
      <c r="L42" s="918">
        <v>0</v>
      </c>
      <c r="M42" s="918">
        <v>0</v>
      </c>
      <c r="N42" s="918">
        <v>0</v>
      </c>
      <c r="O42" s="918">
        <v>0</v>
      </c>
      <c r="P42" s="918">
        <v>0</v>
      </c>
      <c r="Q42" s="918">
        <v>0</v>
      </c>
      <c r="R42" s="918" t="b">
        <v>0</v>
      </c>
      <c r="W42" s="918" t="s">
        <v>621</v>
      </c>
    </row>
    <row r="43" spans="1:23" ht="11.25">
      <c r="A43" s="918">
        <v>42</v>
      </c>
      <c r="B43" s="918">
        <v>42</v>
      </c>
      <c r="C43" s="918">
        <v>0</v>
      </c>
      <c r="D43" s="918" t="s">
        <v>1245</v>
      </c>
      <c r="G43" s="918">
        <v>0</v>
      </c>
      <c r="H43" s="918">
        <v>0</v>
      </c>
      <c r="J43" s="918">
        <v>0</v>
      </c>
      <c r="K43" s="918">
        <v>0</v>
      </c>
      <c r="L43" s="918">
        <v>0</v>
      </c>
      <c r="M43" s="918">
        <v>0</v>
      </c>
      <c r="N43" s="918">
        <v>0</v>
      </c>
      <c r="O43" s="918">
        <v>0</v>
      </c>
      <c r="P43" s="918">
        <v>0</v>
      </c>
      <c r="Q43" s="918">
        <v>0</v>
      </c>
      <c r="R43" s="918" t="b">
        <v>0</v>
      </c>
      <c r="W43" s="918" t="s">
        <v>621</v>
      </c>
    </row>
    <row r="44" spans="1:23" ht="11.25">
      <c r="A44" s="918">
        <v>43</v>
      </c>
      <c r="B44" s="918">
        <v>43</v>
      </c>
      <c r="C44" s="918">
        <v>0</v>
      </c>
      <c r="D44" s="918" t="s">
        <v>1247</v>
      </c>
      <c r="G44" s="918">
        <v>0</v>
      </c>
      <c r="H44" s="918">
        <v>0</v>
      </c>
      <c r="J44" s="918">
        <v>0</v>
      </c>
      <c r="K44" s="918">
        <v>0</v>
      </c>
      <c r="L44" s="918">
        <v>0</v>
      </c>
      <c r="M44" s="918">
        <v>0</v>
      </c>
      <c r="N44" s="918">
        <v>0</v>
      </c>
      <c r="O44" s="918">
        <v>0</v>
      </c>
      <c r="P44" s="918">
        <v>0</v>
      </c>
      <c r="Q44" s="918">
        <v>0</v>
      </c>
      <c r="R44" s="918" t="b">
        <v>0</v>
      </c>
      <c r="W44" s="918" t="s">
        <v>621</v>
      </c>
    </row>
    <row r="45" spans="1:23" ht="11.25">
      <c r="A45" s="918">
        <v>44</v>
      </c>
      <c r="B45" s="918">
        <v>44</v>
      </c>
      <c r="C45" s="918">
        <v>0</v>
      </c>
      <c r="D45" s="918" t="s">
        <v>1293</v>
      </c>
      <c r="G45" s="918">
        <v>0</v>
      </c>
      <c r="H45" s="918">
        <v>0</v>
      </c>
      <c r="J45" s="918">
        <v>0</v>
      </c>
      <c r="K45" s="918">
        <v>0</v>
      </c>
      <c r="L45" s="918">
        <v>0</v>
      </c>
      <c r="M45" s="918">
        <v>0</v>
      </c>
      <c r="N45" s="918">
        <v>0</v>
      </c>
      <c r="O45" s="918">
        <v>0</v>
      </c>
      <c r="P45" s="918">
        <v>0</v>
      </c>
      <c r="Q45" s="918">
        <v>0</v>
      </c>
      <c r="R45" s="918" t="b">
        <v>0</v>
      </c>
      <c r="W45" s="918" t="s">
        <v>621</v>
      </c>
    </row>
    <row r="46" spans="1:23" ht="11.25">
      <c r="A46" s="918">
        <v>45</v>
      </c>
      <c r="B46" s="918">
        <v>45</v>
      </c>
      <c r="C46" s="918">
        <v>0</v>
      </c>
      <c r="D46" s="918" t="s">
        <v>1294</v>
      </c>
      <c r="G46" s="918">
        <v>0</v>
      </c>
      <c r="H46" s="918">
        <v>0</v>
      </c>
      <c r="J46" s="918">
        <v>0</v>
      </c>
      <c r="K46" s="918">
        <v>0</v>
      </c>
      <c r="L46" s="918">
        <v>0</v>
      </c>
      <c r="M46" s="918">
        <v>0</v>
      </c>
      <c r="N46" s="918">
        <v>0</v>
      </c>
      <c r="O46" s="918">
        <v>0</v>
      </c>
      <c r="P46" s="918">
        <v>0</v>
      </c>
      <c r="Q46" s="918">
        <v>0</v>
      </c>
      <c r="R46" s="918" t="b">
        <v>0</v>
      </c>
      <c r="W46" s="918" t="s">
        <v>621</v>
      </c>
    </row>
    <row r="47" spans="1:23" ht="11.25">
      <c r="A47" s="918">
        <v>46</v>
      </c>
      <c r="B47" s="918">
        <v>46</v>
      </c>
      <c r="C47" s="918">
        <v>0</v>
      </c>
      <c r="D47" s="918" t="s">
        <v>1295</v>
      </c>
      <c r="G47" s="918">
        <v>0</v>
      </c>
      <c r="H47" s="918">
        <v>0</v>
      </c>
      <c r="J47" s="918">
        <v>0</v>
      </c>
      <c r="K47" s="918">
        <v>0</v>
      </c>
      <c r="L47" s="918">
        <v>0</v>
      </c>
      <c r="M47" s="918">
        <v>0</v>
      </c>
      <c r="N47" s="918">
        <v>0</v>
      </c>
      <c r="O47" s="918">
        <v>0</v>
      </c>
      <c r="P47" s="918">
        <v>0</v>
      </c>
      <c r="Q47" s="918">
        <v>0</v>
      </c>
      <c r="R47" s="918" t="b">
        <v>0</v>
      </c>
      <c r="W47" s="918" t="s">
        <v>621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65"/>
  <sheetViews>
    <sheetView workbookViewId="0" topLeftCell="H1">
      <selection activeCell="E85" sqref="E85"/>
    </sheetView>
  </sheetViews>
  <sheetFormatPr defaultColWidth="9.00390625" defaultRowHeight="15.75"/>
  <cols>
    <col min="1" max="1" width="9.625" style="937" customWidth="1"/>
    <col min="2" max="2" width="13.125" style="937" customWidth="1"/>
    <col min="3" max="4" width="14.125" style="937" customWidth="1"/>
    <col min="5" max="5" width="8.50390625" style="937" customWidth="1"/>
    <col min="6" max="6" width="53.25390625" style="937" bestFit="1" customWidth="1"/>
    <col min="7" max="9" width="9.00390625" style="937" customWidth="1"/>
    <col min="10" max="10" width="11.00390625" style="937" customWidth="1"/>
    <col min="11" max="11" width="10.00390625" style="937" customWidth="1"/>
    <col min="12" max="12" width="11.125" style="937" customWidth="1"/>
    <col min="13" max="13" width="10.625" style="937" customWidth="1"/>
    <col min="14" max="14" width="11.00390625" style="937" customWidth="1"/>
    <col min="15" max="15" width="11.75390625" style="937" customWidth="1"/>
    <col min="16" max="16384" width="9.00390625" style="937" customWidth="1"/>
  </cols>
  <sheetData>
    <row r="1" spans="1:28" ht="11.25">
      <c r="A1" s="936" t="s">
        <v>600</v>
      </c>
      <c r="B1" s="936" t="s">
        <v>601</v>
      </c>
      <c r="C1" s="936" t="s">
        <v>602</v>
      </c>
      <c r="D1" s="936" t="s">
        <v>830</v>
      </c>
      <c r="E1" s="936" t="s">
        <v>604</v>
      </c>
      <c r="F1" s="936" t="s">
        <v>1296</v>
      </c>
      <c r="G1" s="937" t="s">
        <v>1297</v>
      </c>
      <c r="H1" s="937" t="s">
        <v>1298</v>
      </c>
      <c r="I1" s="937" t="s">
        <v>1299</v>
      </c>
      <c r="J1" s="937" t="s">
        <v>1300</v>
      </c>
      <c r="K1" s="937" t="s">
        <v>1301</v>
      </c>
      <c r="L1" s="937" t="s">
        <v>1302</v>
      </c>
      <c r="M1" s="937" t="s">
        <v>1303</v>
      </c>
      <c r="N1" s="937" t="s">
        <v>1304</v>
      </c>
      <c r="O1" s="937" t="s">
        <v>1305</v>
      </c>
      <c r="P1" s="937" t="s">
        <v>1306</v>
      </c>
      <c r="Q1" s="937" t="s">
        <v>1307</v>
      </c>
      <c r="R1" s="937" t="s">
        <v>1308</v>
      </c>
      <c r="S1" s="937" t="s">
        <v>1309</v>
      </c>
      <c r="T1" s="937" t="s">
        <v>1310</v>
      </c>
      <c r="U1" s="937" t="s">
        <v>1311</v>
      </c>
      <c r="V1" s="937" t="s">
        <v>1312</v>
      </c>
      <c r="W1" s="937" t="s">
        <v>1313</v>
      </c>
      <c r="X1" s="937" t="s">
        <v>1314</v>
      </c>
      <c r="Y1" s="937" t="s">
        <v>1315</v>
      </c>
      <c r="Z1" s="937" t="s">
        <v>610</v>
      </c>
      <c r="AA1" s="937" t="s">
        <v>617</v>
      </c>
      <c r="AB1" s="937" t="s">
        <v>619</v>
      </c>
    </row>
    <row r="2" spans="1:28" ht="11.25">
      <c r="A2" s="936">
        <v>1</v>
      </c>
      <c r="B2" s="936">
        <v>1</v>
      </c>
      <c r="C2" s="936">
        <v>0</v>
      </c>
      <c r="D2" s="936" t="s">
        <v>1171</v>
      </c>
      <c r="E2" s="936"/>
      <c r="F2" s="936" t="s">
        <v>1316</v>
      </c>
      <c r="G2" s="937">
        <v>0</v>
      </c>
      <c r="H2" s="937">
        <v>0</v>
      </c>
      <c r="N2" s="937">
        <v>0</v>
      </c>
      <c r="O2" s="937">
        <v>0</v>
      </c>
      <c r="P2" s="937">
        <v>0</v>
      </c>
      <c r="Q2" s="937">
        <v>0</v>
      </c>
      <c r="R2" s="937">
        <v>0</v>
      </c>
      <c r="S2" s="937">
        <v>0</v>
      </c>
      <c r="T2" s="937">
        <v>0</v>
      </c>
      <c r="U2" s="937">
        <v>0</v>
      </c>
      <c r="V2" s="937">
        <v>0</v>
      </c>
      <c r="W2" s="937">
        <v>0</v>
      </c>
      <c r="X2" s="937">
        <v>0</v>
      </c>
      <c r="Y2" s="937">
        <v>0</v>
      </c>
      <c r="AB2" s="937" t="s">
        <v>621</v>
      </c>
    </row>
    <row r="3" spans="1:28" ht="11.25">
      <c r="A3" s="936">
        <v>2</v>
      </c>
      <c r="B3" s="936">
        <v>2</v>
      </c>
      <c r="C3" s="936">
        <v>0</v>
      </c>
      <c r="D3" s="936" t="s">
        <v>1175</v>
      </c>
      <c r="E3" s="936"/>
      <c r="F3" s="936" t="s">
        <v>1317</v>
      </c>
      <c r="G3" s="937">
        <v>0</v>
      </c>
      <c r="H3" s="937">
        <v>0</v>
      </c>
      <c r="N3" s="937">
        <v>0</v>
      </c>
      <c r="O3" s="937">
        <v>0</v>
      </c>
      <c r="P3" s="937">
        <v>0</v>
      </c>
      <c r="Q3" s="937">
        <v>0</v>
      </c>
      <c r="R3" s="937">
        <v>0</v>
      </c>
      <c r="S3" s="937">
        <v>0</v>
      </c>
      <c r="T3" s="937">
        <v>0</v>
      </c>
      <c r="U3" s="937">
        <v>0</v>
      </c>
      <c r="V3" s="937">
        <v>0</v>
      </c>
      <c r="W3" s="937">
        <v>0</v>
      </c>
      <c r="X3" s="937">
        <v>0</v>
      </c>
      <c r="Y3" s="937">
        <v>0</v>
      </c>
      <c r="AB3" s="937" t="s">
        <v>621</v>
      </c>
    </row>
    <row r="4" spans="1:28" ht="11.25">
      <c r="A4" s="936">
        <v>3</v>
      </c>
      <c r="B4" s="936">
        <v>3</v>
      </c>
      <c r="C4" s="936">
        <v>0</v>
      </c>
      <c r="D4" s="936" t="s">
        <v>1177</v>
      </c>
      <c r="E4" s="936"/>
      <c r="F4" s="936" t="s">
        <v>1318</v>
      </c>
      <c r="G4" s="937">
        <v>150000000</v>
      </c>
      <c r="H4" s="937">
        <v>1735503</v>
      </c>
      <c r="J4" s="938">
        <v>37539</v>
      </c>
      <c r="K4" s="938">
        <v>40210</v>
      </c>
      <c r="L4" s="938">
        <v>37539</v>
      </c>
      <c r="M4" s="938">
        <v>38862</v>
      </c>
      <c r="N4" s="937">
        <v>0</v>
      </c>
      <c r="O4" s="937">
        <v>4908854</v>
      </c>
      <c r="P4" s="937">
        <v>0</v>
      </c>
      <c r="Q4" s="937">
        <v>0</v>
      </c>
      <c r="R4" s="937">
        <v>0</v>
      </c>
      <c r="S4" s="937">
        <v>0</v>
      </c>
      <c r="T4" s="937">
        <v>0</v>
      </c>
      <c r="U4" s="937">
        <v>0</v>
      </c>
      <c r="V4" s="937">
        <v>0</v>
      </c>
      <c r="W4" s="937">
        <v>0</v>
      </c>
      <c r="X4" s="937">
        <v>561410461</v>
      </c>
      <c r="Y4" s="937">
        <v>0</v>
      </c>
      <c r="AB4" s="937" t="s">
        <v>621</v>
      </c>
    </row>
    <row r="5" spans="1:28" ht="11.25">
      <c r="A5" s="936">
        <v>4</v>
      </c>
      <c r="B5" s="936">
        <v>4</v>
      </c>
      <c r="C5" s="936">
        <v>0</v>
      </c>
      <c r="D5" s="936" t="s">
        <v>1178</v>
      </c>
      <c r="E5" s="936"/>
      <c r="F5" s="936" t="s">
        <v>1319</v>
      </c>
      <c r="G5" s="937">
        <v>100000000</v>
      </c>
      <c r="H5" s="937">
        <v>12248703</v>
      </c>
      <c r="J5" s="938">
        <v>37557</v>
      </c>
      <c r="K5" s="938">
        <v>41207</v>
      </c>
      <c r="L5" s="938">
        <v>37557</v>
      </c>
      <c r="M5" s="938">
        <v>41207</v>
      </c>
      <c r="N5" s="937">
        <v>100000000</v>
      </c>
      <c r="O5" s="937">
        <v>5667504</v>
      </c>
      <c r="P5" s="937">
        <v>0</v>
      </c>
      <c r="Q5" s="937">
        <v>0</v>
      </c>
      <c r="R5" s="937">
        <v>0</v>
      </c>
      <c r="S5" s="937">
        <v>0</v>
      </c>
      <c r="T5" s="937">
        <v>0</v>
      </c>
      <c r="U5" s="937">
        <v>0</v>
      </c>
      <c r="V5" s="937">
        <v>0</v>
      </c>
      <c r="W5" s="937">
        <v>0</v>
      </c>
      <c r="X5" s="937">
        <v>0</v>
      </c>
      <c r="Y5" s="937">
        <v>0</v>
      </c>
      <c r="AB5" s="937" t="s">
        <v>621</v>
      </c>
    </row>
    <row r="6" spans="1:28" ht="11.25">
      <c r="A6" s="936">
        <v>5</v>
      </c>
      <c r="B6" s="936">
        <v>5</v>
      </c>
      <c r="C6" s="936">
        <v>0</v>
      </c>
      <c r="D6" s="936" t="s">
        <v>1180</v>
      </c>
      <c r="E6" s="936"/>
      <c r="F6" s="936"/>
      <c r="G6" s="937">
        <v>0</v>
      </c>
      <c r="H6" s="937">
        <v>0</v>
      </c>
      <c r="J6" s="938"/>
      <c r="K6" s="938"/>
      <c r="L6" s="938"/>
      <c r="M6" s="938"/>
      <c r="N6" s="937">
        <v>0</v>
      </c>
      <c r="O6" s="937">
        <v>0</v>
      </c>
      <c r="P6" s="937">
        <v>0</v>
      </c>
      <c r="Q6" s="937">
        <v>0</v>
      </c>
      <c r="R6" s="937">
        <v>0</v>
      </c>
      <c r="S6" s="937">
        <v>0</v>
      </c>
      <c r="T6" s="937">
        <v>0</v>
      </c>
      <c r="U6" s="937">
        <v>0</v>
      </c>
      <c r="V6" s="937">
        <v>0</v>
      </c>
      <c r="W6" s="937">
        <v>0</v>
      </c>
      <c r="X6" s="937">
        <v>0</v>
      </c>
      <c r="Y6" s="937">
        <v>0</v>
      </c>
      <c r="AB6" s="937" t="s">
        <v>621</v>
      </c>
    </row>
    <row r="7" spans="1:28" ht="11.25">
      <c r="A7" s="936">
        <v>6</v>
      </c>
      <c r="B7" s="936">
        <v>6</v>
      </c>
      <c r="C7" s="936">
        <v>0</v>
      </c>
      <c r="D7" s="936" t="s">
        <v>1182</v>
      </c>
      <c r="E7" s="936"/>
      <c r="F7" s="936" t="s">
        <v>1320</v>
      </c>
      <c r="G7" s="937">
        <v>20000000</v>
      </c>
      <c r="H7" s="937">
        <v>176577</v>
      </c>
      <c r="J7" s="938">
        <v>33462</v>
      </c>
      <c r="K7" s="938">
        <v>44419</v>
      </c>
      <c r="L7" s="938">
        <v>33462</v>
      </c>
      <c r="M7" s="938">
        <v>44419</v>
      </c>
      <c r="N7" s="937">
        <v>20000000</v>
      </c>
      <c r="O7" s="937">
        <v>1862004</v>
      </c>
      <c r="P7" s="937">
        <v>0</v>
      </c>
      <c r="Q7" s="937">
        <v>0</v>
      </c>
      <c r="R7" s="937">
        <v>0</v>
      </c>
      <c r="S7" s="937">
        <v>0</v>
      </c>
      <c r="T7" s="937">
        <v>0</v>
      </c>
      <c r="U7" s="937">
        <v>0</v>
      </c>
      <c r="V7" s="937">
        <v>0</v>
      </c>
      <c r="W7" s="937">
        <v>0</v>
      </c>
      <c r="X7" s="937">
        <v>0</v>
      </c>
      <c r="Y7" s="937">
        <v>0</v>
      </c>
      <c r="AB7" s="937" t="s">
        <v>621</v>
      </c>
    </row>
    <row r="8" spans="1:28" ht="11.25">
      <c r="A8" s="936">
        <v>7</v>
      </c>
      <c r="B8" s="936">
        <v>7</v>
      </c>
      <c r="C8" s="936">
        <v>0</v>
      </c>
      <c r="D8" s="936" t="s">
        <v>1183</v>
      </c>
      <c r="E8" s="936"/>
      <c r="F8" s="936" t="s">
        <v>1321</v>
      </c>
      <c r="G8" s="937">
        <v>50000000</v>
      </c>
      <c r="H8" s="937">
        <v>266754</v>
      </c>
      <c r="J8" s="938">
        <v>34835</v>
      </c>
      <c r="K8" s="938">
        <v>39248</v>
      </c>
      <c r="L8" s="938">
        <v>34835</v>
      </c>
      <c r="M8" s="938">
        <v>39248</v>
      </c>
      <c r="N8" s="937">
        <v>50000000</v>
      </c>
      <c r="O8" s="937">
        <v>3575004</v>
      </c>
      <c r="P8" s="937">
        <v>0</v>
      </c>
      <c r="Q8" s="937">
        <v>0</v>
      </c>
      <c r="R8" s="937">
        <v>0</v>
      </c>
      <c r="S8" s="937">
        <v>0</v>
      </c>
      <c r="T8" s="937">
        <v>0</v>
      </c>
      <c r="U8" s="937">
        <v>0</v>
      </c>
      <c r="V8" s="937">
        <v>0</v>
      </c>
      <c r="W8" s="937">
        <v>0</v>
      </c>
      <c r="X8" s="937">
        <v>0</v>
      </c>
      <c r="Y8" s="937">
        <v>0</v>
      </c>
      <c r="AB8" s="937" t="s">
        <v>621</v>
      </c>
    </row>
    <row r="9" spans="1:28" ht="11.25">
      <c r="A9" s="936">
        <v>8</v>
      </c>
      <c r="B9" s="936">
        <v>8</v>
      </c>
      <c r="C9" s="936">
        <v>0</v>
      </c>
      <c r="D9" s="936" t="s">
        <v>1185</v>
      </c>
      <c r="E9" s="936"/>
      <c r="F9" s="936"/>
      <c r="G9" s="937">
        <v>0</v>
      </c>
      <c r="H9" s="937">
        <v>196000</v>
      </c>
      <c r="I9" s="937" t="s">
        <v>780</v>
      </c>
      <c r="J9" s="938"/>
      <c r="K9" s="938"/>
      <c r="L9" s="938"/>
      <c r="M9" s="938"/>
      <c r="N9" s="937">
        <v>0</v>
      </c>
      <c r="O9" s="937">
        <v>0</v>
      </c>
      <c r="P9" s="937">
        <v>0</v>
      </c>
      <c r="Q9" s="937">
        <v>0</v>
      </c>
      <c r="R9" s="937">
        <v>0</v>
      </c>
      <c r="S9" s="937">
        <v>0</v>
      </c>
      <c r="T9" s="937">
        <v>0</v>
      </c>
      <c r="U9" s="937">
        <v>0</v>
      </c>
      <c r="V9" s="937">
        <v>0</v>
      </c>
      <c r="W9" s="937">
        <v>0</v>
      </c>
      <c r="X9" s="937">
        <v>0</v>
      </c>
      <c r="Y9" s="937">
        <v>0</v>
      </c>
      <c r="AB9" s="937" t="s">
        <v>621</v>
      </c>
    </row>
    <row r="10" spans="1:28" ht="11.25">
      <c r="A10" s="936">
        <v>9</v>
      </c>
      <c r="B10" s="936">
        <v>9</v>
      </c>
      <c r="C10" s="936">
        <v>0</v>
      </c>
      <c r="D10" s="936" t="s">
        <v>1187</v>
      </c>
      <c r="E10" s="936"/>
      <c r="F10" s="936" t="s">
        <v>1322</v>
      </c>
      <c r="G10" s="937">
        <v>50000000</v>
      </c>
      <c r="H10" s="937">
        <v>4222860</v>
      </c>
      <c r="J10" s="938">
        <v>37712</v>
      </c>
      <c r="K10" s="938">
        <v>41365</v>
      </c>
      <c r="L10" s="938">
        <v>37712</v>
      </c>
      <c r="M10" s="938">
        <v>41365</v>
      </c>
      <c r="N10" s="937">
        <v>50000000</v>
      </c>
      <c r="O10" s="937">
        <v>2639496</v>
      </c>
      <c r="P10" s="937">
        <v>0</v>
      </c>
      <c r="Q10" s="937">
        <v>0</v>
      </c>
      <c r="R10" s="937">
        <v>561410393</v>
      </c>
      <c r="S10" s="937">
        <v>0</v>
      </c>
      <c r="T10" s="937">
        <v>0</v>
      </c>
      <c r="U10" s="937">
        <v>0</v>
      </c>
      <c r="V10" s="937">
        <v>0</v>
      </c>
      <c r="W10" s="937">
        <v>0</v>
      </c>
      <c r="X10" s="937">
        <v>0</v>
      </c>
      <c r="Y10" s="937">
        <v>0</v>
      </c>
      <c r="AB10" s="937" t="s">
        <v>621</v>
      </c>
    </row>
    <row r="11" spans="1:28" ht="11.25">
      <c r="A11" s="936">
        <v>10</v>
      </c>
      <c r="B11" s="936">
        <v>10</v>
      </c>
      <c r="C11" s="936">
        <v>0</v>
      </c>
      <c r="D11" s="936" t="s">
        <v>1189</v>
      </c>
      <c r="E11" s="936"/>
      <c r="F11" s="936" t="s">
        <v>1323</v>
      </c>
      <c r="G11" s="937">
        <v>50000000</v>
      </c>
      <c r="H11" s="937">
        <v>406662</v>
      </c>
      <c r="J11" s="938">
        <v>37834</v>
      </c>
      <c r="K11" s="938">
        <v>41487</v>
      </c>
      <c r="L11" s="938">
        <v>37834</v>
      </c>
      <c r="M11" s="938">
        <v>41487</v>
      </c>
      <c r="N11" s="937">
        <v>50000000</v>
      </c>
      <c r="O11" s="937">
        <v>2812500</v>
      </c>
      <c r="P11" s="937">
        <v>0</v>
      </c>
      <c r="Q11" s="937">
        <v>0</v>
      </c>
      <c r="R11" s="937">
        <v>0</v>
      </c>
      <c r="S11" s="937">
        <v>0</v>
      </c>
      <c r="T11" s="937">
        <v>0</v>
      </c>
      <c r="U11" s="937">
        <v>0</v>
      </c>
      <c r="V11" s="937">
        <v>0</v>
      </c>
      <c r="W11" s="937">
        <v>0</v>
      </c>
      <c r="X11" s="937">
        <v>0</v>
      </c>
      <c r="Y11" s="937">
        <v>0</v>
      </c>
      <c r="AB11" s="937" t="s">
        <v>621</v>
      </c>
    </row>
    <row r="12" spans="1:28" ht="11.25">
      <c r="A12" s="936">
        <v>11</v>
      </c>
      <c r="B12" s="936">
        <v>11</v>
      </c>
      <c r="C12" s="936">
        <v>0</v>
      </c>
      <c r="D12" s="936" t="s">
        <v>1191</v>
      </c>
      <c r="E12" s="936"/>
      <c r="F12" s="936"/>
      <c r="G12" s="937">
        <v>0</v>
      </c>
      <c r="H12" s="937">
        <v>325000</v>
      </c>
      <c r="I12" s="937" t="s">
        <v>780</v>
      </c>
      <c r="J12" s="938"/>
      <c r="K12" s="938"/>
      <c r="L12" s="938"/>
      <c r="M12" s="938"/>
      <c r="N12" s="937">
        <v>0</v>
      </c>
      <c r="O12" s="937">
        <v>0</v>
      </c>
      <c r="P12" s="937">
        <v>0</v>
      </c>
      <c r="Q12" s="937">
        <v>0</v>
      </c>
      <c r="R12" s="937">
        <v>0</v>
      </c>
      <c r="S12" s="937">
        <v>0</v>
      </c>
      <c r="T12" s="937">
        <v>0</v>
      </c>
      <c r="U12" s="937">
        <v>0</v>
      </c>
      <c r="V12" s="937">
        <v>0</v>
      </c>
      <c r="W12" s="937">
        <v>0</v>
      </c>
      <c r="X12" s="937">
        <v>0</v>
      </c>
      <c r="Y12" s="937">
        <v>0</v>
      </c>
      <c r="AB12" s="937" t="s">
        <v>621</v>
      </c>
    </row>
    <row r="13" spans="1:28" ht="11.25">
      <c r="A13" s="936">
        <v>12</v>
      </c>
      <c r="B13" s="936">
        <v>12</v>
      </c>
      <c r="C13" s="936">
        <v>0</v>
      </c>
      <c r="D13" s="936" t="s">
        <v>1192</v>
      </c>
      <c r="E13" s="936"/>
      <c r="F13" s="936" t="s">
        <v>1324</v>
      </c>
      <c r="G13" s="937">
        <v>50000000</v>
      </c>
      <c r="H13" s="937">
        <v>519234</v>
      </c>
      <c r="J13" s="938">
        <v>37834</v>
      </c>
      <c r="K13" s="938">
        <v>45139</v>
      </c>
      <c r="L13" s="938">
        <v>37834</v>
      </c>
      <c r="M13" s="938">
        <v>45139</v>
      </c>
      <c r="N13" s="937">
        <v>50000000</v>
      </c>
      <c r="O13" s="937">
        <v>3375000</v>
      </c>
      <c r="P13" s="937">
        <v>0</v>
      </c>
      <c r="Q13" s="937">
        <v>0</v>
      </c>
      <c r="R13" s="937">
        <v>0</v>
      </c>
      <c r="S13" s="937">
        <v>0</v>
      </c>
      <c r="T13" s="937">
        <v>0</v>
      </c>
      <c r="U13" s="937">
        <v>0</v>
      </c>
      <c r="V13" s="937">
        <v>0</v>
      </c>
      <c r="W13" s="937">
        <v>0</v>
      </c>
      <c r="X13" s="937">
        <v>0</v>
      </c>
      <c r="Y13" s="937">
        <v>0</v>
      </c>
      <c r="AB13" s="937" t="s">
        <v>621</v>
      </c>
    </row>
    <row r="14" spans="1:28" ht="11.25">
      <c r="A14" s="936">
        <v>13</v>
      </c>
      <c r="B14" s="936">
        <v>13</v>
      </c>
      <c r="C14" s="936">
        <v>0</v>
      </c>
      <c r="D14" s="936" t="s">
        <v>1194</v>
      </c>
      <c r="E14" s="936"/>
      <c r="F14" s="936"/>
      <c r="G14" s="937">
        <v>0</v>
      </c>
      <c r="H14" s="937">
        <v>437500</v>
      </c>
      <c r="I14" s="937" t="s">
        <v>780</v>
      </c>
      <c r="J14" s="938"/>
      <c r="K14" s="938"/>
      <c r="L14" s="938"/>
      <c r="M14" s="938"/>
      <c r="N14" s="937">
        <v>0</v>
      </c>
      <c r="O14" s="937">
        <v>0</v>
      </c>
      <c r="P14" s="937">
        <v>0</v>
      </c>
      <c r="Q14" s="937">
        <v>0</v>
      </c>
      <c r="R14" s="937">
        <v>0</v>
      </c>
      <c r="S14" s="937">
        <v>0</v>
      </c>
      <c r="T14" s="937">
        <v>0</v>
      </c>
      <c r="U14" s="937">
        <v>0</v>
      </c>
      <c r="V14" s="937">
        <v>0</v>
      </c>
      <c r="W14" s="937">
        <v>0</v>
      </c>
      <c r="X14" s="937">
        <v>0</v>
      </c>
      <c r="Y14" s="937">
        <v>0</v>
      </c>
      <c r="AB14" s="937" t="s">
        <v>621</v>
      </c>
    </row>
    <row r="15" spans="1:28" ht="11.25">
      <c r="A15" s="936">
        <v>14</v>
      </c>
      <c r="B15" s="936">
        <v>14</v>
      </c>
      <c r="C15" s="936">
        <v>0</v>
      </c>
      <c r="D15" s="936" t="s">
        <v>1196</v>
      </c>
      <c r="E15" s="936"/>
      <c r="F15" s="936" t="s">
        <v>1325</v>
      </c>
      <c r="G15" s="937">
        <v>50000000</v>
      </c>
      <c r="H15" s="937">
        <v>519257</v>
      </c>
      <c r="J15" s="938">
        <v>37834</v>
      </c>
      <c r="K15" s="938">
        <v>48792</v>
      </c>
      <c r="L15" s="938">
        <v>37834</v>
      </c>
      <c r="M15" s="938">
        <v>48792</v>
      </c>
      <c r="N15" s="937">
        <v>50000000</v>
      </c>
      <c r="O15" s="937">
        <v>3437496</v>
      </c>
      <c r="P15" s="937">
        <v>0</v>
      </c>
      <c r="Q15" s="937">
        <v>0</v>
      </c>
      <c r="R15" s="937">
        <v>0</v>
      </c>
      <c r="S15" s="937">
        <v>0</v>
      </c>
      <c r="T15" s="937">
        <v>0</v>
      </c>
      <c r="U15" s="937">
        <v>0</v>
      </c>
      <c r="V15" s="937">
        <v>0</v>
      </c>
      <c r="W15" s="937">
        <v>0</v>
      </c>
      <c r="X15" s="937">
        <v>0</v>
      </c>
      <c r="Y15" s="937">
        <v>0</v>
      </c>
      <c r="AB15" s="937" t="s">
        <v>621</v>
      </c>
    </row>
    <row r="16" spans="1:28" ht="11.25">
      <c r="A16" s="936">
        <v>15</v>
      </c>
      <c r="B16" s="936">
        <v>15</v>
      </c>
      <c r="C16" s="936">
        <v>0</v>
      </c>
      <c r="D16" s="936" t="s">
        <v>1198</v>
      </c>
      <c r="E16" s="936"/>
      <c r="F16" s="936"/>
      <c r="G16" s="937">
        <v>0</v>
      </c>
      <c r="H16" s="937">
        <v>437500</v>
      </c>
      <c r="I16" s="937" t="s">
        <v>780</v>
      </c>
      <c r="J16" s="938"/>
      <c r="K16" s="938"/>
      <c r="L16" s="938"/>
      <c r="M16" s="938"/>
      <c r="N16" s="937">
        <v>0</v>
      </c>
      <c r="O16" s="937">
        <v>0</v>
      </c>
      <c r="P16" s="937">
        <v>0</v>
      </c>
      <c r="Q16" s="937">
        <v>0</v>
      </c>
      <c r="R16" s="937">
        <v>0</v>
      </c>
      <c r="S16" s="937">
        <v>0</v>
      </c>
      <c r="T16" s="937">
        <v>0</v>
      </c>
      <c r="U16" s="937">
        <v>0</v>
      </c>
      <c r="V16" s="937">
        <v>0</v>
      </c>
      <c r="W16" s="937">
        <v>0</v>
      </c>
      <c r="X16" s="937">
        <v>0</v>
      </c>
      <c r="Y16" s="937">
        <v>0</v>
      </c>
      <c r="AB16" s="937" t="s">
        <v>621</v>
      </c>
    </row>
    <row r="17" spans="1:28" ht="11.25">
      <c r="A17" s="936">
        <v>16</v>
      </c>
      <c r="B17" s="936">
        <v>16</v>
      </c>
      <c r="C17" s="936">
        <v>0</v>
      </c>
      <c r="D17" s="936" t="s">
        <v>1199</v>
      </c>
      <c r="E17" s="936"/>
      <c r="F17" s="936" t="s">
        <v>1326</v>
      </c>
      <c r="G17" s="937">
        <v>100000000</v>
      </c>
      <c r="H17" s="937">
        <v>723856</v>
      </c>
      <c r="J17" s="938">
        <v>38863</v>
      </c>
      <c r="K17" s="938">
        <v>47969</v>
      </c>
      <c r="L17" s="938">
        <v>38863</v>
      </c>
      <c r="M17" s="938">
        <v>47969</v>
      </c>
      <c r="N17" s="937">
        <v>100000000</v>
      </c>
      <c r="O17" s="937">
        <v>3773390</v>
      </c>
      <c r="P17" s="937">
        <v>0</v>
      </c>
      <c r="Q17" s="937">
        <v>0</v>
      </c>
      <c r="R17" s="937">
        <v>0</v>
      </c>
      <c r="S17" s="937">
        <v>0</v>
      </c>
      <c r="T17" s="937">
        <v>0</v>
      </c>
      <c r="U17" s="937">
        <v>0</v>
      </c>
      <c r="V17" s="937">
        <v>0</v>
      </c>
      <c r="W17" s="937">
        <v>0</v>
      </c>
      <c r="X17" s="937">
        <v>0</v>
      </c>
      <c r="Y17" s="937">
        <v>0</v>
      </c>
      <c r="AB17" s="937" t="s">
        <v>621</v>
      </c>
    </row>
    <row r="18" spans="1:28" ht="11.25">
      <c r="A18" s="936">
        <v>17</v>
      </c>
      <c r="B18" s="936">
        <v>17</v>
      </c>
      <c r="C18" s="936">
        <v>0</v>
      </c>
      <c r="D18" s="936" t="s">
        <v>1201</v>
      </c>
      <c r="E18" s="936"/>
      <c r="F18" s="936" t="s">
        <v>1327</v>
      </c>
      <c r="G18" s="937">
        <v>175000000</v>
      </c>
      <c r="H18" s="937">
        <v>1270565</v>
      </c>
      <c r="J18" s="938">
        <v>38863</v>
      </c>
      <c r="K18" s="938">
        <v>49796</v>
      </c>
      <c r="L18" s="938">
        <v>38863</v>
      </c>
      <c r="M18" s="938">
        <v>49796</v>
      </c>
      <c r="N18" s="937">
        <v>175000000</v>
      </c>
      <c r="O18" s="937">
        <v>6656173</v>
      </c>
      <c r="P18" s="937">
        <v>0</v>
      </c>
      <c r="Q18" s="937">
        <v>0</v>
      </c>
      <c r="R18" s="937">
        <v>0</v>
      </c>
      <c r="S18" s="937">
        <v>0</v>
      </c>
      <c r="T18" s="937">
        <v>0</v>
      </c>
      <c r="U18" s="937">
        <v>0</v>
      </c>
      <c r="V18" s="937">
        <v>0</v>
      </c>
      <c r="W18" s="937">
        <v>0</v>
      </c>
      <c r="X18" s="937">
        <v>0</v>
      </c>
      <c r="Y18" s="937">
        <v>0</v>
      </c>
      <c r="AB18" s="937" t="s">
        <v>621</v>
      </c>
    </row>
    <row r="19" spans="1:28" ht="11.25">
      <c r="A19" s="936">
        <v>18</v>
      </c>
      <c r="B19" s="936">
        <v>18</v>
      </c>
      <c r="C19" s="936">
        <v>0</v>
      </c>
      <c r="D19" s="936" t="s">
        <v>1203</v>
      </c>
      <c r="E19" s="936"/>
      <c r="F19" s="936"/>
      <c r="G19" s="937">
        <v>0</v>
      </c>
      <c r="H19" s="937">
        <v>0</v>
      </c>
      <c r="J19" s="938"/>
      <c r="K19" s="938"/>
      <c r="L19" s="938"/>
      <c r="M19" s="938"/>
      <c r="N19" s="937">
        <v>0</v>
      </c>
      <c r="O19" s="937">
        <v>0</v>
      </c>
      <c r="P19" s="937">
        <v>0</v>
      </c>
      <c r="Q19" s="937">
        <v>561410579</v>
      </c>
      <c r="R19" s="937">
        <v>0</v>
      </c>
      <c r="S19" s="937">
        <v>0</v>
      </c>
      <c r="T19" s="937">
        <v>0</v>
      </c>
      <c r="U19" s="937">
        <v>0</v>
      </c>
      <c r="V19" s="937">
        <v>0</v>
      </c>
      <c r="W19" s="937">
        <v>0</v>
      </c>
      <c r="X19" s="937">
        <v>0</v>
      </c>
      <c r="Y19" s="937">
        <v>0</v>
      </c>
      <c r="AB19" s="937" t="s">
        <v>621</v>
      </c>
    </row>
    <row r="20" spans="1:28" ht="11.25">
      <c r="A20" s="936">
        <v>19</v>
      </c>
      <c r="B20" s="936">
        <v>19</v>
      </c>
      <c r="C20" s="936">
        <v>0</v>
      </c>
      <c r="D20" s="936" t="s">
        <v>1204</v>
      </c>
      <c r="E20" s="936"/>
      <c r="F20" s="936" t="s">
        <v>1328</v>
      </c>
      <c r="G20" s="937">
        <v>0</v>
      </c>
      <c r="H20" s="937">
        <v>0</v>
      </c>
      <c r="J20" s="938"/>
      <c r="K20" s="938"/>
      <c r="L20" s="938"/>
      <c r="M20" s="938"/>
      <c r="N20" s="937">
        <v>0</v>
      </c>
      <c r="O20" s="937">
        <v>0</v>
      </c>
      <c r="P20" s="937">
        <v>0</v>
      </c>
      <c r="Q20" s="937">
        <v>0</v>
      </c>
      <c r="R20" s="937">
        <v>0</v>
      </c>
      <c r="S20" s="937">
        <v>0</v>
      </c>
      <c r="T20" s="937">
        <v>0</v>
      </c>
      <c r="U20" s="937">
        <v>0</v>
      </c>
      <c r="V20" s="937">
        <v>0</v>
      </c>
      <c r="W20" s="937">
        <v>0</v>
      </c>
      <c r="X20" s="937">
        <v>0</v>
      </c>
      <c r="Y20" s="937">
        <v>0</v>
      </c>
      <c r="AB20" s="937" t="s">
        <v>621</v>
      </c>
    </row>
    <row r="21" spans="1:28" ht="11.25">
      <c r="A21" s="936">
        <v>20</v>
      </c>
      <c r="B21" s="936">
        <v>20</v>
      </c>
      <c r="C21" s="936">
        <v>0</v>
      </c>
      <c r="D21" s="936" t="s">
        <v>1206</v>
      </c>
      <c r="E21" s="936"/>
      <c r="F21" s="936" t="s">
        <v>1329</v>
      </c>
      <c r="G21" s="937">
        <v>5800000</v>
      </c>
      <c r="H21" s="937">
        <v>159350</v>
      </c>
      <c r="J21" s="938">
        <v>35422</v>
      </c>
      <c r="K21" s="938">
        <v>48183</v>
      </c>
      <c r="L21" s="938">
        <v>35422</v>
      </c>
      <c r="M21" s="938">
        <v>48183</v>
      </c>
      <c r="N21" s="937">
        <v>0</v>
      </c>
      <c r="O21" s="937">
        <v>206761</v>
      </c>
      <c r="P21" s="937">
        <v>0</v>
      </c>
      <c r="Q21" s="937">
        <v>0</v>
      </c>
      <c r="R21" s="937">
        <v>0</v>
      </c>
      <c r="S21" s="937">
        <v>0</v>
      </c>
      <c r="T21" s="937">
        <v>0</v>
      </c>
      <c r="U21" s="937">
        <v>0</v>
      </c>
      <c r="V21" s="937">
        <v>0</v>
      </c>
      <c r="W21" s="937">
        <v>0</v>
      </c>
      <c r="X21" s="937">
        <v>561410394</v>
      </c>
      <c r="Y21" s="937">
        <v>0</v>
      </c>
      <c r="AB21" s="937" t="s">
        <v>621</v>
      </c>
    </row>
    <row r="22" spans="1:28" ht="11.25">
      <c r="A22" s="936">
        <v>21</v>
      </c>
      <c r="B22" s="936">
        <v>21</v>
      </c>
      <c r="C22" s="936">
        <v>0</v>
      </c>
      <c r="D22" s="936" t="s">
        <v>1208</v>
      </c>
      <c r="E22" s="936"/>
      <c r="F22" s="936" t="s">
        <v>1330</v>
      </c>
      <c r="G22" s="937">
        <v>23600000</v>
      </c>
      <c r="H22" s="937">
        <v>197390</v>
      </c>
      <c r="J22" s="938">
        <v>35943</v>
      </c>
      <c r="K22" s="938">
        <v>48700</v>
      </c>
      <c r="L22" s="938">
        <v>35943</v>
      </c>
      <c r="M22" s="938">
        <v>48700</v>
      </c>
      <c r="N22" s="937">
        <v>23600000</v>
      </c>
      <c r="O22" s="937">
        <v>1227204</v>
      </c>
      <c r="P22" s="937">
        <v>0</v>
      </c>
      <c r="Q22" s="937">
        <v>0</v>
      </c>
      <c r="R22" s="937">
        <v>0</v>
      </c>
      <c r="S22" s="937">
        <v>0</v>
      </c>
      <c r="T22" s="937">
        <v>0</v>
      </c>
      <c r="U22" s="937">
        <v>0</v>
      </c>
      <c r="V22" s="937">
        <v>0</v>
      </c>
      <c r="W22" s="937">
        <v>0</v>
      </c>
      <c r="X22" s="937">
        <v>0</v>
      </c>
      <c r="Y22" s="937">
        <v>0</v>
      </c>
      <c r="AB22" s="937" t="s">
        <v>621</v>
      </c>
    </row>
    <row r="23" spans="1:28" ht="11.25">
      <c r="A23" s="936">
        <v>22</v>
      </c>
      <c r="B23" s="936">
        <v>22</v>
      </c>
      <c r="C23" s="936">
        <v>0</v>
      </c>
      <c r="D23" s="936" t="s">
        <v>1210</v>
      </c>
      <c r="E23" s="936"/>
      <c r="F23" s="936"/>
      <c r="G23" s="937">
        <v>0</v>
      </c>
      <c r="H23" s="937">
        <v>243792</v>
      </c>
      <c r="J23" s="938"/>
      <c r="K23" s="938"/>
      <c r="L23" s="938">
        <v>37742</v>
      </c>
      <c r="M23" s="938">
        <v>39934</v>
      </c>
      <c r="N23" s="937">
        <v>0</v>
      </c>
      <c r="O23" s="937">
        <v>0</v>
      </c>
      <c r="P23" s="937">
        <v>0</v>
      </c>
      <c r="Q23" s="937">
        <v>0</v>
      </c>
      <c r="R23" s="937">
        <v>0</v>
      </c>
      <c r="S23" s="937">
        <v>0</v>
      </c>
      <c r="T23" s="937">
        <v>0</v>
      </c>
      <c r="U23" s="937">
        <v>0</v>
      </c>
      <c r="V23" s="937">
        <v>0</v>
      </c>
      <c r="W23" s="937">
        <v>0</v>
      </c>
      <c r="X23" s="937">
        <v>0</v>
      </c>
      <c r="Y23" s="937">
        <v>0</v>
      </c>
      <c r="AB23" s="937" t="s">
        <v>621</v>
      </c>
    </row>
    <row r="24" spans="1:28" ht="11.25">
      <c r="A24" s="936">
        <v>23</v>
      </c>
      <c r="B24" s="936">
        <v>23</v>
      </c>
      <c r="C24" s="936">
        <v>0</v>
      </c>
      <c r="D24" s="936" t="s">
        <v>1211</v>
      </c>
      <c r="E24" s="936"/>
      <c r="F24" s="936" t="s">
        <v>1331</v>
      </c>
      <c r="G24" s="937">
        <v>97800000</v>
      </c>
      <c r="H24" s="937">
        <v>928277</v>
      </c>
      <c r="J24" s="938">
        <v>35943</v>
      </c>
      <c r="K24" s="938">
        <v>48700</v>
      </c>
      <c r="L24" s="938">
        <v>35943</v>
      </c>
      <c r="M24" s="938">
        <v>48700</v>
      </c>
      <c r="N24" s="937">
        <v>97800000</v>
      </c>
      <c r="O24" s="937">
        <v>5085600</v>
      </c>
      <c r="P24" s="937">
        <v>0</v>
      </c>
      <c r="Q24" s="937">
        <v>0</v>
      </c>
      <c r="R24" s="937">
        <v>0</v>
      </c>
      <c r="S24" s="937">
        <v>0</v>
      </c>
      <c r="T24" s="937">
        <v>0</v>
      </c>
      <c r="U24" s="937">
        <v>0</v>
      </c>
      <c r="V24" s="937">
        <v>0</v>
      </c>
      <c r="W24" s="937">
        <v>0</v>
      </c>
      <c r="X24" s="937">
        <v>0</v>
      </c>
      <c r="Y24" s="937">
        <v>0</v>
      </c>
      <c r="AB24" s="937" t="s">
        <v>621</v>
      </c>
    </row>
    <row r="25" spans="1:28" ht="11.25">
      <c r="A25" s="936">
        <v>24</v>
      </c>
      <c r="B25" s="936">
        <v>24</v>
      </c>
      <c r="C25" s="936">
        <v>0</v>
      </c>
      <c r="D25" s="936" t="s">
        <v>1213</v>
      </c>
      <c r="E25" s="936"/>
      <c r="F25" s="936"/>
      <c r="G25" s="937">
        <v>0</v>
      </c>
      <c r="H25" s="937">
        <v>1010292</v>
      </c>
      <c r="J25" s="938"/>
      <c r="K25" s="938"/>
      <c r="L25" s="938">
        <v>37742</v>
      </c>
      <c r="M25" s="938">
        <v>39934</v>
      </c>
      <c r="N25" s="937">
        <v>0</v>
      </c>
      <c r="O25" s="937">
        <v>0</v>
      </c>
      <c r="P25" s="937">
        <v>0</v>
      </c>
      <c r="Q25" s="937">
        <v>0</v>
      </c>
      <c r="R25" s="937">
        <v>0</v>
      </c>
      <c r="S25" s="937">
        <v>0</v>
      </c>
      <c r="T25" s="937">
        <v>0</v>
      </c>
      <c r="U25" s="937">
        <v>0</v>
      </c>
      <c r="V25" s="937">
        <v>0</v>
      </c>
      <c r="W25" s="937">
        <v>0</v>
      </c>
      <c r="X25" s="937">
        <v>0</v>
      </c>
      <c r="Y25" s="937">
        <v>0</v>
      </c>
      <c r="AB25" s="937" t="s">
        <v>621</v>
      </c>
    </row>
    <row r="26" spans="1:28" ht="11.25">
      <c r="A26" s="936">
        <v>25</v>
      </c>
      <c r="B26" s="936">
        <v>25</v>
      </c>
      <c r="C26" s="936">
        <v>0</v>
      </c>
      <c r="D26" s="936" t="s">
        <v>1215</v>
      </c>
      <c r="E26" s="936"/>
      <c r="F26" s="936" t="s">
        <v>1332</v>
      </c>
      <c r="G26" s="937">
        <v>20200000</v>
      </c>
      <c r="H26" s="937">
        <v>735003</v>
      </c>
      <c r="J26" s="938">
        <v>31138</v>
      </c>
      <c r="K26" s="938">
        <v>40269</v>
      </c>
      <c r="L26" s="938">
        <v>31138</v>
      </c>
      <c r="M26" s="938">
        <v>40269</v>
      </c>
      <c r="N26" s="937">
        <v>20200000</v>
      </c>
      <c r="O26" s="937">
        <v>969600</v>
      </c>
      <c r="P26" s="937">
        <v>0</v>
      </c>
      <c r="Q26" s="937">
        <v>0</v>
      </c>
      <c r="R26" s="937">
        <v>0</v>
      </c>
      <c r="S26" s="937">
        <v>0</v>
      </c>
      <c r="T26" s="937">
        <v>0</v>
      </c>
      <c r="U26" s="937">
        <v>0</v>
      </c>
      <c r="V26" s="937">
        <v>0</v>
      </c>
      <c r="W26" s="937">
        <v>0</v>
      </c>
      <c r="X26" s="937">
        <v>0</v>
      </c>
      <c r="Y26" s="937">
        <v>0</v>
      </c>
      <c r="AB26" s="937" t="s">
        <v>621</v>
      </c>
    </row>
    <row r="27" spans="1:28" ht="11.25">
      <c r="A27" s="936">
        <v>26</v>
      </c>
      <c r="B27" s="936">
        <v>26</v>
      </c>
      <c r="C27" s="936">
        <v>0</v>
      </c>
      <c r="D27" s="936" t="s">
        <v>1217</v>
      </c>
      <c r="E27" s="936"/>
      <c r="F27" s="936" t="s">
        <v>1333</v>
      </c>
      <c r="G27" s="937">
        <v>16700000</v>
      </c>
      <c r="H27" s="937">
        <v>570294</v>
      </c>
      <c r="J27" s="938">
        <v>31199</v>
      </c>
      <c r="K27" s="938">
        <v>40330</v>
      </c>
      <c r="L27" s="938">
        <v>31199</v>
      </c>
      <c r="M27" s="938">
        <v>40330</v>
      </c>
      <c r="N27" s="937">
        <v>16700000</v>
      </c>
      <c r="O27" s="937">
        <v>801600</v>
      </c>
      <c r="P27" s="937">
        <v>0</v>
      </c>
      <c r="Q27" s="937">
        <v>0</v>
      </c>
      <c r="R27" s="937">
        <v>0</v>
      </c>
      <c r="S27" s="937">
        <v>0</v>
      </c>
      <c r="T27" s="937">
        <v>0</v>
      </c>
      <c r="U27" s="937">
        <v>0</v>
      </c>
      <c r="V27" s="937">
        <v>0</v>
      </c>
      <c r="W27" s="937">
        <v>0</v>
      </c>
      <c r="X27" s="937">
        <v>0</v>
      </c>
      <c r="Y27" s="937">
        <v>0</v>
      </c>
      <c r="AB27" s="937" t="s">
        <v>621</v>
      </c>
    </row>
    <row r="28" spans="1:28" ht="11.25">
      <c r="A28" s="936">
        <v>27</v>
      </c>
      <c r="B28" s="936">
        <v>27</v>
      </c>
      <c r="C28" s="936">
        <v>0</v>
      </c>
      <c r="D28" s="936" t="s">
        <v>1218</v>
      </c>
      <c r="E28" s="936"/>
      <c r="F28" s="936" t="s">
        <v>1334</v>
      </c>
      <c r="G28" s="937">
        <v>21000000</v>
      </c>
      <c r="H28" s="937">
        <v>212637</v>
      </c>
      <c r="J28" s="938">
        <v>35943</v>
      </c>
      <c r="K28" s="938">
        <v>48700</v>
      </c>
      <c r="L28" s="938">
        <v>35943</v>
      </c>
      <c r="M28" s="938">
        <v>48700</v>
      </c>
      <c r="N28" s="937">
        <v>21000000</v>
      </c>
      <c r="O28" s="937">
        <v>1144500</v>
      </c>
      <c r="P28" s="937">
        <v>0</v>
      </c>
      <c r="Q28" s="937">
        <v>0</v>
      </c>
      <c r="R28" s="937">
        <v>0</v>
      </c>
      <c r="S28" s="937">
        <v>0</v>
      </c>
      <c r="T28" s="937">
        <v>0</v>
      </c>
      <c r="U28" s="937">
        <v>0</v>
      </c>
      <c r="V28" s="937">
        <v>0</v>
      </c>
      <c r="W28" s="937">
        <v>0</v>
      </c>
      <c r="X28" s="937">
        <v>0</v>
      </c>
      <c r="Y28" s="937">
        <v>0</v>
      </c>
      <c r="AB28" s="937" t="s">
        <v>621</v>
      </c>
    </row>
    <row r="29" spans="1:28" ht="11.25">
      <c r="A29" s="936">
        <v>28</v>
      </c>
      <c r="B29" s="936">
        <v>28</v>
      </c>
      <c r="C29" s="936">
        <v>0</v>
      </c>
      <c r="D29" s="936" t="s">
        <v>1220</v>
      </c>
      <c r="E29" s="936"/>
      <c r="F29" s="936"/>
      <c r="G29" s="937">
        <v>0</v>
      </c>
      <c r="H29" s="937">
        <v>216931</v>
      </c>
      <c r="J29" s="938"/>
      <c r="K29" s="938"/>
      <c r="L29" s="938">
        <v>37742</v>
      </c>
      <c r="M29" s="938">
        <v>39934</v>
      </c>
      <c r="N29" s="937">
        <v>0</v>
      </c>
      <c r="O29" s="937">
        <v>0</v>
      </c>
      <c r="P29" s="937">
        <v>0</v>
      </c>
      <c r="Q29" s="937">
        <v>0</v>
      </c>
      <c r="R29" s="937">
        <v>0</v>
      </c>
      <c r="S29" s="937">
        <v>0</v>
      </c>
      <c r="T29" s="937">
        <v>0</v>
      </c>
      <c r="U29" s="937">
        <v>0</v>
      </c>
      <c r="V29" s="937">
        <v>0</v>
      </c>
      <c r="W29" s="937">
        <v>0</v>
      </c>
      <c r="X29" s="937">
        <v>0</v>
      </c>
      <c r="Y29" s="937">
        <v>0</v>
      </c>
      <c r="AB29" s="937" t="s">
        <v>621</v>
      </c>
    </row>
    <row r="30" spans="1:28" ht="11.25">
      <c r="A30" s="936">
        <v>29</v>
      </c>
      <c r="B30" s="936">
        <v>29</v>
      </c>
      <c r="C30" s="936">
        <v>0</v>
      </c>
      <c r="D30" s="936" t="s">
        <v>1222</v>
      </c>
      <c r="E30" s="936"/>
      <c r="F30" s="936" t="s">
        <v>1335</v>
      </c>
      <c r="G30" s="937">
        <v>9600000</v>
      </c>
      <c r="H30" s="937">
        <v>386344</v>
      </c>
      <c r="J30" s="938">
        <v>33093</v>
      </c>
      <c r="K30" s="938">
        <v>41852</v>
      </c>
      <c r="L30" s="938">
        <v>33093</v>
      </c>
      <c r="M30" s="938">
        <v>41852</v>
      </c>
      <c r="N30" s="937">
        <v>9600000</v>
      </c>
      <c r="O30" s="937">
        <v>504000</v>
      </c>
      <c r="P30" s="937">
        <v>0</v>
      </c>
      <c r="Q30" s="937">
        <v>0</v>
      </c>
      <c r="R30" s="937">
        <v>0</v>
      </c>
      <c r="S30" s="937">
        <v>0</v>
      </c>
      <c r="T30" s="937">
        <v>0</v>
      </c>
      <c r="U30" s="937">
        <v>0</v>
      </c>
      <c r="V30" s="937">
        <v>0</v>
      </c>
      <c r="W30" s="937">
        <v>0</v>
      </c>
      <c r="X30" s="937">
        <v>0</v>
      </c>
      <c r="Y30" s="937">
        <v>0</v>
      </c>
      <c r="AB30" s="937" t="s">
        <v>621</v>
      </c>
    </row>
    <row r="31" spans="1:28" ht="11.25">
      <c r="A31" s="936">
        <v>30</v>
      </c>
      <c r="B31" s="936">
        <v>30</v>
      </c>
      <c r="C31" s="936">
        <v>0</v>
      </c>
      <c r="D31" s="936" t="s">
        <v>1223</v>
      </c>
      <c r="E31" s="936"/>
      <c r="F31" s="936" t="s">
        <v>1336</v>
      </c>
      <c r="G31" s="937">
        <v>5100000</v>
      </c>
      <c r="H31" s="937">
        <v>137734</v>
      </c>
      <c r="J31" s="938">
        <v>33235</v>
      </c>
      <c r="K31" s="938">
        <v>41988</v>
      </c>
      <c r="L31" s="938">
        <v>33235</v>
      </c>
      <c r="M31" s="938">
        <v>41988</v>
      </c>
      <c r="N31" s="937">
        <v>5100000</v>
      </c>
      <c r="O31" s="937">
        <v>363372</v>
      </c>
      <c r="P31" s="937">
        <v>0</v>
      </c>
      <c r="Q31" s="937">
        <v>0</v>
      </c>
      <c r="R31" s="937">
        <v>0</v>
      </c>
      <c r="S31" s="937">
        <v>0</v>
      </c>
      <c r="T31" s="937">
        <v>0</v>
      </c>
      <c r="U31" s="937">
        <v>0</v>
      </c>
      <c r="V31" s="937">
        <v>0</v>
      </c>
      <c r="W31" s="937">
        <v>0</v>
      </c>
      <c r="X31" s="937">
        <v>0</v>
      </c>
      <c r="Y31" s="937">
        <v>0</v>
      </c>
      <c r="AB31" s="937" t="s">
        <v>621</v>
      </c>
    </row>
    <row r="32" spans="1:28" ht="11.25">
      <c r="A32" s="936">
        <v>31</v>
      </c>
      <c r="B32" s="936">
        <v>31</v>
      </c>
      <c r="C32" s="936">
        <v>0</v>
      </c>
      <c r="D32" s="936" t="s">
        <v>1224</v>
      </c>
      <c r="E32" s="936"/>
      <c r="F32" s="936"/>
      <c r="G32" s="937">
        <v>0</v>
      </c>
      <c r="H32" s="937">
        <v>25500</v>
      </c>
      <c r="I32" s="937" t="s">
        <v>780</v>
      </c>
      <c r="J32" s="938"/>
      <c r="K32" s="938"/>
      <c r="L32" s="938"/>
      <c r="M32" s="938"/>
      <c r="N32" s="937">
        <v>0</v>
      </c>
      <c r="O32" s="937">
        <v>0</v>
      </c>
      <c r="P32" s="937">
        <v>0</v>
      </c>
      <c r="Q32" s="937">
        <v>0</v>
      </c>
      <c r="R32" s="937">
        <v>0</v>
      </c>
      <c r="S32" s="937">
        <v>0</v>
      </c>
      <c r="T32" s="937">
        <v>0</v>
      </c>
      <c r="U32" s="937">
        <v>0</v>
      </c>
      <c r="V32" s="937">
        <v>0</v>
      </c>
      <c r="W32" s="937">
        <v>0</v>
      </c>
      <c r="X32" s="937">
        <v>0</v>
      </c>
      <c r="Y32" s="937">
        <v>0</v>
      </c>
      <c r="AB32" s="937" t="s">
        <v>621</v>
      </c>
    </row>
    <row r="33" spans="1:28" ht="11.25">
      <c r="A33" s="936">
        <v>32</v>
      </c>
      <c r="B33" s="936">
        <v>32</v>
      </c>
      <c r="C33" s="936">
        <v>0</v>
      </c>
      <c r="D33" s="936" t="s">
        <v>1225</v>
      </c>
      <c r="E33" s="936"/>
      <c r="F33" s="936" t="s">
        <v>1337</v>
      </c>
      <c r="G33" s="937">
        <v>994800000</v>
      </c>
      <c r="H33" s="937">
        <v>28309515</v>
      </c>
      <c r="J33" s="938"/>
      <c r="K33" s="938"/>
      <c r="L33" s="938"/>
      <c r="M33" s="938"/>
      <c r="N33" s="937">
        <v>839000000</v>
      </c>
      <c r="O33" s="937">
        <v>49010058</v>
      </c>
      <c r="P33" s="937">
        <v>0</v>
      </c>
      <c r="Q33" s="937">
        <v>0</v>
      </c>
      <c r="R33" s="937">
        <v>0</v>
      </c>
      <c r="S33" s="937">
        <v>0</v>
      </c>
      <c r="T33" s="937">
        <v>0</v>
      </c>
      <c r="U33" s="937">
        <v>0</v>
      </c>
      <c r="V33" s="937">
        <v>0</v>
      </c>
      <c r="W33" s="937">
        <v>0</v>
      </c>
      <c r="X33" s="937">
        <v>0</v>
      </c>
      <c r="Y33" s="937">
        <v>0</v>
      </c>
      <c r="AB33" s="937" t="s">
        <v>621</v>
      </c>
    </row>
    <row r="34" spans="1:28" ht="11.25">
      <c r="A34" s="936">
        <v>1</v>
      </c>
      <c r="B34" s="936">
        <v>1</v>
      </c>
      <c r="C34" s="937">
        <v>1</v>
      </c>
      <c r="D34" s="937" t="s">
        <v>1171</v>
      </c>
      <c r="G34" s="937">
        <v>0</v>
      </c>
      <c r="H34" s="937">
        <v>0</v>
      </c>
      <c r="J34" s="938"/>
      <c r="K34" s="938"/>
      <c r="L34" s="938"/>
      <c r="M34" s="938"/>
      <c r="N34" s="937">
        <v>0</v>
      </c>
      <c r="O34" s="937">
        <v>0</v>
      </c>
      <c r="P34" s="937">
        <v>0</v>
      </c>
      <c r="Q34" s="937">
        <v>0</v>
      </c>
      <c r="R34" s="937">
        <v>0</v>
      </c>
      <c r="S34" s="937">
        <v>0</v>
      </c>
      <c r="T34" s="937">
        <v>0</v>
      </c>
      <c r="U34" s="937">
        <v>0</v>
      </c>
      <c r="V34" s="937">
        <v>0</v>
      </c>
      <c r="W34" s="937">
        <v>0</v>
      </c>
      <c r="X34" s="937">
        <v>0</v>
      </c>
      <c r="Y34" s="937">
        <v>0</v>
      </c>
      <c r="AB34" s="937" t="s">
        <v>621</v>
      </c>
    </row>
    <row r="35" spans="1:28" ht="11.25">
      <c r="A35" s="937">
        <v>2</v>
      </c>
      <c r="B35" s="937">
        <v>2</v>
      </c>
      <c r="C35" s="937">
        <v>1</v>
      </c>
      <c r="D35" s="937" t="s">
        <v>1175</v>
      </c>
      <c r="E35" s="936"/>
      <c r="G35" s="937">
        <v>0</v>
      </c>
      <c r="H35" s="937">
        <v>0</v>
      </c>
      <c r="J35" s="938"/>
      <c r="K35" s="938"/>
      <c r="L35" s="938"/>
      <c r="M35" s="938"/>
      <c r="N35" s="937">
        <v>0</v>
      </c>
      <c r="O35" s="937">
        <v>0</v>
      </c>
      <c r="P35" s="937">
        <v>0</v>
      </c>
      <c r="Q35" s="937">
        <v>0</v>
      </c>
      <c r="R35" s="937">
        <v>0</v>
      </c>
      <c r="S35" s="937">
        <v>0</v>
      </c>
      <c r="T35" s="937">
        <v>0</v>
      </c>
      <c r="U35" s="937">
        <v>0</v>
      </c>
      <c r="V35" s="937">
        <v>0</v>
      </c>
      <c r="W35" s="937">
        <v>0</v>
      </c>
      <c r="X35" s="937">
        <v>0</v>
      </c>
      <c r="Y35" s="937">
        <v>0</v>
      </c>
      <c r="AB35" s="937" t="s">
        <v>621</v>
      </c>
    </row>
    <row r="36" spans="1:28" ht="11.25">
      <c r="A36" s="937">
        <v>3</v>
      </c>
      <c r="B36" s="937">
        <v>3</v>
      </c>
      <c r="C36" s="937">
        <v>1</v>
      </c>
      <c r="D36" s="937" t="s">
        <v>1177</v>
      </c>
      <c r="G36" s="937">
        <v>0</v>
      </c>
      <c r="H36" s="937">
        <v>0</v>
      </c>
      <c r="J36" s="938"/>
      <c r="K36" s="938"/>
      <c r="L36" s="938"/>
      <c r="M36" s="938"/>
      <c r="N36" s="937">
        <v>0</v>
      </c>
      <c r="O36" s="937">
        <v>0</v>
      </c>
      <c r="P36" s="937">
        <v>0</v>
      </c>
      <c r="Q36" s="937">
        <v>0</v>
      </c>
      <c r="R36" s="937">
        <v>0</v>
      </c>
      <c r="S36" s="937">
        <v>0</v>
      </c>
      <c r="T36" s="937">
        <v>0</v>
      </c>
      <c r="U36" s="937">
        <v>0</v>
      </c>
      <c r="V36" s="937">
        <v>0</v>
      </c>
      <c r="W36" s="937">
        <v>0</v>
      </c>
      <c r="X36" s="937">
        <v>0</v>
      </c>
      <c r="Y36" s="937">
        <v>0</v>
      </c>
      <c r="AB36" s="937" t="s">
        <v>621</v>
      </c>
    </row>
    <row r="37" spans="1:28" ht="11.25">
      <c r="A37" s="937">
        <v>4</v>
      </c>
      <c r="B37" s="937">
        <v>4</v>
      </c>
      <c r="C37" s="937">
        <v>1</v>
      </c>
      <c r="D37" s="937" t="s">
        <v>1178</v>
      </c>
      <c r="F37" s="937" t="s">
        <v>1338</v>
      </c>
      <c r="G37" s="937">
        <v>0</v>
      </c>
      <c r="H37" s="937">
        <v>0</v>
      </c>
      <c r="J37" s="938"/>
      <c r="K37" s="938"/>
      <c r="L37" s="938"/>
      <c r="M37" s="938"/>
      <c r="N37" s="937">
        <v>0</v>
      </c>
      <c r="O37" s="937">
        <v>0</v>
      </c>
      <c r="P37" s="937">
        <v>0</v>
      </c>
      <c r="Q37" s="937">
        <v>0</v>
      </c>
      <c r="R37" s="937">
        <v>0</v>
      </c>
      <c r="S37" s="937">
        <v>0</v>
      </c>
      <c r="T37" s="937">
        <v>0</v>
      </c>
      <c r="U37" s="937">
        <v>0</v>
      </c>
      <c r="V37" s="937">
        <v>0</v>
      </c>
      <c r="W37" s="937">
        <v>0</v>
      </c>
      <c r="X37" s="937">
        <v>0</v>
      </c>
      <c r="Y37" s="937">
        <v>0</v>
      </c>
      <c r="AB37" s="937" t="s">
        <v>621</v>
      </c>
    </row>
    <row r="38" spans="1:28" ht="11.25">
      <c r="A38" s="937">
        <v>5</v>
      </c>
      <c r="B38" s="937">
        <v>5</v>
      </c>
      <c r="C38" s="937">
        <v>1</v>
      </c>
      <c r="D38" s="937" t="s">
        <v>1180</v>
      </c>
      <c r="F38" s="937" t="s">
        <v>1339</v>
      </c>
      <c r="G38" s="937">
        <v>80730501</v>
      </c>
      <c r="H38" s="937">
        <v>0</v>
      </c>
      <c r="J38" s="938">
        <v>35349</v>
      </c>
      <c r="K38" s="938">
        <v>39000</v>
      </c>
      <c r="L38" s="938"/>
      <c r="M38" s="938"/>
      <c r="N38" s="937">
        <v>0</v>
      </c>
      <c r="O38" s="937">
        <v>256401</v>
      </c>
      <c r="P38" s="937">
        <v>0</v>
      </c>
      <c r="Q38" s="937">
        <v>0</v>
      </c>
      <c r="R38" s="937">
        <v>0</v>
      </c>
      <c r="S38" s="937">
        <v>0</v>
      </c>
      <c r="T38" s="937">
        <v>0</v>
      </c>
      <c r="U38" s="937">
        <v>0</v>
      </c>
      <c r="V38" s="937">
        <v>0</v>
      </c>
      <c r="W38" s="937">
        <v>0</v>
      </c>
      <c r="X38" s="937">
        <v>0</v>
      </c>
      <c r="Y38" s="937">
        <v>0</v>
      </c>
      <c r="AB38" s="937" t="s">
        <v>621</v>
      </c>
    </row>
    <row r="39" spans="1:28" ht="11.25">
      <c r="A39" s="937">
        <v>6</v>
      </c>
      <c r="B39" s="937">
        <v>6</v>
      </c>
      <c r="C39" s="937">
        <v>1</v>
      </c>
      <c r="D39" s="937" t="s">
        <v>1182</v>
      </c>
      <c r="G39" s="937">
        <v>0</v>
      </c>
      <c r="H39" s="937">
        <v>0</v>
      </c>
      <c r="J39" s="938"/>
      <c r="K39" s="938"/>
      <c r="L39" s="938"/>
      <c r="M39" s="938"/>
      <c r="N39" s="937">
        <v>0</v>
      </c>
      <c r="O39" s="937">
        <v>0</v>
      </c>
      <c r="P39" s="937">
        <v>0</v>
      </c>
      <c r="Q39" s="937">
        <v>0</v>
      </c>
      <c r="R39" s="937">
        <v>0</v>
      </c>
      <c r="S39" s="937">
        <v>0</v>
      </c>
      <c r="T39" s="937">
        <v>0</v>
      </c>
      <c r="U39" s="937">
        <v>0</v>
      </c>
      <c r="V39" s="937">
        <v>0</v>
      </c>
      <c r="W39" s="937">
        <v>0</v>
      </c>
      <c r="X39" s="937">
        <v>0</v>
      </c>
      <c r="Y39" s="937">
        <v>0</v>
      </c>
      <c r="AB39" s="937" t="s">
        <v>621</v>
      </c>
    </row>
    <row r="40" spans="1:28" ht="11.25">
      <c r="A40" s="937">
        <v>7</v>
      </c>
      <c r="B40" s="937">
        <v>7</v>
      </c>
      <c r="C40" s="937">
        <v>1</v>
      </c>
      <c r="D40" s="937" t="s">
        <v>1183</v>
      </c>
      <c r="F40" s="937" t="s">
        <v>1340</v>
      </c>
      <c r="G40" s="937">
        <v>156000</v>
      </c>
      <c r="H40" s="937">
        <v>0</v>
      </c>
      <c r="J40" s="938">
        <v>36674</v>
      </c>
      <c r="K40" s="938">
        <v>40357</v>
      </c>
      <c r="L40" s="938"/>
      <c r="M40" s="938"/>
      <c r="N40" s="937">
        <v>72522</v>
      </c>
      <c r="O40" s="937">
        <v>7410</v>
      </c>
      <c r="P40" s="937">
        <v>0</v>
      </c>
      <c r="Q40" s="937">
        <v>0</v>
      </c>
      <c r="R40" s="937">
        <v>0</v>
      </c>
      <c r="S40" s="937">
        <v>0</v>
      </c>
      <c r="T40" s="937">
        <v>0</v>
      </c>
      <c r="U40" s="937">
        <v>0</v>
      </c>
      <c r="V40" s="937">
        <v>0</v>
      </c>
      <c r="W40" s="937">
        <v>0</v>
      </c>
      <c r="X40" s="937">
        <v>0</v>
      </c>
      <c r="Y40" s="937">
        <v>0</v>
      </c>
      <c r="AB40" s="937" t="s">
        <v>621</v>
      </c>
    </row>
    <row r="41" spans="1:28" ht="11.25">
      <c r="A41" s="937">
        <v>8</v>
      </c>
      <c r="B41" s="937">
        <v>8</v>
      </c>
      <c r="C41" s="937">
        <v>1</v>
      </c>
      <c r="D41" s="937" t="s">
        <v>1185</v>
      </c>
      <c r="F41" s="937" t="s">
        <v>1341</v>
      </c>
      <c r="G41" s="937">
        <v>30000000</v>
      </c>
      <c r="H41" s="937">
        <v>305275</v>
      </c>
      <c r="J41" s="938">
        <v>33771</v>
      </c>
      <c r="K41" s="938">
        <v>39248</v>
      </c>
      <c r="N41" s="937">
        <v>15972700</v>
      </c>
      <c r="O41" s="937">
        <v>1344009</v>
      </c>
      <c r="P41" s="937">
        <v>0</v>
      </c>
      <c r="Q41" s="937">
        <v>0</v>
      </c>
      <c r="R41" s="937">
        <v>0</v>
      </c>
      <c r="S41" s="937">
        <v>0</v>
      </c>
      <c r="T41" s="937">
        <v>0</v>
      </c>
      <c r="U41" s="937">
        <v>0</v>
      </c>
      <c r="V41" s="937">
        <v>0</v>
      </c>
      <c r="W41" s="937">
        <v>0</v>
      </c>
      <c r="X41" s="937">
        <v>0</v>
      </c>
      <c r="Y41" s="937">
        <v>0</v>
      </c>
      <c r="AB41" s="937" t="s">
        <v>621</v>
      </c>
    </row>
    <row r="42" spans="1:28" ht="11.25">
      <c r="A42" s="937">
        <v>9</v>
      </c>
      <c r="B42" s="937">
        <v>9</v>
      </c>
      <c r="C42" s="937">
        <v>1</v>
      </c>
      <c r="D42" s="937" t="s">
        <v>1187</v>
      </c>
      <c r="F42" s="937" t="s">
        <v>1342</v>
      </c>
      <c r="G42" s="937">
        <v>150000000</v>
      </c>
      <c r="H42" s="937">
        <v>1472803</v>
      </c>
      <c r="J42" s="938">
        <v>36598</v>
      </c>
      <c r="K42" s="938">
        <v>40252</v>
      </c>
      <c r="L42" s="938">
        <v>36598</v>
      </c>
      <c r="M42" s="938">
        <v>40252</v>
      </c>
      <c r="N42" s="937">
        <v>149250000</v>
      </c>
      <c r="O42" s="937">
        <v>11753436</v>
      </c>
      <c r="P42" s="937">
        <v>0</v>
      </c>
      <c r="Q42" s="937">
        <v>0</v>
      </c>
      <c r="R42" s="937">
        <v>0</v>
      </c>
      <c r="S42" s="937">
        <v>0</v>
      </c>
      <c r="T42" s="937">
        <v>0</v>
      </c>
      <c r="U42" s="937">
        <v>0</v>
      </c>
      <c r="V42" s="937">
        <v>0</v>
      </c>
      <c r="W42" s="937">
        <v>0</v>
      </c>
      <c r="X42" s="937">
        <v>0</v>
      </c>
      <c r="Y42" s="937">
        <v>0</v>
      </c>
      <c r="AB42" s="937" t="s">
        <v>621</v>
      </c>
    </row>
    <row r="43" spans="1:28" ht="11.25">
      <c r="A43" s="937">
        <v>10</v>
      </c>
      <c r="B43" s="937">
        <v>10</v>
      </c>
      <c r="C43" s="937">
        <v>1</v>
      </c>
      <c r="D43" s="937" t="s">
        <v>1189</v>
      </c>
      <c r="G43" s="937">
        <v>0</v>
      </c>
      <c r="H43" s="937">
        <v>1266000</v>
      </c>
      <c r="I43" s="937" t="s">
        <v>780</v>
      </c>
      <c r="N43" s="937">
        <v>0</v>
      </c>
      <c r="O43" s="937">
        <v>0</v>
      </c>
      <c r="P43" s="937">
        <v>0</v>
      </c>
      <c r="Q43" s="937">
        <v>0</v>
      </c>
      <c r="R43" s="937">
        <v>0</v>
      </c>
      <c r="S43" s="937">
        <v>0</v>
      </c>
      <c r="T43" s="937">
        <v>0</v>
      </c>
      <c r="U43" s="937">
        <v>0</v>
      </c>
      <c r="V43" s="937">
        <v>0</v>
      </c>
      <c r="W43" s="937">
        <v>0</v>
      </c>
      <c r="X43" s="937">
        <v>0</v>
      </c>
      <c r="Y43" s="937">
        <v>0</v>
      </c>
      <c r="AB43" s="937" t="s">
        <v>621</v>
      </c>
    </row>
    <row r="44" spans="1:28" ht="11.25">
      <c r="A44" s="937">
        <v>11</v>
      </c>
      <c r="B44" s="937">
        <v>11</v>
      </c>
      <c r="C44" s="937">
        <v>1</v>
      </c>
      <c r="D44" s="937" t="s">
        <v>1191</v>
      </c>
      <c r="F44" s="937" t="s">
        <v>1343</v>
      </c>
      <c r="G44" s="937">
        <v>260886501</v>
      </c>
      <c r="H44" s="937">
        <v>3044078</v>
      </c>
      <c r="N44" s="937">
        <v>165295222</v>
      </c>
      <c r="O44" s="937">
        <v>13361256</v>
      </c>
      <c r="P44" s="937">
        <v>0</v>
      </c>
      <c r="Q44" s="937">
        <v>0</v>
      </c>
      <c r="R44" s="937">
        <v>0</v>
      </c>
      <c r="S44" s="937">
        <v>0</v>
      </c>
      <c r="T44" s="937">
        <v>0</v>
      </c>
      <c r="U44" s="937">
        <v>0</v>
      </c>
      <c r="V44" s="937">
        <v>0</v>
      </c>
      <c r="W44" s="937">
        <v>0</v>
      </c>
      <c r="X44" s="937">
        <v>0</v>
      </c>
      <c r="Y44" s="937">
        <v>0</v>
      </c>
      <c r="AB44" s="937" t="s">
        <v>621</v>
      </c>
    </row>
    <row r="45" spans="1:28" ht="11.25">
      <c r="A45" s="937">
        <v>12</v>
      </c>
      <c r="B45" s="937">
        <v>12</v>
      </c>
      <c r="C45" s="937">
        <v>1</v>
      </c>
      <c r="D45" s="937" t="s">
        <v>1192</v>
      </c>
      <c r="G45" s="937">
        <v>0</v>
      </c>
      <c r="H45" s="937">
        <v>0</v>
      </c>
      <c r="N45" s="937">
        <v>0</v>
      </c>
      <c r="O45" s="937">
        <v>0</v>
      </c>
      <c r="P45" s="937">
        <v>0</v>
      </c>
      <c r="Q45" s="937">
        <v>0</v>
      </c>
      <c r="R45" s="937">
        <v>0</v>
      </c>
      <c r="S45" s="937">
        <v>0</v>
      </c>
      <c r="T45" s="937">
        <v>0</v>
      </c>
      <c r="U45" s="937">
        <v>0</v>
      </c>
      <c r="V45" s="937">
        <v>0</v>
      </c>
      <c r="W45" s="937">
        <v>0</v>
      </c>
      <c r="X45" s="937">
        <v>0</v>
      </c>
      <c r="Y45" s="937">
        <v>0</v>
      </c>
      <c r="AB45" s="937" t="s">
        <v>621</v>
      </c>
    </row>
    <row r="46" spans="1:28" ht="11.25">
      <c r="A46" s="937">
        <v>13</v>
      </c>
      <c r="B46" s="937">
        <v>13</v>
      </c>
      <c r="C46" s="937">
        <v>1</v>
      </c>
      <c r="D46" s="937" t="s">
        <v>1194</v>
      </c>
      <c r="G46" s="937">
        <v>0</v>
      </c>
      <c r="H46" s="937">
        <v>0</v>
      </c>
      <c r="J46" s="938"/>
      <c r="K46" s="938"/>
      <c r="L46" s="938"/>
      <c r="M46" s="938"/>
      <c r="N46" s="937">
        <v>0</v>
      </c>
      <c r="O46" s="937">
        <v>0</v>
      </c>
      <c r="P46" s="937">
        <v>0</v>
      </c>
      <c r="Q46" s="937">
        <v>0</v>
      </c>
      <c r="R46" s="937">
        <v>0</v>
      </c>
      <c r="S46" s="937">
        <v>0</v>
      </c>
      <c r="T46" s="937">
        <v>0</v>
      </c>
      <c r="U46" s="937">
        <v>0</v>
      </c>
      <c r="V46" s="937">
        <v>0</v>
      </c>
      <c r="W46" s="937">
        <v>0</v>
      </c>
      <c r="X46" s="937">
        <v>0</v>
      </c>
      <c r="Y46" s="937">
        <v>0</v>
      </c>
      <c r="AB46" s="937" t="s">
        <v>621</v>
      </c>
    </row>
    <row r="47" spans="1:28" ht="11.25">
      <c r="A47" s="937">
        <v>14</v>
      </c>
      <c r="B47" s="937">
        <v>14</v>
      </c>
      <c r="C47" s="937">
        <v>1</v>
      </c>
      <c r="D47" s="937" t="s">
        <v>1196</v>
      </c>
      <c r="G47" s="937">
        <v>0</v>
      </c>
      <c r="H47" s="937">
        <v>0</v>
      </c>
      <c r="J47" s="938"/>
      <c r="K47" s="938"/>
      <c r="L47" s="938"/>
      <c r="M47" s="938"/>
      <c r="N47" s="937">
        <v>0</v>
      </c>
      <c r="O47" s="937">
        <v>0</v>
      </c>
      <c r="P47" s="937">
        <v>0</v>
      </c>
      <c r="Q47" s="937">
        <v>0</v>
      </c>
      <c r="R47" s="937">
        <v>0</v>
      </c>
      <c r="S47" s="937">
        <v>0</v>
      </c>
      <c r="T47" s="937">
        <v>0</v>
      </c>
      <c r="U47" s="937">
        <v>0</v>
      </c>
      <c r="V47" s="937">
        <v>0</v>
      </c>
      <c r="W47" s="937">
        <v>0</v>
      </c>
      <c r="X47" s="937">
        <v>0</v>
      </c>
      <c r="Y47" s="937">
        <v>0</v>
      </c>
      <c r="AB47" s="937" t="s">
        <v>621</v>
      </c>
    </row>
    <row r="48" spans="1:28" ht="11.25">
      <c r="A48" s="937">
        <v>15</v>
      </c>
      <c r="B48" s="937">
        <v>15</v>
      </c>
      <c r="C48" s="937">
        <v>1</v>
      </c>
      <c r="D48" s="937" t="s">
        <v>1198</v>
      </c>
      <c r="G48" s="937">
        <v>0</v>
      </c>
      <c r="H48" s="937">
        <v>0</v>
      </c>
      <c r="N48" s="937">
        <v>0</v>
      </c>
      <c r="O48" s="937">
        <v>0</v>
      </c>
      <c r="P48" s="937">
        <v>0</v>
      </c>
      <c r="Q48" s="937">
        <v>0</v>
      </c>
      <c r="R48" s="937">
        <v>0</v>
      </c>
      <c r="S48" s="937">
        <v>0</v>
      </c>
      <c r="T48" s="937">
        <v>0</v>
      </c>
      <c r="U48" s="937">
        <v>0</v>
      </c>
      <c r="V48" s="937">
        <v>0</v>
      </c>
      <c r="W48" s="937">
        <v>0</v>
      </c>
      <c r="X48" s="937">
        <v>0</v>
      </c>
      <c r="Y48" s="937">
        <v>0</v>
      </c>
      <c r="AB48" s="937" t="s">
        <v>621</v>
      </c>
    </row>
    <row r="49" spans="1:28" ht="11.25">
      <c r="A49" s="937">
        <v>16</v>
      </c>
      <c r="B49" s="937">
        <v>16</v>
      </c>
      <c r="C49" s="937">
        <v>1</v>
      </c>
      <c r="D49" s="937" t="s">
        <v>1199</v>
      </c>
      <c r="G49" s="937">
        <v>0</v>
      </c>
      <c r="H49" s="937">
        <v>0</v>
      </c>
      <c r="N49" s="937">
        <v>0</v>
      </c>
      <c r="O49" s="937">
        <v>0</v>
      </c>
      <c r="P49" s="937">
        <v>0</v>
      </c>
      <c r="Q49" s="937">
        <v>0</v>
      </c>
      <c r="R49" s="937">
        <v>0</v>
      </c>
      <c r="S49" s="937">
        <v>0</v>
      </c>
      <c r="T49" s="937">
        <v>0</v>
      </c>
      <c r="U49" s="937">
        <v>0</v>
      </c>
      <c r="V49" s="937">
        <v>0</v>
      </c>
      <c r="W49" s="937">
        <v>0</v>
      </c>
      <c r="X49" s="937">
        <v>0</v>
      </c>
      <c r="Y49" s="937">
        <v>0</v>
      </c>
      <c r="AB49" s="937" t="s">
        <v>621</v>
      </c>
    </row>
    <row r="50" spans="1:28" ht="11.25">
      <c r="A50" s="937">
        <v>17</v>
      </c>
      <c r="B50" s="937">
        <v>17</v>
      </c>
      <c r="C50" s="937">
        <v>1</v>
      </c>
      <c r="D50" s="937" t="s">
        <v>1201</v>
      </c>
      <c r="G50" s="937">
        <v>0</v>
      </c>
      <c r="H50" s="937">
        <v>0</v>
      </c>
      <c r="N50" s="937">
        <v>0</v>
      </c>
      <c r="O50" s="937">
        <v>0</v>
      </c>
      <c r="P50" s="937">
        <v>0</v>
      </c>
      <c r="Q50" s="937">
        <v>0</v>
      </c>
      <c r="R50" s="937">
        <v>0</v>
      </c>
      <c r="S50" s="937">
        <v>0</v>
      </c>
      <c r="T50" s="937">
        <v>0</v>
      </c>
      <c r="U50" s="937">
        <v>0</v>
      </c>
      <c r="V50" s="937">
        <v>0</v>
      </c>
      <c r="W50" s="937">
        <v>0</v>
      </c>
      <c r="X50" s="937">
        <v>0</v>
      </c>
      <c r="Y50" s="937">
        <v>0</v>
      </c>
      <c r="AB50" s="937" t="s">
        <v>621</v>
      </c>
    </row>
    <row r="51" spans="1:28" ht="11.25">
      <c r="A51" s="937">
        <v>18</v>
      </c>
      <c r="B51" s="937">
        <v>18</v>
      </c>
      <c r="C51" s="937">
        <v>1</v>
      </c>
      <c r="D51" s="937" t="s">
        <v>1203</v>
      </c>
      <c r="G51" s="937">
        <v>0</v>
      </c>
      <c r="H51" s="937">
        <v>0</v>
      </c>
      <c r="N51" s="937">
        <v>0</v>
      </c>
      <c r="O51" s="937">
        <v>0</v>
      </c>
      <c r="P51" s="937">
        <v>0</v>
      </c>
      <c r="Q51" s="937">
        <v>0</v>
      </c>
      <c r="R51" s="937">
        <v>0</v>
      </c>
      <c r="S51" s="937">
        <v>0</v>
      </c>
      <c r="T51" s="937">
        <v>0</v>
      </c>
      <c r="U51" s="937">
        <v>0</v>
      </c>
      <c r="V51" s="937">
        <v>0</v>
      </c>
      <c r="W51" s="937">
        <v>0</v>
      </c>
      <c r="X51" s="937">
        <v>0</v>
      </c>
      <c r="Y51" s="937">
        <v>0</v>
      </c>
      <c r="AB51" s="937" t="s">
        <v>621</v>
      </c>
    </row>
    <row r="52" spans="1:28" ht="11.25">
      <c r="A52" s="937">
        <v>19</v>
      </c>
      <c r="B52" s="937">
        <v>19</v>
      </c>
      <c r="C52" s="937">
        <v>1</v>
      </c>
      <c r="D52" s="937" t="s">
        <v>1204</v>
      </c>
      <c r="G52" s="937">
        <v>0</v>
      </c>
      <c r="H52" s="937">
        <v>0</v>
      </c>
      <c r="N52" s="937">
        <v>0</v>
      </c>
      <c r="O52" s="937">
        <v>0</v>
      </c>
      <c r="P52" s="937">
        <v>0</v>
      </c>
      <c r="Q52" s="937">
        <v>0</v>
      </c>
      <c r="R52" s="937">
        <v>0</v>
      </c>
      <c r="S52" s="937">
        <v>0</v>
      </c>
      <c r="T52" s="937">
        <v>0</v>
      </c>
      <c r="U52" s="937">
        <v>0</v>
      </c>
      <c r="V52" s="937">
        <v>0</v>
      </c>
      <c r="W52" s="937">
        <v>0</v>
      </c>
      <c r="X52" s="937">
        <v>0</v>
      </c>
      <c r="Y52" s="937">
        <v>0</v>
      </c>
      <c r="AB52" s="937" t="s">
        <v>621</v>
      </c>
    </row>
    <row r="53" spans="1:28" ht="11.25">
      <c r="A53" s="937">
        <v>20</v>
      </c>
      <c r="B53" s="937">
        <v>20</v>
      </c>
      <c r="C53" s="937">
        <v>1</v>
      </c>
      <c r="D53" s="937" t="s">
        <v>1206</v>
      </c>
      <c r="G53" s="937">
        <v>0</v>
      </c>
      <c r="H53" s="937">
        <v>0</v>
      </c>
      <c r="N53" s="937">
        <f>SUM(N2:N52)-N44-N33</f>
        <v>1004295222</v>
      </c>
      <c r="O53" s="937">
        <f>SUM(O2:O52)-O44-O33</f>
        <v>62371314</v>
      </c>
      <c r="P53" s="937">
        <v>0</v>
      </c>
      <c r="Q53" s="937">
        <v>0</v>
      </c>
      <c r="R53" s="937">
        <v>0</v>
      </c>
      <c r="S53" s="937">
        <v>0</v>
      </c>
      <c r="T53" s="937">
        <v>0</v>
      </c>
      <c r="U53" s="937">
        <v>0</v>
      </c>
      <c r="V53" s="937">
        <v>0</v>
      </c>
      <c r="W53" s="937">
        <v>0</v>
      </c>
      <c r="X53" s="937">
        <v>0</v>
      </c>
      <c r="Y53" s="937">
        <v>0</v>
      </c>
      <c r="AB53" s="937" t="s">
        <v>621</v>
      </c>
    </row>
    <row r="54" spans="1:28" ht="11.25">
      <c r="A54" s="937">
        <v>21</v>
      </c>
      <c r="B54" s="937">
        <v>21</v>
      </c>
      <c r="C54" s="937">
        <v>1</v>
      </c>
      <c r="D54" s="937" t="s">
        <v>1208</v>
      </c>
      <c r="G54" s="937">
        <v>0</v>
      </c>
      <c r="H54" s="937">
        <v>0</v>
      </c>
      <c r="N54" s="937">
        <v>0</v>
      </c>
      <c r="O54" s="937">
        <v>0</v>
      </c>
      <c r="P54" s="937">
        <v>0</v>
      </c>
      <c r="Q54" s="937">
        <v>0</v>
      </c>
      <c r="R54" s="937">
        <v>0</v>
      </c>
      <c r="S54" s="937">
        <v>0</v>
      </c>
      <c r="T54" s="937">
        <v>0</v>
      </c>
      <c r="U54" s="937">
        <v>0</v>
      </c>
      <c r="V54" s="937">
        <v>0</v>
      </c>
      <c r="W54" s="937">
        <v>0</v>
      </c>
      <c r="X54" s="937">
        <v>0</v>
      </c>
      <c r="Y54" s="937">
        <v>0</v>
      </c>
      <c r="AB54" s="937" t="s">
        <v>621</v>
      </c>
    </row>
    <row r="55" spans="1:28" ht="11.25">
      <c r="A55" s="937">
        <v>22</v>
      </c>
      <c r="B55" s="937">
        <v>22</v>
      </c>
      <c r="C55" s="937">
        <v>1</v>
      </c>
      <c r="D55" s="937" t="s">
        <v>1210</v>
      </c>
      <c r="G55" s="937">
        <v>0</v>
      </c>
      <c r="H55" s="937">
        <v>0</v>
      </c>
      <c r="N55" s="937">
        <v>0</v>
      </c>
      <c r="O55" s="937">
        <v>0</v>
      </c>
      <c r="P55" s="937">
        <v>0</v>
      </c>
      <c r="Q55" s="937">
        <v>0</v>
      </c>
      <c r="R55" s="937">
        <v>0</v>
      </c>
      <c r="S55" s="937">
        <v>0</v>
      </c>
      <c r="T55" s="937">
        <v>0</v>
      </c>
      <c r="U55" s="937">
        <v>0</v>
      </c>
      <c r="V55" s="937">
        <v>0</v>
      </c>
      <c r="W55" s="937">
        <v>0</v>
      </c>
      <c r="X55" s="937">
        <v>0</v>
      </c>
      <c r="Y55" s="937">
        <v>0</v>
      </c>
      <c r="AB55" s="937" t="s">
        <v>621</v>
      </c>
    </row>
    <row r="56" spans="1:28" ht="11.25">
      <c r="A56" s="937">
        <v>23</v>
      </c>
      <c r="B56" s="937">
        <v>23</v>
      </c>
      <c r="C56" s="937">
        <v>1</v>
      </c>
      <c r="D56" s="937" t="s">
        <v>1211</v>
      </c>
      <c r="G56" s="937">
        <v>0</v>
      </c>
      <c r="H56" s="937">
        <v>0</v>
      </c>
      <c r="N56" s="937">
        <v>0</v>
      </c>
      <c r="O56" s="937">
        <v>0</v>
      </c>
      <c r="P56" s="937">
        <v>0</v>
      </c>
      <c r="Q56" s="937">
        <v>0</v>
      </c>
      <c r="R56" s="937">
        <v>0</v>
      </c>
      <c r="S56" s="937">
        <v>0</v>
      </c>
      <c r="T56" s="937">
        <v>0</v>
      </c>
      <c r="U56" s="937">
        <v>0</v>
      </c>
      <c r="V56" s="937">
        <v>0</v>
      </c>
      <c r="W56" s="937">
        <v>0</v>
      </c>
      <c r="X56" s="937">
        <v>0</v>
      </c>
      <c r="Y56" s="937">
        <v>0</v>
      </c>
      <c r="AB56" s="937" t="s">
        <v>621</v>
      </c>
    </row>
    <row r="57" spans="1:28" ht="11.25">
      <c r="A57" s="937">
        <v>24</v>
      </c>
      <c r="B57" s="937">
        <v>24</v>
      </c>
      <c r="C57" s="937">
        <v>1</v>
      </c>
      <c r="D57" s="937" t="s">
        <v>1213</v>
      </c>
      <c r="G57" s="937">
        <v>0</v>
      </c>
      <c r="H57" s="937">
        <v>0</v>
      </c>
      <c r="N57" s="937">
        <v>0</v>
      </c>
      <c r="O57" s="937">
        <v>0</v>
      </c>
      <c r="P57" s="937">
        <v>0</v>
      </c>
      <c r="Q57" s="937">
        <v>0</v>
      </c>
      <c r="R57" s="937">
        <v>0</v>
      </c>
      <c r="S57" s="937">
        <v>0</v>
      </c>
      <c r="T57" s="937">
        <v>0</v>
      </c>
      <c r="U57" s="937">
        <v>0</v>
      </c>
      <c r="V57" s="937">
        <v>0</v>
      </c>
      <c r="W57" s="937">
        <v>0</v>
      </c>
      <c r="X57" s="937">
        <v>0</v>
      </c>
      <c r="Y57" s="937">
        <v>0</v>
      </c>
      <c r="AB57" s="937" t="s">
        <v>621</v>
      </c>
    </row>
    <row r="58" spans="1:28" ht="11.25">
      <c r="A58" s="937">
        <v>25</v>
      </c>
      <c r="B58" s="937">
        <v>25</v>
      </c>
      <c r="C58" s="937">
        <v>1</v>
      </c>
      <c r="D58" s="937" t="s">
        <v>1215</v>
      </c>
      <c r="G58" s="937">
        <v>0</v>
      </c>
      <c r="H58" s="937">
        <v>0</v>
      </c>
      <c r="N58" s="937">
        <v>0</v>
      </c>
      <c r="O58" s="937">
        <v>0</v>
      </c>
      <c r="P58" s="937">
        <v>0</v>
      </c>
      <c r="Q58" s="937">
        <v>0</v>
      </c>
      <c r="R58" s="937">
        <v>0</v>
      </c>
      <c r="S58" s="937">
        <v>0</v>
      </c>
      <c r="T58" s="937">
        <v>0</v>
      </c>
      <c r="U58" s="937">
        <v>0</v>
      </c>
      <c r="V58" s="937">
        <v>0</v>
      </c>
      <c r="W58" s="937">
        <v>0</v>
      </c>
      <c r="X58" s="937">
        <v>0</v>
      </c>
      <c r="Y58" s="937">
        <v>0</v>
      </c>
      <c r="AB58" s="937" t="s">
        <v>621</v>
      </c>
    </row>
    <row r="59" spans="1:28" ht="11.25">
      <c r="A59" s="937">
        <v>26</v>
      </c>
      <c r="B59" s="937">
        <v>26</v>
      </c>
      <c r="C59" s="937">
        <v>1</v>
      </c>
      <c r="D59" s="937" t="s">
        <v>1217</v>
      </c>
      <c r="G59" s="937">
        <v>0</v>
      </c>
      <c r="H59" s="937">
        <v>0</v>
      </c>
      <c r="N59" s="937">
        <v>0</v>
      </c>
      <c r="O59" s="937">
        <v>0</v>
      </c>
      <c r="P59" s="937">
        <v>0</v>
      </c>
      <c r="Q59" s="937">
        <v>0</v>
      </c>
      <c r="R59" s="937">
        <v>0</v>
      </c>
      <c r="S59" s="937">
        <v>0</v>
      </c>
      <c r="T59" s="937">
        <v>0</v>
      </c>
      <c r="U59" s="937">
        <v>0</v>
      </c>
      <c r="V59" s="937">
        <v>0</v>
      </c>
      <c r="W59" s="937">
        <v>0</v>
      </c>
      <c r="X59" s="937">
        <v>0</v>
      </c>
      <c r="Y59" s="937">
        <v>0</v>
      </c>
      <c r="AB59" s="937" t="s">
        <v>621</v>
      </c>
    </row>
    <row r="60" spans="1:28" ht="11.25">
      <c r="A60" s="937">
        <v>27</v>
      </c>
      <c r="B60" s="937">
        <v>27</v>
      </c>
      <c r="C60" s="937">
        <v>1</v>
      </c>
      <c r="D60" s="937" t="s">
        <v>1218</v>
      </c>
      <c r="G60" s="937">
        <v>0</v>
      </c>
      <c r="H60" s="937">
        <v>0</v>
      </c>
      <c r="N60" s="937">
        <v>0</v>
      </c>
      <c r="O60" s="937">
        <v>0</v>
      </c>
      <c r="P60" s="937">
        <v>0</v>
      </c>
      <c r="Q60" s="937">
        <v>0</v>
      </c>
      <c r="R60" s="937">
        <v>0</v>
      </c>
      <c r="S60" s="937">
        <v>0</v>
      </c>
      <c r="T60" s="937">
        <v>0</v>
      </c>
      <c r="U60" s="937">
        <v>0</v>
      </c>
      <c r="V60" s="937">
        <v>0</v>
      </c>
      <c r="W60" s="937">
        <v>0</v>
      </c>
      <c r="X60" s="937">
        <v>0</v>
      </c>
      <c r="Y60" s="937">
        <v>0</v>
      </c>
      <c r="AB60" s="937" t="s">
        <v>621</v>
      </c>
    </row>
    <row r="61" spans="1:28" ht="11.25">
      <c r="A61" s="937">
        <v>28</v>
      </c>
      <c r="B61" s="937">
        <v>28</v>
      </c>
      <c r="C61" s="937">
        <v>1</v>
      </c>
      <c r="D61" s="937" t="s">
        <v>1220</v>
      </c>
      <c r="G61" s="937">
        <v>0</v>
      </c>
      <c r="H61" s="937">
        <v>0</v>
      </c>
      <c r="N61" s="937">
        <v>0</v>
      </c>
      <c r="O61" s="937">
        <v>0</v>
      </c>
      <c r="P61" s="937">
        <v>0</v>
      </c>
      <c r="Q61" s="937">
        <v>0</v>
      </c>
      <c r="R61" s="937">
        <v>0</v>
      </c>
      <c r="S61" s="937">
        <v>0</v>
      </c>
      <c r="T61" s="937">
        <v>0</v>
      </c>
      <c r="U61" s="937">
        <v>0</v>
      </c>
      <c r="V61" s="937">
        <v>0</v>
      </c>
      <c r="W61" s="937">
        <v>0</v>
      </c>
      <c r="X61" s="937">
        <v>0</v>
      </c>
      <c r="Y61" s="937">
        <v>0</v>
      </c>
      <c r="AB61" s="937" t="s">
        <v>621</v>
      </c>
    </row>
    <row r="62" spans="1:28" ht="11.25">
      <c r="A62" s="937">
        <v>29</v>
      </c>
      <c r="B62" s="937">
        <v>29</v>
      </c>
      <c r="C62" s="937">
        <v>1</v>
      </c>
      <c r="D62" s="937" t="s">
        <v>1222</v>
      </c>
      <c r="G62" s="937">
        <v>0</v>
      </c>
      <c r="H62" s="937">
        <v>0</v>
      </c>
      <c r="N62" s="937">
        <v>0</v>
      </c>
      <c r="O62" s="937">
        <v>0</v>
      </c>
      <c r="P62" s="937">
        <v>0</v>
      </c>
      <c r="Q62" s="937">
        <v>0</v>
      </c>
      <c r="R62" s="937">
        <v>0</v>
      </c>
      <c r="S62" s="937">
        <v>0</v>
      </c>
      <c r="T62" s="937">
        <v>0</v>
      </c>
      <c r="U62" s="937">
        <v>0</v>
      </c>
      <c r="V62" s="937">
        <v>0</v>
      </c>
      <c r="W62" s="937">
        <v>0</v>
      </c>
      <c r="X62" s="937">
        <v>0</v>
      </c>
      <c r="Y62" s="937">
        <v>0</v>
      </c>
      <c r="AB62" s="937" t="s">
        <v>621</v>
      </c>
    </row>
    <row r="63" spans="1:28" ht="11.25">
      <c r="A63" s="937">
        <v>30</v>
      </c>
      <c r="B63" s="937">
        <v>30</v>
      </c>
      <c r="C63" s="937">
        <v>1</v>
      </c>
      <c r="D63" s="937" t="s">
        <v>1223</v>
      </c>
      <c r="G63" s="937">
        <v>0</v>
      </c>
      <c r="H63" s="937">
        <v>0</v>
      </c>
      <c r="N63" s="937">
        <v>0</v>
      </c>
      <c r="O63" s="937">
        <v>0</v>
      </c>
      <c r="P63" s="937">
        <v>0</v>
      </c>
      <c r="Q63" s="937">
        <v>0</v>
      </c>
      <c r="R63" s="937">
        <v>0</v>
      </c>
      <c r="S63" s="937">
        <v>0</v>
      </c>
      <c r="T63" s="937">
        <v>0</v>
      </c>
      <c r="U63" s="937">
        <v>0</v>
      </c>
      <c r="V63" s="937">
        <v>0</v>
      </c>
      <c r="W63" s="937">
        <v>0</v>
      </c>
      <c r="X63" s="937">
        <v>0</v>
      </c>
      <c r="Y63" s="937">
        <v>0</v>
      </c>
      <c r="AB63" s="937" t="s">
        <v>621</v>
      </c>
    </row>
    <row r="64" spans="1:28" ht="11.25">
      <c r="A64" s="937">
        <v>31</v>
      </c>
      <c r="B64" s="937">
        <v>31</v>
      </c>
      <c r="C64" s="937">
        <v>1</v>
      </c>
      <c r="D64" s="937" t="s">
        <v>1224</v>
      </c>
      <c r="G64" s="937">
        <v>0</v>
      </c>
      <c r="H64" s="937">
        <v>0</v>
      </c>
      <c r="N64" s="937">
        <v>0</v>
      </c>
      <c r="O64" s="937">
        <v>0</v>
      </c>
      <c r="P64" s="937">
        <v>0</v>
      </c>
      <c r="Q64" s="937">
        <v>0</v>
      </c>
      <c r="R64" s="937">
        <v>0</v>
      </c>
      <c r="S64" s="937">
        <v>0</v>
      </c>
      <c r="T64" s="937">
        <v>0</v>
      </c>
      <c r="U64" s="937">
        <v>0</v>
      </c>
      <c r="V64" s="937">
        <v>0</v>
      </c>
      <c r="W64" s="937">
        <v>0</v>
      </c>
      <c r="X64" s="937">
        <v>0</v>
      </c>
      <c r="Y64" s="937">
        <v>0</v>
      </c>
      <c r="AB64" s="937" t="s">
        <v>621</v>
      </c>
    </row>
    <row r="65" spans="1:28" ht="11.25">
      <c r="A65" s="937">
        <v>32</v>
      </c>
      <c r="B65" s="937">
        <v>32</v>
      </c>
      <c r="C65" s="937">
        <v>1</v>
      </c>
      <c r="D65" s="937" t="s">
        <v>1225</v>
      </c>
      <c r="G65" s="937">
        <v>0</v>
      </c>
      <c r="H65" s="937">
        <v>0</v>
      </c>
      <c r="N65" s="937">
        <v>0</v>
      </c>
      <c r="O65" s="937">
        <v>0</v>
      </c>
      <c r="P65" s="937">
        <v>0</v>
      </c>
      <c r="Q65" s="937">
        <v>0</v>
      </c>
      <c r="R65" s="937">
        <v>0</v>
      </c>
      <c r="S65" s="937">
        <v>0</v>
      </c>
      <c r="T65" s="937">
        <v>0</v>
      </c>
      <c r="U65" s="937">
        <v>0</v>
      </c>
      <c r="V65" s="937">
        <v>0</v>
      </c>
      <c r="W65" s="937">
        <v>0</v>
      </c>
      <c r="X65" s="937">
        <v>0</v>
      </c>
      <c r="Y65" s="937">
        <v>0</v>
      </c>
      <c r="AB65" s="937" t="s">
        <v>621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G41"/>
  <sheetViews>
    <sheetView zoomScale="85" zoomScaleNormal="85" workbookViewId="0" topLeftCell="D1">
      <pane ySplit="1" topLeftCell="BM2" activePane="bottomLeft" state="frozen"/>
      <selection pane="topLeft" activeCell="E85" sqref="E85"/>
      <selection pane="bottomLeft" activeCell="J6" sqref="J6"/>
    </sheetView>
  </sheetViews>
  <sheetFormatPr defaultColWidth="9.00390625" defaultRowHeight="15.75"/>
  <cols>
    <col min="1" max="1" width="9.625" style="0" bestFit="1" customWidth="1"/>
    <col min="2" max="2" width="6.875" style="0" bestFit="1" customWidth="1"/>
    <col min="3" max="3" width="10.625" style="0" bestFit="1" customWidth="1"/>
    <col min="4" max="4" width="8.125" style="720" bestFit="1" customWidth="1"/>
    <col min="5" max="5" width="7.50390625" style="720" bestFit="1" customWidth="1"/>
    <col min="6" max="6" width="22.75390625" style="720" bestFit="1" customWidth="1"/>
    <col min="7" max="7" width="13.875" style="720" hidden="1" customWidth="1"/>
    <col min="8" max="8" width="13.00390625" style="720" hidden="1" customWidth="1"/>
    <col min="9" max="9" width="13.50390625" style="720" hidden="1" customWidth="1"/>
    <col min="10" max="10" width="13.375" style="720" bestFit="1" customWidth="1"/>
    <col min="11" max="11" width="9.75390625" style="720" bestFit="1" customWidth="1"/>
    <col min="12" max="12" width="13.875" style="720" bestFit="1" customWidth="1"/>
    <col min="13" max="13" width="13.00390625" style="720" bestFit="1" customWidth="1"/>
    <col min="14" max="14" width="7.875" style="720" bestFit="1" customWidth="1"/>
    <col min="15" max="16" width="13.125" style="720" bestFit="1" customWidth="1"/>
    <col min="17" max="17" width="7.50390625" style="720" bestFit="1" customWidth="1"/>
    <col min="18" max="18" width="6.875" style="720" bestFit="1" customWidth="1"/>
    <col min="19" max="19" width="7.875" style="720" bestFit="1" customWidth="1"/>
    <col min="20" max="20" width="8.25390625" style="720" bestFit="1" customWidth="1"/>
    <col min="21" max="21" width="15.125" style="720" bestFit="1" customWidth="1"/>
    <col min="22" max="22" width="14.25390625" style="720" bestFit="1" customWidth="1"/>
    <col min="23" max="23" width="14.75390625" style="720" bestFit="1" customWidth="1"/>
    <col min="24" max="24" width="14.625" style="720" bestFit="1" customWidth="1"/>
    <col min="25" max="25" width="11.00390625" style="720" bestFit="1" customWidth="1"/>
    <col min="26" max="26" width="15.125" style="720" bestFit="1" customWidth="1"/>
    <col min="27" max="27" width="14.25390625" style="720" bestFit="1" customWidth="1"/>
    <col min="28" max="28" width="7.375" style="720" bestFit="1" customWidth="1"/>
    <col min="29" max="30" width="14.375" style="720" bestFit="1" customWidth="1"/>
    <col min="31" max="31" width="5.75390625" style="720" bestFit="1" customWidth="1"/>
    <col min="32" max="32" width="26.875" style="720" bestFit="1" customWidth="1"/>
    <col min="33" max="33" width="14.125" style="720" bestFit="1" customWidth="1"/>
    <col min="34" max="16384" width="9.00390625" style="720" customWidth="1"/>
  </cols>
  <sheetData>
    <row r="1" spans="1:33" ht="15.75">
      <c r="A1" s="939" t="s">
        <v>600</v>
      </c>
      <c r="B1" s="939" t="s">
        <v>601</v>
      </c>
      <c r="C1" s="939" t="s">
        <v>602</v>
      </c>
      <c r="D1" s="987" t="s">
        <v>830</v>
      </c>
      <c r="E1" s="987" t="s">
        <v>604</v>
      </c>
      <c r="F1" s="987" t="s">
        <v>1344</v>
      </c>
      <c r="G1" s="987" t="s">
        <v>1345</v>
      </c>
      <c r="H1" s="987" t="s">
        <v>1346</v>
      </c>
      <c r="I1" s="987" t="s">
        <v>1347</v>
      </c>
      <c r="J1" s="987" t="s">
        <v>1348</v>
      </c>
      <c r="K1" s="987" t="s">
        <v>990</v>
      </c>
      <c r="L1" s="987" t="s">
        <v>1349</v>
      </c>
      <c r="M1" s="987" t="s">
        <v>579</v>
      </c>
      <c r="N1" s="987" t="s">
        <v>580</v>
      </c>
      <c r="O1" s="987" t="s">
        <v>581</v>
      </c>
      <c r="P1" s="987" t="s">
        <v>1350</v>
      </c>
      <c r="Q1" s="987" t="s">
        <v>1351</v>
      </c>
      <c r="R1" s="987" t="s">
        <v>610</v>
      </c>
      <c r="S1" s="987" t="s">
        <v>617</v>
      </c>
      <c r="T1" s="987" t="s">
        <v>1352</v>
      </c>
      <c r="U1" s="987" t="s">
        <v>1353</v>
      </c>
      <c r="V1" s="987" t="s">
        <v>1354</v>
      </c>
      <c r="W1" s="987" t="s">
        <v>1355</v>
      </c>
      <c r="X1" s="987" t="s">
        <v>1356</v>
      </c>
      <c r="Y1" s="987" t="s">
        <v>996</v>
      </c>
      <c r="Z1" s="987" t="s">
        <v>1357</v>
      </c>
      <c r="AA1" s="987" t="s">
        <v>1358</v>
      </c>
      <c r="AB1" s="987" t="s">
        <v>1359</v>
      </c>
      <c r="AC1" s="987" t="s">
        <v>1360</v>
      </c>
      <c r="AD1" s="987" t="s">
        <v>1361</v>
      </c>
      <c r="AE1" s="987" t="s">
        <v>1362</v>
      </c>
      <c r="AF1" s="987" t="s">
        <v>619</v>
      </c>
      <c r="AG1" s="995" t="s">
        <v>619</v>
      </c>
    </row>
    <row r="2" spans="1:33" ht="15.75">
      <c r="A2" s="939">
        <v>1</v>
      </c>
      <c r="B2" s="939">
        <v>1</v>
      </c>
      <c r="C2" s="939">
        <v>0</v>
      </c>
      <c r="D2" s="987" t="s">
        <v>1171</v>
      </c>
      <c r="E2" s="987"/>
      <c r="F2" s="987" t="s">
        <v>1363</v>
      </c>
      <c r="G2" s="987">
        <v>0</v>
      </c>
      <c r="H2" s="987">
        <v>0</v>
      </c>
      <c r="I2" s="987">
        <v>0</v>
      </c>
      <c r="J2" s="987">
        <v>0</v>
      </c>
      <c r="K2" s="987">
        <v>0</v>
      </c>
      <c r="L2" s="987">
        <v>0</v>
      </c>
      <c r="M2" s="987">
        <v>0</v>
      </c>
      <c r="N2" s="987">
        <v>0</v>
      </c>
      <c r="O2" s="987">
        <v>0</v>
      </c>
      <c r="P2" s="987">
        <v>0</v>
      </c>
      <c r="Q2" s="987">
        <v>0</v>
      </c>
      <c r="R2" s="987"/>
      <c r="S2" s="987"/>
      <c r="T2" s="987">
        <v>0</v>
      </c>
      <c r="U2" s="987">
        <v>0</v>
      </c>
      <c r="V2" s="987">
        <v>0</v>
      </c>
      <c r="W2" s="987">
        <v>0</v>
      </c>
      <c r="X2" s="987">
        <v>0</v>
      </c>
      <c r="Y2" s="987">
        <v>0</v>
      </c>
      <c r="Z2" s="987">
        <v>0</v>
      </c>
      <c r="AA2" s="987">
        <v>0</v>
      </c>
      <c r="AB2" s="987">
        <v>0</v>
      </c>
      <c r="AC2" s="987">
        <v>0</v>
      </c>
      <c r="AD2" s="987">
        <v>0</v>
      </c>
      <c r="AE2" s="987">
        <v>0</v>
      </c>
      <c r="AF2" s="987" t="s">
        <v>621</v>
      </c>
      <c r="AG2" s="995" t="s">
        <v>1364</v>
      </c>
    </row>
    <row r="3" spans="1:33" ht="15.75">
      <c r="A3" s="939">
        <v>2</v>
      </c>
      <c r="B3" s="939">
        <v>2</v>
      </c>
      <c r="C3" s="939">
        <v>0</v>
      </c>
      <c r="D3" s="987" t="s">
        <v>1175</v>
      </c>
      <c r="E3" s="987"/>
      <c r="F3" s="987" t="s">
        <v>1365</v>
      </c>
      <c r="G3" s="987">
        <v>94668</v>
      </c>
      <c r="H3" s="987">
        <v>0</v>
      </c>
      <c r="I3" s="987">
        <v>139578</v>
      </c>
      <c r="J3" s="987">
        <v>174579</v>
      </c>
      <c r="K3" s="987">
        <v>0</v>
      </c>
      <c r="L3" s="987">
        <v>59667</v>
      </c>
      <c r="M3" s="987">
        <v>0</v>
      </c>
      <c r="N3" s="987">
        <v>0</v>
      </c>
      <c r="O3" s="987">
        <v>0</v>
      </c>
      <c r="P3" s="987">
        <v>0</v>
      </c>
      <c r="Q3" s="987">
        <v>139578</v>
      </c>
      <c r="R3" s="987"/>
      <c r="S3" s="987"/>
      <c r="T3" s="987">
        <v>0</v>
      </c>
      <c r="U3" s="987">
        <v>0</v>
      </c>
      <c r="V3" s="987">
        <v>0</v>
      </c>
      <c r="W3" s="987">
        <v>0</v>
      </c>
      <c r="X3" s="987">
        <v>0</v>
      </c>
      <c r="Y3" s="987">
        <v>0</v>
      </c>
      <c r="Z3" s="987">
        <v>0</v>
      </c>
      <c r="AA3" s="987">
        <v>0</v>
      </c>
      <c r="AB3" s="987">
        <v>0</v>
      </c>
      <c r="AC3" s="987">
        <v>0</v>
      </c>
      <c r="AD3" s="987">
        <v>0</v>
      </c>
      <c r="AE3" s="987">
        <v>0</v>
      </c>
      <c r="AF3" s="987" t="s">
        <v>621</v>
      </c>
      <c r="AG3" s="995" t="s">
        <v>1364</v>
      </c>
    </row>
    <row r="4" spans="1:33" ht="15.75">
      <c r="A4" s="939">
        <v>3</v>
      </c>
      <c r="B4" s="939">
        <v>3</v>
      </c>
      <c r="C4" s="939">
        <v>0</v>
      </c>
      <c r="D4" s="987" t="s">
        <v>1177</v>
      </c>
      <c r="E4" s="987"/>
      <c r="F4" s="987" t="s">
        <v>1366</v>
      </c>
      <c r="G4" s="987">
        <v>27258109</v>
      </c>
      <c r="H4" s="987">
        <v>0</v>
      </c>
      <c r="I4" s="987">
        <v>69830423</v>
      </c>
      <c r="J4" s="987">
        <v>101754808</v>
      </c>
      <c r="K4" s="987">
        <v>-4064757</v>
      </c>
      <c r="L4" s="987">
        <v>-8731032</v>
      </c>
      <c r="M4" s="987">
        <v>0</v>
      </c>
      <c r="N4" s="987">
        <v>75256819</v>
      </c>
      <c r="O4" s="987">
        <v>0</v>
      </c>
      <c r="P4" s="987">
        <v>0</v>
      </c>
      <c r="Q4" s="987">
        <v>-5426397</v>
      </c>
      <c r="R4" s="987"/>
      <c r="S4" s="987"/>
      <c r="T4" s="987">
        <v>0</v>
      </c>
      <c r="U4" s="987">
        <v>0</v>
      </c>
      <c r="V4" s="987">
        <v>0</v>
      </c>
      <c r="W4" s="987">
        <v>0</v>
      </c>
      <c r="X4" s="987">
        <v>0</v>
      </c>
      <c r="Y4" s="987">
        <v>561410520</v>
      </c>
      <c r="Z4" s="987">
        <v>0</v>
      </c>
      <c r="AA4" s="987">
        <v>0</v>
      </c>
      <c r="AB4" s="987">
        <v>0</v>
      </c>
      <c r="AC4" s="987">
        <v>0</v>
      </c>
      <c r="AD4" s="987">
        <v>0</v>
      </c>
      <c r="AE4" s="987">
        <v>0</v>
      </c>
      <c r="AF4" s="987" t="s">
        <v>621</v>
      </c>
      <c r="AG4" s="995" t="s">
        <v>1364</v>
      </c>
    </row>
    <row r="5" spans="1:33" ht="15.75">
      <c r="A5" s="939">
        <v>4</v>
      </c>
      <c r="B5" s="939">
        <v>4</v>
      </c>
      <c r="C5" s="939">
        <v>0</v>
      </c>
      <c r="D5" s="987" t="s">
        <v>1178</v>
      </c>
      <c r="E5" s="987"/>
      <c r="F5" s="987" t="s">
        <v>1367</v>
      </c>
      <c r="G5" s="987">
        <v>0</v>
      </c>
      <c r="H5" s="987">
        <v>0</v>
      </c>
      <c r="I5" s="987">
        <v>0</v>
      </c>
      <c r="J5" s="987">
        <v>0</v>
      </c>
      <c r="K5" s="987">
        <v>0</v>
      </c>
      <c r="L5" s="987">
        <v>0</v>
      </c>
      <c r="M5" s="987">
        <v>0</v>
      </c>
      <c r="N5" s="987">
        <v>0</v>
      </c>
      <c r="O5" s="987">
        <v>0</v>
      </c>
      <c r="P5" s="987">
        <v>0</v>
      </c>
      <c r="Q5" s="987">
        <v>0</v>
      </c>
      <c r="R5" s="987"/>
      <c r="S5" s="987"/>
      <c r="T5" s="987">
        <v>0</v>
      </c>
      <c r="U5" s="987">
        <v>0</v>
      </c>
      <c r="V5" s="987">
        <v>0</v>
      </c>
      <c r="W5" s="987">
        <v>0</v>
      </c>
      <c r="X5" s="987">
        <v>0</v>
      </c>
      <c r="Y5" s="987">
        <v>0</v>
      </c>
      <c r="Z5" s="987">
        <v>0</v>
      </c>
      <c r="AA5" s="987">
        <v>0</v>
      </c>
      <c r="AB5" s="987">
        <v>0</v>
      </c>
      <c r="AC5" s="987">
        <v>0</v>
      </c>
      <c r="AD5" s="987">
        <v>0</v>
      </c>
      <c r="AE5" s="987">
        <v>0</v>
      </c>
      <c r="AF5" s="987" t="s">
        <v>621</v>
      </c>
      <c r="AG5" s="995" t="s">
        <v>1364</v>
      </c>
    </row>
    <row r="6" spans="1:33" ht="15.75">
      <c r="A6" s="939">
        <v>5</v>
      </c>
      <c r="B6" s="939">
        <v>5</v>
      </c>
      <c r="C6" s="939">
        <v>0</v>
      </c>
      <c r="D6" s="987" t="s">
        <v>1180</v>
      </c>
      <c r="E6" s="987"/>
      <c r="F6" s="987" t="s">
        <v>1368</v>
      </c>
      <c r="G6" s="987">
        <v>1411318</v>
      </c>
      <c r="H6" s="987">
        <v>0</v>
      </c>
      <c r="I6" s="987">
        <v>14908058</v>
      </c>
      <c r="J6" s="987">
        <v>14743127</v>
      </c>
      <c r="K6" s="987">
        <v>0</v>
      </c>
      <c r="L6" s="987">
        <v>1576249</v>
      </c>
      <c r="M6" s="987">
        <v>0</v>
      </c>
      <c r="N6" s="987">
        <v>9002631</v>
      </c>
      <c r="O6" s="987">
        <v>0</v>
      </c>
      <c r="P6" s="987">
        <v>0</v>
      </c>
      <c r="Q6" s="987">
        <v>5905427</v>
      </c>
      <c r="R6" s="987"/>
      <c r="S6" s="987"/>
      <c r="T6" s="987">
        <v>0</v>
      </c>
      <c r="U6" s="987">
        <v>0</v>
      </c>
      <c r="V6" s="987">
        <v>0</v>
      </c>
      <c r="W6" s="987">
        <v>0</v>
      </c>
      <c r="X6" s="987">
        <v>0</v>
      </c>
      <c r="Y6" s="987">
        <v>0</v>
      </c>
      <c r="Z6" s="987">
        <v>0</v>
      </c>
      <c r="AA6" s="987">
        <v>0</v>
      </c>
      <c r="AB6" s="987">
        <v>0</v>
      </c>
      <c r="AC6" s="987">
        <v>0</v>
      </c>
      <c r="AD6" s="987">
        <v>0</v>
      </c>
      <c r="AE6" s="987">
        <v>0</v>
      </c>
      <c r="AF6" s="987" t="s">
        <v>621</v>
      </c>
      <c r="AG6" s="995" t="s">
        <v>1364</v>
      </c>
    </row>
    <row r="7" spans="1:33" ht="15.75">
      <c r="A7" s="939">
        <v>6</v>
      </c>
      <c r="B7" s="939">
        <v>6</v>
      </c>
      <c r="C7" s="939">
        <v>0</v>
      </c>
      <c r="D7" s="987" t="s">
        <v>1182</v>
      </c>
      <c r="E7" s="987"/>
      <c r="F7" s="987" t="s">
        <v>267</v>
      </c>
      <c r="G7" s="987">
        <v>65626</v>
      </c>
      <c r="H7" s="987">
        <v>0</v>
      </c>
      <c r="I7" s="987">
        <v>170958</v>
      </c>
      <c r="J7" s="987">
        <v>159607</v>
      </c>
      <c r="K7" s="987">
        <v>0</v>
      </c>
      <c r="L7" s="987">
        <v>76978</v>
      </c>
      <c r="M7" s="987">
        <v>0</v>
      </c>
      <c r="N7" s="987">
        <v>101216</v>
      </c>
      <c r="O7" s="987">
        <v>0</v>
      </c>
      <c r="P7" s="987">
        <v>0</v>
      </c>
      <c r="Q7" s="987">
        <v>69741</v>
      </c>
      <c r="R7" s="987"/>
      <c r="S7" s="987"/>
      <c r="T7" s="987">
        <v>0</v>
      </c>
      <c r="U7" s="987">
        <v>0</v>
      </c>
      <c r="V7" s="987">
        <v>0</v>
      </c>
      <c r="W7" s="987">
        <v>0</v>
      </c>
      <c r="X7" s="987">
        <v>0</v>
      </c>
      <c r="Y7" s="987">
        <v>0</v>
      </c>
      <c r="Z7" s="987">
        <v>0</v>
      </c>
      <c r="AA7" s="987">
        <v>0</v>
      </c>
      <c r="AB7" s="987">
        <v>0</v>
      </c>
      <c r="AC7" s="987">
        <v>0</v>
      </c>
      <c r="AD7" s="987">
        <v>0</v>
      </c>
      <c r="AE7" s="987">
        <v>0</v>
      </c>
      <c r="AF7" s="987" t="s">
        <v>621</v>
      </c>
      <c r="AG7" s="995" t="s">
        <v>1364</v>
      </c>
    </row>
    <row r="8" spans="1:33" ht="15.75">
      <c r="A8" s="939">
        <v>7</v>
      </c>
      <c r="B8" s="939">
        <v>7</v>
      </c>
      <c r="C8" s="939">
        <v>0</v>
      </c>
      <c r="D8" s="987" t="s">
        <v>1183</v>
      </c>
      <c r="E8" s="987"/>
      <c r="F8" s="987" t="s">
        <v>1369</v>
      </c>
      <c r="G8" s="987">
        <v>1462763</v>
      </c>
      <c r="H8" s="987">
        <v>0</v>
      </c>
      <c r="I8" s="987">
        <v>104991</v>
      </c>
      <c r="J8" s="987">
        <v>878436</v>
      </c>
      <c r="K8" s="987">
        <v>0</v>
      </c>
      <c r="L8" s="987">
        <v>691158</v>
      </c>
      <c r="M8" s="987">
        <v>0</v>
      </c>
      <c r="N8" s="987">
        <v>0</v>
      </c>
      <c r="O8" s="987">
        <v>0</v>
      </c>
      <c r="P8" s="987">
        <v>0</v>
      </c>
      <c r="Q8" s="987">
        <v>104991</v>
      </c>
      <c r="R8" s="987"/>
      <c r="S8" s="987"/>
      <c r="T8" s="987">
        <v>0</v>
      </c>
      <c r="U8" s="987">
        <v>0</v>
      </c>
      <c r="V8" s="987">
        <v>0</v>
      </c>
      <c r="W8" s="987">
        <v>0</v>
      </c>
      <c r="X8" s="987">
        <v>0</v>
      </c>
      <c r="Y8" s="987">
        <v>0</v>
      </c>
      <c r="Z8" s="987">
        <v>0</v>
      </c>
      <c r="AA8" s="987">
        <v>0</v>
      </c>
      <c r="AB8" s="987">
        <v>0</v>
      </c>
      <c r="AC8" s="987">
        <v>0</v>
      </c>
      <c r="AD8" s="987">
        <v>0</v>
      </c>
      <c r="AE8" s="987">
        <v>0</v>
      </c>
      <c r="AF8" s="987" t="s">
        <v>621</v>
      </c>
      <c r="AG8" s="995" t="s">
        <v>1364</v>
      </c>
    </row>
    <row r="9" spans="1:33" ht="15.75">
      <c r="A9" s="939">
        <v>8</v>
      </c>
      <c r="B9" s="939">
        <v>8</v>
      </c>
      <c r="C9" s="939">
        <v>0</v>
      </c>
      <c r="D9" s="987" t="s">
        <v>1185</v>
      </c>
      <c r="E9" s="987"/>
      <c r="F9" s="987" t="s">
        <v>1370</v>
      </c>
      <c r="G9" s="987">
        <v>0</v>
      </c>
      <c r="H9" s="987">
        <v>0</v>
      </c>
      <c r="I9" s="987">
        <v>0</v>
      </c>
      <c r="J9" s="987">
        <v>0</v>
      </c>
      <c r="K9" s="987">
        <v>0</v>
      </c>
      <c r="L9" s="987">
        <v>0</v>
      </c>
      <c r="M9" s="987">
        <v>0</v>
      </c>
      <c r="N9" s="987">
        <v>0</v>
      </c>
      <c r="O9" s="987">
        <v>0</v>
      </c>
      <c r="P9" s="987">
        <v>0</v>
      </c>
      <c r="Q9" s="987">
        <v>0</v>
      </c>
      <c r="R9" s="987"/>
      <c r="S9" s="987"/>
      <c r="T9" s="987">
        <v>0</v>
      </c>
      <c r="U9" s="987">
        <v>0</v>
      </c>
      <c r="V9" s="987">
        <v>0</v>
      </c>
      <c r="W9" s="987">
        <v>0</v>
      </c>
      <c r="X9" s="987">
        <v>0</v>
      </c>
      <c r="Y9" s="987">
        <v>0</v>
      </c>
      <c r="Z9" s="987">
        <v>0</v>
      </c>
      <c r="AA9" s="987">
        <v>0</v>
      </c>
      <c r="AB9" s="987">
        <v>0</v>
      </c>
      <c r="AC9" s="987">
        <v>0</v>
      </c>
      <c r="AD9" s="987">
        <v>0</v>
      </c>
      <c r="AE9" s="987">
        <v>0</v>
      </c>
      <c r="AF9" s="987" t="s">
        <v>621</v>
      </c>
      <c r="AG9" s="995" t="s">
        <v>1364</v>
      </c>
    </row>
    <row r="10" spans="1:33" ht="15.75">
      <c r="A10" s="939">
        <v>9</v>
      </c>
      <c r="B10" s="939">
        <v>9</v>
      </c>
      <c r="C10" s="939">
        <v>0</v>
      </c>
      <c r="D10" s="987" t="s">
        <v>1187</v>
      </c>
      <c r="E10" s="987"/>
      <c r="F10" s="987" t="s">
        <v>1371</v>
      </c>
      <c r="G10" s="987">
        <v>30292484</v>
      </c>
      <c r="H10" s="987">
        <v>0</v>
      </c>
      <c r="I10" s="987">
        <v>85154008</v>
      </c>
      <c r="J10" s="987">
        <v>117710557</v>
      </c>
      <c r="K10" s="987">
        <v>-4064757</v>
      </c>
      <c r="L10" s="987">
        <v>-6326980</v>
      </c>
      <c r="M10" s="987">
        <v>0</v>
      </c>
      <c r="N10" s="987">
        <v>84360666</v>
      </c>
      <c r="O10" s="987">
        <v>0</v>
      </c>
      <c r="P10" s="987">
        <v>0</v>
      </c>
      <c r="Q10" s="987">
        <v>793340</v>
      </c>
      <c r="R10" s="987"/>
      <c r="S10" s="987"/>
      <c r="T10" s="987">
        <v>0</v>
      </c>
      <c r="U10" s="987">
        <v>0</v>
      </c>
      <c r="V10" s="987">
        <v>0</v>
      </c>
      <c r="W10" s="987">
        <v>0</v>
      </c>
      <c r="X10" s="987">
        <v>0</v>
      </c>
      <c r="Y10" s="987">
        <v>0</v>
      </c>
      <c r="Z10" s="987">
        <v>0</v>
      </c>
      <c r="AA10" s="987">
        <v>0</v>
      </c>
      <c r="AB10" s="987">
        <v>0</v>
      </c>
      <c r="AC10" s="987">
        <v>0</v>
      </c>
      <c r="AD10" s="987">
        <v>0</v>
      </c>
      <c r="AE10" s="987">
        <v>0</v>
      </c>
      <c r="AF10" s="987" t="s">
        <v>621</v>
      </c>
      <c r="AG10" s="995" t="s">
        <v>1364</v>
      </c>
    </row>
    <row r="11" spans="1:33" ht="15.75">
      <c r="A11" s="939">
        <v>10</v>
      </c>
      <c r="B11" s="939">
        <v>10</v>
      </c>
      <c r="C11" s="986">
        <v>0</v>
      </c>
      <c r="D11" s="987" t="s">
        <v>1189</v>
      </c>
      <c r="E11" s="987"/>
      <c r="F11" s="987" t="s">
        <v>1372</v>
      </c>
      <c r="G11" s="987">
        <v>0</v>
      </c>
      <c r="H11" s="987">
        <v>0</v>
      </c>
      <c r="I11" s="987">
        <v>0</v>
      </c>
      <c r="J11" s="987">
        <v>0</v>
      </c>
      <c r="K11" s="987">
        <v>0</v>
      </c>
      <c r="L11" s="987">
        <v>0</v>
      </c>
      <c r="M11" s="987">
        <v>0</v>
      </c>
      <c r="N11" s="987">
        <v>0</v>
      </c>
      <c r="O11" s="987">
        <v>0</v>
      </c>
      <c r="P11" s="987">
        <v>0</v>
      </c>
      <c r="Q11" s="987">
        <v>0</v>
      </c>
      <c r="R11" s="987"/>
      <c r="S11" s="987"/>
      <c r="T11" s="987">
        <v>0</v>
      </c>
      <c r="U11" s="987">
        <v>0</v>
      </c>
      <c r="V11" s="987">
        <v>0</v>
      </c>
      <c r="W11" s="987">
        <v>0</v>
      </c>
      <c r="X11" s="987">
        <v>0</v>
      </c>
      <c r="Y11" s="987">
        <v>0</v>
      </c>
      <c r="Z11" s="987">
        <v>0</v>
      </c>
      <c r="AA11" s="987">
        <v>0</v>
      </c>
      <c r="AB11" s="987">
        <v>0</v>
      </c>
      <c r="AC11" s="987">
        <v>0</v>
      </c>
      <c r="AD11" s="987">
        <v>0</v>
      </c>
      <c r="AE11" s="987">
        <v>0</v>
      </c>
      <c r="AF11" s="987" t="s">
        <v>621</v>
      </c>
      <c r="AG11" s="995" t="s">
        <v>1364</v>
      </c>
    </row>
    <row r="12" spans="1:33" ht="15.75">
      <c r="A12" s="939">
        <v>11</v>
      </c>
      <c r="B12" s="939">
        <v>11</v>
      </c>
      <c r="C12" s="986">
        <v>0</v>
      </c>
      <c r="D12" s="987" t="s">
        <v>1191</v>
      </c>
      <c r="E12" s="987"/>
      <c r="F12" s="987" t="s">
        <v>1366</v>
      </c>
      <c r="G12" s="987">
        <v>593795</v>
      </c>
      <c r="H12" s="987">
        <v>0</v>
      </c>
      <c r="I12" s="987">
        <v>1098602</v>
      </c>
      <c r="J12" s="986">
        <v>888450</v>
      </c>
      <c r="K12" s="987">
        <v>0</v>
      </c>
      <c r="L12" s="987">
        <v>803947</v>
      </c>
      <c r="M12" s="987">
        <v>0</v>
      </c>
      <c r="N12" s="987">
        <v>1151210</v>
      </c>
      <c r="O12" s="987">
        <v>0</v>
      </c>
      <c r="P12" s="987">
        <v>0</v>
      </c>
      <c r="Q12" s="987">
        <v>-52608</v>
      </c>
      <c r="R12" s="987"/>
      <c r="S12" s="987"/>
      <c r="T12" s="987">
        <v>0</v>
      </c>
      <c r="U12" s="987">
        <v>0</v>
      </c>
      <c r="V12" s="987">
        <v>0</v>
      </c>
      <c r="W12" s="987">
        <v>0</v>
      </c>
      <c r="X12" s="987">
        <v>0</v>
      </c>
      <c r="Y12" s="987">
        <v>0</v>
      </c>
      <c r="Z12" s="987">
        <v>0</v>
      </c>
      <c r="AA12" s="987">
        <v>0</v>
      </c>
      <c r="AB12" s="987">
        <v>0</v>
      </c>
      <c r="AC12" s="987">
        <v>0</v>
      </c>
      <c r="AD12" s="987">
        <v>0</v>
      </c>
      <c r="AE12" s="987">
        <v>0</v>
      </c>
      <c r="AF12" s="987" t="s">
        <v>621</v>
      </c>
      <c r="AG12" s="995" t="s">
        <v>1364</v>
      </c>
    </row>
    <row r="13" spans="1:33" ht="15.75">
      <c r="A13" s="939">
        <v>12</v>
      </c>
      <c r="B13" s="939">
        <v>12</v>
      </c>
      <c r="C13" s="986">
        <v>0</v>
      </c>
      <c r="D13" s="987" t="s">
        <v>1192</v>
      </c>
      <c r="E13" s="987"/>
      <c r="F13" s="987" t="s">
        <v>1373</v>
      </c>
      <c r="G13" s="987">
        <v>213900</v>
      </c>
      <c r="H13" s="987">
        <v>0</v>
      </c>
      <c r="I13" s="987">
        <v>713151</v>
      </c>
      <c r="J13" s="986">
        <v>711651</v>
      </c>
      <c r="K13" s="987">
        <v>0</v>
      </c>
      <c r="L13" s="987">
        <v>215400</v>
      </c>
      <c r="M13" s="987">
        <v>0</v>
      </c>
      <c r="N13" s="987">
        <v>416463</v>
      </c>
      <c r="O13" s="987">
        <v>0</v>
      </c>
      <c r="P13" s="987">
        <v>0</v>
      </c>
      <c r="Q13" s="987">
        <v>296688</v>
      </c>
      <c r="R13" s="987"/>
      <c r="S13" s="987"/>
      <c r="T13" s="987">
        <v>0</v>
      </c>
      <c r="U13" s="987">
        <v>0</v>
      </c>
      <c r="V13" s="987">
        <v>0</v>
      </c>
      <c r="W13" s="987">
        <v>0</v>
      </c>
      <c r="X13" s="987">
        <v>0</v>
      </c>
      <c r="Y13" s="987">
        <v>0</v>
      </c>
      <c r="Z13" s="987">
        <v>0</v>
      </c>
      <c r="AA13" s="987">
        <v>0</v>
      </c>
      <c r="AB13" s="987">
        <v>0</v>
      </c>
      <c r="AC13" s="987">
        <v>0</v>
      </c>
      <c r="AD13" s="987">
        <v>0</v>
      </c>
      <c r="AE13" s="987">
        <v>0</v>
      </c>
      <c r="AF13" s="987" t="s">
        <v>621</v>
      </c>
      <c r="AG13" s="995" t="s">
        <v>1364</v>
      </c>
    </row>
    <row r="14" spans="1:33" ht="15.75">
      <c r="A14" s="988">
        <v>13</v>
      </c>
      <c r="B14" s="988">
        <v>13</v>
      </c>
      <c r="C14" s="986">
        <v>0</v>
      </c>
      <c r="D14" s="987" t="s">
        <v>1194</v>
      </c>
      <c r="E14" s="987"/>
      <c r="F14" s="987" t="s">
        <v>1374</v>
      </c>
      <c r="G14" s="987">
        <v>2012768</v>
      </c>
      <c r="H14" s="987">
        <v>0</v>
      </c>
      <c r="I14" s="987">
        <v>4097489</v>
      </c>
      <c r="J14" s="986">
        <v>4060209</v>
      </c>
      <c r="K14" s="987">
        <v>0</v>
      </c>
      <c r="L14" s="987">
        <v>2050048</v>
      </c>
      <c r="M14" s="987">
        <v>0</v>
      </c>
      <c r="N14" s="987">
        <v>3410335</v>
      </c>
      <c r="O14" s="987">
        <v>0</v>
      </c>
      <c r="P14" s="987">
        <v>0</v>
      </c>
      <c r="Q14" s="987">
        <v>687154</v>
      </c>
      <c r="R14" s="987"/>
      <c r="S14" s="987"/>
      <c r="T14" s="987">
        <v>0</v>
      </c>
      <c r="U14" s="987">
        <v>0</v>
      </c>
      <c r="V14" s="987">
        <v>0</v>
      </c>
      <c r="W14" s="987">
        <v>0</v>
      </c>
      <c r="X14" s="987">
        <v>0</v>
      </c>
      <c r="Y14" s="987">
        <v>0</v>
      </c>
      <c r="Z14" s="987">
        <v>0</v>
      </c>
      <c r="AA14" s="987">
        <v>0</v>
      </c>
      <c r="AB14" s="987">
        <v>0</v>
      </c>
      <c r="AC14" s="987">
        <v>0</v>
      </c>
      <c r="AD14" s="987">
        <v>0</v>
      </c>
      <c r="AE14" s="987">
        <v>0</v>
      </c>
      <c r="AF14" s="987" t="s">
        <v>621</v>
      </c>
      <c r="AG14" s="995" t="s">
        <v>1364</v>
      </c>
    </row>
    <row r="15" spans="1:33" ht="15.75">
      <c r="A15" s="939">
        <v>14</v>
      </c>
      <c r="B15" s="939">
        <v>14</v>
      </c>
      <c r="C15" s="986">
        <v>0</v>
      </c>
      <c r="D15" s="987" t="s">
        <v>1196</v>
      </c>
      <c r="E15" s="987"/>
      <c r="F15" s="987" t="s">
        <v>1375</v>
      </c>
      <c r="G15" s="987">
        <v>2820463</v>
      </c>
      <c r="H15" s="987">
        <v>0</v>
      </c>
      <c r="I15" s="987">
        <v>5909242</v>
      </c>
      <c r="J15" s="992">
        <v>5660310</v>
      </c>
      <c r="K15" s="987">
        <v>0</v>
      </c>
      <c r="L15" s="987">
        <v>3069395</v>
      </c>
      <c r="M15" s="987">
        <v>0</v>
      </c>
      <c r="N15" s="987">
        <v>4978008</v>
      </c>
      <c r="O15" s="987">
        <v>0</v>
      </c>
      <c r="P15" s="987">
        <v>0</v>
      </c>
      <c r="Q15" s="987">
        <v>931234</v>
      </c>
      <c r="R15" s="987"/>
      <c r="S15" s="987"/>
      <c r="T15" s="987">
        <v>0</v>
      </c>
      <c r="U15" s="987">
        <v>0</v>
      </c>
      <c r="V15" s="987">
        <v>0</v>
      </c>
      <c r="W15" s="987">
        <v>0</v>
      </c>
      <c r="X15" s="987">
        <v>0</v>
      </c>
      <c r="Y15" s="987">
        <v>0</v>
      </c>
      <c r="Z15" s="987">
        <v>0</v>
      </c>
      <c r="AA15" s="987">
        <v>0</v>
      </c>
      <c r="AB15" s="987">
        <v>0</v>
      </c>
      <c r="AC15" s="987">
        <v>0</v>
      </c>
      <c r="AD15" s="987">
        <v>0</v>
      </c>
      <c r="AE15" s="987">
        <v>0</v>
      </c>
      <c r="AF15" s="987" t="s">
        <v>621</v>
      </c>
      <c r="AG15" s="995" t="s">
        <v>1364</v>
      </c>
    </row>
    <row r="16" spans="1:33" ht="15.75">
      <c r="A16" s="939">
        <v>15</v>
      </c>
      <c r="B16" s="939">
        <v>15</v>
      </c>
      <c r="C16" s="990">
        <v>0</v>
      </c>
      <c r="D16" s="987" t="s">
        <v>1198</v>
      </c>
      <c r="E16" s="987"/>
      <c r="F16" s="987" t="s">
        <v>1376</v>
      </c>
      <c r="G16" s="987">
        <v>0</v>
      </c>
      <c r="H16" s="987">
        <v>0</v>
      </c>
      <c r="I16" s="987">
        <v>0</v>
      </c>
      <c r="J16" s="987">
        <v>0</v>
      </c>
      <c r="K16" s="987">
        <v>0</v>
      </c>
      <c r="L16" s="987">
        <v>0</v>
      </c>
      <c r="M16" s="987">
        <v>0</v>
      </c>
      <c r="N16" s="987">
        <v>0</v>
      </c>
      <c r="O16" s="987">
        <v>0</v>
      </c>
      <c r="P16" s="987">
        <v>0</v>
      </c>
      <c r="Q16" s="987">
        <v>0</v>
      </c>
      <c r="R16" s="987"/>
      <c r="S16" s="987"/>
      <c r="T16" s="987">
        <v>0</v>
      </c>
      <c r="U16" s="987">
        <v>0</v>
      </c>
      <c r="V16" s="987">
        <v>0</v>
      </c>
      <c r="W16" s="987">
        <v>0</v>
      </c>
      <c r="X16" s="987">
        <v>0</v>
      </c>
      <c r="Y16" s="987">
        <v>0</v>
      </c>
      <c r="Z16" s="987">
        <v>0</v>
      </c>
      <c r="AA16" s="987">
        <v>0</v>
      </c>
      <c r="AB16" s="987">
        <v>0</v>
      </c>
      <c r="AC16" s="987">
        <v>0</v>
      </c>
      <c r="AD16" s="987">
        <v>0</v>
      </c>
      <c r="AE16" s="987">
        <v>0</v>
      </c>
      <c r="AF16" s="987" t="s">
        <v>621</v>
      </c>
      <c r="AG16" s="995" t="s">
        <v>1364</v>
      </c>
    </row>
    <row r="17" spans="1:33" ht="15.75">
      <c r="A17" s="939">
        <v>16</v>
      </c>
      <c r="B17" s="939">
        <v>16</v>
      </c>
      <c r="C17" s="990">
        <v>0</v>
      </c>
      <c r="D17" s="987" t="s">
        <v>1199</v>
      </c>
      <c r="E17" s="987"/>
      <c r="F17" s="987" t="s">
        <v>1377</v>
      </c>
      <c r="G17" s="987">
        <v>-3300019</v>
      </c>
      <c r="H17" s="987">
        <v>0</v>
      </c>
      <c r="I17" s="987">
        <v>5444234</v>
      </c>
      <c r="J17" s="987">
        <v>-2878948</v>
      </c>
      <c r="K17" s="987">
        <v>29595</v>
      </c>
      <c r="L17" s="987">
        <v>5052758</v>
      </c>
      <c r="M17" s="987">
        <v>0</v>
      </c>
      <c r="N17" s="987">
        <v>6290884</v>
      </c>
      <c r="O17" s="987">
        <v>0</v>
      </c>
      <c r="P17" s="987">
        <v>0</v>
      </c>
      <c r="Q17" s="987">
        <v>-846650</v>
      </c>
      <c r="R17" s="987"/>
      <c r="S17" s="987"/>
      <c r="T17" s="987">
        <v>0</v>
      </c>
      <c r="U17" s="987">
        <v>0</v>
      </c>
      <c r="V17" s="987">
        <v>0</v>
      </c>
      <c r="W17" s="987">
        <v>0</v>
      </c>
      <c r="X17" s="987">
        <v>0</v>
      </c>
      <c r="Y17" s="987">
        <v>561410521</v>
      </c>
      <c r="Z17" s="987">
        <v>0</v>
      </c>
      <c r="AA17" s="987">
        <v>0</v>
      </c>
      <c r="AB17" s="987">
        <v>0</v>
      </c>
      <c r="AC17" s="987">
        <v>0</v>
      </c>
      <c r="AD17" s="987">
        <v>0</v>
      </c>
      <c r="AE17" s="987">
        <v>0</v>
      </c>
      <c r="AF17" s="987" t="s">
        <v>621</v>
      </c>
      <c r="AG17" s="995" t="s">
        <v>1364</v>
      </c>
    </row>
    <row r="18" spans="1:33" ht="15.75">
      <c r="A18" s="988">
        <v>17</v>
      </c>
      <c r="B18" s="988">
        <v>17</v>
      </c>
      <c r="C18" s="990">
        <v>0</v>
      </c>
      <c r="D18" s="987" t="s">
        <v>1201</v>
      </c>
      <c r="E18" s="987"/>
      <c r="F18" s="987" t="s">
        <v>1374</v>
      </c>
      <c r="G18" s="987">
        <v>0</v>
      </c>
      <c r="H18" s="987">
        <v>14021604</v>
      </c>
      <c r="I18" s="987">
        <v>29043969</v>
      </c>
      <c r="J18" s="986">
        <v>28997047</v>
      </c>
      <c r="K18" s="987">
        <v>0</v>
      </c>
      <c r="L18" s="987">
        <v>-3664</v>
      </c>
      <c r="M18" s="987">
        <v>13971018</v>
      </c>
      <c r="N18" s="987">
        <v>27039948</v>
      </c>
      <c r="O18" s="987">
        <v>0</v>
      </c>
      <c r="P18" s="987">
        <v>0</v>
      </c>
      <c r="Q18" s="987">
        <v>2004021</v>
      </c>
      <c r="R18" s="987"/>
      <c r="S18" s="987"/>
      <c r="T18" s="987">
        <v>0</v>
      </c>
      <c r="U18" s="987">
        <v>0</v>
      </c>
      <c r="V18" s="987">
        <v>0</v>
      </c>
      <c r="W18" s="987">
        <v>0</v>
      </c>
      <c r="X18" s="987">
        <v>0</v>
      </c>
      <c r="Y18" s="987">
        <v>0</v>
      </c>
      <c r="Z18" s="987">
        <v>0</v>
      </c>
      <c r="AA18" s="987">
        <v>0</v>
      </c>
      <c r="AB18" s="987">
        <v>0</v>
      </c>
      <c r="AC18" s="987">
        <v>0</v>
      </c>
      <c r="AD18" s="987">
        <v>0</v>
      </c>
      <c r="AE18" s="987">
        <v>0</v>
      </c>
      <c r="AF18" s="987" t="s">
        <v>621</v>
      </c>
      <c r="AG18" s="995" t="s">
        <v>1364</v>
      </c>
    </row>
    <row r="19" spans="1:33" ht="15.75">
      <c r="A19" s="939">
        <v>18</v>
      </c>
      <c r="B19" s="939">
        <v>18</v>
      </c>
      <c r="C19" s="990">
        <v>0</v>
      </c>
      <c r="D19" s="987" t="s">
        <v>1203</v>
      </c>
      <c r="E19" s="987"/>
      <c r="F19" s="987" t="s">
        <v>1378</v>
      </c>
      <c r="G19" s="987">
        <v>2784766</v>
      </c>
      <c r="H19" s="987">
        <v>0</v>
      </c>
      <c r="I19" s="987">
        <v>32485346</v>
      </c>
      <c r="J19" s="986">
        <v>32274523</v>
      </c>
      <c r="K19" s="987">
        <v>0</v>
      </c>
      <c r="L19" s="987">
        <v>2995590</v>
      </c>
      <c r="M19" s="987">
        <v>0</v>
      </c>
      <c r="N19" s="987">
        <v>32368156</v>
      </c>
      <c r="O19" s="987">
        <v>0</v>
      </c>
      <c r="P19" s="987">
        <v>0</v>
      </c>
      <c r="Q19" s="987">
        <v>117190</v>
      </c>
      <c r="R19" s="987"/>
      <c r="S19" s="987"/>
      <c r="T19" s="987">
        <v>0</v>
      </c>
      <c r="U19" s="987">
        <v>0</v>
      </c>
      <c r="V19" s="987">
        <v>0</v>
      </c>
      <c r="W19" s="987">
        <v>0</v>
      </c>
      <c r="X19" s="987">
        <v>0</v>
      </c>
      <c r="Y19" s="987">
        <v>0</v>
      </c>
      <c r="Z19" s="987">
        <v>0</v>
      </c>
      <c r="AA19" s="987">
        <v>0</v>
      </c>
      <c r="AB19" s="987">
        <v>0</v>
      </c>
      <c r="AC19" s="987">
        <v>0</v>
      </c>
      <c r="AD19" s="987">
        <v>0</v>
      </c>
      <c r="AE19" s="987">
        <v>0</v>
      </c>
      <c r="AF19" s="987" t="s">
        <v>621</v>
      </c>
      <c r="AG19" s="995" t="s">
        <v>1364</v>
      </c>
    </row>
    <row r="20" spans="1:33" ht="15.75">
      <c r="A20" s="939">
        <v>19</v>
      </c>
      <c r="B20" s="939">
        <v>19</v>
      </c>
      <c r="C20" s="990">
        <v>0</v>
      </c>
      <c r="D20" s="987" t="s">
        <v>1204</v>
      </c>
      <c r="E20" s="987"/>
      <c r="F20" s="987" t="s">
        <v>1379</v>
      </c>
      <c r="G20" s="987">
        <v>0</v>
      </c>
      <c r="H20" s="987">
        <v>3</v>
      </c>
      <c r="I20" s="987">
        <v>3251938</v>
      </c>
      <c r="J20" s="986">
        <v>3251935</v>
      </c>
      <c r="K20" s="987">
        <v>0</v>
      </c>
      <c r="L20" s="987">
        <v>0</v>
      </c>
      <c r="M20" s="987">
        <v>0</v>
      </c>
      <c r="N20" s="987">
        <v>0</v>
      </c>
      <c r="O20" s="987">
        <v>0</v>
      </c>
      <c r="P20" s="987">
        <v>0</v>
      </c>
      <c r="Q20" s="987">
        <v>3251938</v>
      </c>
      <c r="R20" s="987"/>
      <c r="S20" s="987"/>
      <c r="T20" s="987">
        <v>0</v>
      </c>
      <c r="U20" s="987">
        <v>0</v>
      </c>
      <c r="V20" s="987">
        <v>0</v>
      </c>
      <c r="W20" s="987">
        <v>0</v>
      </c>
      <c r="X20" s="987">
        <v>0</v>
      </c>
      <c r="Y20" s="987">
        <v>0</v>
      </c>
      <c r="Z20" s="987">
        <v>0</v>
      </c>
      <c r="AA20" s="987">
        <v>0</v>
      </c>
      <c r="AB20" s="987">
        <v>0</v>
      </c>
      <c r="AC20" s="987">
        <v>0</v>
      </c>
      <c r="AD20" s="987">
        <v>0</v>
      </c>
      <c r="AE20" s="987">
        <v>0</v>
      </c>
      <c r="AF20" s="987" t="s">
        <v>621</v>
      </c>
      <c r="AG20" s="995" t="s">
        <v>1364</v>
      </c>
    </row>
    <row r="21" spans="1:33" ht="15.75">
      <c r="A21" s="939">
        <v>20</v>
      </c>
      <c r="B21" s="939">
        <v>20</v>
      </c>
      <c r="C21" s="990">
        <v>0</v>
      </c>
      <c r="D21" s="987" t="s">
        <v>1206</v>
      </c>
      <c r="E21" s="987"/>
      <c r="F21" s="987" t="s">
        <v>1380</v>
      </c>
      <c r="G21" s="987">
        <v>0</v>
      </c>
      <c r="H21" s="987">
        <v>365364</v>
      </c>
      <c r="I21" s="987">
        <v>727715</v>
      </c>
      <c r="J21" s="986">
        <v>724706</v>
      </c>
      <c r="K21" s="987">
        <v>0</v>
      </c>
      <c r="L21" s="987">
        <v>0</v>
      </c>
      <c r="M21" s="987">
        <v>362354</v>
      </c>
      <c r="N21" s="987">
        <v>727715</v>
      </c>
      <c r="O21" s="987">
        <v>0</v>
      </c>
      <c r="P21" s="987">
        <v>0</v>
      </c>
      <c r="Q21" s="987">
        <v>0</v>
      </c>
      <c r="R21" s="987"/>
      <c r="S21" s="987"/>
      <c r="T21" s="987">
        <v>0</v>
      </c>
      <c r="U21" s="987">
        <v>0</v>
      </c>
      <c r="V21" s="987">
        <v>0</v>
      </c>
      <c r="W21" s="987">
        <v>0</v>
      </c>
      <c r="X21" s="987">
        <v>0</v>
      </c>
      <c r="Y21" s="987">
        <v>0</v>
      </c>
      <c r="Z21" s="987">
        <v>0</v>
      </c>
      <c r="AA21" s="987">
        <v>0</v>
      </c>
      <c r="AB21" s="987">
        <v>0</v>
      </c>
      <c r="AC21" s="987">
        <v>0</v>
      </c>
      <c r="AD21" s="987">
        <v>0</v>
      </c>
      <c r="AE21" s="987">
        <v>0</v>
      </c>
      <c r="AF21" s="987" t="s">
        <v>621</v>
      </c>
      <c r="AG21" s="995" t="s">
        <v>1364</v>
      </c>
    </row>
    <row r="22" spans="1:33" ht="15.75">
      <c r="A22" s="939">
        <v>21</v>
      </c>
      <c r="B22" s="939">
        <v>21</v>
      </c>
      <c r="C22" s="990">
        <v>0</v>
      </c>
      <c r="D22" s="987" t="s">
        <v>1208</v>
      </c>
      <c r="E22" s="987"/>
      <c r="F22" s="987" t="s">
        <v>1381</v>
      </c>
      <c r="G22" s="987">
        <v>354710</v>
      </c>
      <c r="H22" s="987">
        <v>0</v>
      </c>
      <c r="I22" s="987">
        <v>367800</v>
      </c>
      <c r="J22" s="986">
        <v>293762</v>
      </c>
      <c r="K22" s="987">
        <v>0</v>
      </c>
      <c r="L22" s="987">
        <v>428747</v>
      </c>
      <c r="M22" s="987">
        <v>0</v>
      </c>
      <c r="N22" s="987">
        <v>0</v>
      </c>
      <c r="O22" s="987">
        <v>0</v>
      </c>
      <c r="P22" s="987">
        <v>0</v>
      </c>
      <c r="Q22" s="987">
        <v>367800</v>
      </c>
      <c r="R22" s="987"/>
      <c r="S22" s="987"/>
      <c r="T22" s="987">
        <v>0</v>
      </c>
      <c r="U22" s="987">
        <v>0</v>
      </c>
      <c r="V22" s="987">
        <v>0</v>
      </c>
      <c r="W22" s="987">
        <v>0</v>
      </c>
      <c r="X22" s="987">
        <v>0</v>
      </c>
      <c r="Y22" s="987">
        <v>0</v>
      </c>
      <c r="Z22" s="987">
        <v>0</v>
      </c>
      <c r="AA22" s="987">
        <v>0</v>
      </c>
      <c r="AB22" s="987">
        <v>0</v>
      </c>
      <c r="AC22" s="987">
        <v>0</v>
      </c>
      <c r="AD22" s="987">
        <v>0</v>
      </c>
      <c r="AE22" s="987">
        <v>0</v>
      </c>
      <c r="AF22" s="987" t="s">
        <v>621</v>
      </c>
      <c r="AG22" s="995" t="s">
        <v>1364</v>
      </c>
    </row>
    <row r="23" spans="1:33" ht="15.75">
      <c r="A23" s="939">
        <v>22</v>
      </c>
      <c r="B23" s="939">
        <v>22</v>
      </c>
      <c r="C23" s="990">
        <v>0</v>
      </c>
      <c r="D23" s="987" t="s">
        <v>1210</v>
      </c>
      <c r="E23" s="987"/>
      <c r="F23" s="987" t="s">
        <v>267</v>
      </c>
      <c r="G23" s="987">
        <v>195076</v>
      </c>
      <c r="H23" s="987">
        <v>0</v>
      </c>
      <c r="I23" s="987">
        <v>1455602</v>
      </c>
      <c r="J23" s="986">
        <v>1453141</v>
      </c>
      <c r="K23" s="987">
        <v>0</v>
      </c>
      <c r="L23" s="987">
        <v>197537</v>
      </c>
      <c r="M23" s="987">
        <v>0</v>
      </c>
      <c r="N23" s="987">
        <v>875024</v>
      </c>
      <c r="O23" s="987">
        <v>0</v>
      </c>
      <c r="P23" s="987">
        <v>0</v>
      </c>
      <c r="Q23" s="987">
        <v>580579</v>
      </c>
      <c r="R23" s="987"/>
      <c r="S23" s="987"/>
      <c r="T23" s="987">
        <v>0</v>
      </c>
      <c r="U23" s="987">
        <v>0</v>
      </c>
      <c r="V23" s="987">
        <v>0</v>
      </c>
      <c r="W23" s="987">
        <v>0</v>
      </c>
      <c r="X23" s="987">
        <v>0</v>
      </c>
      <c r="Y23" s="987">
        <v>0</v>
      </c>
      <c r="Z23" s="987">
        <v>0</v>
      </c>
      <c r="AA23" s="987">
        <v>0</v>
      </c>
      <c r="AB23" s="987">
        <v>0</v>
      </c>
      <c r="AC23" s="987">
        <v>0</v>
      </c>
      <c r="AD23" s="987">
        <v>0</v>
      </c>
      <c r="AE23" s="987">
        <v>0</v>
      </c>
      <c r="AF23" s="987" t="s">
        <v>621</v>
      </c>
      <c r="AG23" s="995" t="s">
        <v>1364</v>
      </c>
    </row>
    <row r="24" spans="1:33" ht="15.75">
      <c r="A24" s="939">
        <v>23</v>
      </c>
      <c r="B24" s="939">
        <v>23</v>
      </c>
      <c r="C24" s="990">
        <v>0</v>
      </c>
      <c r="D24" s="987" t="s">
        <v>1211</v>
      </c>
      <c r="E24" s="987"/>
      <c r="F24" s="987" t="s">
        <v>1382</v>
      </c>
      <c r="G24" s="987">
        <v>0</v>
      </c>
      <c r="H24" s="987">
        <v>247486</v>
      </c>
      <c r="I24" s="987">
        <v>248104</v>
      </c>
      <c r="J24" s="987">
        <v>224335</v>
      </c>
      <c r="K24" s="987">
        <v>0</v>
      </c>
      <c r="L24" s="987">
        <v>0</v>
      </c>
      <c r="M24" s="987">
        <v>223838</v>
      </c>
      <c r="N24" s="987">
        <v>0</v>
      </c>
      <c r="O24" s="987">
        <v>0</v>
      </c>
      <c r="P24" s="987">
        <v>0</v>
      </c>
      <c r="Q24" s="987">
        <v>248104</v>
      </c>
      <c r="R24" s="987"/>
      <c r="S24" s="987"/>
      <c r="T24" s="987">
        <v>0</v>
      </c>
      <c r="U24" s="987">
        <v>0</v>
      </c>
      <c r="V24" s="987">
        <v>0</v>
      </c>
      <c r="W24" s="987">
        <v>0</v>
      </c>
      <c r="X24" s="987">
        <v>0</v>
      </c>
      <c r="Y24" s="987">
        <v>0</v>
      </c>
      <c r="Z24" s="987">
        <v>0</v>
      </c>
      <c r="AA24" s="987">
        <v>0</v>
      </c>
      <c r="AB24" s="987">
        <v>0</v>
      </c>
      <c r="AC24" s="987">
        <v>0</v>
      </c>
      <c r="AD24" s="987">
        <v>0</v>
      </c>
      <c r="AE24" s="987">
        <v>0</v>
      </c>
      <c r="AF24" s="987" t="s">
        <v>621</v>
      </c>
      <c r="AG24" s="995" t="s">
        <v>1364</v>
      </c>
    </row>
    <row r="25" spans="1:33" ht="15.75">
      <c r="A25" s="939">
        <v>24</v>
      </c>
      <c r="B25" s="939">
        <v>24</v>
      </c>
      <c r="C25" s="990">
        <v>0</v>
      </c>
      <c r="D25" s="987" t="s">
        <v>1213</v>
      </c>
      <c r="E25" s="987"/>
      <c r="F25" s="987" t="s">
        <v>1383</v>
      </c>
      <c r="G25" s="987">
        <v>243476</v>
      </c>
      <c r="H25" s="987">
        <v>0</v>
      </c>
      <c r="I25" s="987">
        <v>1042971</v>
      </c>
      <c r="J25" s="987">
        <v>1041446</v>
      </c>
      <c r="K25" s="987">
        <v>0</v>
      </c>
      <c r="L25" s="987">
        <v>245002</v>
      </c>
      <c r="M25" s="987">
        <v>0</v>
      </c>
      <c r="N25" s="987">
        <v>1042955</v>
      </c>
      <c r="O25" s="987">
        <v>0</v>
      </c>
      <c r="P25" s="987">
        <v>0</v>
      </c>
      <c r="Q25" s="987">
        <v>17</v>
      </c>
      <c r="R25" s="987"/>
      <c r="S25" s="987"/>
      <c r="T25" s="987">
        <v>0</v>
      </c>
      <c r="U25" s="987">
        <v>0</v>
      </c>
      <c r="V25" s="987">
        <v>0</v>
      </c>
      <c r="W25" s="987">
        <v>0</v>
      </c>
      <c r="X25" s="987">
        <v>0</v>
      </c>
      <c r="Y25" s="987">
        <v>0</v>
      </c>
      <c r="Z25" s="987">
        <v>0</v>
      </c>
      <c r="AA25" s="987">
        <v>0</v>
      </c>
      <c r="AB25" s="987">
        <v>0</v>
      </c>
      <c r="AC25" s="987">
        <v>0</v>
      </c>
      <c r="AD25" s="987">
        <v>0</v>
      </c>
      <c r="AE25" s="987">
        <v>0</v>
      </c>
      <c r="AF25" s="987" t="s">
        <v>621</v>
      </c>
      <c r="AG25" s="995" t="s">
        <v>1364</v>
      </c>
    </row>
    <row r="26" spans="1:33" ht="15.75">
      <c r="A26" s="939">
        <v>25</v>
      </c>
      <c r="B26" s="939">
        <v>25</v>
      </c>
      <c r="C26" s="990">
        <v>0</v>
      </c>
      <c r="D26" s="987" t="s">
        <v>1215</v>
      </c>
      <c r="E26" s="987"/>
      <c r="F26" s="987" t="s">
        <v>1384</v>
      </c>
      <c r="G26" s="987">
        <v>50729</v>
      </c>
      <c r="H26" s="987">
        <v>0</v>
      </c>
      <c r="I26" s="987">
        <v>185531</v>
      </c>
      <c r="J26" s="987">
        <v>188999</v>
      </c>
      <c r="K26" s="987">
        <v>0</v>
      </c>
      <c r="L26" s="987">
        <v>47261</v>
      </c>
      <c r="M26" s="987">
        <v>0</v>
      </c>
      <c r="N26" s="987">
        <v>112515</v>
      </c>
      <c r="O26" s="987">
        <v>0</v>
      </c>
      <c r="P26" s="987">
        <v>0</v>
      </c>
      <c r="Q26" s="987">
        <v>73017</v>
      </c>
      <c r="R26" s="987"/>
      <c r="S26" s="987"/>
      <c r="T26" s="987">
        <v>0</v>
      </c>
      <c r="U26" s="987">
        <v>0</v>
      </c>
      <c r="V26" s="987">
        <v>0</v>
      </c>
      <c r="W26" s="987">
        <v>0</v>
      </c>
      <c r="X26" s="987">
        <v>0</v>
      </c>
      <c r="Y26" s="987">
        <v>0</v>
      </c>
      <c r="Z26" s="987">
        <v>0</v>
      </c>
      <c r="AA26" s="987">
        <v>0</v>
      </c>
      <c r="AB26" s="987">
        <v>0</v>
      </c>
      <c r="AC26" s="987">
        <v>0</v>
      </c>
      <c r="AD26" s="987">
        <v>0</v>
      </c>
      <c r="AE26" s="987">
        <v>0</v>
      </c>
      <c r="AF26" s="987" t="s">
        <v>621</v>
      </c>
      <c r="AG26" s="995" t="s">
        <v>1364</v>
      </c>
    </row>
    <row r="27" spans="1:33" ht="15.75">
      <c r="A27" s="939">
        <v>26</v>
      </c>
      <c r="B27" s="939">
        <v>26</v>
      </c>
      <c r="C27" s="990">
        <v>0</v>
      </c>
      <c r="D27" s="987" t="s">
        <v>1217</v>
      </c>
      <c r="E27" s="987"/>
      <c r="F27" s="987" t="s">
        <v>1385</v>
      </c>
      <c r="G27" s="987">
        <v>449351</v>
      </c>
      <c r="H27" s="987">
        <v>0</v>
      </c>
      <c r="I27" s="987">
        <v>1455546</v>
      </c>
      <c r="J27" s="986">
        <v>1634599</v>
      </c>
      <c r="K27" s="987">
        <v>16833</v>
      </c>
      <c r="L27" s="987">
        <v>287131</v>
      </c>
      <c r="M27" s="987">
        <v>0</v>
      </c>
      <c r="N27" s="987">
        <v>1580008</v>
      </c>
      <c r="O27" s="987">
        <v>0</v>
      </c>
      <c r="P27" s="987">
        <v>0</v>
      </c>
      <c r="Q27" s="987">
        <v>-124462</v>
      </c>
      <c r="R27" s="987"/>
      <c r="S27" s="987"/>
      <c r="T27" s="987">
        <v>0</v>
      </c>
      <c r="U27" s="987">
        <v>0</v>
      </c>
      <c r="V27" s="987">
        <v>0</v>
      </c>
      <c r="W27" s="987">
        <v>0</v>
      </c>
      <c r="X27" s="987">
        <v>0</v>
      </c>
      <c r="Y27" s="987">
        <v>561410522</v>
      </c>
      <c r="Z27" s="987">
        <v>0</v>
      </c>
      <c r="AA27" s="987">
        <v>0</v>
      </c>
      <c r="AB27" s="987">
        <v>0</v>
      </c>
      <c r="AC27" s="987">
        <v>0</v>
      </c>
      <c r="AD27" s="987">
        <v>0</v>
      </c>
      <c r="AE27" s="987">
        <v>0</v>
      </c>
      <c r="AF27" s="987" t="s">
        <v>621</v>
      </c>
      <c r="AG27" s="995" t="s">
        <v>1364</v>
      </c>
    </row>
    <row r="28" spans="1:33" ht="15.75">
      <c r="A28" s="939">
        <v>27</v>
      </c>
      <c r="B28" s="939">
        <v>27</v>
      </c>
      <c r="C28" s="990">
        <v>0</v>
      </c>
      <c r="D28" s="987" t="s">
        <v>1218</v>
      </c>
      <c r="E28" s="987"/>
      <c r="F28" s="987" t="s">
        <v>1386</v>
      </c>
      <c r="G28" s="987">
        <v>778089</v>
      </c>
      <c r="H28" s="987">
        <v>14634457</v>
      </c>
      <c r="I28" s="987">
        <v>75708756</v>
      </c>
      <c r="J28" s="992">
        <v>67205545</v>
      </c>
      <c r="K28" s="987">
        <v>46428</v>
      </c>
      <c r="L28" s="987">
        <v>9250362</v>
      </c>
      <c r="M28" s="987">
        <v>14557210</v>
      </c>
      <c r="N28" s="987">
        <v>70037205</v>
      </c>
      <c r="O28" s="987">
        <v>0</v>
      </c>
      <c r="P28" s="987">
        <v>0</v>
      </c>
      <c r="Q28" s="987">
        <v>5671554</v>
      </c>
      <c r="R28" s="987"/>
      <c r="S28" s="987"/>
      <c r="T28" s="987">
        <v>0</v>
      </c>
      <c r="U28" s="987">
        <v>0</v>
      </c>
      <c r="V28" s="987">
        <v>0</v>
      </c>
      <c r="W28" s="987">
        <v>0</v>
      </c>
      <c r="X28" s="987">
        <v>0</v>
      </c>
      <c r="Y28" s="987">
        <v>0</v>
      </c>
      <c r="Z28" s="987">
        <v>0</v>
      </c>
      <c r="AA28" s="987">
        <v>0</v>
      </c>
      <c r="AB28" s="987">
        <v>0</v>
      </c>
      <c r="AC28" s="987">
        <v>0</v>
      </c>
      <c r="AD28" s="987">
        <v>0</v>
      </c>
      <c r="AE28" s="987">
        <v>0</v>
      </c>
      <c r="AF28" s="987" t="s">
        <v>621</v>
      </c>
      <c r="AG28" s="995" t="s">
        <v>1364</v>
      </c>
    </row>
    <row r="29" spans="1:33" ht="15.75">
      <c r="A29" s="939">
        <v>28</v>
      </c>
      <c r="B29" s="939">
        <v>28</v>
      </c>
      <c r="C29" s="991">
        <v>0</v>
      </c>
      <c r="D29" s="987" t="s">
        <v>1220</v>
      </c>
      <c r="E29" s="987"/>
      <c r="F29" s="987" t="s">
        <v>1387</v>
      </c>
      <c r="G29" s="987">
        <v>0</v>
      </c>
      <c r="H29" s="987">
        <v>0</v>
      </c>
      <c r="I29" s="987">
        <v>0</v>
      </c>
      <c r="J29" s="987">
        <v>0</v>
      </c>
      <c r="K29" s="987">
        <v>0</v>
      </c>
      <c r="L29" s="987">
        <v>0</v>
      </c>
      <c r="M29" s="987">
        <v>0</v>
      </c>
      <c r="N29" s="987">
        <v>0</v>
      </c>
      <c r="O29" s="987">
        <v>0</v>
      </c>
      <c r="P29" s="987">
        <v>0</v>
      </c>
      <c r="Q29" s="987">
        <v>0</v>
      </c>
      <c r="R29" s="987"/>
      <c r="S29" s="987"/>
      <c r="T29" s="987">
        <v>0</v>
      </c>
      <c r="U29" s="987">
        <v>0</v>
      </c>
      <c r="V29" s="987">
        <v>0</v>
      </c>
      <c r="W29" s="987">
        <v>0</v>
      </c>
      <c r="X29" s="987">
        <v>0</v>
      </c>
      <c r="Y29" s="987">
        <v>0</v>
      </c>
      <c r="Z29" s="987">
        <v>0</v>
      </c>
      <c r="AA29" s="987">
        <v>0</v>
      </c>
      <c r="AB29" s="987">
        <v>0</v>
      </c>
      <c r="AC29" s="987">
        <v>0</v>
      </c>
      <c r="AD29" s="987">
        <v>0</v>
      </c>
      <c r="AE29" s="987">
        <v>0</v>
      </c>
      <c r="AF29" s="987" t="s">
        <v>621</v>
      </c>
      <c r="AG29" s="995" t="s">
        <v>1364</v>
      </c>
    </row>
    <row r="30" spans="1:33" ht="15.75">
      <c r="A30" s="988">
        <v>29</v>
      </c>
      <c r="B30" s="988">
        <v>29</v>
      </c>
      <c r="C30" s="991">
        <v>0</v>
      </c>
      <c r="D30" s="987" t="s">
        <v>1222</v>
      </c>
      <c r="E30" s="987"/>
      <c r="F30" s="987" t="s">
        <v>1374</v>
      </c>
      <c r="G30" s="987">
        <v>80400</v>
      </c>
      <c r="H30" s="987">
        <v>0</v>
      </c>
      <c r="I30" s="987">
        <v>77833</v>
      </c>
      <c r="J30" s="986">
        <v>83833</v>
      </c>
      <c r="K30" s="987">
        <v>0</v>
      </c>
      <c r="L30" s="987">
        <v>74400</v>
      </c>
      <c r="M30" s="987">
        <v>0</v>
      </c>
      <c r="N30" s="987">
        <v>77833</v>
      </c>
      <c r="O30" s="987">
        <v>0</v>
      </c>
      <c r="P30" s="987">
        <v>0</v>
      </c>
      <c r="Q30" s="987">
        <v>0</v>
      </c>
      <c r="R30" s="987"/>
      <c r="S30" s="987"/>
      <c r="T30" s="987">
        <v>0</v>
      </c>
      <c r="U30" s="987">
        <v>0</v>
      </c>
      <c r="V30" s="987">
        <v>0</v>
      </c>
      <c r="W30" s="987">
        <v>0</v>
      </c>
      <c r="X30" s="987">
        <v>0</v>
      </c>
      <c r="Y30" s="987">
        <v>0</v>
      </c>
      <c r="Z30" s="987">
        <v>0</v>
      </c>
      <c r="AA30" s="987">
        <v>0</v>
      </c>
      <c r="AB30" s="987">
        <v>0</v>
      </c>
      <c r="AC30" s="987">
        <v>0</v>
      </c>
      <c r="AD30" s="987">
        <v>0</v>
      </c>
      <c r="AE30" s="987">
        <v>0</v>
      </c>
      <c r="AF30" s="987" t="s">
        <v>621</v>
      </c>
      <c r="AG30" s="995" t="s">
        <v>1364</v>
      </c>
    </row>
    <row r="31" spans="1:33" ht="15.75">
      <c r="A31" s="939">
        <v>30</v>
      </c>
      <c r="B31" s="939">
        <v>30</v>
      </c>
      <c r="C31" s="991">
        <v>0</v>
      </c>
      <c r="D31" s="987" t="s">
        <v>1223</v>
      </c>
      <c r="E31" s="987"/>
      <c r="F31" s="987" t="s">
        <v>1388</v>
      </c>
      <c r="G31" s="987">
        <v>-435</v>
      </c>
      <c r="H31" s="987">
        <v>0</v>
      </c>
      <c r="I31" s="987">
        <v>437</v>
      </c>
      <c r="J31" s="987">
        <v>0</v>
      </c>
      <c r="K31" s="987">
        <v>0</v>
      </c>
      <c r="L31" s="987">
        <v>2</v>
      </c>
      <c r="M31" s="987">
        <v>0</v>
      </c>
      <c r="N31" s="987">
        <v>0</v>
      </c>
      <c r="O31" s="987">
        <v>0</v>
      </c>
      <c r="P31" s="987">
        <v>0</v>
      </c>
      <c r="Q31" s="987">
        <v>437</v>
      </c>
      <c r="R31" s="987"/>
      <c r="S31" s="987"/>
      <c r="T31" s="987">
        <v>0</v>
      </c>
      <c r="U31" s="987">
        <v>0</v>
      </c>
      <c r="V31" s="987">
        <v>0</v>
      </c>
      <c r="W31" s="987">
        <v>0</v>
      </c>
      <c r="X31" s="987">
        <v>0</v>
      </c>
      <c r="Y31" s="987">
        <v>0</v>
      </c>
      <c r="Z31" s="987">
        <v>0</v>
      </c>
      <c r="AA31" s="987">
        <v>0</v>
      </c>
      <c r="AB31" s="987">
        <v>0</v>
      </c>
      <c r="AC31" s="987">
        <v>0</v>
      </c>
      <c r="AD31" s="987">
        <v>0</v>
      </c>
      <c r="AE31" s="987">
        <v>0</v>
      </c>
      <c r="AF31" s="987" t="s">
        <v>621</v>
      </c>
      <c r="AG31" s="995" t="s">
        <v>1364</v>
      </c>
    </row>
    <row r="32" spans="1:33" ht="15.75">
      <c r="A32" s="939">
        <v>31</v>
      </c>
      <c r="B32" s="939">
        <v>31</v>
      </c>
      <c r="C32" s="991">
        <v>0</v>
      </c>
      <c r="D32" s="987" t="s">
        <v>1224</v>
      </c>
      <c r="E32" s="987"/>
      <c r="F32" s="987" t="s">
        <v>1389</v>
      </c>
      <c r="G32" s="987">
        <v>79965</v>
      </c>
      <c r="H32" s="987">
        <v>0</v>
      </c>
      <c r="I32" s="987">
        <v>78270</v>
      </c>
      <c r="J32" s="992">
        <v>83833</v>
      </c>
      <c r="K32" s="987">
        <v>0</v>
      </c>
      <c r="L32" s="987">
        <v>74402</v>
      </c>
      <c r="M32" s="987">
        <v>0</v>
      </c>
      <c r="N32" s="987">
        <v>77833</v>
      </c>
      <c r="O32" s="987">
        <v>0</v>
      </c>
      <c r="P32" s="987">
        <v>0</v>
      </c>
      <c r="Q32" s="987">
        <v>437</v>
      </c>
      <c r="R32" s="987"/>
      <c r="S32" s="987"/>
      <c r="T32" s="987">
        <v>0</v>
      </c>
      <c r="U32" s="987">
        <v>0</v>
      </c>
      <c r="V32" s="987">
        <v>0</v>
      </c>
      <c r="W32" s="987">
        <v>0</v>
      </c>
      <c r="X32" s="987">
        <v>0</v>
      </c>
      <c r="Y32" s="987">
        <v>0</v>
      </c>
      <c r="Z32" s="987">
        <v>0</v>
      </c>
      <c r="AA32" s="987">
        <v>0</v>
      </c>
      <c r="AB32" s="987">
        <v>0</v>
      </c>
      <c r="AC32" s="987">
        <v>0</v>
      </c>
      <c r="AD32" s="987">
        <v>0</v>
      </c>
      <c r="AE32" s="987">
        <v>0</v>
      </c>
      <c r="AF32" s="987" t="s">
        <v>621</v>
      </c>
      <c r="AG32" s="995" t="s">
        <v>1364</v>
      </c>
    </row>
    <row r="33" spans="1:33" ht="15.75">
      <c r="A33" s="939">
        <v>32</v>
      </c>
      <c r="B33" s="939">
        <v>32</v>
      </c>
      <c r="C33" s="992">
        <v>0</v>
      </c>
      <c r="D33" s="987" t="s">
        <v>1225</v>
      </c>
      <c r="E33" s="987"/>
      <c r="F33" s="987" t="s">
        <v>1390</v>
      </c>
      <c r="G33" s="987">
        <v>0</v>
      </c>
      <c r="H33" s="987">
        <v>0</v>
      </c>
      <c r="I33" s="987">
        <v>0</v>
      </c>
      <c r="J33" s="987">
        <v>0</v>
      </c>
      <c r="K33" s="987">
        <v>0</v>
      </c>
      <c r="L33" s="987">
        <v>0</v>
      </c>
      <c r="M33" s="987">
        <v>0</v>
      </c>
      <c r="N33" s="987">
        <v>0</v>
      </c>
      <c r="O33" s="987">
        <v>0</v>
      </c>
      <c r="P33" s="987">
        <v>0</v>
      </c>
      <c r="Q33" s="987">
        <v>0</v>
      </c>
      <c r="R33" s="987"/>
      <c r="S33" s="987"/>
      <c r="T33" s="987">
        <v>0</v>
      </c>
      <c r="U33" s="987">
        <v>0</v>
      </c>
      <c r="V33" s="987">
        <v>0</v>
      </c>
      <c r="W33" s="987">
        <v>0</v>
      </c>
      <c r="X33" s="987">
        <v>0</v>
      </c>
      <c r="Y33" s="987">
        <v>0</v>
      </c>
      <c r="Z33" s="987">
        <v>0</v>
      </c>
      <c r="AA33" s="987">
        <v>0</v>
      </c>
      <c r="AB33" s="987">
        <v>0</v>
      </c>
      <c r="AC33" s="987">
        <v>0</v>
      </c>
      <c r="AD33" s="987">
        <v>0</v>
      </c>
      <c r="AE33" s="987">
        <v>0</v>
      </c>
      <c r="AF33" s="987" t="s">
        <v>621</v>
      </c>
      <c r="AG33" s="995" t="s">
        <v>1364</v>
      </c>
    </row>
    <row r="34" spans="1:33" ht="15.75">
      <c r="A34" s="939">
        <v>33</v>
      </c>
      <c r="B34" s="939">
        <v>33</v>
      </c>
      <c r="C34" s="992">
        <v>0</v>
      </c>
      <c r="D34" s="987" t="s">
        <v>1227</v>
      </c>
      <c r="E34" s="987"/>
      <c r="F34" s="987" t="s">
        <v>1388</v>
      </c>
      <c r="G34" s="987">
        <v>0</v>
      </c>
      <c r="H34" s="987">
        <v>0</v>
      </c>
      <c r="I34" s="987">
        <v>0</v>
      </c>
      <c r="J34" s="987">
        <v>0</v>
      </c>
      <c r="K34" s="987">
        <v>0</v>
      </c>
      <c r="L34" s="987">
        <v>0</v>
      </c>
      <c r="M34" s="987">
        <v>0</v>
      </c>
      <c r="N34" s="987">
        <v>0</v>
      </c>
      <c r="O34" s="987">
        <v>0</v>
      </c>
      <c r="P34" s="987">
        <v>0</v>
      </c>
      <c r="Q34" s="987">
        <v>0</v>
      </c>
      <c r="R34" s="987"/>
      <c r="S34" s="987"/>
      <c r="T34" s="987">
        <v>0</v>
      </c>
      <c r="U34" s="987">
        <v>0</v>
      </c>
      <c r="V34" s="987">
        <v>0</v>
      </c>
      <c r="W34" s="987">
        <v>0</v>
      </c>
      <c r="X34" s="987">
        <v>0</v>
      </c>
      <c r="Y34" s="987">
        <v>0</v>
      </c>
      <c r="Z34" s="987">
        <v>0</v>
      </c>
      <c r="AA34" s="987">
        <v>0</v>
      </c>
      <c r="AB34" s="987">
        <v>0</v>
      </c>
      <c r="AC34" s="987">
        <v>0</v>
      </c>
      <c r="AD34" s="987">
        <v>0</v>
      </c>
      <c r="AE34" s="987">
        <v>0</v>
      </c>
      <c r="AF34" s="987" t="s">
        <v>621</v>
      </c>
      <c r="AG34" s="995" t="s">
        <v>1364</v>
      </c>
    </row>
    <row r="35" spans="1:33" ht="15.75">
      <c r="A35" s="939">
        <v>34</v>
      </c>
      <c r="B35" s="939">
        <v>34</v>
      </c>
      <c r="C35" s="992">
        <v>0</v>
      </c>
      <c r="D35" s="987" t="s">
        <v>1229</v>
      </c>
      <c r="E35" s="987"/>
      <c r="F35" s="987" t="s">
        <v>1391</v>
      </c>
      <c r="G35" s="987">
        <v>0</v>
      </c>
      <c r="H35" s="987">
        <v>0</v>
      </c>
      <c r="I35" s="987">
        <v>0</v>
      </c>
      <c r="J35" s="992">
        <v>0</v>
      </c>
      <c r="K35" s="987">
        <v>0</v>
      </c>
      <c r="L35" s="987">
        <v>0</v>
      </c>
      <c r="M35" s="987">
        <v>0</v>
      </c>
      <c r="N35" s="987">
        <v>0</v>
      </c>
      <c r="O35" s="987">
        <v>0</v>
      </c>
      <c r="P35" s="987">
        <v>0</v>
      </c>
      <c r="Q35" s="987">
        <v>0</v>
      </c>
      <c r="R35" s="987"/>
      <c r="S35" s="987"/>
      <c r="T35" s="987">
        <v>0</v>
      </c>
      <c r="U35" s="987">
        <v>0</v>
      </c>
      <c r="V35" s="987">
        <v>0</v>
      </c>
      <c r="W35" s="987">
        <v>0</v>
      </c>
      <c r="X35" s="987">
        <v>0</v>
      </c>
      <c r="Y35" s="987">
        <v>0</v>
      </c>
      <c r="Z35" s="987">
        <v>0</v>
      </c>
      <c r="AA35" s="987">
        <v>0</v>
      </c>
      <c r="AB35" s="987">
        <v>0</v>
      </c>
      <c r="AC35" s="987">
        <v>0</v>
      </c>
      <c r="AD35" s="987">
        <v>0</v>
      </c>
      <c r="AE35" s="987">
        <v>0</v>
      </c>
      <c r="AF35" s="987" t="s">
        <v>621</v>
      </c>
      <c r="AG35" s="995" t="s">
        <v>1364</v>
      </c>
    </row>
    <row r="36" spans="1:33" ht="15.75">
      <c r="A36" s="939">
        <v>35</v>
      </c>
      <c r="B36" s="939">
        <v>35</v>
      </c>
      <c r="C36" s="993">
        <v>0</v>
      </c>
      <c r="D36" s="987" t="s">
        <v>1230</v>
      </c>
      <c r="E36" s="987"/>
      <c r="F36" s="987" t="s">
        <v>1392</v>
      </c>
      <c r="G36" s="987">
        <v>0</v>
      </c>
      <c r="H36" s="987">
        <v>0</v>
      </c>
      <c r="I36" s="987">
        <v>0</v>
      </c>
      <c r="J36" s="987">
        <v>0</v>
      </c>
      <c r="K36" s="987">
        <v>0</v>
      </c>
      <c r="L36" s="987">
        <v>0</v>
      </c>
      <c r="M36" s="987">
        <v>0</v>
      </c>
      <c r="N36" s="987">
        <v>0</v>
      </c>
      <c r="O36" s="987">
        <v>0</v>
      </c>
      <c r="P36" s="987">
        <v>0</v>
      </c>
      <c r="Q36" s="987">
        <v>0</v>
      </c>
      <c r="R36" s="987"/>
      <c r="S36" s="987"/>
      <c r="T36" s="987">
        <v>0</v>
      </c>
      <c r="U36" s="987">
        <v>0</v>
      </c>
      <c r="V36" s="987">
        <v>0</v>
      </c>
      <c r="W36" s="987">
        <v>0</v>
      </c>
      <c r="X36" s="987">
        <v>0</v>
      </c>
      <c r="Y36" s="987">
        <v>0</v>
      </c>
      <c r="Z36" s="987">
        <v>0</v>
      </c>
      <c r="AA36" s="987">
        <v>0</v>
      </c>
      <c r="AB36" s="987">
        <v>0</v>
      </c>
      <c r="AC36" s="987">
        <v>0</v>
      </c>
      <c r="AD36" s="987">
        <v>0</v>
      </c>
      <c r="AE36" s="987">
        <v>0</v>
      </c>
      <c r="AF36" s="987" t="s">
        <v>621</v>
      </c>
      <c r="AG36" s="995" t="s">
        <v>1364</v>
      </c>
    </row>
    <row r="37" spans="1:33" ht="15.75">
      <c r="A37" s="939">
        <v>36</v>
      </c>
      <c r="B37" s="939">
        <v>36</v>
      </c>
      <c r="C37" s="993">
        <v>0</v>
      </c>
      <c r="D37" s="987" t="s">
        <v>1232</v>
      </c>
      <c r="E37" s="987"/>
      <c r="F37" s="987" t="s">
        <v>1393</v>
      </c>
      <c r="G37" s="987">
        <v>-6241</v>
      </c>
      <c r="H37" s="987">
        <v>0</v>
      </c>
      <c r="I37" s="987">
        <v>638</v>
      </c>
      <c r="J37" s="986">
        <v>697</v>
      </c>
      <c r="K37" s="987">
        <v>0</v>
      </c>
      <c r="L37" s="987">
        <v>-6300</v>
      </c>
      <c r="M37" s="987">
        <v>0</v>
      </c>
      <c r="N37" s="987">
        <v>641</v>
      </c>
      <c r="O37" s="987">
        <v>0</v>
      </c>
      <c r="P37" s="987">
        <v>0</v>
      </c>
      <c r="Q37" s="987">
        <v>-3</v>
      </c>
      <c r="R37" s="987"/>
      <c r="S37" s="987"/>
      <c r="T37" s="987">
        <v>0</v>
      </c>
      <c r="U37" s="987">
        <v>0</v>
      </c>
      <c r="V37" s="987">
        <v>0</v>
      </c>
      <c r="W37" s="987">
        <v>0</v>
      </c>
      <c r="X37" s="987">
        <v>0</v>
      </c>
      <c r="Y37" s="987">
        <v>0</v>
      </c>
      <c r="Z37" s="987">
        <v>0</v>
      </c>
      <c r="AA37" s="987">
        <v>0</v>
      </c>
      <c r="AB37" s="987">
        <v>0</v>
      </c>
      <c r="AC37" s="987">
        <v>0</v>
      </c>
      <c r="AD37" s="987">
        <v>0</v>
      </c>
      <c r="AE37" s="987">
        <v>0</v>
      </c>
      <c r="AF37" s="987" t="s">
        <v>621</v>
      </c>
      <c r="AG37" s="995" t="s">
        <v>1364</v>
      </c>
    </row>
    <row r="38" spans="1:33" ht="15.75">
      <c r="A38" s="939">
        <v>37</v>
      </c>
      <c r="B38" s="939">
        <v>37</v>
      </c>
      <c r="C38" s="993">
        <v>0</v>
      </c>
      <c r="D38" s="987" t="s">
        <v>1234</v>
      </c>
      <c r="E38" s="987"/>
      <c r="F38" s="987" t="s">
        <v>1394</v>
      </c>
      <c r="G38" s="987">
        <v>-6241</v>
      </c>
      <c r="H38" s="987">
        <v>0</v>
      </c>
      <c r="I38" s="987">
        <v>638</v>
      </c>
      <c r="J38" s="992">
        <v>697</v>
      </c>
      <c r="K38" s="987">
        <v>0</v>
      </c>
      <c r="L38" s="987">
        <v>-6300</v>
      </c>
      <c r="M38" s="987">
        <v>0</v>
      </c>
      <c r="N38" s="987">
        <v>641</v>
      </c>
      <c r="O38" s="987">
        <v>0</v>
      </c>
      <c r="P38" s="987">
        <v>0</v>
      </c>
      <c r="Q38" s="987">
        <v>-3</v>
      </c>
      <c r="R38" s="987"/>
      <c r="S38" s="987"/>
      <c r="T38" s="987">
        <v>0</v>
      </c>
      <c r="U38" s="987">
        <v>0</v>
      </c>
      <c r="V38" s="987">
        <v>0</v>
      </c>
      <c r="W38" s="987">
        <v>0</v>
      </c>
      <c r="X38" s="987">
        <v>0</v>
      </c>
      <c r="Y38" s="987">
        <v>0</v>
      </c>
      <c r="Z38" s="987">
        <v>0</v>
      </c>
      <c r="AA38" s="987">
        <v>0</v>
      </c>
      <c r="AB38" s="987">
        <v>0</v>
      </c>
      <c r="AC38" s="987">
        <v>0</v>
      </c>
      <c r="AD38" s="987">
        <v>0</v>
      </c>
      <c r="AE38" s="987">
        <v>0</v>
      </c>
      <c r="AF38" s="987" t="s">
        <v>621</v>
      </c>
      <c r="AG38" s="995" t="s">
        <v>1364</v>
      </c>
    </row>
    <row r="39" spans="1:33" ht="15.75">
      <c r="A39" s="939">
        <v>38</v>
      </c>
      <c r="B39" s="939">
        <v>38</v>
      </c>
      <c r="C39" s="994">
        <v>0</v>
      </c>
      <c r="D39" s="987" t="s">
        <v>1235</v>
      </c>
      <c r="E39" s="987"/>
      <c r="F39" s="987" t="s">
        <v>1395</v>
      </c>
      <c r="G39" s="987">
        <v>0</v>
      </c>
      <c r="H39" s="987">
        <v>0</v>
      </c>
      <c r="I39" s="987">
        <v>0</v>
      </c>
      <c r="J39" s="987">
        <v>0</v>
      </c>
      <c r="K39" s="987">
        <v>0</v>
      </c>
      <c r="L39" s="987">
        <v>0</v>
      </c>
      <c r="M39" s="987">
        <v>0</v>
      </c>
      <c r="N39" s="987">
        <v>0</v>
      </c>
      <c r="O39" s="987">
        <v>0</v>
      </c>
      <c r="P39" s="987">
        <v>0</v>
      </c>
      <c r="Q39" s="987">
        <v>0</v>
      </c>
      <c r="R39" s="987"/>
      <c r="S39" s="987"/>
      <c r="T39" s="987">
        <v>0</v>
      </c>
      <c r="U39" s="987">
        <v>0</v>
      </c>
      <c r="V39" s="987">
        <v>0</v>
      </c>
      <c r="W39" s="987">
        <v>0</v>
      </c>
      <c r="X39" s="987">
        <v>0</v>
      </c>
      <c r="Y39" s="987">
        <v>0</v>
      </c>
      <c r="Z39" s="987">
        <v>0</v>
      </c>
      <c r="AA39" s="987">
        <v>0</v>
      </c>
      <c r="AB39" s="987">
        <v>0</v>
      </c>
      <c r="AC39" s="987">
        <v>0</v>
      </c>
      <c r="AD39" s="987">
        <v>0</v>
      </c>
      <c r="AE39" s="987">
        <v>0</v>
      </c>
      <c r="AF39" s="987" t="s">
        <v>621</v>
      </c>
      <c r="AG39" s="995" t="s">
        <v>1364</v>
      </c>
    </row>
    <row r="40" spans="1:33" ht="15.75">
      <c r="A40" s="939">
        <v>39</v>
      </c>
      <c r="B40" s="939">
        <v>39</v>
      </c>
      <c r="C40" s="994">
        <v>0</v>
      </c>
      <c r="D40" s="987" t="s">
        <v>1238</v>
      </c>
      <c r="E40" s="987"/>
      <c r="F40" s="987" t="s">
        <v>1396</v>
      </c>
      <c r="G40" s="987">
        <v>0</v>
      </c>
      <c r="H40" s="987">
        <v>0</v>
      </c>
      <c r="I40" s="987">
        <v>0</v>
      </c>
      <c r="J40" s="987">
        <v>0</v>
      </c>
      <c r="K40" s="987">
        <v>0</v>
      </c>
      <c r="L40" s="987">
        <v>0</v>
      </c>
      <c r="M40" s="987">
        <v>0</v>
      </c>
      <c r="N40" s="987">
        <v>0</v>
      </c>
      <c r="O40" s="987">
        <v>0</v>
      </c>
      <c r="P40" s="987">
        <v>0</v>
      </c>
      <c r="Q40" s="987">
        <v>0</v>
      </c>
      <c r="R40" s="987"/>
      <c r="S40" s="987"/>
      <c r="T40" s="987">
        <v>0</v>
      </c>
      <c r="U40" s="987">
        <v>0</v>
      </c>
      <c r="V40" s="987">
        <v>0</v>
      </c>
      <c r="W40" s="987">
        <v>0</v>
      </c>
      <c r="X40" s="987">
        <v>0</v>
      </c>
      <c r="Y40" s="987">
        <v>0</v>
      </c>
      <c r="Z40" s="987">
        <v>0</v>
      </c>
      <c r="AA40" s="987">
        <v>0</v>
      </c>
      <c r="AB40" s="987">
        <v>0</v>
      </c>
      <c r="AC40" s="987">
        <v>0</v>
      </c>
      <c r="AD40" s="987">
        <v>0</v>
      </c>
      <c r="AE40" s="987">
        <v>0</v>
      </c>
      <c r="AF40" s="987" t="s">
        <v>621</v>
      </c>
      <c r="AG40" s="995" t="s">
        <v>1364</v>
      </c>
    </row>
    <row r="41" spans="1:33" ht="15.75">
      <c r="A41" s="939">
        <v>40</v>
      </c>
      <c r="B41" s="939">
        <v>40</v>
      </c>
      <c r="C41" s="994">
        <v>0</v>
      </c>
      <c r="D41" s="987" t="s">
        <v>1241</v>
      </c>
      <c r="E41" s="987"/>
      <c r="F41" s="987" t="s">
        <v>1397</v>
      </c>
      <c r="G41" s="987">
        <v>0</v>
      </c>
      <c r="H41" s="987">
        <v>0</v>
      </c>
      <c r="I41" s="987">
        <v>0</v>
      </c>
      <c r="J41" s="987">
        <v>0</v>
      </c>
      <c r="K41" s="987">
        <v>0</v>
      </c>
      <c r="L41" s="987">
        <v>0</v>
      </c>
      <c r="M41" s="987">
        <v>0</v>
      </c>
      <c r="N41" s="987">
        <v>0</v>
      </c>
      <c r="O41" s="987">
        <v>0</v>
      </c>
      <c r="P41" s="987">
        <v>0</v>
      </c>
      <c r="Q41" s="987">
        <v>0</v>
      </c>
      <c r="R41" s="987"/>
      <c r="S41" s="987"/>
      <c r="T41" s="987">
        <v>0</v>
      </c>
      <c r="U41" s="987">
        <v>0</v>
      </c>
      <c r="V41" s="987">
        <v>0</v>
      </c>
      <c r="W41" s="987">
        <v>0</v>
      </c>
      <c r="X41" s="987">
        <v>0</v>
      </c>
      <c r="Y41" s="987">
        <v>0</v>
      </c>
      <c r="Z41" s="987">
        <v>0</v>
      </c>
      <c r="AA41" s="987">
        <v>0</v>
      </c>
      <c r="AB41" s="987">
        <v>0</v>
      </c>
      <c r="AC41" s="987">
        <v>0</v>
      </c>
      <c r="AD41" s="987">
        <v>0</v>
      </c>
      <c r="AE41" s="987">
        <v>0</v>
      </c>
      <c r="AF41" s="987" t="s">
        <v>621</v>
      </c>
      <c r="AG41" s="995" t="s">
        <v>1364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98"/>
  <sheetViews>
    <sheetView workbookViewId="0" topLeftCell="A1">
      <selection activeCell="E85" sqref="E85"/>
    </sheetView>
  </sheetViews>
  <sheetFormatPr defaultColWidth="9.00390625" defaultRowHeight="15.75"/>
  <cols>
    <col min="1" max="1" width="12.75390625" style="941" customWidth="1"/>
    <col min="2" max="5" width="9.00390625" style="941" customWidth="1"/>
    <col min="6" max="6" width="23.25390625" style="941" customWidth="1"/>
    <col min="7" max="8" width="9.00390625" style="941" customWidth="1"/>
    <col min="9" max="9" width="13.125" style="941" customWidth="1"/>
    <col min="10" max="16384" width="9.00390625" style="941" customWidth="1"/>
  </cols>
  <sheetData>
    <row r="1" spans="1:19" ht="11.25">
      <c r="A1" s="940" t="s">
        <v>600</v>
      </c>
      <c r="B1" s="940" t="s">
        <v>601</v>
      </c>
      <c r="C1" s="940" t="s">
        <v>602</v>
      </c>
      <c r="D1" s="940" t="s">
        <v>603</v>
      </c>
      <c r="E1" s="940" t="s">
        <v>604</v>
      </c>
      <c r="F1" s="940" t="s">
        <v>1398</v>
      </c>
      <c r="G1" s="940" t="s">
        <v>987</v>
      </c>
      <c r="H1" s="940" t="s">
        <v>1399</v>
      </c>
      <c r="I1" s="940" t="s">
        <v>1400</v>
      </c>
      <c r="J1" s="940" t="s">
        <v>1401</v>
      </c>
      <c r="K1" s="940" t="s">
        <v>992</v>
      </c>
      <c r="L1" s="940" t="s">
        <v>1402</v>
      </c>
      <c r="M1" s="940" t="s">
        <v>993</v>
      </c>
      <c r="N1" s="940" t="s">
        <v>1403</v>
      </c>
      <c r="O1" s="940" t="s">
        <v>1404</v>
      </c>
      <c r="P1" s="940" t="s">
        <v>1405</v>
      </c>
      <c r="Q1" s="940" t="s">
        <v>998</v>
      </c>
      <c r="R1" s="940" t="s">
        <v>610</v>
      </c>
      <c r="S1" s="940" t="s">
        <v>619</v>
      </c>
    </row>
    <row r="2" spans="1:19" ht="11.25">
      <c r="A2" s="940">
        <v>1</v>
      </c>
      <c r="B2" s="940">
        <v>1</v>
      </c>
      <c r="C2" s="940">
        <v>0</v>
      </c>
      <c r="D2" s="940" t="s">
        <v>1171</v>
      </c>
      <c r="E2" s="940"/>
      <c r="F2" s="940" t="s">
        <v>1406</v>
      </c>
      <c r="G2" s="940">
        <v>82452</v>
      </c>
      <c r="H2" s="940" t="s">
        <v>1407</v>
      </c>
      <c r="I2" s="940">
        <v>207853</v>
      </c>
      <c r="J2" s="940">
        <v>481855</v>
      </c>
      <c r="K2" s="940">
        <v>356454</v>
      </c>
      <c r="L2" s="940">
        <v>0</v>
      </c>
      <c r="M2" s="940">
        <v>0</v>
      </c>
      <c r="N2" s="940">
        <v>0</v>
      </c>
      <c r="O2" s="940">
        <v>0</v>
      </c>
      <c r="P2" s="940">
        <v>0</v>
      </c>
      <c r="Q2" s="940">
        <v>0</v>
      </c>
      <c r="R2" s="940"/>
      <c r="S2" s="940" t="s">
        <v>621</v>
      </c>
    </row>
    <row r="3" spans="1:19" ht="11.25">
      <c r="A3" s="940">
        <v>2</v>
      </c>
      <c r="B3" s="940">
        <v>2</v>
      </c>
      <c r="C3" s="940">
        <v>0</v>
      </c>
      <c r="D3" s="940" t="s">
        <v>1175</v>
      </c>
      <c r="E3" s="940"/>
      <c r="F3" s="940"/>
      <c r="G3" s="940">
        <v>0</v>
      </c>
      <c r="H3" s="940"/>
      <c r="I3" s="940">
        <v>0</v>
      </c>
      <c r="J3" s="940">
        <v>0</v>
      </c>
      <c r="K3" s="940">
        <v>0</v>
      </c>
      <c r="L3" s="940">
        <v>0</v>
      </c>
      <c r="M3" s="940">
        <v>0</v>
      </c>
      <c r="N3" s="940">
        <v>0</v>
      </c>
      <c r="O3" s="940">
        <v>0</v>
      </c>
      <c r="P3" s="940">
        <v>0</v>
      </c>
      <c r="Q3" s="940">
        <v>0</v>
      </c>
      <c r="R3" s="940"/>
      <c r="S3" s="940" t="s">
        <v>621</v>
      </c>
    </row>
    <row r="4" spans="1:19" ht="11.25">
      <c r="A4" s="940">
        <v>3</v>
      </c>
      <c r="B4" s="940">
        <v>3</v>
      </c>
      <c r="C4" s="940">
        <v>0</v>
      </c>
      <c r="D4" s="940" t="s">
        <v>1177</v>
      </c>
      <c r="E4" s="940"/>
      <c r="F4" s="940" t="s">
        <v>1408</v>
      </c>
      <c r="G4" s="940">
        <v>0</v>
      </c>
      <c r="H4" s="940"/>
      <c r="I4" s="940">
        <v>0</v>
      </c>
      <c r="J4" s="940">
        <v>0</v>
      </c>
      <c r="K4" s="940">
        <v>0</v>
      </c>
      <c r="L4" s="940">
        <v>0</v>
      </c>
      <c r="M4" s="940">
        <v>0</v>
      </c>
      <c r="N4" s="940">
        <v>0</v>
      </c>
      <c r="O4" s="940">
        <v>0</v>
      </c>
      <c r="P4" s="940">
        <v>0</v>
      </c>
      <c r="Q4" s="940">
        <v>0</v>
      </c>
      <c r="R4" s="940"/>
      <c r="S4" s="940" t="s">
        <v>621</v>
      </c>
    </row>
    <row r="5" spans="1:19" ht="11.25">
      <c r="A5" s="940">
        <v>4</v>
      </c>
      <c r="B5" s="940">
        <v>4</v>
      </c>
      <c r="C5" s="940">
        <v>0</v>
      </c>
      <c r="D5" s="940" t="s">
        <v>1178</v>
      </c>
      <c r="E5" s="940"/>
      <c r="F5" s="940" t="s">
        <v>1409</v>
      </c>
      <c r="G5" s="940">
        <v>0</v>
      </c>
      <c r="H5" s="940"/>
      <c r="I5" s="940">
        <v>0</v>
      </c>
      <c r="J5" s="940">
        <v>0</v>
      </c>
      <c r="K5" s="940">
        <v>0</v>
      </c>
      <c r="L5" s="940">
        <v>0</v>
      </c>
      <c r="M5" s="940">
        <v>0</v>
      </c>
      <c r="N5" s="940">
        <v>0</v>
      </c>
      <c r="O5" s="940">
        <v>0</v>
      </c>
      <c r="P5" s="940">
        <v>0</v>
      </c>
      <c r="Q5" s="940">
        <v>0</v>
      </c>
      <c r="R5" s="940"/>
      <c r="S5" s="940" t="s">
        <v>621</v>
      </c>
    </row>
    <row r="6" spans="1:19" ht="11.25">
      <c r="A6" s="940">
        <v>5</v>
      </c>
      <c r="B6" s="940">
        <v>5</v>
      </c>
      <c r="C6" s="940">
        <v>0</v>
      </c>
      <c r="D6" s="940" t="s">
        <v>1180</v>
      </c>
      <c r="E6" s="940"/>
      <c r="F6" s="940" t="s">
        <v>1410</v>
      </c>
      <c r="G6" s="940">
        <v>0</v>
      </c>
      <c r="H6" s="940"/>
      <c r="I6" s="940">
        <v>0</v>
      </c>
      <c r="J6" s="940">
        <v>0</v>
      </c>
      <c r="K6" s="940">
        <v>0</v>
      </c>
      <c r="L6" s="940">
        <v>0</v>
      </c>
      <c r="M6" s="940">
        <v>0</v>
      </c>
      <c r="N6" s="940">
        <v>0</v>
      </c>
      <c r="O6" s="940">
        <v>0</v>
      </c>
      <c r="P6" s="940">
        <v>0</v>
      </c>
      <c r="Q6" s="940">
        <v>0</v>
      </c>
      <c r="R6" s="940"/>
      <c r="S6" s="940" t="s">
        <v>621</v>
      </c>
    </row>
    <row r="7" spans="1:19" ht="11.25">
      <c r="A7" s="940">
        <v>6</v>
      </c>
      <c r="B7" s="940">
        <v>6</v>
      </c>
      <c r="C7" s="940">
        <v>0</v>
      </c>
      <c r="D7" s="940" t="s">
        <v>1182</v>
      </c>
      <c r="E7" s="940"/>
      <c r="F7" s="940" t="s">
        <v>1411</v>
      </c>
      <c r="G7" s="940">
        <v>478893</v>
      </c>
      <c r="H7" s="940">
        <v>421</v>
      </c>
      <c r="I7" s="940">
        <v>53325</v>
      </c>
      <c r="J7" s="940">
        <v>0</v>
      </c>
      <c r="K7" s="940">
        <v>425568</v>
      </c>
      <c r="L7" s="940">
        <v>0</v>
      </c>
      <c r="M7" s="940">
        <v>0</v>
      </c>
      <c r="N7" s="940">
        <v>0</v>
      </c>
      <c r="O7" s="940">
        <v>0</v>
      </c>
      <c r="P7" s="940">
        <v>0</v>
      </c>
      <c r="Q7" s="940">
        <v>0</v>
      </c>
      <c r="R7" s="940"/>
      <c r="S7" s="940" t="s">
        <v>621</v>
      </c>
    </row>
    <row r="8" spans="1:19" ht="11.25">
      <c r="A8" s="940">
        <v>7</v>
      </c>
      <c r="B8" s="940">
        <v>7</v>
      </c>
      <c r="C8" s="940">
        <v>0</v>
      </c>
      <c r="D8" s="940" t="s">
        <v>1183</v>
      </c>
      <c r="E8" s="940"/>
      <c r="F8" s="940"/>
      <c r="G8" s="940">
        <v>0</v>
      </c>
      <c r="H8" s="940"/>
      <c r="I8" s="940">
        <v>0</v>
      </c>
      <c r="J8" s="940">
        <v>0</v>
      </c>
      <c r="K8" s="940">
        <v>0</v>
      </c>
      <c r="L8" s="940">
        <v>0</v>
      </c>
      <c r="M8" s="940">
        <v>0</v>
      </c>
      <c r="N8" s="940">
        <v>0</v>
      </c>
      <c r="O8" s="940">
        <v>0</v>
      </c>
      <c r="P8" s="940">
        <v>0</v>
      </c>
      <c r="Q8" s="940">
        <v>0</v>
      </c>
      <c r="R8" s="940"/>
      <c r="S8" s="940" t="s">
        <v>621</v>
      </c>
    </row>
    <row r="9" spans="1:19" ht="11.25">
      <c r="A9" s="940">
        <v>8</v>
      </c>
      <c r="B9" s="940">
        <v>8</v>
      </c>
      <c r="C9" s="940">
        <v>0</v>
      </c>
      <c r="D9" s="940" t="s">
        <v>1185</v>
      </c>
      <c r="E9" s="940"/>
      <c r="F9" s="940" t="s">
        <v>1412</v>
      </c>
      <c r="G9" s="940">
        <v>0</v>
      </c>
      <c r="H9" s="940"/>
      <c r="I9" s="940">
        <v>0</v>
      </c>
      <c r="J9" s="940">
        <v>0</v>
      </c>
      <c r="K9" s="940">
        <v>0</v>
      </c>
      <c r="L9" s="940">
        <v>0</v>
      </c>
      <c r="M9" s="940">
        <v>0</v>
      </c>
      <c r="N9" s="940">
        <v>0</v>
      </c>
      <c r="O9" s="940">
        <v>0</v>
      </c>
      <c r="P9" s="940">
        <v>0</v>
      </c>
      <c r="Q9" s="940">
        <v>0</v>
      </c>
      <c r="R9" s="940"/>
      <c r="S9" s="940" t="s">
        <v>621</v>
      </c>
    </row>
    <row r="10" spans="1:19" ht="11.25">
      <c r="A10" s="940">
        <v>9</v>
      </c>
      <c r="B10" s="940">
        <v>9</v>
      </c>
      <c r="C10" s="940">
        <v>0</v>
      </c>
      <c r="D10" s="940" t="s">
        <v>1187</v>
      </c>
      <c r="E10" s="940"/>
      <c r="F10" s="940" t="s">
        <v>1413</v>
      </c>
      <c r="G10" s="940">
        <v>0</v>
      </c>
      <c r="H10" s="940"/>
      <c r="I10" s="940">
        <v>0</v>
      </c>
      <c r="J10" s="940">
        <v>0</v>
      </c>
      <c r="K10" s="940">
        <v>0</v>
      </c>
      <c r="L10" s="940">
        <v>0</v>
      </c>
      <c r="M10" s="940">
        <v>0</v>
      </c>
      <c r="N10" s="940">
        <v>0</v>
      </c>
      <c r="O10" s="940">
        <v>0</v>
      </c>
      <c r="P10" s="940">
        <v>0</v>
      </c>
      <c r="Q10" s="940">
        <v>0</v>
      </c>
      <c r="R10" s="940"/>
      <c r="S10" s="940" t="s">
        <v>621</v>
      </c>
    </row>
    <row r="11" spans="1:19" ht="11.25">
      <c r="A11" s="940">
        <v>10</v>
      </c>
      <c r="B11" s="940">
        <v>10</v>
      </c>
      <c r="C11" s="940">
        <v>0</v>
      </c>
      <c r="D11" s="940" t="s">
        <v>1189</v>
      </c>
      <c r="E11" s="940"/>
      <c r="F11" s="940" t="s">
        <v>1414</v>
      </c>
      <c r="G11" s="940">
        <v>76080</v>
      </c>
      <c r="H11" s="940">
        <v>421</v>
      </c>
      <c r="I11" s="940">
        <v>76080</v>
      </c>
      <c r="J11" s="940">
        <v>0</v>
      </c>
      <c r="K11" s="940">
        <v>0</v>
      </c>
      <c r="L11" s="940">
        <v>0</v>
      </c>
      <c r="M11" s="940">
        <v>0</v>
      </c>
      <c r="N11" s="940">
        <v>0</v>
      </c>
      <c r="O11" s="940">
        <v>0</v>
      </c>
      <c r="P11" s="940">
        <v>0</v>
      </c>
      <c r="Q11" s="940">
        <v>0</v>
      </c>
      <c r="R11" s="940"/>
      <c r="S11" s="940" t="s">
        <v>621</v>
      </c>
    </row>
    <row r="12" spans="1:19" ht="11.25">
      <c r="A12" s="940">
        <v>11</v>
      </c>
      <c r="B12" s="940">
        <v>11</v>
      </c>
      <c r="C12" s="940">
        <v>0</v>
      </c>
      <c r="D12" s="940" t="s">
        <v>1191</v>
      </c>
      <c r="E12" s="940"/>
      <c r="F12" s="940"/>
      <c r="G12" s="940">
        <v>0</v>
      </c>
      <c r="H12" s="940"/>
      <c r="I12" s="940">
        <v>0</v>
      </c>
      <c r="J12" s="940">
        <v>0</v>
      </c>
      <c r="K12" s="940">
        <v>0</v>
      </c>
      <c r="L12" s="940">
        <v>0</v>
      </c>
      <c r="M12" s="940">
        <v>0</v>
      </c>
      <c r="N12" s="940">
        <v>0</v>
      </c>
      <c r="O12" s="940">
        <v>0</v>
      </c>
      <c r="P12" s="940">
        <v>0</v>
      </c>
      <c r="Q12" s="940">
        <v>0</v>
      </c>
      <c r="R12" s="940"/>
      <c r="S12" s="940" t="s">
        <v>621</v>
      </c>
    </row>
    <row r="13" spans="1:19" ht="11.25">
      <c r="A13" s="940">
        <v>12</v>
      </c>
      <c r="B13" s="940">
        <v>12</v>
      </c>
      <c r="C13" s="940">
        <v>0</v>
      </c>
      <c r="D13" s="940" t="s">
        <v>1192</v>
      </c>
      <c r="E13" s="940"/>
      <c r="F13" s="940" t="s">
        <v>1415</v>
      </c>
      <c r="G13" s="940">
        <v>0</v>
      </c>
      <c r="H13" s="940"/>
      <c r="I13" s="940">
        <v>0</v>
      </c>
      <c r="J13" s="940">
        <v>0</v>
      </c>
      <c r="K13" s="940">
        <v>0</v>
      </c>
      <c r="L13" s="940">
        <v>0</v>
      </c>
      <c r="M13" s="940">
        <v>0</v>
      </c>
      <c r="N13" s="940">
        <v>0</v>
      </c>
      <c r="O13" s="940">
        <v>0</v>
      </c>
      <c r="P13" s="940">
        <v>0</v>
      </c>
      <c r="Q13" s="940">
        <v>0</v>
      </c>
      <c r="R13" s="940"/>
      <c r="S13" s="940" t="s">
        <v>621</v>
      </c>
    </row>
    <row r="14" spans="1:19" ht="11.25">
      <c r="A14" s="940">
        <v>13</v>
      </c>
      <c r="B14" s="940">
        <v>13</v>
      </c>
      <c r="C14" s="940">
        <v>0</v>
      </c>
      <c r="D14" s="940" t="s">
        <v>1194</v>
      </c>
      <c r="E14" s="940"/>
      <c r="F14" s="940" t="s">
        <v>1416</v>
      </c>
      <c r="G14" s="940">
        <v>1548260</v>
      </c>
      <c r="H14" s="940">
        <v>555</v>
      </c>
      <c r="I14" s="940">
        <v>5537254</v>
      </c>
      <c r="J14" s="940">
        <v>4355514</v>
      </c>
      <c r="K14" s="940">
        <v>366520</v>
      </c>
      <c r="L14" s="940">
        <v>0</v>
      </c>
      <c r="M14" s="940">
        <v>0</v>
      </c>
      <c r="N14" s="940">
        <v>0</v>
      </c>
      <c r="O14" s="940">
        <v>0</v>
      </c>
      <c r="P14" s="940">
        <v>0</v>
      </c>
      <c r="Q14" s="940">
        <v>0</v>
      </c>
      <c r="R14" s="940"/>
      <c r="S14" s="940" t="s">
        <v>621</v>
      </c>
    </row>
    <row r="15" spans="1:19" ht="11.25">
      <c r="A15" s="940">
        <v>14</v>
      </c>
      <c r="B15" s="940">
        <v>14</v>
      </c>
      <c r="C15" s="940">
        <v>0</v>
      </c>
      <c r="D15" s="940" t="s">
        <v>1196</v>
      </c>
      <c r="E15" s="940"/>
      <c r="F15" s="940"/>
      <c r="G15" s="940">
        <v>0</v>
      </c>
      <c r="H15" s="940"/>
      <c r="I15" s="940">
        <v>0</v>
      </c>
      <c r="J15" s="940">
        <v>0</v>
      </c>
      <c r="K15" s="940">
        <v>0</v>
      </c>
      <c r="L15" s="940">
        <v>0</v>
      </c>
      <c r="M15" s="940">
        <v>0</v>
      </c>
      <c r="N15" s="940">
        <v>0</v>
      </c>
      <c r="O15" s="940">
        <v>0</v>
      </c>
      <c r="P15" s="940">
        <v>0</v>
      </c>
      <c r="Q15" s="940">
        <v>0</v>
      </c>
      <c r="R15" s="940"/>
      <c r="S15" s="940" t="s">
        <v>621</v>
      </c>
    </row>
    <row r="16" spans="1:19" ht="11.25">
      <c r="A16" s="940">
        <v>15</v>
      </c>
      <c r="B16" s="940">
        <v>15</v>
      </c>
      <c r="C16" s="940">
        <v>0</v>
      </c>
      <c r="D16" s="940" t="s">
        <v>1198</v>
      </c>
      <c r="E16" s="940"/>
      <c r="F16" s="940" t="s">
        <v>1417</v>
      </c>
      <c r="G16" s="940">
        <v>0</v>
      </c>
      <c r="H16" s="940"/>
      <c r="I16" s="940">
        <v>0</v>
      </c>
      <c r="J16" s="940">
        <v>0</v>
      </c>
      <c r="K16" s="940">
        <v>0</v>
      </c>
      <c r="L16" s="940">
        <v>0</v>
      </c>
      <c r="M16" s="940">
        <v>0</v>
      </c>
      <c r="N16" s="940">
        <v>0</v>
      </c>
      <c r="O16" s="940">
        <v>0</v>
      </c>
      <c r="P16" s="940">
        <v>0</v>
      </c>
      <c r="Q16" s="940">
        <v>0</v>
      </c>
      <c r="R16" s="940"/>
      <c r="S16" s="940" t="s">
        <v>621</v>
      </c>
    </row>
    <row r="17" spans="1:19" ht="11.25">
      <c r="A17" s="940">
        <v>16</v>
      </c>
      <c r="B17" s="940">
        <v>16</v>
      </c>
      <c r="C17" s="940">
        <v>0</v>
      </c>
      <c r="D17" s="940" t="s">
        <v>1199</v>
      </c>
      <c r="E17" s="940"/>
      <c r="F17" s="940" t="s">
        <v>1418</v>
      </c>
      <c r="G17" s="940">
        <v>1410250</v>
      </c>
      <c r="H17" s="940">
        <v>421</v>
      </c>
      <c r="I17" s="940">
        <v>110844</v>
      </c>
      <c r="J17" s="940">
        <v>0</v>
      </c>
      <c r="K17" s="940">
        <v>1299406</v>
      </c>
      <c r="L17" s="940">
        <v>0</v>
      </c>
      <c r="M17" s="940">
        <v>0</v>
      </c>
      <c r="N17" s="940">
        <v>0</v>
      </c>
      <c r="O17" s="940">
        <v>0</v>
      </c>
      <c r="P17" s="940">
        <v>0</v>
      </c>
      <c r="Q17" s="940">
        <v>0</v>
      </c>
      <c r="R17" s="940"/>
      <c r="S17" s="940" t="s">
        <v>621</v>
      </c>
    </row>
    <row r="18" spans="1:19" ht="11.25">
      <c r="A18" s="940">
        <v>17</v>
      </c>
      <c r="B18" s="940">
        <v>17</v>
      </c>
      <c r="C18" s="940">
        <v>0</v>
      </c>
      <c r="D18" s="940" t="s">
        <v>1201</v>
      </c>
      <c r="E18" s="940"/>
      <c r="F18" s="940"/>
      <c r="G18" s="940">
        <v>0</v>
      </c>
      <c r="H18" s="940"/>
      <c r="I18" s="940">
        <v>0</v>
      </c>
      <c r="J18" s="940">
        <v>0</v>
      </c>
      <c r="K18" s="940">
        <v>0</v>
      </c>
      <c r="L18" s="940">
        <v>0</v>
      </c>
      <c r="M18" s="940">
        <v>0</v>
      </c>
      <c r="N18" s="940">
        <v>0</v>
      </c>
      <c r="O18" s="940">
        <v>0</v>
      </c>
      <c r="P18" s="940">
        <v>0</v>
      </c>
      <c r="Q18" s="940">
        <v>0</v>
      </c>
      <c r="R18" s="940"/>
      <c r="S18" s="940" t="s">
        <v>621</v>
      </c>
    </row>
    <row r="19" spans="1:19" ht="11.25">
      <c r="A19" s="940">
        <v>18</v>
      </c>
      <c r="B19" s="940">
        <v>18</v>
      </c>
      <c r="C19" s="940">
        <v>0</v>
      </c>
      <c r="D19" s="940" t="s">
        <v>1203</v>
      </c>
      <c r="E19" s="940"/>
      <c r="F19" s="940" t="s">
        <v>1419</v>
      </c>
      <c r="G19" s="940">
        <v>9403057</v>
      </c>
      <c r="H19" s="940"/>
      <c r="I19" s="940">
        <v>0</v>
      </c>
      <c r="J19" s="940">
        <v>7962621</v>
      </c>
      <c r="K19" s="940">
        <v>17365678</v>
      </c>
      <c r="L19" s="940">
        <v>561410692</v>
      </c>
      <c r="M19" s="940">
        <v>0</v>
      </c>
      <c r="N19" s="940">
        <v>0</v>
      </c>
      <c r="O19" s="940">
        <v>0</v>
      </c>
      <c r="P19" s="940">
        <v>0</v>
      </c>
      <c r="Q19" s="940">
        <v>0</v>
      </c>
      <c r="R19" s="940"/>
      <c r="S19" s="940" t="s">
        <v>621</v>
      </c>
    </row>
    <row r="20" spans="1:19" ht="11.25">
      <c r="A20" s="940">
        <v>19</v>
      </c>
      <c r="B20" s="940">
        <v>19</v>
      </c>
      <c r="C20" s="940">
        <v>0</v>
      </c>
      <c r="D20" s="940" t="s">
        <v>1204</v>
      </c>
      <c r="E20" s="940"/>
      <c r="F20" s="940"/>
      <c r="G20" s="940">
        <v>0</v>
      </c>
      <c r="H20" s="940"/>
      <c r="I20" s="940">
        <v>0</v>
      </c>
      <c r="J20" s="940">
        <v>0</v>
      </c>
      <c r="K20" s="940">
        <v>0</v>
      </c>
      <c r="L20" s="940">
        <v>0</v>
      </c>
      <c r="M20" s="940">
        <v>0</v>
      </c>
      <c r="N20" s="940">
        <v>0</v>
      </c>
      <c r="O20" s="940">
        <v>0</v>
      </c>
      <c r="P20" s="940">
        <v>0</v>
      </c>
      <c r="Q20" s="940">
        <v>0</v>
      </c>
      <c r="R20" s="940"/>
      <c r="S20" s="940" t="s">
        <v>621</v>
      </c>
    </row>
    <row r="21" spans="1:19" ht="11.25">
      <c r="A21" s="940">
        <v>20</v>
      </c>
      <c r="B21" s="940">
        <v>20</v>
      </c>
      <c r="C21" s="940">
        <v>0</v>
      </c>
      <c r="D21" s="940" t="s">
        <v>1206</v>
      </c>
      <c r="E21" s="940"/>
      <c r="F21" s="940" t="s">
        <v>1420</v>
      </c>
      <c r="G21" s="940">
        <v>2879506</v>
      </c>
      <c r="H21" s="940">
        <v>232</v>
      </c>
      <c r="I21" s="940">
        <v>338655</v>
      </c>
      <c r="J21" s="940">
        <v>4784808</v>
      </c>
      <c r="K21" s="940">
        <v>7325659</v>
      </c>
      <c r="L21" s="940">
        <v>0</v>
      </c>
      <c r="M21" s="940">
        <v>0</v>
      </c>
      <c r="N21" s="940">
        <v>0</v>
      </c>
      <c r="O21" s="940">
        <v>0</v>
      </c>
      <c r="P21" s="940">
        <v>0</v>
      </c>
      <c r="Q21" s="940">
        <v>0</v>
      </c>
      <c r="R21" s="940"/>
      <c r="S21" s="940" t="s">
        <v>621</v>
      </c>
    </row>
    <row r="22" spans="1:19" ht="11.25">
      <c r="A22" s="940">
        <v>21</v>
      </c>
      <c r="B22" s="940">
        <v>21</v>
      </c>
      <c r="C22" s="940">
        <v>0</v>
      </c>
      <c r="D22" s="940" t="s">
        <v>1208</v>
      </c>
      <c r="E22" s="940"/>
      <c r="F22" s="940"/>
      <c r="G22" s="940">
        <v>0</v>
      </c>
      <c r="H22" s="940"/>
      <c r="I22" s="940">
        <v>0</v>
      </c>
      <c r="J22" s="940">
        <v>0</v>
      </c>
      <c r="K22" s="940">
        <v>0</v>
      </c>
      <c r="L22" s="940">
        <v>0</v>
      </c>
      <c r="M22" s="940">
        <v>0</v>
      </c>
      <c r="N22" s="940">
        <v>0</v>
      </c>
      <c r="O22" s="940">
        <v>0</v>
      </c>
      <c r="P22" s="940">
        <v>0</v>
      </c>
      <c r="Q22" s="940">
        <v>0</v>
      </c>
      <c r="R22" s="940"/>
      <c r="S22" s="940" t="s">
        <v>621</v>
      </c>
    </row>
    <row r="23" spans="1:19" ht="11.25">
      <c r="A23" s="940">
        <v>22</v>
      </c>
      <c r="B23" s="940">
        <v>22</v>
      </c>
      <c r="C23" s="940">
        <v>0</v>
      </c>
      <c r="D23" s="940" t="s">
        <v>1210</v>
      </c>
      <c r="E23" s="940"/>
      <c r="F23" s="940" t="s">
        <v>1421</v>
      </c>
      <c r="G23" s="940">
        <v>639980</v>
      </c>
      <c r="H23" s="940">
        <v>232</v>
      </c>
      <c r="I23" s="940">
        <v>948986</v>
      </c>
      <c r="J23" s="940">
        <v>5909178</v>
      </c>
      <c r="K23" s="940">
        <v>5600172</v>
      </c>
      <c r="L23" s="940">
        <v>0</v>
      </c>
      <c r="M23" s="940">
        <v>0</v>
      </c>
      <c r="N23" s="940">
        <v>0</v>
      </c>
      <c r="O23" s="940">
        <v>0</v>
      </c>
      <c r="P23" s="940">
        <v>0</v>
      </c>
      <c r="Q23" s="940">
        <v>0</v>
      </c>
      <c r="R23" s="940"/>
      <c r="S23" s="940" t="s">
        <v>621</v>
      </c>
    </row>
    <row r="24" spans="1:19" ht="11.25">
      <c r="A24" s="940">
        <v>23</v>
      </c>
      <c r="B24" s="940">
        <v>23</v>
      </c>
      <c r="C24" s="940">
        <v>0</v>
      </c>
      <c r="D24" s="940" t="s">
        <v>1211</v>
      </c>
      <c r="E24" s="940"/>
      <c r="F24" s="940"/>
      <c r="G24" s="940">
        <v>0</v>
      </c>
      <c r="H24" s="940"/>
      <c r="I24" s="940">
        <v>0</v>
      </c>
      <c r="J24" s="940">
        <v>0</v>
      </c>
      <c r="K24" s="940">
        <v>0</v>
      </c>
      <c r="L24" s="940">
        <v>0</v>
      </c>
      <c r="M24" s="940">
        <v>0</v>
      </c>
      <c r="N24" s="940">
        <v>0</v>
      </c>
      <c r="O24" s="940">
        <v>0</v>
      </c>
      <c r="P24" s="940">
        <v>0</v>
      </c>
      <c r="Q24" s="940">
        <v>0</v>
      </c>
      <c r="R24" s="940"/>
      <c r="S24" s="940" t="s">
        <v>621</v>
      </c>
    </row>
    <row r="25" spans="1:19" ht="11.25">
      <c r="A25" s="940">
        <v>24</v>
      </c>
      <c r="B25" s="940">
        <v>24</v>
      </c>
      <c r="C25" s="940">
        <v>0</v>
      </c>
      <c r="D25" s="940" t="s">
        <v>1213</v>
      </c>
      <c r="E25" s="940"/>
      <c r="F25" s="940"/>
      <c r="G25" s="940">
        <v>0</v>
      </c>
      <c r="H25" s="940"/>
      <c r="I25" s="940">
        <v>0</v>
      </c>
      <c r="J25" s="940">
        <v>0</v>
      </c>
      <c r="K25" s="940">
        <v>0</v>
      </c>
      <c r="L25" s="940">
        <v>0</v>
      </c>
      <c r="M25" s="940">
        <v>0</v>
      </c>
      <c r="N25" s="940">
        <v>0</v>
      </c>
      <c r="O25" s="940">
        <v>0</v>
      </c>
      <c r="P25" s="940">
        <v>0</v>
      </c>
      <c r="Q25" s="940">
        <v>0</v>
      </c>
      <c r="R25" s="940"/>
      <c r="S25" s="940" t="s">
        <v>621</v>
      </c>
    </row>
    <row r="26" spans="1:19" ht="11.25">
      <c r="A26" s="940">
        <v>25</v>
      </c>
      <c r="B26" s="940">
        <v>25</v>
      </c>
      <c r="C26" s="940">
        <v>0</v>
      </c>
      <c r="D26" s="940" t="s">
        <v>1215</v>
      </c>
      <c r="E26" s="940"/>
      <c r="F26" s="940"/>
      <c r="G26" s="940">
        <v>0</v>
      </c>
      <c r="H26" s="940"/>
      <c r="I26" s="940">
        <v>0</v>
      </c>
      <c r="J26" s="940">
        <v>0</v>
      </c>
      <c r="K26" s="940">
        <v>0</v>
      </c>
      <c r="L26" s="940">
        <v>0</v>
      </c>
      <c r="M26" s="940">
        <v>0</v>
      </c>
      <c r="N26" s="940">
        <v>0</v>
      </c>
      <c r="O26" s="940">
        <v>0</v>
      </c>
      <c r="P26" s="940">
        <v>0</v>
      </c>
      <c r="Q26" s="940">
        <v>0</v>
      </c>
      <c r="R26" s="940"/>
      <c r="S26" s="940" t="s">
        <v>621</v>
      </c>
    </row>
    <row r="27" spans="1:19" ht="11.25">
      <c r="A27" s="940">
        <v>26</v>
      </c>
      <c r="B27" s="940">
        <v>26</v>
      </c>
      <c r="C27" s="940">
        <v>0</v>
      </c>
      <c r="D27" s="940" t="s">
        <v>1217</v>
      </c>
      <c r="E27" s="940"/>
      <c r="F27" s="940"/>
      <c r="G27" s="940">
        <v>0</v>
      </c>
      <c r="H27" s="940"/>
      <c r="I27" s="940">
        <v>0</v>
      </c>
      <c r="J27" s="940">
        <v>0</v>
      </c>
      <c r="K27" s="940">
        <v>0</v>
      </c>
      <c r="L27" s="940">
        <v>0</v>
      </c>
      <c r="M27" s="940">
        <v>0</v>
      </c>
      <c r="N27" s="940">
        <v>0</v>
      </c>
      <c r="O27" s="940">
        <v>0</v>
      </c>
      <c r="P27" s="940">
        <v>0</v>
      </c>
      <c r="Q27" s="940">
        <v>0</v>
      </c>
      <c r="R27" s="940"/>
      <c r="S27" s="940" t="s">
        <v>621</v>
      </c>
    </row>
    <row r="28" spans="1:19" ht="11.25">
      <c r="A28" s="940">
        <v>27</v>
      </c>
      <c r="B28" s="940">
        <v>27</v>
      </c>
      <c r="C28" s="940">
        <v>0</v>
      </c>
      <c r="D28" s="940" t="s">
        <v>1218</v>
      </c>
      <c r="E28" s="940"/>
      <c r="F28" s="940"/>
      <c r="G28" s="940">
        <v>0</v>
      </c>
      <c r="H28" s="940"/>
      <c r="I28" s="940">
        <v>0</v>
      </c>
      <c r="J28" s="940">
        <v>0</v>
      </c>
      <c r="K28" s="940">
        <v>0</v>
      </c>
      <c r="L28" s="940">
        <v>0</v>
      </c>
      <c r="M28" s="940">
        <v>0</v>
      </c>
      <c r="N28" s="940">
        <v>0</v>
      </c>
      <c r="O28" s="940">
        <v>0</v>
      </c>
      <c r="P28" s="940">
        <v>0</v>
      </c>
      <c r="Q28" s="940">
        <v>0</v>
      </c>
      <c r="R28" s="940"/>
      <c r="S28" s="940" t="s">
        <v>621</v>
      </c>
    </row>
    <row r="29" spans="1:19" ht="11.25">
      <c r="A29" s="940">
        <v>28</v>
      </c>
      <c r="B29" s="940">
        <v>28</v>
      </c>
      <c r="C29" s="940">
        <v>0</v>
      </c>
      <c r="D29" s="940" t="s">
        <v>1220</v>
      </c>
      <c r="E29" s="940"/>
      <c r="F29" s="940"/>
      <c r="G29" s="940">
        <v>0</v>
      </c>
      <c r="H29" s="942"/>
      <c r="I29" s="940">
        <v>0</v>
      </c>
      <c r="J29" s="940">
        <v>0</v>
      </c>
      <c r="K29" s="940">
        <v>0</v>
      </c>
      <c r="L29" s="940">
        <v>0</v>
      </c>
      <c r="M29" s="940">
        <v>0</v>
      </c>
      <c r="N29" s="940">
        <v>0</v>
      </c>
      <c r="O29" s="940">
        <v>0</v>
      </c>
      <c r="P29" s="940">
        <v>0</v>
      </c>
      <c r="Q29" s="940">
        <v>0</v>
      </c>
      <c r="R29" s="940"/>
      <c r="S29" s="940" t="s">
        <v>621</v>
      </c>
    </row>
    <row r="30" spans="1:19" ht="11.25">
      <c r="A30" s="940">
        <v>29</v>
      </c>
      <c r="B30" s="940">
        <v>29</v>
      </c>
      <c r="C30" s="940">
        <v>0</v>
      </c>
      <c r="D30" s="940" t="s">
        <v>1222</v>
      </c>
      <c r="E30" s="940"/>
      <c r="F30" s="940"/>
      <c r="G30" s="940">
        <v>0</v>
      </c>
      <c r="H30" s="940"/>
      <c r="I30" s="940">
        <v>0</v>
      </c>
      <c r="J30" s="940">
        <v>0</v>
      </c>
      <c r="K30" s="940">
        <v>0</v>
      </c>
      <c r="L30" s="940">
        <v>0</v>
      </c>
      <c r="M30" s="940">
        <v>0</v>
      </c>
      <c r="N30" s="940">
        <v>0</v>
      </c>
      <c r="O30" s="940">
        <v>0</v>
      </c>
      <c r="P30" s="940">
        <v>0</v>
      </c>
      <c r="Q30" s="940">
        <v>0</v>
      </c>
      <c r="R30" s="940"/>
      <c r="S30" s="940" t="s">
        <v>621</v>
      </c>
    </row>
    <row r="31" spans="1:19" ht="11.25">
      <c r="A31" s="940">
        <v>30</v>
      </c>
      <c r="B31" s="940">
        <v>30</v>
      </c>
      <c r="C31" s="940">
        <v>0</v>
      </c>
      <c r="D31" s="940" t="s">
        <v>1223</v>
      </c>
      <c r="E31" s="940"/>
      <c r="F31" s="940"/>
      <c r="G31" s="940">
        <v>0</v>
      </c>
      <c r="H31" s="940"/>
      <c r="I31" s="940">
        <v>0</v>
      </c>
      <c r="J31" s="940">
        <v>0</v>
      </c>
      <c r="K31" s="940">
        <v>0</v>
      </c>
      <c r="L31" s="940">
        <v>0</v>
      </c>
      <c r="M31" s="940">
        <v>0</v>
      </c>
      <c r="N31" s="940">
        <v>0</v>
      </c>
      <c r="O31" s="940">
        <v>0</v>
      </c>
      <c r="P31" s="940">
        <v>0</v>
      </c>
      <c r="Q31" s="940">
        <v>0</v>
      </c>
      <c r="R31" s="940"/>
      <c r="S31" s="940" t="s">
        <v>621</v>
      </c>
    </row>
    <row r="32" spans="1:19" ht="11.25">
      <c r="A32" s="940">
        <v>31</v>
      </c>
      <c r="B32" s="940">
        <v>31</v>
      </c>
      <c r="C32" s="940">
        <v>0</v>
      </c>
      <c r="D32" s="940" t="s">
        <v>1224</v>
      </c>
      <c r="E32" s="940"/>
      <c r="F32" s="940"/>
      <c r="G32" s="940">
        <v>0</v>
      </c>
      <c r="H32" s="940"/>
      <c r="I32" s="940">
        <v>0</v>
      </c>
      <c r="J32" s="940">
        <v>0</v>
      </c>
      <c r="K32" s="940">
        <v>0</v>
      </c>
      <c r="L32" s="940">
        <v>0</v>
      </c>
      <c r="M32" s="940">
        <v>0</v>
      </c>
      <c r="N32" s="940">
        <v>0</v>
      </c>
      <c r="O32" s="940">
        <v>0</v>
      </c>
      <c r="P32" s="940">
        <v>0</v>
      </c>
      <c r="Q32" s="940">
        <v>0</v>
      </c>
      <c r="R32" s="940"/>
      <c r="S32" s="940" t="s">
        <v>621</v>
      </c>
    </row>
    <row r="33" spans="1:19" ht="11.25">
      <c r="A33" s="940">
        <v>32</v>
      </c>
      <c r="B33" s="940">
        <v>32</v>
      </c>
      <c r="C33" s="940">
        <v>0</v>
      </c>
      <c r="D33" s="940" t="s">
        <v>1225</v>
      </c>
      <c r="E33" s="940"/>
      <c r="F33" s="940"/>
      <c r="G33" s="940">
        <v>0</v>
      </c>
      <c r="H33" s="940"/>
      <c r="I33" s="940">
        <v>0</v>
      </c>
      <c r="J33" s="940">
        <v>0</v>
      </c>
      <c r="K33" s="940">
        <v>0</v>
      </c>
      <c r="L33" s="940">
        <v>0</v>
      </c>
      <c r="M33" s="940">
        <v>0</v>
      </c>
      <c r="N33" s="940">
        <v>0</v>
      </c>
      <c r="O33" s="940">
        <v>0</v>
      </c>
      <c r="P33" s="940">
        <v>0</v>
      </c>
      <c r="Q33" s="940">
        <v>0</v>
      </c>
      <c r="R33" s="940"/>
      <c r="S33" s="940" t="s">
        <v>621</v>
      </c>
    </row>
    <row r="34" spans="1:19" ht="11.25">
      <c r="A34" s="940">
        <v>33</v>
      </c>
      <c r="B34" s="940">
        <v>33</v>
      </c>
      <c r="C34" s="940">
        <v>0</v>
      </c>
      <c r="D34" s="940" t="s">
        <v>1227</v>
      </c>
      <c r="E34" s="940"/>
      <c r="F34" s="940"/>
      <c r="G34" s="940">
        <v>0</v>
      </c>
      <c r="H34" s="940"/>
      <c r="I34" s="940">
        <v>0</v>
      </c>
      <c r="J34" s="940">
        <v>0</v>
      </c>
      <c r="K34" s="940">
        <v>0</v>
      </c>
      <c r="L34" s="940">
        <v>0</v>
      </c>
      <c r="M34" s="940">
        <v>0</v>
      </c>
      <c r="N34" s="940">
        <v>0</v>
      </c>
      <c r="O34" s="940">
        <v>0</v>
      </c>
      <c r="P34" s="940">
        <v>0</v>
      </c>
      <c r="Q34" s="940">
        <v>0</v>
      </c>
      <c r="R34" s="940"/>
      <c r="S34" s="940" t="s">
        <v>621</v>
      </c>
    </row>
    <row r="35" spans="1:19" ht="11.25">
      <c r="A35" s="940">
        <v>34</v>
      </c>
      <c r="B35" s="940">
        <v>34</v>
      </c>
      <c r="C35" s="940">
        <v>0</v>
      </c>
      <c r="D35" s="940" t="s">
        <v>1229</v>
      </c>
      <c r="E35" s="940"/>
      <c r="F35" s="940"/>
      <c r="G35" s="940">
        <v>0</v>
      </c>
      <c r="H35" s="940"/>
      <c r="I35" s="940">
        <v>0</v>
      </c>
      <c r="J35" s="940">
        <v>0</v>
      </c>
      <c r="K35" s="940">
        <v>0</v>
      </c>
      <c r="L35" s="940">
        <v>0</v>
      </c>
      <c r="M35" s="940">
        <v>0</v>
      </c>
      <c r="N35" s="940">
        <v>0</v>
      </c>
      <c r="O35" s="940">
        <v>0</v>
      </c>
      <c r="P35" s="940">
        <v>0</v>
      </c>
      <c r="Q35" s="940">
        <v>0</v>
      </c>
      <c r="R35" s="940"/>
      <c r="S35" s="940" t="s">
        <v>621</v>
      </c>
    </row>
    <row r="36" spans="1:19" ht="11.25">
      <c r="A36" s="940">
        <v>35</v>
      </c>
      <c r="B36" s="940">
        <v>35</v>
      </c>
      <c r="C36" s="940">
        <v>0</v>
      </c>
      <c r="D36" s="940" t="s">
        <v>1230</v>
      </c>
      <c r="E36" s="940"/>
      <c r="F36" s="940"/>
      <c r="G36" s="940">
        <v>0</v>
      </c>
      <c r="H36" s="940"/>
      <c r="I36" s="940">
        <v>0</v>
      </c>
      <c r="J36" s="940">
        <v>0</v>
      </c>
      <c r="K36" s="940">
        <v>0</v>
      </c>
      <c r="L36" s="940">
        <v>0</v>
      </c>
      <c r="M36" s="940">
        <v>0</v>
      </c>
      <c r="N36" s="940">
        <v>0</v>
      </c>
      <c r="O36" s="940">
        <v>0</v>
      </c>
      <c r="P36" s="940">
        <v>0</v>
      </c>
      <c r="Q36" s="940">
        <v>0</v>
      </c>
      <c r="R36" s="940"/>
      <c r="S36" s="940" t="s">
        <v>621</v>
      </c>
    </row>
    <row r="37" spans="1:19" ht="11.25">
      <c r="A37" s="940">
        <v>36</v>
      </c>
      <c r="B37" s="940">
        <v>36</v>
      </c>
      <c r="C37" s="940">
        <v>0</v>
      </c>
      <c r="D37" s="940" t="s">
        <v>1232</v>
      </c>
      <c r="E37" s="940"/>
      <c r="F37" s="940"/>
      <c r="G37" s="940">
        <v>0</v>
      </c>
      <c r="H37" s="940"/>
      <c r="I37" s="940">
        <v>0</v>
      </c>
      <c r="J37" s="940">
        <v>0</v>
      </c>
      <c r="K37" s="940">
        <v>0</v>
      </c>
      <c r="L37" s="940">
        <v>0</v>
      </c>
      <c r="M37" s="940">
        <v>0</v>
      </c>
      <c r="N37" s="940">
        <v>0</v>
      </c>
      <c r="O37" s="940">
        <v>0</v>
      </c>
      <c r="P37" s="940">
        <v>0</v>
      </c>
      <c r="Q37" s="940">
        <v>0</v>
      </c>
      <c r="R37" s="940"/>
      <c r="S37" s="940" t="s">
        <v>621</v>
      </c>
    </row>
    <row r="38" spans="1:19" ht="11.25">
      <c r="A38" s="940">
        <v>37</v>
      </c>
      <c r="B38" s="940">
        <v>37</v>
      </c>
      <c r="C38" s="940">
        <v>0</v>
      </c>
      <c r="D38" s="940" t="s">
        <v>1234</v>
      </c>
      <c r="E38" s="940"/>
      <c r="F38" s="940"/>
      <c r="G38" s="940">
        <v>0</v>
      </c>
      <c r="H38" s="940"/>
      <c r="I38" s="940">
        <v>0</v>
      </c>
      <c r="J38" s="940">
        <v>0</v>
      </c>
      <c r="K38" s="940">
        <v>0</v>
      </c>
      <c r="L38" s="940">
        <v>0</v>
      </c>
      <c r="M38" s="940">
        <v>0</v>
      </c>
      <c r="N38" s="940">
        <v>0</v>
      </c>
      <c r="O38" s="940">
        <v>0</v>
      </c>
      <c r="P38" s="940">
        <v>0</v>
      </c>
      <c r="Q38" s="940">
        <v>0</v>
      </c>
      <c r="R38" s="940"/>
      <c r="S38" s="940" t="s">
        <v>621</v>
      </c>
    </row>
    <row r="39" spans="1:19" ht="11.25">
      <c r="A39" s="940">
        <v>38</v>
      </c>
      <c r="B39" s="940">
        <v>38</v>
      </c>
      <c r="C39" s="940">
        <v>0</v>
      </c>
      <c r="D39" s="940" t="s">
        <v>1235</v>
      </c>
      <c r="E39" s="940"/>
      <c r="F39" s="940"/>
      <c r="G39" s="940">
        <v>0</v>
      </c>
      <c r="H39" s="940"/>
      <c r="I39" s="940">
        <v>0</v>
      </c>
      <c r="J39" s="940">
        <v>0</v>
      </c>
      <c r="K39" s="940">
        <v>0</v>
      </c>
      <c r="L39" s="940">
        <v>0</v>
      </c>
      <c r="M39" s="940">
        <v>0</v>
      </c>
      <c r="N39" s="940">
        <v>0</v>
      </c>
      <c r="O39" s="940">
        <v>0</v>
      </c>
      <c r="P39" s="940">
        <v>0</v>
      </c>
      <c r="Q39" s="940">
        <v>0</v>
      </c>
      <c r="R39" s="940"/>
      <c r="S39" s="940" t="s">
        <v>621</v>
      </c>
    </row>
    <row r="40" spans="1:19" ht="11.25">
      <c r="A40" s="940">
        <v>39</v>
      </c>
      <c r="B40" s="940">
        <v>39</v>
      </c>
      <c r="C40" s="940">
        <v>0</v>
      </c>
      <c r="D40" s="940" t="s">
        <v>1238</v>
      </c>
      <c r="E40" s="940"/>
      <c r="F40" s="940"/>
      <c r="G40" s="940">
        <v>0</v>
      </c>
      <c r="H40" s="940"/>
      <c r="I40" s="940">
        <v>0</v>
      </c>
      <c r="J40" s="940">
        <v>0</v>
      </c>
      <c r="K40" s="940">
        <v>0</v>
      </c>
      <c r="L40" s="940">
        <v>0</v>
      </c>
      <c r="M40" s="940">
        <v>0</v>
      </c>
      <c r="N40" s="940">
        <v>0</v>
      </c>
      <c r="O40" s="940">
        <v>0</v>
      </c>
      <c r="P40" s="940">
        <v>0</v>
      </c>
      <c r="Q40" s="940">
        <v>0</v>
      </c>
      <c r="R40" s="940"/>
      <c r="S40" s="940" t="s">
        <v>621</v>
      </c>
    </row>
    <row r="41" spans="1:19" ht="11.25">
      <c r="A41" s="940">
        <v>40</v>
      </c>
      <c r="B41" s="940">
        <v>40</v>
      </c>
      <c r="C41" s="940">
        <v>0</v>
      </c>
      <c r="D41" s="940" t="s">
        <v>1241</v>
      </c>
      <c r="E41" s="940"/>
      <c r="F41" s="940"/>
      <c r="G41" s="940">
        <v>0</v>
      </c>
      <c r="H41" s="940"/>
      <c r="I41" s="940">
        <v>0</v>
      </c>
      <c r="J41" s="940">
        <v>0</v>
      </c>
      <c r="K41" s="940">
        <v>0</v>
      </c>
      <c r="L41" s="940">
        <v>0</v>
      </c>
      <c r="M41" s="940">
        <v>0</v>
      </c>
      <c r="N41" s="940">
        <v>0</v>
      </c>
      <c r="O41" s="940">
        <v>0</v>
      </c>
      <c r="P41" s="940">
        <v>0</v>
      </c>
      <c r="Q41" s="940">
        <v>0</v>
      </c>
      <c r="R41" s="940"/>
      <c r="S41" s="940" t="s">
        <v>621</v>
      </c>
    </row>
    <row r="42" spans="1:19" ht="11.25">
      <c r="A42" s="940">
        <v>41</v>
      </c>
      <c r="B42" s="940">
        <v>41</v>
      </c>
      <c r="C42" s="940">
        <v>0</v>
      </c>
      <c r="D42" s="940" t="s">
        <v>1243</v>
      </c>
      <c r="E42" s="940"/>
      <c r="F42" s="940"/>
      <c r="G42" s="940">
        <v>0</v>
      </c>
      <c r="H42" s="940"/>
      <c r="I42" s="940">
        <v>0</v>
      </c>
      <c r="J42" s="940">
        <v>0</v>
      </c>
      <c r="K42" s="940">
        <v>0</v>
      </c>
      <c r="L42" s="940">
        <v>0</v>
      </c>
      <c r="M42" s="940">
        <v>0</v>
      </c>
      <c r="N42" s="940">
        <v>0</v>
      </c>
      <c r="O42" s="940">
        <v>0</v>
      </c>
      <c r="P42" s="940">
        <v>0</v>
      </c>
      <c r="Q42" s="940">
        <v>0</v>
      </c>
      <c r="R42" s="940"/>
      <c r="S42" s="940" t="s">
        <v>621</v>
      </c>
    </row>
    <row r="43" spans="1:19" ht="11.25">
      <c r="A43" s="940">
        <v>42</v>
      </c>
      <c r="B43" s="940">
        <v>42</v>
      </c>
      <c r="C43" s="940">
        <v>0</v>
      </c>
      <c r="D43" s="940" t="s">
        <v>1245</v>
      </c>
      <c r="E43" s="940"/>
      <c r="F43" s="940"/>
      <c r="G43" s="940">
        <v>0</v>
      </c>
      <c r="H43" s="940"/>
      <c r="I43" s="940">
        <v>0</v>
      </c>
      <c r="J43" s="940">
        <v>0</v>
      </c>
      <c r="K43" s="940">
        <v>0</v>
      </c>
      <c r="L43" s="940">
        <v>0</v>
      </c>
      <c r="M43" s="940">
        <v>0</v>
      </c>
      <c r="N43" s="940">
        <v>0</v>
      </c>
      <c r="O43" s="940">
        <v>0</v>
      </c>
      <c r="P43" s="940">
        <v>0</v>
      </c>
      <c r="Q43" s="940">
        <v>0</v>
      </c>
      <c r="R43" s="940"/>
      <c r="S43" s="940" t="s">
        <v>621</v>
      </c>
    </row>
    <row r="44" spans="1:19" ht="11.25">
      <c r="A44" s="940">
        <v>43</v>
      </c>
      <c r="B44" s="940">
        <v>43</v>
      </c>
      <c r="C44" s="940">
        <v>0</v>
      </c>
      <c r="D44" s="940" t="s">
        <v>1247</v>
      </c>
      <c r="E44" s="940"/>
      <c r="F44" s="940"/>
      <c r="G44" s="940">
        <v>0</v>
      </c>
      <c r="H44" s="940"/>
      <c r="I44" s="940">
        <v>0</v>
      </c>
      <c r="J44" s="940">
        <v>0</v>
      </c>
      <c r="K44" s="940">
        <v>0</v>
      </c>
      <c r="L44" s="940">
        <v>0</v>
      </c>
      <c r="M44" s="940">
        <v>0</v>
      </c>
      <c r="N44" s="940">
        <v>0</v>
      </c>
      <c r="O44" s="940">
        <v>0</v>
      </c>
      <c r="P44" s="940">
        <v>0</v>
      </c>
      <c r="Q44" s="940">
        <v>0</v>
      </c>
      <c r="R44" s="940"/>
      <c r="S44" s="940" t="s">
        <v>621</v>
      </c>
    </row>
    <row r="45" spans="1:19" ht="11.25">
      <c r="A45" s="940">
        <v>44</v>
      </c>
      <c r="B45" s="940">
        <v>44</v>
      </c>
      <c r="C45" s="940">
        <v>0</v>
      </c>
      <c r="D45" s="940" t="s">
        <v>1293</v>
      </c>
      <c r="E45" s="940"/>
      <c r="F45" s="940"/>
      <c r="G45" s="940">
        <v>0</v>
      </c>
      <c r="H45" s="940"/>
      <c r="I45" s="940">
        <v>0</v>
      </c>
      <c r="J45" s="940">
        <v>0</v>
      </c>
      <c r="K45" s="940">
        <v>0</v>
      </c>
      <c r="L45" s="940">
        <v>0</v>
      </c>
      <c r="M45" s="940">
        <v>0</v>
      </c>
      <c r="N45" s="940">
        <v>0</v>
      </c>
      <c r="O45" s="940">
        <v>0</v>
      </c>
      <c r="P45" s="940">
        <v>0</v>
      </c>
      <c r="Q45" s="940">
        <v>0</v>
      </c>
      <c r="R45" s="940"/>
      <c r="S45" s="940" t="s">
        <v>621</v>
      </c>
    </row>
    <row r="46" spans="1:19" ht="11.25">
      <c r="A46" s="940">
        <v>45</v>
      </c>
      <c r="B46" s="940">
        <v>45</v>
      </c>
      <c r="C46" s="940">
        <v>0</v>
      </c>
      <c r="D46" s="940" t="s">
        <v>1294</v>
      </c>
      <c r="E46" s="940"/>
      <c r="F46" s="940"/>
      <c r="G46" s="940">
        <v>0</v>
      </c>
      <c r="H46" s="940"/>
      <c r="I46" s="940">
        <v>0</v>
      </c>
      <c r="J46" s="940">
        <v>0</v>
      </c>
      <c r="K46" s="940">
        <v>0</v>
      </c>
      <c r="L46" s="940">
        <v>0</v>
      </c>
      <c r="M46" s="940">
        <v>0</v>
      </c>
      <c r="N46" s="940">
        <v>0</v>
      </c>
      <c r="O46" s="940">
        <v>0</v>
      </c>
      <c r="P46" s="940">
        <v>0</v>
      </c>
      <c r="Q46" s="940">
        <v>0</v>
      </c>
      <c r="R46" s="940"/>
      <c r="S46" s="940" t="s">
        <v>621</v>
      </c>
    </row>
    <row r="47" spans="1:19" ht="11.25">
      <c r="A47" s="940">
        <v>46</v>
      </c>
      <c r="B47" s="940">
        <v>46</v>
      </c>
      <c r="C47" s="940">
        <v>0</v>
      </c>
      <c r="D47" s="940" t="s">
        <v>1295</v>
      </c>
      <c r="E47" s="940"/>
      <c r="F47" s="940"/>
      <c r="G47" s="940">
        <v>0</v>
      </c>
      <c r="H47" s="940"/>
      <c r="I47" s="940">
        <v>0</v>
      </c>
      <c r="J47" s="940">
        <v>0</v>
      </c>
      <c r="K47" s="940">
        <v>0</v>
      </c>
      <c r="L47" s="940">
        <v>0</v>
      </c>
      <c r="M47" s="940">
        <v>0</v>
      </c>
      <c r="N47" s="940">
        <v>0</v>
      </c>
      <c r="O47" s="940">
        <v>0</v>
      </c>
      <c r="P47" s="940">
        <v>0</v>
      </c>
      <c r="Q47" s="940">
        <v>0</v>
      </c>
      <c r="R47" s="940"/>
      <c r="S47" s="940" t="s">
        <v>621</v>
      </c>
    </row>
    <row r="48" spans="1:2" ht="11.25">
      <c r="A48" s="890"/>
      <c r="B48" s="890"/>
    </row>
    <row r="49" spans="1:2" ht="11.25">
      <c r="A49" s="890"/>
      <c r="B49" s="890"/>
    </row>
    <row r="50" spans="1:2" ht="11.25">
      <c r="A50" s="890"/>
      <c r="B50" s="890"/>
    </row>
    <row r="51" spans="1:2" ht="11.25">
      <c r="A51" s="890"/>
      <c r="B51" s="890"/>
    </row>
    <row r="52" spans="1:2" ht="11.25">
      <c r="A52" s="890"/>
      <c r="B52" s="890"/>
    </row>
    <row r="53" spans="1:2" ht="11.25">
      <c r="A53" s="890"/>
      <c r="B53" s="890"/>
    </row>
    <row r="54" spans="1:2" ht="11.25">
      <c r="A54" s="890"/>
      <c r="B54" s="890"/>
    </row>
    <row r="55" spans="1:2" ht="11.25">
      <c r="A55" s="890"/>
      <c r="B55" s="890"/>
    </row>
    <row r="56" spans="1:2" ht="11.25">
      <c r="A56" s="890"/>
      <c r="B56" s="890"/>
    </row>
    <row r="57" spans="1:2" ht="11.25">
      <c r="A57" s="890"/>
      <c r="B57" s="890"/>
    </row>
    <row r="58" spans="1:2" ht="11.25">
      <c r="A58" s="890"/>
      <c r="B58" s="890"/>
    </row>
    <row r="59" spans="1:2" ht="11.25">
      <c r="A59" s="890"/>
      <c r="B59" s="890"/>
    </row>
    <row r="60" spans="1:2" ht="11.25">
      <c r="A60" s="890"/>
      <c r="B60" s="890"/>
    </row>
    <row r="61" spans="1:2" ht="11.25">
      <c r="A61" s="890"/>
      <c r="B61" s="890"/>
    </row>
    <row r="62" spans="1:2" ht="11.25">
      <c r="A62" s="890"/>
      <c r="B62" s="890"/>
    </row>
    <row r="63" spans="1:2" ht="11.25">
      <c r="A63" s="890"/>
      <c r="B63" s="890"/>
    </row>
    <row r="64" spans="1:2" ht="11.25">
      <c r="A64" s="890"/>
      <c r="B64" s="890"/>
    </row>
    <row r="65" spans="1:2" ht="11.25">
      <c r="A65" s="890"/>
      <c r="B65" s="890"/>
    </row>
    <row r="66" spans="1:2" ht="11.25">
      <c r="A66" s="890"/>
      <c r="B66" s="890"/>
    </row>
    <row r="67" spans="1:2" ht="11.25">
      <c r="A67" s="890"/>
      <c r="B67" s="890"/>
    </row>
    <row r="68" spans="1:2" ht="11.25">
      <c r="A68" s="890"/>
      <c r="B68" s="890"/>
    </row>
    <row r="69" spans="1:2" ht="11.25">
      <c r="A69" s="890"/>
      <c r="B69" s="890"/>
    </row>
    <row r="70" spans="1:2" ht="11.25">
      <c r="A70" s="890"/>
      <c r="B70" s="890"/>
    </row>
    <row r="71" spans="1:2" ht="11.25">
      <c r="A71" s="890"/>
      <c r="B71" s="890"/>
    </row>
    <row r="72" spans="1:2" ht="11.25">
      <c r="A72" s="890"/>
      <c r="B72" s="890"/>
    </row>
    <row r="73" spans="1:2" ht="11.25">
      <c r="A73" s="890"/>
      <c r="B73" s="890"/>
    </row>
    <row r="74" spans="1:2" ht="11.25">
      <c r="A74" s="890"/>
      <c r="B74" s="890"/>
    </row>
    <row r="75" spans="1:2" ht="11.25">
      <c r="A75" s="890"/>
      <c r="B75" s="890"/>
    </row>
    <row r="76" spans="1:2" ht="11.25">
      <c r="A76" s="890"/>
      <c r="B76" s="890"/>
    </row>
    <row r="77" spans="1:2" ht="11.25">
      <c r="A77" s="890"/>
      <c r="B77" s="890"/>
    </row>
    <row r="78" spans="1:2" ht="11.25">
      <c r="A78" s="890"/>
      <c r="B78" s="890"/>
    </row>
    <row r="79" spans="1:2" ht="11.25">
      <c r="A79" s="890"/>
      <c r="B79" s="890"/>
    </row>
    <row r="80" spans="1:2" ht="11.25">
      <c r="A80" s="890"/>
      <c r="B80" s="890"/>
    </row>
    <row r="81" spans="1:2" ht="11.25">
      <c r="A81" s="890"/>
      <c r="B81" s="890"/>
    </row>
    <row r="82" spans="1:2" ht="11.25">
      <c r="A82" s="890"/>
      <c r="B82" s="890"/>
    </row>
    <row r="83" spans="1:2" ht="11.25">
      <c r="A83" s="890"/>
      <c r="B83" s="890"/>
    </row>
    <row r="84" spans="1:2" ht="11.25">
      <c r="A84" s="890"/>
      <c r="B84" s="890"/>
    </row>
    <row r="85" spans="1:2" ht="11.25">
      <c r="A85" s="890"/>
      <c r="B85" s="890"/>
    </row>
    <row r="86" spans="1:2" ht="11.25">
      <c r="A86" s="890"/>
      <c r="B86" s="890"/>
    </row>
    <row r="87" spans="1:2" ht="11.25">
      <c r="A87" s="890"/>
      <c r="B87" s="890"/>
    </row>
    <row r="88" spans="1:2" ht="11.25">
      <c r="A88" s="890"/>
      <c r="B88" s="890"/>
    </row>
    <row r="89" spans="1:2" ht="11.25">
      <c r="A89" s="890"/>
      <c r="B89" s="890"/>
    </row>
    <row r="90" spans="1:2" ht="11.25">
      <c r="A90" s="890"/>
      <c r="B90" s="890"/>
    </row>
    <row r="91" spans="1:2" ht="11.25">
      <c r="A91" s="890"/>
      <c r="B91" s="890"/>
    </row>
    <row r="92" spans="1:2" ht="11.25">
      <c r="A92" s="890"/>
      <c r="B92" s="890"/>
    </row>
    <row r="93" spans="1:2" ht="11.25">
      <c r="A93" s="890"/>
      <c r="B93" s="890"/>
    </row>
    <row r="94" spans="1:2" ht="11.25">
      <c r="A94" s="890"/>
      <c r="B94" s="890"/>
    </row>
    <row r="95" spans="1:2" ht="11.25">
      <c r="A95" s="890"/>
      <c r="B95" s="890"/>
    </row>
    <row r="96" spans="1:2" ht="11.25">
      <c r="A96" s="890"/>
      <c r="B96" s="890"/>
    </row>
    <row r="97" spans="1:2" ht="11.25">
      <c r="A97" s="890"/>
      <c r="B97" s="890"/>
    </row>
    <row r="98" spans="1:2" ht="11.25">
      <c r="A98" s="890"/>
      <c r="B98" s="890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81"/>
  <sheetViews>
    <sheetView workbookViewId="0" topLeftCell="A1">
      <selection activeCell="E85" sqref="E85"/>
    </sheetView>
  </sheetViews>
  <sheetFormatPr defaultColWidth="9.00390625" defaultRowHeight="15.75"/>
  <cols>
    <col min="6" max="6" width="34.125" style="0" customWidth="1"/>
  </cols>
  <sheetData>
    <row r="1" spans="1:22" ht="15.75">
      <c r="A1" s="943" t="s">
        <v>600</v>
      </c>
      <c r="B1" s="943" t="s">
        <v>601</v>
      </c>
      <c r="C1" s="943" t="s">
        <v>602</v>
      </c>
      <c r="D1" s="943" t="s">
        <v>603</v>
      </c>
      <c r="E1" s="943" t="s">
        <v>604</v>
      </c>
      <c r="F1" s="943" t="s">
        <v>1422</v>
      </c>
      <c r="G1" s="943" t="s">
        <v>1423</v>
      </c>
      <c r="H1" s="943" t="s">
        <v>1162</v>
      </c>
      <c r="I1" s="943" t="s">
        <v>1424</v>
      </c>
      <c r="J1" s="943" t="s">
        <v>1401</v>
      </c>
      <c r="K1" s="943" t="s">
        <v>1425</v>
      </c>
      <c r="L1" s="943" t="s">
        <v>1426</v>
      </c>
      <c r="M1" s="943" t="s">
        <v>1167</v>
      </c>
      <c r="N1" s="943" t="s">
        <v>1427</v>
      </c>
      <c r="O1" s="943" t="s">
        <v>1428</v>
      </c>
      <c r="P1" s="943" t="s">
        <v>1405</v>
      </c>
      <c r="Q1" s="943" t="s">
        <v>1429</v>
      </c>
      <c r="R1" s="943" t="s">
        <v>610</v>
      </c>
      <c r="S1" s="943" t="s">
        <v>618</v>
      </c>
      <c r="T1" s="943" t="s">
        <v>616</v>
      </c>
      <c r="U1" s="943" t="s">
        <v>615</v>
      </c>
      <c r="V1" s="943" t="s">
        <v>619</v>
      </c>
    </row>
    <row r="2" spans="1:22" ht="15.75">
      <c r="A2" s="944">
        <v>1</v>
      </c>
      <c r="B2" s="944">
        <v>1</v>
      </c>
      <c r="C2" s="944">
        <v>0</v>
      </c>
      <c r="D2" s="944" t="s">
        <v>1171</v>
      </c>
      <c r="E2" s="944"/>
      <c r="F2" s="944" t="s">
        <v>1430</v>
      </c>
      <c r="G2" s="944">
        <v>190</v>
      </c>
      <c r="H2" s="944">
        <v>14115544</v>
      </c>
      <c r="I2" s="944">
        <v>2357875</v>
      </c>
      <c r="J2" s="944">
        <v>1257022</v>
      </c>
      <c r="K2" s="944">
        <v>13014691</v>
      </c>
      <c r="L2" s="944">
        <v>0</v>
      </c>
      <c r="M2" s="944">
        <f>H2-I2+J2</f>
        <v>13014691</v>
      </c>
      <c r="N2" s="944">
        <v>0</v>
      </c>
      <c r="O2" s="944">
        <v>0</v>
      </c>
      <c r="P2" s="944">
        <v>0</v>
      </c>
      <c r="Q2" s="944">
        <v>0</v>
      </c>
      <c r="R2" s="944"/>
      <c r="S2" s="944"/>
      <c r="T2" s="944"/>
      <c r="U2" s="944" t="b">
        <v>0</v>
      </c>
      <c r="V2" s="944" t="s">
        <v>621</v>
      </c>
    </row>
    <row r="3" spans="1:22" ht="15.75">
      <c r="A3" s="943">
        <v>2</v>
      </c>
      <c r="B3" s="943">
        <v>2</v>
      </c>
      <c r="C3" s="943">
        <v>0</v>
      </c>
      <c r="D3" s="943" t="s">
        <v>1175</v>
      </c>
      <c r="E3" s="943"/>
      <c r="F3" s="943"/>
      <c r="G3" s="943">
        <v>283</v>
      </c>
      <c r="H3" s="943">
        <v>8211532</v>
      </c>
      <c r="I3" s="943">
        <v>439347</v>
      </c>
      <c r="J3" s="943">
        <v>7552</v>
      </c>
      <c r="K3" s="943">
        <v>7779737</v>
      </c>
      <c r="L3" s="943">
        <v>0</v>
      </c>
      <c r="M3" s="943">
        <v>0</v>
      </c>
      <c r="N3" s="943">
        <v>0</v>
      </c>
      <c r="O3" s="943">
        <v>0</v>
      </c>
      <c r="P3" s="943">
        <v>0</v>
      </c>
      <c r="Q3" s="943">
        <v>0</v>
      </c>
      <c r="R3" s="943"/>
      <c r="S3" s="943"/>
      <c r="T3" s="943"/>
      <c r="U3" s="943" t="b">
        <v>0</v>
      </c>
      <c r="V3" s="943" t="s">
        <v>621</v>
      </c>
    </row>
    <row r="4" spans="1:22" ht="15.75">
      <c r="A4" s="944">
        <v>3</v>
      </c>
      <c r="B4" s="944">
        <v>3</v>
      </c>
      <c r="C4" s="944">
        <v>0</v>
      </c>
      <c r="D4" s="944" t="s">
        <v>1177</v>
      </c>
      <c r="E4" s="944"/>
      <c r="F4" s="944"/>
      <c r="G4" s="944"/>
      <c r="H4" s="944">
        <v>0</v>
      </c>
      <c r="I4" s="944">
        <v>0</v>
      </c>
      <c r="J4" s="944">
        <v>0</v>
      </c>
      <c r="K4" s="944">
        <v>0</v>
      </c>
      <c r="L4" s="944">
        <v>0</v>
      </c>
      <c r="M4" s="944">
        <v>0</v>
      </c>
      <c r="N4" s="944">
        <v>0</v>
      </c>
      <c r="O4" s="944">
        <v>0</v>
      </c>
      <c r="P4" s="944">
        <v>0</v>
      </c>
      <c r="Q4" s="944">
        <v>0</v>
      </c>
      <c r="R4" s="944"/>
      <c r="S4" s="944"/>
      <c r="T4" s="944"/>
      <c r="U4" s="944" t="b">
        <v>0</v>
      </c>
      <c r="V4" s="944" t="s">
        <v>621</v>
      </c>
    </row>
    <row r="5" spans="1:22" ht="15.75">
      <c r="A5" s="943">
        <v>4</v>
      </c>
      <c r="B5" s="943">
        <v>4</v>
      </c>
      <c r="C5" s="943">
        <v>0</v>
      </c>
      <c r="D5" s="943" t="s">
        <v>1178</v>
      </c>
      <c r="E5" s="943"/>
      <c r="F5" s="943" t="s">
        <v>1431</v>
      </c>
      <c r="G5" s="943">
        <v>190</v>
      </c>
      <c r="H5" s="943">
        <v>3952849</v>
      </c>
      <c r="I5" s="943">
        <v>1272723</v>
      </c>
      <c r="J5" s="943">
        <v>0</v>
      </c>
      <c r="K5" s="943">
        <v>2680126</v>
      </c>
      <c r="L5" s="943">
        <v>0</v>
      </c>
      <c r="M5" s="943">
        <v>0</v>
      </c>
      <c r="N5" s="943">
        <v>0</v>
      </c>
      <c r="O5" s="943">
        <v>0</v>
      </c>
      <c r="P5" s="943">
        <v>0</v>
      </c>
      <c r="Q5" s="943">
        <v>0</v>
      </c>
      <c r="R5" s="943"/>
      <c r="S5" s="943"/>
      <c r="T5" s="943"/>
      <c r="U5" s="943" t="b">
        <v>0</v>
      </c>
      <c r="V5" s="943" t="s">
        <v>621</v>
      </c>
    </row>
    <row r="6" spans="1:22" ht="15.75">
      <c r="A6" s="944">
        <v>5</v>
      </c>
      <c r="B6" s="944">
        <v>5</v>
      </c>
      <c r="C6" s="944">
        <v>0</v>
      </c>
      <c r="D6" s="944" t="s">
        <v>1180</v>
      </c>
      <c r="E6" s="944"/>
      <c r="F6" s="944"/>
      <c r="G6" s="944">
        <v>283</v>
      </c>
      <c r="H6" s="944">
        <v>2590518</v>
      </c>
      <c r="I6" s="944">
        <v>876997</v>
      </c>
      <c r="J6" s="944">
        <v>0</v>
      </c>
      <c r="K6" s="944">
        <v>1713521</v>
      </c>
      <c r="L6" s="944">
        <v>0</v>
      </c>
      <c r="M6" s="944">
        <v>0</v>
      </c>
      <c r="N6" s="944">
        <v>0</v>
      </c>
      <c r="O6" s="944">
        <v>0</v>
      </c>
      <c r="P6" s="944">
        <v>0</v>
      </c>
      <c r="Q6" s="944">
        <v>0</v>
      </c>
      <c r="R6" s="944"/>
      <c r="S6" s="944"/>
      <c r="T6" s="944"/>
      <c r="U6" s="944" t="b">
        <v>0</v>
      </c>
      <c r="V6" s="944" t="s">
        <v>621</v>
      </c>
    </row>
    <row r="7" spans="1:22" ht="15.75">
      <c r="A7" s="943">
        <v>6</v>
      </c>
      <c r="B7" s="943">
        <v>6</v>
      </c>
      <c r="C7" s="943">
        <v>0</v>
      </c>
      <c r="D7" s="943" t="s">
        <v>1182</v>
      </c>
      <c r="E7" s="943"/>
      <c r="F7" s="943"/>
      <c r="G7" s="943"/>
      <c r="H7" s="943">
        <v>0</v>
      </c>
      <c r="I7" s="943">
        <v>0</v>
      </c>
      <c r="J7" s="943">
        <v>0</v>
      </c>
      <c r="K7" s="943">
        <v>0</v>
      </c>
      <c r="L7" s="943">
        <v>0</v>
      </c>
      <c r="M7" s="943">
        <v>0</v>
      </c>
      <c r="N7" s="943">
        <v>0</v>
      </c>
      <c r="O7" s="943">
        <v>0</v>
      </c>
      <c r="P7" s="943">
        <v>0</v>
      </c>
      <c r="Q7" s="943">
        <v>0</v>
      </c>
      <c r="R7" s="943"/>
      <c r="S7" s="943"/>
      <c r="T7" s="943"/>
      <c r="U7" s="943" t="b">
        <v>0</v>
      </c>
      <c r="V7" s="943" t="s">
        <v>621</v>
      </c>
    </row>
    <row r="8" spans="1:22" ht="15.75">
      <c r="A8" s="943">
        <v>7</v>
      </c>
      <c r="B8" s="943">
        <v>7</v>
      </c>
      <c r="C8" s="943">
        <v>0</v>
      </c>
      <c r="D8" s="943" t="s">
        <v>1183</v>
      </c>
      <c r="E8" s="943"/>
      <c r="F8" s="943" t="s">
        <v>1259</v>
      </c>
      <c r="G8" s="943">
        <v>547</v>
      </c>
      <c r="H8" s="943">
        <v>55166659</v>
      </c>
      <c r="I8" s="943">
        <v>55166659</v>
      </c>
      <c r="J8" s="943">
        <v>0</v>
      </c>
      <c r="K8" s="943">
        <v>0</v>
      </c>
      <c r="L8" s="943">
        <v>0</v>
      </c>
      <c r="M8" s="943">
        <v>0</v>
      </c>
      <c r="N8" s="943">
        <v>0</v>
      </c>
      <c r="O8" s="943">
        <v>0</v>
      </c>
      <c r="P8" s="943">
        <v>0</v>
      </c>
      <c r="Q8" s="943">
        <v>0</v>
      </c>
      <c r="R8" s="943"/>
      <c r="S8" s="943"/>
      <c r="T8" s="943"/>
      <c r="U8" s="943" t="b">
        <v>0</v>
      </c>
      <c r="V8" s="943" t="s">
        <v>621</v>
      </c>
    </row>
    <row r="9" spans="1:22" ht="15.75">
      <c r="A9" s="943">
        <v>8</v>
      </c>
      <c r="B9" s="943">
        <v>8</v>
      </c>
      <c r="C9" s="943">
        <v>0</v>
      </c>
      <c r="D9" s="943" t="s">
        <v>1185</v>
      </c>
      <c r="E9" s="943"/>
      <c r="F9" s="943"/>
      <c r="G9" s="943">
        <v>219</v>
      </c>
      <c r="H9" s="943">
        <v>65482478</v>
      </c>
      <c r="I9" s="943">
        <v>65482478</v>
      </c>
      <c r="J9" s="943">
        <v>0</v>
      </c>
      <c r="K9" s="943">
        <v>0</v>
      </c>
      <c r="L9" s="943">
        <v>0</v>
      </c>
      <c r="M9" s="943">
        <v>0</v>
      </c>
      <c r="N9" s="943">
        <v>0</v>
      </c>
      <c r="O9" s="943">
        <v>0</v>
      </c>
      <c r="P9" s="943">
        <v>0</v>
      </c>
      <c r="Q9" s="943">
        <v>0</v>
      </c>
      <c r="R9" s="943"/>
      <c r="S9" s="943"/>
      <c r="T9" s="943"/>
      <c r="U9" s="943" t="b">
        <v>0</v>
      </c>
      <c r="V9" s="943" t="s">
        <v>621</v>
      </c>
    </row>
    <row r="10" spans="1:22" ht="15.75">
      <c r="A10" s="943">
        <v>9</v>
      </c>
      <c r="B10" s="943">
        <v>9</v>
      </c>
      <c r="C10" s="943">
        <v>0</v>
      </c>
      <c r="D10" s="943" t="s">
        <v>1187</v>
      </c>
      <c r="E10" s="943"/>
      <c r="F10" s="943"/>
      <c r="G10" s="943">
        <v>555</v>
      </c>
      <c r="H10" s="943">
        <v>9701510</v>
      </c>
      <c r="I10" s="943">
        <v>9701510</v>
      </c>
      <c r="J10" s="943">
        <v>0</v>
      </c>
      <c r="K10" s="943">
        <v>0</v>
      </c>
      <c r="L10" s="943">
        <v>0</v>
      </c>
      <c r="M10" s="943">
        <v>0</v>
      </c>
      <c r="N10" s="943">
        <v>0</v>
      </c>
      <c r="O10" s="943">
        <v>0</v>
      </c>
      <c r="P10" s="943">
        <v>0</v>
      </c>
      <c r="Q10" s="943">
        <v>0</v>
      </c>
      <c r="R10" s="943"/>
      <c r="S10" s="943"/>
      <c r="T10" s="943"/>
      <c r="U10" s="943" t="b">
        <v>0</v>
      </c>
      <c r="V10" s="943" t="s">
        <v>621</v>
      </c>
    </row>
    <row r="11" spans="1:22" ht="15.75">
      <c r="A11" s="943">
        <v>10</v>
      </c>
      <c r="B11" s="943">
        <v>10</v>
      </c>
      <c r="C11" s="943">
        <v>0</v>
      </c>
      <c r="D11" s="943" t="s">
        <v>1189</v>
      </c>
      <c r="E11" s="943"/>
      <c r="F11" s="943"/>
      <c r="G11" s="943"/>
      <c r="H11" s="943">
        <v>0</v>
      </c>
      <c r="I11" s="943">
        <v>0</v>
      </c>
      <c r="J11" s="943">
        <v>0</v>
      </c>
      <c r="K11" s="943">
        <v>0</v>
      </c>
      <c r="L11" s="943">
        <v>0</v>
      </c>
      <c r="M11" s="943">
        <v>0</v>
      </c>
      <c r="N11" s="943">
        <v>0</v>
      </c>
      <c r="O11" s="943">
        <v>0</v>
      </c>
      <c r="P11" s="943">
        <v>0</v>
      </c>
      <c r="Q11" s="943">
        <v>0</v>
      </c>
      <c r="R11" s="943"/>
      <c r="S11" s="943"/>
      <c r="T11" s="943"/>
      <c r="U11" s="943" t="b">
        <v>0</v>
      </c>
      <c r="V11" s="943" t="s">
        <v>621</v>
      </c>
    </row>
    <row r="12" spans="1:22" ht="15.75">
      <c r="A12" s="943">
        <v>11</v>
      </c>
      <c r="B12" s="943">
        <v>11</v>
      </c>
      <c r="C12" s="943">
        <v>0</v>
      </c>
      <c r="D12" s="943" t="s">
        <v>1191</v>
      </c>
      <c r="E12" s="943"/>
      <c r="F12" s="943" t="s">
        <v>1432</v>
      </c>
      <c r="G12" s="943"/>
      <c r="H12" s="943">
        <v>318513</v>
      </c>
      <c r="I12" s="943">
        <v>0</v>
      </c>
      <c r="J12" s="943">
        <v>168077</v>
      </c>
      <c r="K12" s="943">
        <v>486590</v>
      </c>
      <c r="L12" s="943">
        <v>0</v>
      </c>
      <c r="M12" s="943">
        <v>0</v>
      </c>
      <c r="N12" s="943">
        <v>0</v>
      </c>
      <c r="O12" s="943">
        <v>0</v>
      </c>
      <c r="P12" s="943">
        <v>0</v>
      </c>
      <c r="Q12" s="943">
        <v>561410697</v>
      </c>
      <c r="R12" s="943"/>
      <c r="S12" s="943"/>
      <c r="T12" s="943"/>
      <c r="U12" s="943" t="b">
        <v>0</v>
      </c>
      <c r="V12" s="943" t="s">
        <v>621</v>
      </c>
    </row>
    <row r="13" spans="1:22" ht="15.75">
      <c r="A13" s="944">
        <v>12</v>
      </c>
      <c r="B13" s="944">
        <v>12</v>
      </c>
      <c r="C13" s="944">
        <v>0</v>
      </c>
      <c r="D13" s="944" t="s">
        <v>1192</v>
      </c>
      <c r="E13" s="944"/>
      <c r="F13" s="944" t="s">
        <v>1433</v>
      </c>
      <c r="G13" s="944"/>
      <c r="H13" s="944">
        <v>0</v>
      </c>
      <c r="I13" s="944">
        <v>0</v>
      </c>
      <c r="J13" s="944">
        <v>0</v>
      </c>
      <c r="K13" s="944">
        <v>0</v>
      </c>
      <c r="L13" s="944">
        <v>0</v>
      </c>
      <c r="M13" s="944">
        <v>0</v>
      </c>
      <c r="N13" s="944">
        <v>0</v>
      </c>
      <c r="O13" s="944">
        <v>0</v>
      </c>
      <c r="P13" s="944">
        <v>0</v>
      </c>
      <c r="Q13" s="944">
        <v>0</v>
      </c>
      <c r="R13" s="944"/>
      <c r="S13" s="944"/>
      <c r="T13" s="944"/>
      <c r="U13" s="944" t="b">
        <v>0</v>
      </c>
      <c r="V13" s="944" t="s">
        <v>621</v>
      </c>
    </row>
    <row r="14" spans="1:22" ht="15.75">
      <c r="A14" s="944">
        <v>13</v>
      </c>
      <c r="B14" s="944">
        <v>13</v>
      </c>
      <c r="C14" s="944">
        <v>0</v>
      </c>
      <c r="D14" s="944" t="s">
        <v>1194</v>
      </c>
      <c r="E14" s="944"/>
      <c r="F14" s="944"/>
      <c r="G14" s="944"/>
      <c r="H14" s="944">
        <v>0</v>
      </c>
      <c r="I14" s="944">
        <v>0</v>
      </c>
      <c r="J14" s="944">
        <v>0</v>
      </c>
      <c r="K14" s="944">
        <v>0</v>
      </c>
      <c r="L14" s="944">
        <v>0</v>
      </c>
      <c r="M14" s="944">
        <v>0</v>
      </c>
      <c r="N14" s="944">
        <v>0</v>
      </c>
      <c r="O14" s="944">
        <v>0</v>
      </c>
      <c r="P14" s="944">
        <v>0</v>
      </c>
      <c r="Q14" s="944">
        <v>0</v>
      </c>
      <c r="R14" s="944"/>
      <c r="S14" s="944"/>
      <c r="T14" s="944"/>
      <c r="U14" s="944" t="b">
        <v>0</v>
      </c>
      <c r="V14" s="944" t="s">
        <v>621</v>
      </c>
    </row>
    <row r="15" spans="1:22" ht="15.75">
      <c r="A15" s="943">
        <v>14</v>
      </c>
      <c r="B15" s="943">
        <v>14</v>
      </c>
      <c r="C15" s="943">
        <v>0</v>
      </c>
      <c r="D15" s="943" t="s">
        <v>1196</v>
      </c>
      <c r="E15" s="943"/>
      <c r="F15" s="943" t="s">
        <v>1434</v>
      </c>
      <c r="G15" s="943"/>
      <c r="H15" s="943">
        <v>3367744</v>
      </c>
      <c r="I15" s="943">
        <v>0</v>
      </c>
      <c r="J15" s="943">
        <v>688987</v>
      </c>
      <c r="K15" s="943">
        <v>4056731</v>
      </c>
      <c r="L15" s="943">
        <v>0</v>
      </c>
      <c r="M15" s="943">
        <v>0</v>
      </c>
      <c r="N15" s="943">
        <v>0</v>
      </c>
      <c r="O15" s="943">
        <v>0</v>
      </c>
      <c r="P15" s="943">
        <v>0</v>
      </c>
      <c r="Q15" s="943">
        <v>0</v>
      </c>
      <c r="R15" s="943"/>
      <c r="S15" s="943"/>
      <c r="T15" s="943"/>
      <c r="U15" s="943" t="b">
        <v>0</v>
      </c>
      <c r="V15" s="943" t="s">
        <v>621</v>
      </c>
    </row>
    <row r="16" spans="1:22" ht="15.75">
      <c r="A16" s="943">
        <v>15</v>
      </c>
      <c r="B16" s="943">
        <v>15</v>
      </c>
      <c r="C16" s="943">
        <v>0</v>
      </c>
      <c r="D16" s="943" t="s">
        <v>1198</v>
      </c>
      <c r="E16" s="943"/>
      <c r="F16" s="943" t="s">
        <v>1176</v>
      </c>
      <c r="G16" s="943"/>
      <c r="H16" s="943">
        <v>0</v>
      </c>
      <c r="I16" s="943">
        <v>0</v>
      </c>
      <c r="J16" s="943">
        <v>0</v>
      </c>
      <c r="K16" s="943">
        <v>0</v>
      </c>
      <c r="L16" s="943">
        <v>0</v>
      </c>
      <c r="M16" s="943">
        <v>0</v>
      </c>
      <c r="N16" s="943">
        <v>0</v>
      </c>
      <c r="O16" s="943">
        <v>0</v>
      </c>
      <c r="P16" s="943">
        <v>0</v>
      </c>
      <c r="Q16" s="943">
        <v>0</v>
      </c>
      <c r="R16" s="943"/>
      <c r="S16" s="943"/>
      <c r="T16" s="943"/>
      <c r="U16" s="943" t="b">
        <v>0</v>
      </c>
      <c r="V16" s="943" t="s">
        <v>621</v>
      </c>
    </row>
    <row r="17" spans="1:22" ht="15.75">
      <c r="A17" s="943">
        <v>16</v>
      </c>
      <c r="B17" s="943">
        <v>16</v>
      </c>
      <c r="C17" s="943">
        <v>0</v>
      </c>
      <c r="D17" s="943" t="s">
        <v>1199</v>
      </c>
      <c r="E17" s="943"/>
      <c r="F17" s="943"/>
      <c r="G17" s="943"/>
      <c r="H17" s="943">
        <v>0</v>
      </c>
      <c r="I17" s="943">
        <v>0</v>
      </c>
      <c r="J17" s="943">
        <v>0</v>
      </c>
      <c r="K17" s="943">
        <v>0</v>
      </c>
      <c r="L17" s="943">
        <v>0</v>
      </c>
      <c r="M17" s="943">
        <v>0</v>
      </c>
      <c r="N17" s="943">
        <v>0</v>
      </c>
      <c r="O17" s="943">
        <v>0</v>
      </c>
      <c r="P17" s="943">
        <v>0</v>
      </c>
      <c r="Q17" s="943">
        <v>0</v>
      </c>
      <c r="R17" s="943"/>
      <c r="S17" s="943"/>
      <c r="T17" s="943"/>
      <c r="U17" s="943" t="b">
        <v>0</v>
      </c>
      <c r="V17" s="943" t="s">
        <v>621</v>
      </c>
    </row>
    <row r="18" spans="1:22" ht="15.75">
      <c r="A18" s="943">
        <v>17</v>
      </c>
      <c r="B18" s="943">
        <v>17</v>
      </c>
      <c r="C18" s="943">
        <v>0</v>
      </c>
      <c r="D18" s="943" t="s">
        <v>1201</v>
      </c>
      <c r="E18" s="943"/>
      <c r="F18" s="943" t="s">
        <v>1435</v>
      </c>
      <c r="G18" s="943"/>
      <c r="H18" s="943">
        <v>158138</v>
      </c>
      <c r="I18" s="943">
        <v>0</v>
      </c>
      <c r="J18" s="943">
        <v>14977</v>
      </c>
      <c r="K18" s="943">
        <v>173115</v>
      </c>
      <c r="L18" s="943">
        <v>0</v>
      </c>
      <c r="M18" s="943">
        <v>0</v>
      </c>
      <c r="N18" s="943">
        <v>0</v>
      </c>
      <c r="O18" s="943">
        <v>0</v>
      </c>
      <c r="P18" s="943">
        <v>0</v>
      </c>
      <c r="Q18" s="943">
        <v>0</v>
      </c>
      <c r="R18" s="943"/>
      <c r="S18" s="943"/>
      <c r="T18" s="943"/>
      <c r="U18" s="943" t="b">
        <v>0</v>
      </c>
      <c r="V18" s="943" t="s">
        <v>621</v>
      </c>
    </row>
    <row r="19" spans="1:22" ht="15.75">
      <c r="A19" s="943">
        <v>18</v>
      </c>
      <c r="B19" s="943">
        <v>18</v>
      </c>
      <c r="C19" s="943">
        <v>0</v>
      </c>
      <c r="D19" s="943" t="s">
        <v>1203</v>
      </c>
      <c r="E19" s="943"/>
      <c r="F19" s="943" t="s">
        <v>1436</v>
      </c>
      <c r="G19" s="943"/>
      <c r="H19" s="943">
        <v>0</v>
      </c>
      <c r="I19" s="943">
        <v>0</v>
      </c>
      <c r="J19" s="943">
        <v>0</v>
      </c>
      <c r="K19" s="943">
        <v>0</v>
      </c>
      <c r="L19" s="943">
        <v>0</v>
      </c>
      <c r="M19" s="943">
        <v>0</v>
      </c>
      <c r="N19" s="943">
        <v>0</v>
      </c>
      <c r="O19" s="943">
        <v>0</v>
      </c>
      <c r="P19" s="943">
        <v>0</v>
      </c>
      <c r="Q19" s="943">
        <v>0</v>
      </c>
      <c r="R19" s="943"/>
      <c r="S19" s="943"/>
      <c r="T19" s="943"/>
      <c r="U19" s="943" t="b">
        <v>0</v>
      </c>
      <c r="V19" s="943" t="s">
        <v>621</v>
      </c>
    </row>
    <row r="20" spans="1:22" ht="15.75">
      <c r="A20" s="943">
        <v>19</v>
      </c>
      <c r="B20" s="943">
        <v>19</v>
      </c>
      <c r="C20" s="943">
        <v>0</v>
      </c>
      <c r="D20" s="943" t="s">
        <v>1204</v>
      </c>
      <c r="E20" s="943"/>
      <c r="F20" s="943"/>
      <c r="G20" s="943"/>
      <c r="H20" s="943">
        <v>0</v>
      </c>
      <c r="I20" s="943">
        <v>0</v>
      </c>
      <c r="J20" s="943">
        <v>0</v>
      </c>
      <c r="K20" s="943">
        <v>0</v>
      </c>
      <c r="L20" s="943">
        <v>0</v>
      </c>
      <c r="M20" s="943">
        <v>0</v>
      </c>
      <c r="N20" s="943">
        <v>0</v>
      </c>
      <c r="O20" s="943">
        <v>0</v>
      </c>
      <c r="P20" s="943">
        <v>0</v>
      </c>
      <c r="Q20" s="943">
        <v>0</v>
      </c>
      <c r="R20" s="943"/>
      <c r="S20" s="943"/>
      <c r="T20" s="943"/>
      <c r="U20" s="943" t="b">
        <v>0</v>
      </c>
      <c r="V20" s="943" t="s">
        <v>621</v>
      </c>
    </row>
    <row r="21" spans="1:22" ht="15.75">
      <c r="A21" s="943">
        <v>20</v>
      </c>
      <c r="B21" s="943">
        <v>20</v>
      </c>
      <c r="C21" s="943">
        <v>0</v>
      </c>
      <c r="D21" s="943" t="s">
        <v>1206</v>
      </c>
      <c r="E21" s="943"/>
      <c r="F21" s="943" t="s">
        <v>1437</v>
      </c>
      <c r="G21" s="943"/>
      <c r="H21" s="943">
        <v>21129462</v>
      </c>
      <c r="I21" s="943">
        <v>0</v>
      </c>
      <c r="J21" s="943">
        <v>5656019</v>
      </c>
      <c r="K21" s="943">
        <v>26785481</v>
      </c>
      <c r="L21" s="943">
        <v>0</v>
      </c>
      <c r="M21" s="943">
        <v>0</v>
      </c>
      <c r="N21" s="943">
        <v>0</v>
      </c>
      <c r="O21" s="943">
        <v>0</v>
      </c>
      <c r="P21" s="943">
        <v>0</v>
      </c>
      <c r="Q21" s="943">
        <v>0</v>
      </c>
      <c r="R21" s="943"/>
      <c r="S21" s="943"/>
      <c r="T21" s="943"/>
      <c r="U21" s="943" t="b">
        <v>0</v>
      </c>
      <c r="V21" s="943" t="s">
        <v>621</v>
      </c>
    </row>
    <row r="22" spans="1:22" ht="15.75">
      <c r="A22" s="943">
        <v>21</v>
      </c>
      <c r="B22" s="943">
        <v>21</v>
      </c>
      <c r="C22" s="943">
        <v>0</v>
      </c>
      <c r="D22" s="943" t="s">
        <v>1208</v>
      </c>
      <c r="E22" s="943"/>
      <c r="F22" s="943"/>
      <c r="G22" s="943"/>
      <c r="H22" s="943">
        <v>0</v>
      </c>
      <c r="I22" s="943">
        <v>0</v>
      </c>
      <c r="J22" s="943">
        <v>0</v>
      </c>
      <c r="K22" s="943">
        <v>0</v>
      </c>
      <c r="L22" s="943">
        <v>0</v>
      </c>
      <c r="M22" s="943">
        <v>0</v>
      </c>
      <c r="N22" s="943">
        <v>0</v>
      </c>
      <c r="O22" s="943">
        <v>0</v>
      </c>
      <c r="P22" s="943">
        <v>0</v>
      </c>
      <c r="Q22" s="943">
        <v>0</v>
      </c>
      <c r="R22" s="943"/>
      <c r="S22" s="943"/>
      <c r="T22" s="943"/>
      <c r="U22" s="943" t="b">
        <v>0</v>
      </c>
      <c r="V22" s="943" t="s">
        <v>621</v>
      </c>
    </row>
    <row r="23" spans="1:22" ht="15.75">
      <c r="A23" s="943">
        <v>22</v>
      </c>
      <c r="B23" s="943">
        <v>22</v>
      </c>
      <c r="C23" s="943">
        <v>0</v>
      </c>
      <c r="D23" s="943" t="s">
        <v>1210</v>
      </c>
      <c r="E23" s="943"/>
      <c r="F23" s="943" t="s">
        <v>1438</v>
      </c>
      <c r="G23" s="943">
        <v>456</v>
      </c>
      <c r="H23" s="943">
        <v>955108</v>
      </c>
      <c r="I23" s="943">
        <v>1010737</v>
      </c>
      <c r="J23" s="943">
        <v>40213</v>
      </c>
      <c r="K23" s="943">
        <v>-15416</v>
      </c>
      <c r="L23" s="943">
        <v>0</v>
      </c>
      <c r="M23" s="943">
        <v>0</v>
      </c>
      <c r="N23" s="943">
        <v>0</v>
      </c>
      <c r="O23" s="943">
        <v>0</v>
      </c>
      <c r="P23" s="943">
        <v>0</v>
      </c>
      <c r="Q23" s="943">
        <v>561410687</v>
      </c>
      <c r="R23" s="943"/>
      <c r="S23" s="943"/>
      <c r="T23" s="943"/>
      <c r="U23" s="943" t="b">
        <v>0</v>
      </c>
      <c r="V23" s="943" t="s">
        <v>621</v>
      </c>
    </row>
    <row r="24" spans="1:22" ht="15.75">
      <c r="A24" s="943">
        <v>23</v>
      </c>
      <c r="B24" s="943">
        <v>23</v>
      </c>
      <c r="C24" s="943">
        <v>0</v>
      </c>
      <c r="D24" s="943" t="s">
        <v>1211</v>
      </c>
      <c r="E24" s="943"/>
      <c r="F24" s="943" t="s">
        <v>1439</v>
      </c>
      <c r="G24" s="943"/>
      <c r="H24" s="943">
        <v>0</v>
      </c>
      <c r="I24" s="943">
        <v>0</v>
      </c>
      <c r="J24" s="943">
        <v>0</v>
      </c>
      <c r="K24" s="943">
        <v>0</v>
      </c>
      <c r="L24" s="943">
        <v>0</v>
      </c>
      <c r="M24" s="943">
        <v>0</v>
      </c>
      <c r="N24" s="943">
        <v>0</v>
      </c>
      <c r="O24" s="943">
        <v>0</v>
      </c>
      <c r="P24" s="943">
        <v>0</v>
      </c>
      <c r="Q24" s="943">
        <v>0</v>
      </c>
      <c r="R24" s="943"/>
      <c r="S24" s="943"/>
      <c r="T24" s="943"/>
      <c r="U24" s="943" t="b">
        <v>0</v>
      </c>
      <c r="V24" s="943" t="s">
        <v>621</v>
      </c>
    </row>
    <row r="25" spans="1:22" ht="15.75">
      <c r="A25" s="943">
        <v>24</v>
      </c>
      <c r="B25" s="943">
        <v>24</v>
      </c>
      <c r="C25" s="943">
        <v>0</v>
      </c>
      <c r="D25" s="943" t="s">
        <v>1213</v>
      </c>
      <c r="E25" s="943"/>
      <c r="F25" s="943"/>
      <c r="G25" s="943"/>
      <c r="H25" s="943">
        <v>0</v>
      </c>
      <c r="I25" s="943">
        <v>0</v>
      </c>
      <c r="J25" s="943">
        <v>0</v>
      </c>
      <c r="K25" s="943">
        <v>0</v>
      </c>
      <c r="L25" s="943">
        <v>0</v>
      </c>
      <c r="M25" s="943">
        <v>0</v>
      </c>
      <c r="N25" s="943">
        <v>0</v>
      </c>
      <c r="O25" s="943">
        <v>0</v>
      </c>
      <c r="P25" s="943">
        <v>0</v>
      </c>
      <c r="Q25" s="943">
        <v>0</v>
      </c>
      <c r="R25" s="943"/>
      <c r="S25" s="943"/>
      <c r="T25" s="943"/>
      <c r="U25" s="943" t="b">
        <v>0</v>
      </c>
      <c r="V25" s="943" t="s">
        <v>621</v>
      </c>
    </row>
    <row r="26" spans="1:22" ht="15.75">
      <c r="A26" s="943">
        <v>25</v>
      </c>
      <c r="B26" s="943">
        <v>25</v>
      </c>
      <c r="C26" s="943">
        <v>0</v>
      </c>
      <c r="D26" s="943" t="s">
        <v>1215</v>
      </c>
      <c r="E26" s="943"/>
      <c r="F26" s="943" t="s">
        <v>1440</v>
      </c>
      <c r="G26" s="943"/>
      <c r="H26" s="943">
        <v>29264</v>
      </c>
      <c r="I26" s="943">
        <v>0</v>
      </c>
      <c r="J26" s="943">
        <v>2772</v>
      </c>
      <c r="K26" s="943">
        <v>32036</v>
      </c>
      <c r="L26" s="943">
        <v>0</v>
      </c>
      <c r="M26" s="943">
        <v>0</v>
      </c>
      <c r="N26" s="943">
        <v>0</v>
      </c>
      <c r="O26" s="943">
        <v>0</v>
      </c>
      <c r="P26" s="943">
        <v>0</v>
      </c>
      <c r="Q26" s="943">
        <v>561410685</v>
      </c>
      <c r="R26" s="943"/>
      <c r="S26" s="943"/>
      <c r="T26" s="943"/>
      <c r="U26" s="943" t="b">
        <v>0</v>
      </c>
      <c r="V26" s="943" t="s">
        <v>621</v>
      </c>
    </row>
    <row r="27" spans="1:22" ht="15.75">
      <c r="A27" s="943">
        <v>26</v>
      </c>
      <c r="B27" s="943">
        <v>26</v>
      </c>
      <c r="C27" s="943">
        <v>0</v>
      </c>
      <c r="D27" s="943" t="s">
        <v>1217</v>
      </c>
      <c r="E27" s="943"/>
      <c r="F27" s="943" t="s">
        <v>1441</v>
      </c>
      <c r="G27" s="943"/>
      <c r="H27" s="943">
        <v>0</v>
      </c>
      <c r="I27" s="943">
        <v>0</v>
      </c>
      <c r="J27" s="943">
        <v>0</v>
      </c>
      <c r="K27" s="943">
        <v>0</v>
      </c>
      <c r="L27" s="943">
        <v>0</v>
      </c>
      <c r="M27" s="943">
        <v>0</v>
      </c>
      <c r="N27" s="943">
        <v>0</v>
      </c>
      <c r="O27" s="943">
        <v>0</v>
      </c>
      <c r="P27" s="943">
        <v>0</v>
      </c>
      <c r="Q27" s="943">
        <v>0</v>
      </c>
      <c r="R27" s="943"/>
      <c r="S27" s="943"/>
      <c r="T27" s="943"/>
      <c r="U27" s="943" t="b">
        <v>0</v>
      </c>
      <c r="V27" s="943" t="s">
        <v>621</v>
      </c>
    </row>
    <row r="28" spans="1:22" ht="15.75">
      <c r="A28" s="943">
        <v>27</v>
      </c>
      <c r="B28" s="943">
        <v>27</v>
      </c>
      <c r="C28" s="943">
        <v>0</v>
      </c>
      <c r="D28" s="943" t="s">
        <v>1218</v>
      </c>
      <c r="E28" s="943"/>
      <c r="F28" s="943"/>
      <c r="G28" s="943"/>
      <c r="H28" s="943">
        <v>0</v>
      </c>
      <c r="I28" s="943">
        <v>0</v>
      </c>
      <c r="J28" s="943">
        <v>0</v>
      </c>
      <c r="K28" s="943">
        <v>0</v>
      </c>
      <c r="L28" s="943">
        <v>0</v>
      </c>
      <c r="M28" s="943">
        <v>0</v>
      </c>
      <c r="N28" s="943">
        <v>0</v>
      </c>
      <c r="O28" s="943">
        <v>0</v>
      </c>
      <c r="P28" s="943">
        <v>0</v>
      </c>
      <c r="Q28" s="943">
        <v>0</v>
      </c>
      <c r="R28" s="943"/>
      <c r="S28" s="943"/>
      <c r="T28" s="943"/>
      <c r="U28" s="943" t="b">
        <v>0</v>
      </c>
      <c r="V28" s="943" t="s">
        <v>621</v>
      </c>
    </row>
    <row r="29" spans="1:22" ht="15.75">
      <c r="A29" s="943">
        <v>28</v>
      </c>
      <c r="B29" s="943">
        <v>28</v>
      </c>
      <c r="C29" s="943">
        <v>0</v>
      </c>
      <c r="D29" s="943" t="s">
        <v>1220</v>
      </c>
      <c r="E29" s="943"/>
      <c r="F29" s="943" t="s">
        <v>1442</v>
      </c>
      <c r="G29" s="943"/>
      <c r="H29" s="943">
        <v>1365301</v>
      </c>
      <c r="I29" s="943">
        <v>0</v>
      </c>
      <c r="J29" s="943">
        <v>129305</v>
      </c>
      <c r="K29" s="943">
        <v>1494606</v>
      </c>
      <c r="L29" s="943">
        <v>0</v>
      </c>
      <c r="M29" s="943">
        <v>0</v>
      </c>
      <c r="N29" s="943">
        <v>0</v>
      </c>
      <c r="O29" s="943">
        <v>0</v>
      </c>
      <c r="P29" s="943">
        <v>0</v>
      </c>
      <c r="Q29" s="943">
        <v>561410686</v>
      </c>
      <c r="R29" s="943"/>
      <c r="S29" s="943"/>
      <c r="T29" s="943"/>
      <c r="U29" s="943" t="b">
        <v>0</v>
      </c>
      <c r="V29" s="943" t="s">
        <v>621</v>
      </c>
    </row>
    <row r="30" spans="1:22" ht="15.75">
      <c r="A30" s="943">
        <v>29</v>
      </c>
      <c r="B30" s="943">
        <v>29</v>
      </c>
      <c r="C30" s="943">
        <v>0</v>
      </c>
      <c r="D30" s="943" t="s">
        <v>1222</v>
      </c>
      <c r="E30" s="943"/>
      <c r="F30" s="943" t="s">
        <v>1443</v>
      </c>
      <c r="G30" s="943"/>
      <c r="H30" s="943">
        <v>0</v>
      </c>
      <c r="I30" s="943">
        <v>0</v>
      </c>
      <c r="J30" s="943">
        <v>0</v>
      </c>
      <c r="K30" s="943">
        <v>0</v>
      </c>
      <c r="L30" s="943">
        <v>0</v>
      </c>
      <c r="M30" s="943">
        <v>0</v>
      </c>
      <c r="N30" s="943">
        <v>0</v>
      </c>
      <c r="O30" s="943">
        <v>0</v>
      </c>
      <c r="P30" s="943">
        <v>0</v>
      </c>
      <c r="Q30" s="943">
        <v>0</v>
      </c>
      <c r="R30" s="943"/>
      <c r="S30" s="943"/>
      <c r="T30" s="943"/>
      <c r="U30" s="943" t="b">
        <v>0</v>
      </c>
      <c r="V30" s="943" t="s">
        <v>621</v>
      </c>
    </row>
    <row r="31" spans="1:22" ht="15.75">
      <c r="A31" s="943">
        <v>30</v>
      </c>
      <c r="B31" s="943">
        <v>30</v>
      </c>
      <c r="C31" s="943">
        <v>0</v>
      </c>
      <c r="D31" s="943" t="s">
        <v>1223</v>
      </c>
      <c r="E31" s="943"/>
      <c r="F31" s="943"/>
      <c r="G31" s="943"/>
      <c r="H31" s="943">
        <v>0</v>
      </c>
      <c r="I31" s="943">
        <v>0</v>
      </c>
      <c r="J31" s="943">
        <v>0</v>
      </c>
      <c r="K31" s="943">
        <v>0</v>
      </c>
      <c r="L31" s="943">
        <v>0</v>
      </c>
      <c r="M31" s="943">
        <v>0</v>
      </c>
      <c r="N31" s="943">
        <v>0</v>
      </c>
      <c r="O31" s="943">
        <v>0</v>
      </c>
      <c r="P31" s="943">
        <v>0</v>
      </c>
      <c r="Q31" s="943">
        <v>0</v>
      </c>
      <c r="R31" s="943"/>
      <c r="S31" s="943"/>
      <c r="T31" s="943"/>
      <c r="U31" s="943" t="b">
        <v>0</v>
      </c>
      <c r="V31" s="943" t="s">
        <v>621</v>
      </c>
    </row>
    <row r="32" spans="1:22" ht="15.75">
      <c r="A32" s="943">
        <v>31</v>
      </c>
      <c r="B32" s="943">
        <v>31</v>
      </c>
      <c r="C32" s="943">
        <v>0</v>
      </c>
      <c r="D32" s="943" t="s">
        <v>1224</v>
      </c>
      <c r="E32" s="943"/>
      <c r="F32" s="943" t="s">
        <v>1444</v>
      </c>
      <c r="G32" s="943">
        <v>407.3</v>
      </c>
      <c r="H32" s="943">
        <v>3065336</v>
      </c>
      <c r="I32" s="943">
        <v>1476104</v>
      </c>
      <c r="J32" s="943">
        <v>4108000</v>
      </c>
      <c r="K32" s="943">
        <v>5697232</v>
      </c>
      <c r="L32" s="943">
        <v>0</v>
      </c>
      <c r="M32" s="943">
        <v>0</v>
      </c>
      <c r="N32" s="943">
        <v>0</v>
      </c>
      <c r="O32" s="943">
        <v>561410683</v>
      </c>
      <c r="P32" s="943">
        <v>561410684</v>
      </c>
      <c r="Q32" s="943">
        <v>0</v>
      </c>
      <c r="R32" s="943"/>
      <c r="S32" s="943"/>
      <c r="T32" s="943"/>
      <c r="U32" s="943" t="b">
        <v>0</v>
      </c>
      <c r="V32" s="943" t="s">
        <v>621</v>
      </c>
    </row>
    <row r="33" spans="1:22" ht="15.75">
      <c r="A33" s="943">
        <v>32</v>
      </c>
      <c r="B33" s="943">
        <v>32</v>
      </c>
      <c r="C33" s="943">
        <v>0</v>
      </c>
      <c r="D33" s="943" t="s">
        <v>1225</v>
      </c>
      <c r="E33" s="943"/>
      <c r="F33" s="943" t="s">
        <v>1207</v>
      </c>
      <c r="G33" s="943"/>
      <c r="H33" s="943">
        <v>0</v>
      </c>
      <c r="I33" s="943">
        <v>0</v>
      </c>
      <c r="J33" s="943">
        <v>0</v>
      </c>
      <c r="K33" s="943">
        <v>0</v>
      </c>
      <c r="L33" s="943">
        <v>0</v>
      </c>
      <c r="M33" s="943">
        <v>0</v>
      </c>
      <c r="N33" s="943">
        <v>0</v>
      </c>
      <c r="O33" s="943">
        <v>0</v>
      </c>
      <c r="P33" s="943">
        <v>0</v>
      </c>
      <c r="Q33" s="943">
        <v>0</v>
      </c>
      <c r="R33" s="943"/>
      <c r="S33" s="943"/>
      <c r="T33" s="943"/>
      <c r="U33" s="943" t="b">
        <v>0</v>
      </c>
      <c r="V33" s="943" t="s">
        <v>621</v>
      </c>
    </row>
    <row r="34" spans="1:22" ht="15.75">
      <c r="A34" s="943">
        <v>33</v>
      </c>
      <c r="B34" s="943">
        <v>33</v>
      </c>
      <c r="C34" s="943">
        <v>0</v>
      </c>
      <c r="D34" s="943" t="s">
        <v>1227</v>
      </c>
      <c r="E34" s="943"/>
      <c r="F34" s="943" t="s">
        <v>1445</v>
      </c>
      <c r="G34" s="943"/>
      <c r="H34" s="943">
        <v>0</v>
      </c>
      <c r="I34" s="943">
        <v>0</v>
      </c>
      <c r="J34" s="943">
        <v>0</v>
      </c>
      <c r="K34" s="943">
        <v>0</v>
      </c>
      <c r="L34" s="943">
        <v>0</v>
      </c>
      <c r="M34" s="943">
        <v>0</v>
      </c>
      <c r="N34" s="943">
        <v>0</v>
      </c>
      <c r="O34" s="943">
        <v>0</v>
      </c>
      <c r="P34" s="943">
        <v>0</v>
      </c>
      <c r="Q34" s="943">
        <v>0</v>
      </c>
      <c r="R34" s="943"/>
      <c r="S34" s="943"/>
      <c r="T34" s="943"/>
      <c r="U34" s="943" t="b">
        <v>0</v>
      </c>
      <c r="V34" s="943" t="s">
        <v>621</v>
      </c>
    </row>
    <row r="35" spans="1:22" ht="15.75">
      <c r="A35" s="943">
        <v>34</v>
      </c>
      <c r="B35" s="943">
        <v>34</v>
      </c>
      <c r="C35" s="943">
        <v>0</v>
      </c>
      <c r="D35" s="943" t="s">
        <v>1229</v>
      </c>
      <c r="E35" s="943"/>
      <c r="F35" s="943"/>
      <c r="G35" s="943"/>
      <c r="H35" s="943">
        <v>0</v>
      </c>
      <c r="I35" s="943">
        <v>0</v>
      </c>
      <c r="J35" s="943">
        <v>0</v>
      </c>
      <c r="K35" s="943">
        <v>0</v>
      </c>
      <c r="L35" s="943">
        <v>0</v>
      </c>
      <c r="M35" s="943">
        <v>0</v>
      </c>
      <c r="N35" s="943">
        <v>0</v>
      </c>
      <c r="O35" s="943">
        <v>0</v>
      </c>
      <c r="P35" s="943">
        <v>0</v>
      </c>
      <c r="Q35" s="943">
        <v>0</v>
      </c>
      <c r="R35" s="943"/>
      <c r="S35" s="943"/>
      <c r="T35" s="943"/>
      <c r="U35" s="943" t="b">
        <v>0</v>
      </c>
      <c r="V35" s="943" t="s">
        <v>621</v>
      </c>
    </row>
    <row r="36" spans="1:22" ht="15.75">
      <c r="A36" s="943">
        <v>35</v>
      </c>
      <c r="B36" s="943">
        <v>35</v>
      </c>
      <c r="C36" s="943">
        <v>0</v>
      </c>
      <c r="D36" s="943" t="s">
        <v>1230</v>
      </c>
      <c r="E36" s="943"/>
      <c r="F36" s="943" t="s">
        <v>1446</v>
      </c>
      <c r="G36" s="943"/>
      <c r="H36" s="943">
        <v>4848338</v>
      </c>
      <c r="I36" s="943">
        <v>0</v>
      </c>
      <c r="J36" s="943">
        <v>5223573</v>
      </c>
      <c r="K36" s="943">
        <v>10071911</v>
      </c>
      <c r="L36" s="943">
        <v>0</v>
      </c>
      <c r="M36" s="943">
        <v>0</v>
      </c>
      <c r="N36" s="943">
        <v>0</v>
      </c>
      <c r="O36" s="943">
        <v>0</v>
      </c>
      <c r="P36" s="943">
        <v>0</v>
      </c>
      <c r="Q36" s="943">
        <v>0</v>
      </c>
      <c r="R36" s="943"/>
      <c r="S36" s="943"/>
      <c r="T36" s="943"/>
      <c r="U36" s="943" t="b">
        <v>0</v>
      </c>
      <c r="V36" s="943" t="s">
        <v>621</v>
      </c>
    </row>
    <row r="37" spans="1:22" ht="15.75">
      <c r="A37" s="943">
        <v>36</v>
      </c>
      <c r="B37" s="943">
        <v>36</v>
      </c>
      <c r="C37" s="943">
        <v>0</v>
      </c>
      <c r="D37" s="943" t="s">
        <v>1232</v>
      </c>
      <c r="E37" s="943"/>
      <c r="F37" s="943" t="s">
        <v>1447</v>
      </c>
      <c r="G37" s="943"/>
      <c r="H37" s="943">
        <v>0</v>
      </c>
      <c r="I37" s="943">
        <v>0</v>
      </c>
      <c r="J37" s="943">
        <v>0</v>
      </c>
      <c r="K37" s="943">
        <v>0</v>
      </c>
      <c r="L37" s="943">
        <v>0</v>
      </c>
      <c r="M37" s="943">
        <v>0</v>
      </c>
      <c r="N37" s="943">
        <v>0</v>
      </c>
      <c r="O37" s="943">
        <v>0</v>
      </c>
      <c r="P37" s="943">
        <v>0</v>
      </c>
      <c r="Q37" s="943">
        <v>0</v>
      </c>
      <c r="R37" s="943"/>
      <c r="S37" s="943"/>
      <c r="T37" s="943"/>
      <c r="U37" s="943" t="b">
        <v>0</v>
      </c>
      <c r="V37" s="943" t="s">
        <v>621</v>
      </c>
    </row>
    <row r="38" spans="1:22" ht="15.75">
      <c r="A38" s="943">
        <v>37</v>
      </c>
      <c r="B38" s="943">
        <v>37</v>
      </c>
      <c r="C38" s="943">
        <v>0</v>
      </c>
      <c r="D38" s="943" t="s">
        <v>1234</v>
      </c>
      <c r="E38" s="943"/>
      <c r="F38" s="943"/>
      <c r="G38" s="943"/>
      <c r="H38" s="943">
        <v>0</v>
      </c>
      <c r="I38" s="943">
        <v>0</v>
      </c>
      <c r="J38" s="943">
        <v>0</v>
      </c>
      <c r="K38" s="943">
        <v>0</v>
      </c>
      <c r="L38" s="943">
        <v>0</v>
      </c>
      <c r="M38" s="943">
        <v>0</v>
      </c>
      <c r="N38" s="943">
        <v>0</v>
      </c>
      <c r="O38" s="943">
        <v>0</v>
      </c>
      <c r="P38" s="943">
        <v>0</v>
      </c>
      <c r="Q38" s="943">
        <v>0</v>
      </c>
      <c r="R38" s="943"/>
      <c r="S38" s="943"/>
      <c r="T38" s="943"/>
      <c r="U38" s="943" t="b">
        <v>0</v>
      </c>
      <c r="V38" s="943" t="s">
        <v>621</v>
      </c>
    </row>
    <row r="39" spans="1:22" ht="15.75">
      <c r="A39" s="943">
        <v>38</v>
      </c>
      <c r="B39" s="943">
        <v>38</v>
      </c>
      <c r="C39" s="943">
        <v>0</v>
      </c>
      <c r="D39" s="943" t="s">
        <v>1235</v>
      </c>
      <c r="E39" s="943"/>
      <c r="F39" s="943" t="s">
        <v>1448</v>
      </c>
      <c r="G39" s="943">
        <v>407.3</v>
      </c>
      <c r="H39" s="943">
        <v>85356</v>
      </c>
      <c r="I39" s="943">
        <v>83666</v>
      </c>
      <c r="J39" s="943">
        <v>4374</v>
      </c>
      <c r="K39" s="943">
        <v>6064</v>
      </c>
      <c r="L39" s="943">
        <v>0</v>
      </c>
      <c r="M39" s="943">
        <v>0</v>
      </c>
      <c r="N39" s="943">
        <v>0</v>
      </c>
      <c r="O39" s="943">
        <v>0</v>
      </c>
      <c r="P39" s="943">
        <v>0</v>
      </c>
      <c r="Q39" s="943">
        <v>561410698</v>
      </c>
      <c r="R39" s="943"/>
      <c r="S39" s="943"/>
      <c r="T39" s="943"/>
      <c r="U39" s="943" t="b">
        <v>0</v>
      </c>
      <c r="V39" s="943" t="s">
        <v>621</v>
      </c>
    </row>
    <row r="40" spans="1:22" ht="15.75">
      <c r="A40" s="943">
        <v>39</v>
      </c>
      <c r="B40" s="943">
        <v>39</v>
      </c>
      <c r="C40" s="943">
        <v>0</v>
      </c>
      <c r="D40" s="943" t="s">
        <v>1238</v>
      </c>
      <c r="E40" s="943"/>
      <c r="F40" s="943" t="s">
        <v>1176</v>
      </c>
      <c r="G40" s="943"/>
      <c r="H40" s="943">
        <v>0</v>
      </c>
      <c r="I40" s="943">
        <v>0</v>
      </c>
      <c r="J40" s="943">
        <v>0</v>
      </c>
      <c r="K40" s="943">
        <v>0</v>
      </c>
      <c r="L40" s="943">
        <v>0</v>
      </c>
      <c r="M40" s="943">
        <v>0</v>
      </c>
      <c r="N40" s="943">
        <v>0</v>
      </c>
      <c r="O40" s="943">
        <v>0</v>
      </c>
      <c r="P40" s="943">
        <v>0</v>
      </c>
      <c r="Q40" s="943">
        <v>0</v>
      </c>
      <c r="R40" s="943"/>
      <c r="S40" s="943"/>
      <c r="T40" s="943"/>
      <c r="U40" s="943" t="b">
        <v>0</v>
      </c>
      <c r="V40" s="943" t="s">
        <v>621</v>
      </c>
    </row>
    <row r="41" spans="1:22" ht="15.75">
      <c r="A41" s="943">
        <v>40</v>
      </c>
      <c r="B41" s="943">
        <v>40</v>
      </c>
      <c r="C41" s="943">
        <v>0</v>
      </c>
      <c r="D41" s="943" t="s">
        <v>1241</v>
      </c>
      <c r="E41" s="943"/>
      <c r="F41" s="943"/>
      <c r="G41" s="943"/>
      <c r="H41" s="943">
        <v>0</v>
      </c>
      <c r="I41" s="943">
        <v>0</v>
      </c>
      <c r="J41" s="943">
        <v>0</v>
      </c>
      <c r="K41" s="943">
        <v>0</v>
      </c>
      <c r="L41" s="943">
        <v>0</v>
      </c>
      <c r="M41" s="943">
        <v>0</v>
      </c>
      <c r="N41" s="943">
        <v>0</v>
      </c>
      <c r="O41" s="943">
        <v>0</v>
      </c>
      <c r="P41" s="943">
        <v>0</v>
      </c>
      <c r="Q41" s="943">
        <v>0</v>
      </c>
      <c r="R41" s="943"/>
      <c r="S41" s="943"/>
      <c r="T41" s="943"/>
      <c r="U41" s="943" t="b">
        <v>0</v>
      </c>
      <c r="V41" s="943" t="s">
        <v>621</v>
      </c>
    </row>
    <row r="42" spans="1:22" ht="15.75">
      <c r="A42" s="918">
        <v>1</v>
      </c>
      <c r="B42" s="918">
        <v>1</v>
      </c>
      <c r="C42" s="918">
        <v>1</v>
      </c>
      <c r="D42" s="918" t="s">
        <v>1171</v>
      </c>
      <c r="E42" s="918"/>
      <c r="F42" s="918"/>
      <c r="G42" s="918"/>
      <c r="H42" s="918">
        <v>0</v>
      </c>
      <c r="I42" s="918">
        <v>0</v>
      </c>
      <c r="J42" s="918">
        <v>0</v>
      </c>
      <c r="K42" s="918">
        <v>0</v>
      </c>
      <c r="L42" s="918">
        <v>0</v>
      </c>
      <c r="M42" s="918">
        <v>0</v>
      </c>
      <c r="N42" s="918">
        <v>0</v>
      </c>
      <c r="O42" s="918">
        <v>0</v>
      </c>
      <c r="P42" s="918">
        <v>0</v>
      </c>
      <c r="Q42" s="918">
        <v>0</v>
      </c>
      <c r="R42" s="918"/>
      <c r="S42" s="918"/>
      <c r="T42" s="918"/>
      <c r="U42" s="918" t="b">
        <v>0</v>
      </c>
      <c r="V42" s="918" t="s">
        <v>621</v>
      </c>
    </row>
    <row r="43" spans="1:22" ht="15.75">
      <c r="A43" s="918">
        <v>2</v>
      </c>
      <c r="B43" s="918">
        <v>2</v>
      </c>
      <c r="C43" s="918">
        <v>1</v>
      </c>
      <c r="D43" s="918" t="s">
        <v>1175</v>
      </c>
      <c r="E43" s="918"/>
      <c r="F43" s="918"/>
      <c r="G43" s="918"/>
      <c r="H43" s="918">
        <v>0</v>
      </c>
      <c r="I43" s="918">
        <v>0</v>
      </c>
      <c r="J43" s="918">
        <v>0</v>
      </c>
      <c r="K43" s="918">
        <v>0</v>
      </c>
      <c r="L43" s="918">
        <v>0</v>
      </c>
      <c r="M43" s="918">
        <v>0</v>
      </c>
      <c r="N43" s="918">
        <v>0</v>
      </c>
      <c r="O43" s="918">
        <v>0</v>
      </c>
      <c r="P43" s="918">
        <v>0</v>
      </c>
      <c r="Q43" s="918">
        <v>0</v>
      </c>
      <c r="R43" s="918"/>
      <c r="S43" s="918"/>
      <c r="T43" s="918"/>
      <c r="U43" s="918" t="b">
        <v>0</v>
      </c>
      <c r="V43" s="918" t="s">
        <v>621</v>
      </c>
    </row>
    <row r="44" spans="1:22" ht="15.75">
      <c r="A44" s="918">
        <v>3</v>
      </c>
      <c r="B44" s="918">
        <v>3</v>
      </c>
      <c r="C44" s="918">
        <v>1</v>
      </c>
      <c r="D44" s="918" t="s">
        <v>1177</v>
      </c>
      <c r="E44" s="918"/>
      <c r="F44" s="918" t="s">
        <v>1449</v>
      </c>
      <c r="G44" s="918" t="s">
        <v>1450</v>
      </c>
      <c r="H44" s="918">
        <v>1697042</v>
      </c>
      <c r="I44" s="918">
        <v>1575119</v>
      </c>
      <c r="J44" s="918">
        <v>86287</v>
      </c>
      <c r="K44" s="918">
        <v>208210</v>
      </c>
      <c r="L44" s="918">
        <v>0</v>
      </c>
      <c r="M44" s="918">
        <v>0</v>
      </c>
      <c r="N44" s="918">
        <v>0</v>
      </c>
      <c r="O44" s="918">
        <v>561410700</v>
      </c>
      <c r="P44" s="918">
        <v>0</v>
      </c>
      <c r="Q44" s="918">
        <v>561410699</v>
      </c>
      <c r="R44" s="918"/>
      <c r="S44" s="918"/>
      <c r="T44" s="918"/>
      <c r="U44" s="918" t="b">
        <v>0</v>
      </c>
      <c r="V44" s="918" t="s">
        <v>621</v>
      </c>
    </row>
    <row r="45" spans="1:22" ht="15.75">
      <c r="A45" s="918">
        <v>4</v>
      </c>
      <c r="B45" s="918">
        <v>4</v>
      </c>
      <c r="C45" s="918">
        <v>1</v>
      </c>
      <c r="D45" s="918" t="s">
        <v>1178</v>
      </c>
      <c r="E45" s="918"/>
      <c r="F45" s="918" t="s">
        <v>1451</v>
      </c>
      <c r="G45" s="918"/>
      <c r="H45" s="918">
        <v>0</v>
      </c>
      <c r="I45" s="918">
        <v>0</v>
      </c>
      <c r="J45" s="918">
        <v>0</v>
      </c>
      <c r="K45" s="918">
        <v>0</v>
      </c>
      <c r="L45" s="918">
        <v>0</v>
      </c>
      <c r="M45" s="918">
        <v>0</v>
      </c>
      <c r="N45" s="918">
        <v>0</v>
      </c>
      <c r="O45" s="918">
        <v>0</v>
      </c>
      <c r="P45" s="918">
        <v>0</v>
      </c>
      <c r="Q45" s="918">
        <v>0</v>
      </c>
      <c r="R45" s="918"/>
      <c r="S45" s="918"/>
      <c r="T45" s="918"/>
      <c r="U45" s="918" t="b">
        <v>0</v>
      </c>
      <c r="V45" s="918" t="s">
        <v>621</v>
      </c>
    </row>
    <row r="46" spans="1:22" ht="15.75">
      <c r="A46" s="918">
        <v>5</v>
      </c>
      <c r="B46" s="918">
        <v>5</v>
      </c>
      <c r="C46" s="918">
        <v>1</v>
      </c>
      <c r="D46" s="918" t="s">
        <v>1180</v>
      </c>
      <c r="E46" s="918"/>
      <c r="F46" s="918"/>
      <c r="G46" s="918"/>
      <c r="H46" s="918">
        <v>0</v>
      </c>
      <c r="I46" s="918">
        <v>0</v>
      </c>
      <c r="J46" s="918">
        <v>0</v>
      </c>
      <c r="K46" s="918">
        <v>0</v>
      </c>
      <c r="L46" s="918">
        <v>0</v>
      </c>
      <c r="M46" s="918">
        <v>0</v>
      </c>
      <c r="N46" s="918">
        <v>0</v>
      </c>
      <c r="O46" s="918">
        <v>0</v>
      </c>
      <c r="P46" s="918">
        <v>0</v>
      </c>
      <c r="Q46" s="918">
        <v>0</v>
      </c>
      <c r="R46" s="918"/>
      <c r="S46" s="918"/>
      <c r="T46" s="918"/>
      <c r="U46" s="918" t="b">
        <v>0</v>
      </c>
      <c r="V46" s="918" t="s">
        <v>621</v>
      </c>
    </row>
    <row r="47" spans="1:22" ht="15.75">
      <c r="A47" s="918">
        <v>6</v>
      </c>
      <c r="B47" s="918">
        <v>6</v>
      </c>
      <c r="C47" s="918">
        <v>1</v>
      </c>
      <c r="D47" s="918" t="s">
        <v>1182</v>
      </c>
      <c r="E47" s="918"/>
      <c r="F47" s="918" t="s">
        <v>1452</v>
      </c>
      <c r="G47" s="918"/>
      <c r="H47" s="918">
        <v>0</v>
      </c>
      <c r="I47" s="918">
        <v>0</v>
      </c>
      <c r="J47" s="918">
        <v>241930</v>
      </c>
      <c r="K47" s="918">
        <v>241930</v>
      </c>
      <c r="L47" s="918">
        <v>0</v>
      </c>
      <c r="M47" s="918">
        <v>0</v>
      </c>
      <c r="N47" s="918">
        <v>0</v>
      </c>
      <c r="O47" s="918">
        <v>0</v>
      </c>
      <c r="P47" s="918">
        <v>0</v>
      </c>
      <c r="Q47" s="918">
        <v>0</v>
      </c>
      <c r="R47" s="918"/>
      <c r="S47" s="918"/>
      <c r="T47" s="918"/>
      <c r="U47" s="918" t="b">
        <v>0</v>
      </c>
      <c r="V47" s="918" t="s">
        <v>621</v>
      </c>
    </row>
    <row r="48" spans="1:22" ht="15.75">
      <c r="A48" s="918">
        <v>7</v>
      </c>
      <c r="B48" s="918">
        <v>7</v>
      </c>
      <c r="C48" s="918">
        <v>1</v>
      </c>
      <c r="D48" s="918" t="s">
        <v>1183</v>
      </c>
      <c r="E48" s="918"/>
      <c r="F48" s="918" t="s">
        <v>1451</v>
      </c>
      <c r="G48" s="918"/>
      <c r="H48" s="918">
        <v>0</v>
      </c>
      <c r="I48" s="918">
        <v>0</v>
      </c>
      <c r="J48" s="918">
        <v>0</v>
      </c>
      <c r="K48" s="918">
        <v>0</v>
      </c>
      <c r="L48" s="918">
        <v>0</v>
      </c>
      <c r="M48" s="918">
        <v>0</v>
      </c>
      <c r="N48" s="918">
        <v>0</v>
      </c>
      <c r="O48" s="918">
        <v>0</v>
      </c>
      <c r="P48" s="918">
        <v>0</v>
      </c>
      <c r="Q48" s="918">
        <v>0</v>
      </c>
      <c r="R48" s="918"/>
      <c r="S48" s="918"/>
      <c r="T48" s="918"/>
      <c r="U48" s="918" t="b">
        <v>0</v>
      </c>
      <c r="V48" s="918" t="s">
        <v>621</v>
      </c>
    </row>
    <row r="49" spans="1:22" ht="15.75">
      <c r="A49" s="918">
        <v>8</v>
      </c>
      <c r="B49" s="918">
        <v>8</v>
      </c>
      <c r="C49" s="918">
        <v>1</v>
      </c>
      <c r="D49" s="918" t="s">
        <v>1185</v>
      </c>
      <c r="E49" s="918"/>
      <c r="F49" s="918"/>
      <c r="G49" s="918"/>
      <c r="H49" s="918">
        <v>0</v>
      </c>
      <c r="I49" s="918">
        <v>0</v>
      </c>
      <c r="J49" s="918">
        <v>0</v>
      </c>
      <c r="K49" s="918">
        <v>0</v>
      </c>
      <c r="L49" s="918">
        <v>0</v>
      </c>
      <c r="M49" s="918">
        <v>0</v>
      </c>
      <c r="N49" s="918">
        <v>0</v>
      </c>
      <c r="O49" s="918">
        <v>0</v>
      </c>
      <c r="P49" s="918">
        <v>0</v>
      </c>
      <c r="Q49" s="918">
        <v>0</v>
      </c>
      <c r="R49" s="918"/>
      <c r="S49" s="918"/>
      <c r="T49" s="918"/>
      <c r="U49" s="918" t="b">
        <v>0</v>
      </c>
      <c r="V49" s="918" t="s">
        <v>621</v>
      </c>
    </row>
    <row r="50" spans="1:22" ht="15.75">
      <c r="A50" s="918">
        <v>9</v>
      </c>
      <c r="B50" s="918">
        <v>9</v>
      </c>
      <c r="C50" s="918">
        <v>1</v>
      </c>
      <c r="D50" s="918" t="s">
        <v>1187</v>
      </c>
      <c r="E50" s="918"/>
      <c r="F50" s="918" t="s">
        <v>1236</v>
      </c>
      <c r="G50" s="918">
        <v>456</v>
      </c>
      <c r="H50" s="918">
        <v>0</v>
      </c>
      <c r="I50" s="918">
        <v>100127725</v>
      </c>
      <c r="J50" s="918">
        <v>111745039</v>
      </c>
      <c r="K50" s="918">
        <v>11617314</v>
      </c>
      <c r="L50" s="918">
        <v>0</v>
      </c>
      <c r="M50" s="918">
        <v>0</v>
      </c>
      <c r="N50" s="918">
        <v>0</v>
      </c>
      <c r="O50" s="918">
        <v>0</v>
      </c>
      <c r="P50" s="918">
        <v>561410689</v>
      </c>
      <c r="Q50" s="918">
        <v>0</v>
      </c>
      <c r="R50" s="918"/>
      <c r="S50" s="918"/>
      <c r="T50" s="918"/>
      <c r="U50" s="918" t="b">
        <v>0</v>
      </c>
      <c r="V50" s="918" t="s">
        <v>621</v>
      </c>
    </row>
    <row r="51" spans="1:22" ht="15.75">
      <c r="A51" s="918">
        <v>10</v>
      </c>
      <c r="B51" s="918">
        <v>10</v>
      </c>
      <c r="C51" s="918">
        <v>1</v>
      </c>
      <c r="D51" s="918" t="s">
        <v>1189</v>
      </c>
      <c r="E51" s="918"/>
      <c r="F51" s="918" t="s">
        <v>1239</v>
      </c>
      <c r="G51" s="918"/>
      <c r="H51" s="918">
        <v>0</v>
      </c>
      <c r="I51" s="918">
        <v>0</v>
      </c>
      <c r="J51" s="918">
        <v>1782437</v>
      </c>
      <c r="K51" s="918">
        <v>1782437</v>
      </c>
      <c r="L51" s="918">
        <v>0</v>
      </c>
      <c r="M51" s="918">
        <v>0</v>
      </c>
      <c r="N51" s="918">
        <v>0</v>
      </c>
      <c r="O51" s="918">
        <v>0</v>
      </c>
      <c r="P51" s="918">
        <v>561410690</v>
      </c>
      <c r="Q51" s="918">
        <v>0</v>
      </c>
      <c r="R51" s="918"/>
      <c r="S51" s="918"/>
      <c r="T51" s="918"/>
      <c r="U51" s="918" t="b">
        <v>0</v>
      </c>
      <c r="V51" s="918" t="s">
        <v>621</v>
      </c>
    </row>
    <row r="52" spans="1:22" ht="15.75">
      <c r="A52" s="918">
        <v>11</v>
      </c>
      <c r="B52" s="918">
        <v>11</v>
      </c>
      <c r="C52" s="918">
        <v>1</v>
      </c>
      <c r="D52" s="918" t="s">
        <v>1191</v>
      </c>
      <c r="E52" s="918"/>
      <c r="F52" s="918" t="s">
        <v>1242</v>
      </c>
      <c r="G52" s="918"/>
      <c r="H52" s="918">
        <v>0</v>
      </c>
      <c r="I52" s="918">
        <v>0</v>
      </c>
      <c r="J52" s="918">
        <v>0</v>
      </c>
      <c r="K52" s="918">
        <v>0</v>
      </c>
      <c r="L52" s="918">
        <v>0</v>
      </c>
      <c r="M52" s="918">
        <v>0</v>
      </c>
      <c r="N52" s="918">
        <v>0</v>
      </c>
      <c r="O52" s="918">
        <v>0</v>
      </c>
      <c r="P52" s="918">
        <v>0</v>
      </c>
      <c r="Q52" s="918">
        <v>0</v>
      </c>
      <c r="R52" s="918"/>
      <c r="S52" s="918"/>
      <c r="T52" s="918"/>
      <c r="U52" s="918" t="b">
        <v>0</v>
      </c>
      <c r="V52" s="918" t="s">
        <v>621</v>
      </c>
    </row>
    <row r="53" spans="1:22" ht="15.75">
      <c r="A53" s="918">
        <v>12</v>
      </c>
      <c r="B53" s="918">
        <v>12</v>
      </c>
      <c r="C53" s="918">
        <v>1</v>
      </c>
      <c r="D53" s="918" t="s">
        <v>1192</v>
      </c>
      <c r="E53" s="918"/>
      <c r="F53" s="918" t="s">
        <v>1244</v>
      </c>
      <c r="G53" s="918"/>
      <c r="H53" s="918">
        <v>0</v>
      </c>
      <c r="I53" s="918">
        <v>0</v>
      </c>
      <c r="J53" s="918">
        <v>0</v>
      </c>
      <c r="K53" s="918">
        <v>0</v>
      </c>
      <c r="L53" s="918">
        <v>0</v>
      </c>
      <c r="M53" s="918">
        <v>0</v>
      </c>
      <c r="N53" s="918">
        <v>0</v>
      </c>
      <c r="O53" s="918">
        <v>0</v>
      </c>
      <c r="P53" s="918">
        <v>0</v>
      </c>
      <c r="Q53" s="918">
        <v>0</v>
      </c>
      <c r="R53" s="918"/>
      <c r="S53" s="918"/>
      <c r="T53" s="918"/>
      <c r="U53" s="918" t="b">
        <v>0</v>
      </c>
      <c r="V53" s="918" t="s">
        <v>621</v>
      </c>
    </row>
    <row r="54" spans="1:22" ht="15.75">
      <c r="A54" s="918">
        <v>13</v>
      </c>
      <c r="B54" s="918">
        <v>13</v>
      </c>
      <c r="C54" s="918">
        <v>1</v>
      </c>
      <c r="D54" s="918" t="s">
        <v>1194</v>
      </c>
      <c r="E54" s="918"/>
      <c r="F54" s="918" t="s">
        <v>1246</v>
      </c>
      <c r="G54" s="918"/>
      <c r="H54" s="918">
        <v>0</v>
      </c>
      <c r="I54" s="918">
        <v>0</v>
      </c>
      <c r="J54" s="918">
        <v>0</v>
      </c>
      <c r="K54" s="918">
        <v>0</v>
      </c>
      <c r="L54" s="918">
        <v>0</v>
      </c>
      <c r="M54" s="918">
        <v>0</v>
      </c>
      <c r="N54" s="918">
        <v>0</v>
      </c>
      <c r="O54" s="918">
        <v>0</v>
      </c>
      <c r="P54" s="918">
        <v>0</v>
      </c>
      <c r="Q54" s="918">
        <v>0</v>
      </c>
      <c r="R54" s="918"/>
      <c r="S54" s="918"/>
      <c r="T54" s="918"/>
      <c r="U54" s="918" t="b">
        <v>0</v>
      </c>
      <c r="V54" s="918" t="s">
        <v>621</v>
      </c>
    </row>
    <row r="55" spans="1:22" ht="15.75">
      <c r="A55" s="918">
        <v>14</v>
      </c>
      <c r="B55" s="918">
        <v>14</v>
      </c>
      <c r="C55" s="918">
        <v>1</v>
      </c>
      <c r="D55" s="918" t="s">
        <v>1196</v>
      </c>
      <c r="E55" s="918"/>
      <c r="F55" s="918"/>
      <c r="G55" s="918"/>
      <c r="H55" s="918">
        <v>0</v>
      </c>
      <c r="I55" s="918">
        <v>0</v>
      </c>
      <c r="J55" s="918">
        <v>0</v>
      </c>
      <c r="K55" s="918">
        <v>0</v>
      </c>
      <c r="L55" s="918">
        <v>0</v>
      </c>
      <c r="M55" s="918">
        <v>0</v>
      </c>
      <c r="N55" s="918">
        <v>0</v>
      </c>
      <c r="O55" s="918">
        <v>0</v>
      </c>
      <c r="P55" s="918">
        <v>0</v>
      </c>
      <c r="Q55" s="918">
        <v>0</v>
      </c>
      <c r="R55" s="918"/>
      <c r="S55" s="918"/>
      <c r="T55" s="918"/>
      <c r="U55" s="918" t="b">
        <v>0</v>
      </c>
      <c r="V55" s="918" t="s">
        <v>621</v>
      </c>
    </row>
    <row r="56" spans="1:22" ht="15.75">
      <c r="A56" s="918">
        <v>15</v>
      </c>
      <c r="B56" s="918">
        <v>15</v>
      </c>
      <c r="C56" s="918">
        <v>1</v>
      </c>
      <c r="D56" s="918" t="s">
        <v>1198</v>
      </c>
      <c r="E56" s="918"/>
      <c r="F56" s="918"/>
      <c r="G56" s="918"/>
      <c r="H56" s="918">
        <v>0</v>
      </c>
      <c r="I56" s="918">
        <v>0</v>
      </c>
      <c r="J56" s="918">
        <v>0</v>
      </c>
      <c r="K56" s="918">
        <v>0</v>
      </c>
      <c r="L56" s="918">
        <v>0</v>
      </c>
      <c r="M56" s="918">
        <v>0</v>
      </c>
      <c r="N56" s="918">
        <v>0</v>
      </c>
      <c r="O56" s="918">
        <v>0</v>
      </c>
      <c r="P56" s="918">
        <v>0</v>
      </c>
      <c r="Q56" s="918">
        <v>0</v>
      </c>
      <c r="R56" s="918"/>
      <c r="S56" s="918"/>
      <c r="T56" s="918"/>
      <c r="U56" s="918" t="b">
        <v>0</v>
      </c>
      <c r="V56" s="918" t="s">
        <v>621</v>
      </c>
    </row>
    <row r="57" spans="1:22" ht="15.75">
      <c r="A57" s="918">
        <v>16</v>
      </c>
      <c r="B57" s="918">
        <v>16</v>
      </c>
      <c r="C57" s="918">
        <v>1</v>
      </c>
      <c r="D57" s="918" t="s">
        <v>1199</v>
      </c>
      <c r="E57" s="918"/>
      <c r="F57" s="918"/>
      <c r="G57" s="918"/>
      <c r="H57" s="918">
        <v>0</v>
      </c>
      <c r="I57" s="918">
        <v>0</v>
      </c>
      <c r="J57" s="918">
        <v>0</v>
      </c>
      <c r="K57" s="918">
        <v>0</v>
      </c>
      <c r="L57" s="918">
        <v>0</v>
      </c>
      <c r="M57" s="918">
        <v>0</v>
      </c>
      <c r="N57" s="918">
        <v>0</v>
      </c>
      <c r="O57" s="918">
        <v>0</v>
      </c>
      <c r="P57" s="918">
        <v>0</v>
      </c>
      <c r="Q57" s="918">
        <v>0</v>
      </c>
      <c r="R57" s="918"/>
      <c r="S57" s="918"/>
      <c r="T57" s="918"/>
      <c r="U57" s="918" t="b">
        <v>0</v>
      </c>
      <c r="V57" s="918" t="s">
        <v>621</v>
      </c>
    </row>
    <row r="58" spans="1:22" ht="15.75">
      <c r="A58" s="918">
        <v>17</v>
      </c>
      <c r="B58" s="918">
        <v>17</v>
      </c>
      <c r="C58" s="918">
        <v>1</v>
      </c>
      <c r="D58" s="918" t="s">
        <v>1201</v>
      </c>
      <c r="E58" s="918"/>
      <c r="F58" s="918"/>
      <c r="G58" s="918"/>
      <c r="H58" s="918">
        <v>0</v>
      </c>
      <c r="I58" s="918">
        <v>0</v>
      </c>
      <c r="J58" s="918">
        <v>0</v>
      </c>
      <c r="K58" s="918">
        <v>0</v>
      </c>
      <c r="L58" s="918">
        <v>0</v>
      </c>
      <c r="M58" s="918">
        <v>0</v>
      </c>
      <c r="N58" s="918">
        <v>0</v>
      </c>
      <c r="O58" s="918">
        <v>0</v>
      </c>
      <c r="P58" s="918">
        <v>0</v>
      </c>
      <c r="Q58" s="918">
        <v>0</v>
      </c>
      <c r="R58" s="918"/>
      <c r="S58" s="918"/>
      <c r="T58" s="918"/>
      <c r="U58" s="918" t="b">
        <v>0</v>
      </c>
      <c r="V58" s="918" t="s">
        <v>621</v>
      </c>
    </row>
    <row r="59" spans="1:22" ht="15.75">
      <c r="A59" s="918">
        <v>18</v>
      </c>
      <c r="B59" s="918">
        <v>18</v>
      </c>
      <c r="C59" s="918">
        <v>1</v>
      </c>
      <c r="D59" s="918" t="s">
        <v>1203</v>
      </c>
      <c r="E59" s="918"/>
      <c r="F59" s="918"/>
      <c r="G59" s="918"/>
      <c r="H59" s="918">
        <v>0</v>
      </c>
      <c r="I59" s="918">
        <v>0</v>
      </c>
      <c r="J59" s="918">
        <v>0</v>
      </c>
      <c r="K59" s="918">
        <v>0</v>
      </c>
      <c r="L59" s="918">
        <v>0</v>
      </c>
      <c r="M59" s="918">
        <v>0</v>
      </c>
      <c r="N59" s="918">
        <v>0</v>
      </c>
      <c r="O59" s="918">
        <v>0</v>
      </c>
      <c r="P59" s="918">
        <v>0</v>
      </c>
      <c r="Q59" s="918">
        <v>0</v>
      </c>
      <c r="R59" s="918"/>
      <c r="S59" s="918"/>
      <c r="T59" s="918"/>
      <c r="U59" s="918" t="b">
        <v>0</v>
      </c>
      <c r="V59" s="918" t="s">
        <v>621</v>
      </c>
    </row>
    <row r="60" spans="1:22" ht="15.75">
      <c r="A60" s="918">
        <v>19</v>
      </c>
      <c r="B60" s="918">
        <v>19</v>
      </c>
      <c r="C60" s="918">
        <v>1</v>
      </c>
      <c r="D60" s="918" t="s">
        <v>1204</v>
      </c>
      <c r="E60" s="918"/>
      <c r="F60" s="918"/>
      <c r="G60" s="918"/>
      <c r="H60" s="918">
        <v>0</v>
      </c>
      <c r="I60" s="918">
        <v>0</v>
      </c>
      <c r="J60" s="918">
        <v>0</v>
      </c>
      <c r="K60" s="918">
        <v>0</v>
      </c>
      <c r="L60" s="918">
        <v>0</v>
      </c>
      <c r="M60" s="918">
        <v>0</v>
      </c>
      <c r="N60" s="918">
        <v>0</v>
      </c>
      <c r="O60" s="918">
        <v>0</v>
      </c>
      <c r="P60" s="918">
        <v>0</v>
      </c>
      <c r="Q60" s="918">
        <v>0</v>
      </c>
      <c r="R60" s="918"/>
      <c r="S60" s="918"/>
      <c r="T60" s="918"/>
      <c r="U60" s="918" t="b">
        <v>0</v>
      </c>
      <c r="V60" s="918" t="s">
        <v>621</v>
      </c>
    </row>
    <row r="61" spans="1:22" ht="15.75">
      <c r="A61" s="918">
        <v>20</v>
      </c>
      <c r="B61" s="918">
        <v>20</v>
      </c>
      <c r="C61" s="918">
        <v>1</v>
      </c>
      <c r="D61" s="918" t="s">
        <v>1206</v>
      </c>
      <c r="E61" s="918"/>
      <c r="F61" s="918"/>
      <c r="G61" s="918"/>
      <c r="H61" s="918">
        <v>0</v>
      </c>
      <c r="I61" s="918">
        <v>0</v>
      </c>
      <c r="J61" s="918">
        <v>0</v>
      </c>
      <c r="K61" s="918">
        <v>0</v>
      </c>
      <c r="L61" s="918">
        <v>0</v>
      </c>
      <c r="M61" s="918">
        <v>0</v>
      </c>
      <c r="N61" s="918">
        <v>0</v>
      </c>
      <c r="O61" s="918">
        <v>0</v>
      </c>
      <c r="P61" s="918">
        <v>0</v>
      </c>
      <c r="Q61" s="918">
        <v>0</v>
      </c>
      <c r="R61" s="918"/>
      <c r="S61" s="918"/>
      <c r="T61" s="918"/>
      <c r="U61" s="918" t="b">
        <v>0</v>
      </c>
      <c r="V61" s="918" t="s">
        <v>621</v>
      </c>
    </row>
    <row r="62" spans="1:22" ht="15.75">
      <c r="A62" s="918">
        <v>21</v>
      </c>
      <c r="B62" s="918">
        <v>21</v>
      </c>
      <c r="C62" s="918">
        <v>1</v>
      </c>
      <c r="D62" s="918" t="s">
        <v>1208</v>
      </c>
      <c r="E62" s="918"/>
      <c r="F62" s="918"/>
      <c r="G62" s="918"/>
      <c r="H62" s="918">
        <v>0</v>
      </c>
      <c r="I62" s="918">
        <v>0</v>
      </c>
      <c r="J62" s="918">
        <v>0</v>
      </c>
      <c r="K62" s="918">
        <v>0</v>
      </c>
      <c r="L62" s="918">
        <v>0</v>
      </c>
      <c r="M62" s="918">
        <v>0</v>
      </c>
      <c r="N62" s="918">
        <v>0</v>
      </c>
      <c r="O62" s="918">
        <v>0</v>
      </c>
      <c r="P62" s="918">
        <v>0</v>
      </c>
      <c r="Q62" s="918">
        <v>0</v>
      </c>
      <c r="R62" s="918"/>
      <c r="S62" s="918"/>
      <c r="T62" s="918"/>
      <c r="U62" s="918" t="b">
        <v>0</v>
      </c>
      <c r="V62" s="918" t="s">
        <v>621</v>
      </c>
    </row>
    <row r="63" spans="1:22" ht="15.75">
      <c r="A63" s="918">
        <v>22</v>
      </c>
      <c r="B63" s="918">
        <v>22</v>
      </c>
      <c r="C63" s="918">
        <v>1</v>
      </c>
      <c r="D63" s="918" t="s">
        <v>1210</v>
      </c>
      <c r="E63" s="918"/>
      <c r="F63" s="918"/>
      <c r="G63" s="918"/>
      <c r="H63" s="918">
        <v>0</v>
      </c>
      <c r="I63" s="918">
        <v>0</v>
      </c>
      <c r="J63" s="918">
        <v>0</v>
      </c>
      <c r="K63" s="918">
        <v>0</v>
      </c>
      <c r="L63" s="918">
        <v>0</v>
      </c>
      <c r="M63" s="918">
        <v>0</v>
      </c>
      <c r="N63" s="918">
        <v>0</v>
      </c>
      <c r="O63" s="918">
        <v>0</v>
      </c>
      <c r="P63" s="918">
        <v>0</v>
      </c>
      <c r="Q63" s="918">
        <v>0</v>
      </c>
      <c r="R63" s="918"/>
      <c r="S63" s="918"/>
      <c r="T63" s="918"/>
      <c r="U63" s="918" t="b">
        <v>0</v>
      </c>
      <c r="V63" s="918" t="s">
        <v>621</v>
      </c>
    </row>
    <row r="64" spans="1:22" ht="15.75">
      <c r="A64" s="918">
        <v>23</v>
      </c>
      <c r="B64" s="918">
        <v>23</v>
      </c>
      <c r="C64" s="918">
        <v>1</v>
      </c>
      <c r="D64" s="918" t="s">
        <v>1211</v>
      </c>
      <c r="E64" s="918"/>
      <c r="F64" s="918"/>
      <c r="G64" s="918"/>
      <c r="H64" s="918">
        <v>0</v>
      </c>
      <c r="I64" s="918">
        <v>0</v>
      </c>
      <c r="J64" s="918">
        <v>0</v>
      </c>
      <c r="K64" s="918">
        <v>0</v>
      </c>
      <c r="L64" s="918">
        <v>0</v>
      </c>
      <c r="M64" s="918">
        <v>0</v>
      </c>
      <c r="N64" s="918">
        <v>0</v>
      </c>
      <c r="O64" s="918">
        <v>0</v>
      </c>
      <c r="P64" s="918">
        <v>0</v>
      </c>
      <c r="Q64" s="918">
        <v>0</v>
      </c>
      <c r="R64" s="918"/>
      <c r="S64" s="918"/>
      <c r="T64" s="918"/>
      <c r="U64" s="918" t="b">
        <v>0</v>
      </c>
      <c r="V64" s="918" t="s">
        <v>621</v>
      </c>
    </row>
    <row r="65" spans="1:22" ht="15.75">
      <c r="A65" s="918">
        <v>24</v>
      </c>
      <c r="B65" s="918">
        <v>24</v>
      </c>
      <c r="C65" s="918">
        <v>1</v>
      </c>
      <c r="D65" s="918" t="s">
        <v>1213</v>
      </c>
      <c r="E65" s="918"/>
      <c r="F65" s="918"/>
      <c r="G65" s="918"/>
      <c r="H65" s="918">
        <v>0</v>
      </c>
      <c r="I65" s="918">
        <v>0</v>
      </c>
      <c r="J65" s="918">
        <v>0</v>
      </c>
      <c r="K65" s="918">
        <v>0</v>
      </c>
      <c r="L65" s="918">
        <v>0</v>
      </c>
      <c r="M65" s="918">
        <v>0</v>
      </c>
      <c r="N65" s="918">
        <v>0</v>
      </c>
      <c r="O65" s="918">
        <v>0</v>
      </c>
      <c r="P65" s="918">
        <v>0</v>
      </c>
      <c r="Q65" s="918">
        <v>0</v>
      </c>
      <c r="R65" s="918"/>
      <c r="S65" s="918"/>
      <c r="T65" s="918"/>
      <c r="U65" s="918" t="b">
        <v>0</v>
      </c>
      <c r="V65" s="918" t="s">
        <v>621</v>
      </c>
    </row>
    <row r="66" spans="1:22" ht="15.75">
      <c r="A66" s="918">
        <v>25</v>
      </c>
      <c r="B66" s="918">
        <v>25</v>
      </c>
      <c r="C66" s="918">
        <v>1</v>
      </c>
      <c r="D66" s="918" t="s">
        <v>1215</v>
      </c>
      <c r="E66" s="918"/>
      <c r="F66" s="918"/>
      <c r="G66" s="918"/>
      <c r="H66" s="918">
        <v>0</v>
      </c>
      <c r="I66" s="918">
        <v>0</v>
      </c>
      <c r="J66" s="918">
        <v>0</v>
      </c>
      <c r="K66" s="918">
        <v>0</v>
      </c>
      <c r="L66" s="918">
        <v>0</v>
      </c>
      <c r="M66" s="918">
        <v>0</v>
      </c>
      <c r="N66" s="918">
        <v>0</v>
      </c>
      <c r="O66" s="918">
        <v>0</v>
      </c>
      <c r="P66" s="918">
        <v>0</v>
      </c>
      <c r="Q66" s="918">
        <v>0</v>
      </c>
      <c r="R66" s="918"/>
      <c r="S66" s="918"/>
      <c r="T66" s="918"/>
      <c r="U66" s="918" t="b">
        <v>0</v>
      </c>
      <c r="V66" s="918" t="s">
        <v>621</v>
      </c>
    </row>
    <row r="67" spans="1:22" ht="15.75">
      <c r="A67" s="918">
        <v>26</v>
      </c>
      <c r="B67" s="918">
        <v>26</v>
      </c>
      <c r="C67" s="918">
        <v>1</v>
      </c>
      <c r="D67" s="918" t="s">
        <v>1217</v>
      </c>
      <c r="E67" s="918"/>
      <c r="F67" s="918"/>
      <c r="G67" s="918"/>
      <c r="H67" s="918">
        <v>0</v>
      </c>
      <c r="I67" s="918">
        <v>0</v>
      </c>
      <c r="J67" s="918">
        <v>0</v>
      </c>
      <c r="K67" s="918">
        <v>0</v>
      </c>
      <c r="L67" s="918">
        <v>0</v>
      </c>
      <c r="M67" s="918">
        <v>0</v>
      </c>
      <c r="N67" s="918">
        <v>0</v>
      </c>
      <c r="O67" s="918">
        <v>0</v>
      </c>
      <c r="P67" s="918">
        <v>0</v>
      </c>
      <c r="Q67" s="918">
        <v>0</v>
      </c>
      <c r="R67" s="918"/>
      <c r="S67" s="918"/>
      <c r="T67" s="918"/>
      <c r="U67" s="918" t="b">
        <v>0</v>
      </c>
      <c r="V67" s="918" t="s">
        <v>621</v>
      </c>
    </row>
    <row r="68" spans="1:22" ht="15.75">
      <c r="A68" s="918">
        <v>27</v>
      </c>
      <c r="B68" s="918">
        <v>27</v>
      </c>
      <c r="C68" s="918">
        <v>1</v>
      </c>
      <c r="D68" s="918" t="s">
        <v>1218</v>
      </c>
      <c r="E68" s="918"/>
      <c r="F68" s="918"/>
      <c r="G68" s="918"/>
      <c r="H68" s="918">
        <v>0</v>
      </c>
      <c r="I68" s="918">
        <v>0</v>
      </c>
      <c r="J68" s="918">
        <v>0</v>
      </c>
      <c r="K68" s="918">
        <v>0</v>
      </c>
      <c r="L68" s="918">
        <v>0</v>
      </c>
      <c r="M68" s="918">
        <v>0</v>
      </c>
      <c r="N68" s="918">
        <v>0</v>
      </c>
      <c r="O68" s="918">
        <v>0</v>
      </c>
      <c r="P68" s="918">
        <v>0</v>
      </c>
      <c r="Q68" s="918">
        <v>0</v>
      </c>
      <c r="R68" s="918"/>
      <c r="S68" s="918"/>
      <c r="T68" s="918"/>
      <c r="U68" s="918" t="b">
        <v>0</v>
      </c>
      <c r="V68" s="918" t="s">
        <v>621</v>
      </c>
    </row>
    <row r="69" spans="1:22" ht="15.75">
      <c r="A69" s="918">
        <v>28</v>
      </c>
      <c r="B69" s="918">
        <v>28</v>
      </c>
      <c r="C69" s="918">
        <v>1</v>
      </c>
      <c r="D69" s="918" t="s">
        <v>1220</v>
      </c>
      <c r="E69" s="918"/>
      <c r="F69" s="918"/>
      <c r="G69" s="918"/>
      <c r="H69" s="918">
        <v>0</v>
      </c>
      <c r="I69" s="918">
        <v>0</v>
      </c>
      <c r="J69" s="918">
        <v>0</v>
      </c>
      <c r="K69" s="918">
        <v>0</v>
      </c>
      <c r="L69" s="918">
        <v>0</v>
      </c>
      <c r="M69" s="918">
        <v>0</v>
      </c>
      <c r="N69" s="918">
        <v>0</v>
      </c>
      <c r="O69" s="918">
        <v>0</v>
      </c>
      <c r="P69" s="918">
        <v>0</v>
      </c>
      <c r="Q69" s="918">
        <v>0</v>
      </c>
      <c r="R69" s="918"/>
      <c r="S69" s="918"/>
      <c r="T69" s="918"/>
      <c r="U69" s="918" t="b">
        <v>0</v>
      </c>
      <c r="V69" s="918" t="s">
        <v>621</v>
      </c>
    </row>
    <row r="70" spans="1:22" ht="15.75">
      <c r="A70" s="918">
        <v>29</v>
      </c>
      <c r="B70" s="918">
        <v>29</v>
      </c>
      <c r="C70" s="918">
        <v>1</v>
      </c>
      <c r="D70" s="918" t="s">
        <v>1222</v>
      </c>
      <c r="E70" s="918"/>
      <c r="F70" s="918"/>
      <c r="G70" s="918"/>
      <c r="H70" s="918">
        <v>0</v>
      </c>
      <c r="I70" s="918">
        <v>0</v>
      </c>
      <c r="J70" s="918">
        <v>0</v>
      </c>
      <c r="K70" s="918">
        <v>0</v>
      </c>
      <c r="L70" s="918">
        <v>0</v>
      </c>
      <c r="M70" s="918">
        <v>0</v>
      </c>
      <c r="N70" s="918">
        <v>0</v>
      </c>
      <c r="O70" s="918">
        <v>0</v>
      </c>
      <c r="P70" s="918">
        <v>0</v>
      </c>
      <c r="Q70" s="918">
        <v>0</v>
      </c>
      <c r="R70" s="918"/>
      <c r="S70" s="918"/>
      <c r="T70" s="918"/>
      <c r="U70" s="918" t="b">
        <v>0</v>
      </c>
      <c r="V70" s="918" t="s">
        <v>621</v>
      </c>
    </row>
    <row r="71" spans="1:22" ht="15.75">
      <c r="A71" s="918">
        <v>30</v>
      </c>
      <c r="B71" s="918">
        <v>30</v>
      </c>
      <c r="C71" s="918">
        <v>1</v>
      </c>
      <c r="D71" s="918" t="s">
        <v>1223</v>
      </c>
      <c r="E71" s="918"/>
      <c r="F71" s="918"/>
      <c r="G71" s="918"/>
      <c r="H71" s="918">
        <v>0</v>
      </c>
      <c r="I71" s="918">
        <v>0</v>
      </c>
      <c r="J71" s="918">
        <v>0</v>
      </c>
      <c r="K71" s="918">
        <v>0</v>
      </c>
      <c r="L71" s="918">
        <v>0</v>
      </c>
      <c r="M71" s="918">
        <v>0</v>
      </c>
      <c r="N71" s="918">
        <v>0</v>
      </c>
      <c r="O71" s="918">
        <v>0</v>
      </c>
      <c r="P71" s="918">
        <v>0</v>
      </c>
      <c r="Q71" s="918">
        <v>0</v>
      </c>
      <c r="R71" s="918"/>
      <c r="S71" s="918"/>
      <c r="T71" s="918"/>
      <c r="U71" s="918" t="b">
        <v>0</v>
      </c>
      <c r="V71" s="918" t="s">
        <v>621</v>
      </c>
    </row>
    <row r="72" spans="1:22" ht="15.75">
      <c r="A72" s="918">
        <v>31</v>
      </c>
      <c r="B72" s="918">
        <v>31</v>
      </c>
      <c r="C72" s="918">
        <v>1</v>
      </c>
      <c r="D72" s="918" t="s">
        <v>1224</v>
      </c>
      <c r="E72" s="918"/>
      <c r="F72" s="918"/>
      <c r="G72" s="918"/>
      <c r="H72" s="918">
        <v>0</v>
      </c>
      <c r="I72" s="918">
        <v>0</v>
      </c>
      <c r="J72" s="918">
        <v>0</v>
      </c>
      <c r="K72" s="918">
        <v>0</v>
      </c>
      <c r="L72" s="918">
        <v>0</v>
      </c>
      <c r="M72" s="918">
        <v>0</v>
      </c>
      <c r="N72" s="918">
        <v>0</v>
      </c>
      <c r="O72" s="918">
        <v>0</v>
      </c>
      <c r="P72" s="918">
        <v>0</v>
      </c>
      <c r="Q72" s="918">
        <v>0</v>
      </c>
      <c r="R72" s="918"/>
      <c r="S72" s="918"/>
      <c r="T72" s="918"/>
      <c r="U72" s="918" t="b">
        <v>0</v>
      </c>
      <c r="V72" s="918" t="s">
        <v>621</v>
      </c>
    </row>
    <row r="73" spans="1:22" ht="15.75">
      <c r="A73" s="918">
        <v>32</v>
      </c>
      <c r="B73" s="918">
        <v>32</v>
      </c>
      <c r="C73" s="918">
        <v>1</v>
      </c>
      <c r="D73" s="918" t="s">
        <v>1225</v>
      </c>
      <c r="E73" s="918"/>
      <c r="F73" s="918"/>
      <c r="G73" s="918"/>
      <c r="H73" s="918">
        <v>0</v>
      </c>
      <c r="I73" s="918">
        <v>0</v>
      </c>
      <c r="J73" s="918">
        <v>0</v>
      </c>
      <c r="K73" s="918">
        <v>0</v>
      </c>
      <c r="L73" s="918">
        <v>0</v>
      </c>
      <c r="M73" s="918">
        <v>0</v>
      </c>
      <c r="N73" s="918">
        <v>0</v>
      </c>
      <c r="O73" s="918">
        <v>0</v>
      </c>
      <c r="P73" s="918">
        <v>0</v>
      </c>
      <c r="Q73" s="918">
        <v>0</v>
      </c>
      <c r="R73" s="918"/>
      <c r="S73" s="918"/>
      <c r="T73" s="918"/>
      <c r="U73" s="918" t="b">
        <v>0</v>
      </c>
      <c r="V73" s="918" t="s">
        <v>621</v>
      </c>
    </row>
    <row r="74" spans="1:22" ht="15.75">
      <c r="A74" s="918">
        <v>33</v>
      </c>
      <c r="B74" s="918">
        <v>33</v>
      </c>
      <c r="C74" s="918">
        <v>1</v>
      </c>
      <c r="D74" s="918" t="s">
        <v>1227</v>
      </c>
      <c r="E74" s="918"/>
      <c r="F74" s="918"/>
      <c r="G74" s="918"/>
      <c r="H74" s="918">
        <v>0</v>
      </c>
      <c r="I74" s="918">
        <v>0</v>
      </c>
      <c r="J74" s="918">
        <v>0</v>
      </c>
      <c r="K74" s="918">
        <v>0</v>
      </c>
      <c r="L74" s="918">
        <v>0</v>
      </c>
      <c r="M74" s="918">
        <v>0</v>
      </c>
      <c r="N74" s="918">
        <v>0</v>
      </c>
      <c r="O74" s="918">
        <v>0</v>
      </c>
      <c r="P74" s="918">
        <v>0</v>
      </c>
      <c r="Q74" s="918">
        <v>0</v>
      </c>
      <c r="R74" s="918"/>
      <c r="S74" s="918"/>
      <c r="T74" s="918"/>
      <c r="U74" s="918" t="b">
        <v>0</v>
      </c>
      <c r="V74" s="918" t="s">
        <v>621</v>
      </c>
    </row>
    <row r="75" spans="1:22" ht="15.75">
      <c r="A75" s="918">
        <v>34</v>
      </c>
      <c r="B75" s="918">
        <v>34</v>
      </c>
      <c r="C75" s="918">
        <v>1</v>
      </c>
      <c r="D75" s="918" t="s">
        <v>1229</v>
      </c>
      <c r="E75" s="918"/>
      <c r="F75" s="918"/>
      <c r="G75" s="918"/>
      <c r="H75" s="918">
        <v>0</v>
      </c>
      <c r="I75" s="918">
        <v>0</v>
      </c>
      <c r="J75" s="918">
        <v>0</v>
      </c>
      <c r="K75" s="918">
        <v>0</v>
      </c>
      <c r="L75" s="918">
        <v>0</v>
      </c>
      <c r="M75" s="918">
        <v>0</v>
      </c>
      <c r="N75" s="918">
        <v>0</v>
      </c>
      <c r="O75" s="918">
        <v>0</v>
      </c>
      <c r="P75" s="918">
        <v>0</v>
      </c>
      <c r="Q75" s="918">
        <v>0</v>
      </c>
      <c r="R75" s="918"/>
      <c r="S75" s="918"/>
      <c r="T75" s="918"/>
      <c r="U75" s="918" t="b">
        <v>0</v>
      </c>
      <c r="V75" s="918" t="s">
        <v>621</v>
      </c>
    </row>
    <row r="76" spans="1:22" ht="15.75">
      <c r="A76" s="918">
        <v>35</v>
      </c>
      <c r="B76" s="918">
        <v>35</v>
      </c>
      <c r="C76" s="918">
        <v>1</v>
      </c>
      <c r="D76" s="918" t="s">
        <v>1230</v>
      </c>
      <c r="E76" s="918"/>
      <c r="F76" s="918"/>
      <c r="G76" s="918"/>
      <c r="H76" s="918">
        <v>0</v>
      </c>
      <c r="I76" s="918">
        <v>0</v>
      </c>
      <c r="J76" s="918">
        <v>0</v>
      </c>
      <c r="K76" s="918">
        <v>0</v>
      </c>
      <c r="L76" s="918">
        <v>0</v>
      </c>
      <c r="M76" s="918">
        <v>0</v>
      </c>
      <c r="N76" s="918">
        <v>0</v>
      </c>
      <c r="O76" s="918">
        <v>0</v>
      </c>
      <c r="P76" s="918">
        <v>0</v>
      </c>
      <c r="Q76" s="918">
        <v>0</v>
      </c>
      <c r="R76" s="918"/>
      <c r="S76" s="918"/>
      <c r="T76" s="918"/>
      <c r="U76" s="918" t="b">
        <v>0</v>
      </c>
      <c r="V76" s="918" t="s">
        <v>621</v>
      </c>
    </row>
    <row r="77" spans="1:22" ht="15.75">
      <c r="A77" s="918">
        <v>36</v>
      </c>
      <c r="B77" s="918">
        <v>36</v>
      </c>
      <c r="C77" s="918">
        <v>1</v>
      </c>
      <c r="D77" s="918" t="s">
        <v>1232</v>
      </c>
      <c r="E77" s="918"/>
      <c r="F77" s="918"/>
      <c r="G77" s="918"/>
      <c r="H77" s="918">
        <v>0</v>
      </c>
      <c r="I77" s="918">
        <v>0</v>
      </c>
      <c r="J77" s="918">
        <v>0</v>
      </c>
      <c r="K77" s="918">
        <v>0</v>
      </c>
      <c r="L77" s="918">
        <v>0</v>
      </c>
      <c r="M77" s="918">
        <v>0</v>
      </c>
      <c r="N77" s="918">
        <v>0</v>
      </c>
      <c r="O77" s="918">
        <v>0</v>
      </c>
      <c r="P77" s="918">
        <v>0</v>
      </c>
      <c r="Q77" s="918">
        <v>0</v>
      </c>
      <c r="R77" s="918"/>
      <c r="S77" s="918"/>
      <c r="T77" s="918"/>
      <c r="U77" s="918" t="b">
        <v>0</v>
      </c>
      <c r="V77" s="918" t="s">
        <v>621</v>
      </c>
    </row>
    <row r="78" spans="1:22" ht="15.75">
      <c r="A78" s="918">
        <v>37</v>
      </c>
      <c r="B78" s="918">
        <v>37</v>
      </c>
      <c r="C78" s="918">
        <v>1</v>
      </c>
      <c r="D78" s="918" t="s">
        <v>1234</v>
      </c>
      <c r="E78" s="918"/>
      <c r="F78" s="918"/>
      <c r="G78" s="918"/>
      <c r="H78" s="918">
        <v>0</v>
      </c>
      <c r="I78" s="918">
        <v>0</v>
      </c>
      <c r="J78" s="918">
        <v>0</v>
      </c>
      <c r="K78" s="918">
        <v>0</v>
      </c>
      <c r="L78" s="918">
        <v>0</v>
      </c>
      <c r="M78" s="918">
        <v>0</v>
      </c>
      <c r="N78" s="918">
        <v>0</v>
      </c>
      <c r="O78" s="918">
        <v>0</v>
      </c>
      <c r="P78" s="918">
        <v>0</v>
      </c>
      <c r="Q78" s="918">
        <v>0</v>
      </c>
      <c r="R78" s="918"/>
      <c r="S78" s="918"/>
      <c r="T78" s="918"/>
      <c r="U78" s="918" t="b">
        <v>0</v>
      </c>
      <c r="V78" s="918" t="s">
        <v>621</v>
      </c>
    </row>
    <row r="79" spans="1:22" ht="15.75">
      <c r="A79" s="918">
        <v>38</v>
      </c>
      <c r="B79" s="918">
        <v>38</v>
      </c>
      <c r="C79" s="918">
        <v>1</v>
      </c>
      <c r="D79" s="918" t="s">
        <v>1235</v>
      </c>
      <c r="E79" s="918"/>
      <c r="F79" s="918"/>
      <c r="G79" s="918"/>
      <c r="H79" s="918">
        <v>0</v>
      </c>
      <c r="I79" s="918">
        <v>0</v>
      </c>
      <c r="J79" s="918">
        <v>0</v>
      </c>
      <c r="K79" s="918">
        <v>0</v>
      </c>
      <c r="L79" s="918">
        <v>0</v>
      </c>
      <c r="M79" s="918">
        <v>0</v>
      </c>
      <c r="N79" s="918">
        <v>0</v>
      </c>
      <c r="O79" s="918">
        <v>0</v>
      </c>
      <c r="P79" s="918">
        <v>0</v>
      </c>
      <c r="Q79" s="918">
        <v>0</v>
      </c>
      <c r="R79" s="918"/>
      <c r="S79" s="918"/>
      <c r="T79" s="918"/>
      <c r="U79" s="918" t="b">
        <v>0</v>
      </c>
      <c r="V79" s="918" t="s">
        <v>621</v>
      </c>
    </row>
    <row r="80" spans="1:22" ht="15.75">
      <c r="A80" s="918">
        <v>39</v>
      </c>
      <c r="B80" s="918">
        <v>39</v>
      </c>
      <c r="C80" s="918">
        <v>1</v>
      </c>
      <c r="D80" s="918" t="s">
        <v>1238</v>
      </c>
      <c r="E80" s="918"/>
      <c r="F80" s="918"/>
      <c r="G80" s="918"/>
      <c r="H80" s="918">
        <v>0</v>
      </c>
      <c r="I80" s="918">
        <v>0</v>
      </c>
      <c r="J80" s="918">
        <v>0</v>
      </c>
      <c r="K80" s="918">
        <v>0</v>
      </c>
      <c r="L80" s="918">
        <v>0</v>
      </c>
      <c r="M80" s="918">
        <v>0</v>
      </c>
      <c r="N80" s="918">
        <v>0</v>
      </c>
      <c r="O80" s="918">
        <v>0</v>
      </c>
      <c r="P80" s="918">
        <v>0</v>
      </c>
      <c r="Q80" s="918">
        <v>0</v>
      </c>
      <c r="R80" s="918"/>
      <c r="S80" s="918"/>
      <c r="T80" s="918"/>
      <c r="U80" s="918" t="b">
        <v>0</v>
      </c>
      <c r="V80" s="918" t="s">
        <v>621</v>
      </c>
    </row>
    <row r="81" spans="1:22" ht="15.75">
      <c r="A81" s="918">
        <v>40</v>
      </c>
      <c r="B81" s="918">
        <v>40</v>
      </c>
      <c r="C81" s="918">
        <v>1</v>
      </c>
      <c r="D81" s="918" t="s">
        <v>1241</v>
      </c>
      <c r="E81" s="918"/>
      <c r="F81" s="918"/>
      <c r="G81" s="918"/>
      <c r="H81" s="918">
        <v>0</v>
      </c>
      <c r="I81" s="918">
        <v>0</v>
      </c>
      <c r="J81" s="918">
        <v>0</v>
      </c>
      <c r="K81" s="918">
        <v>0</v>
      </c>
      <c r="L81" s="918">
        <v>0</v>
      </c>
      <c r="M81" s="918">
        <v>0</v>
      </c>
      <c r="N81" s="918">
        <v>0</v>
      </c>
      <c r="O81" s="918">
        <v>0</v>
      </c>
      <c r="P81" s="918">
        <v>0</v>
      </c>
      <c r="Q81" s="918">
        <v>0</v>
      </c>
      <c r="R81" s="918"/>
      <c r="S81" s="918"/>
      <c r="T81" s="918"/>
      <c r="U81" s="918" t="b">
        <v>0</v>
      </c>
      <c r="V81" s="918" t="s">
        <v>621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Q128"/>
  <sheetViews>
    <sheetView showZeros="0" zoomScaleSheetLayoutView="100" workbookViewId="0" topLeftCell="A1">
      <selection activeCell="G5" sqref="G5:G6"/>
    </sheetView>
  </sheetViews>
  <sheetFormatPr defaultColWidth="9.00390625" defaultRowHeight="15.75"/>
  <cols>
    <col min="1" max="1" width="29.625" style="9" customWidth="1"/>
    <col min="2" max="2" width="17.75390625" style="9" customWidth="1"/>
    <col min="3" max="3" width="14.125" style="9" customWidth="1"/>
    <col min="4" max="4" width="9.875" style="9" customWidth="1"/>
    <col min="5" max="5" width="17.375" style="9" bestFit="1" customWidth="1"/>
    <col min="6" max="6" width="11.875" style="9" customWidth="1"/>
    <col min="7" max="7" width="18.50390625" style="9" customWidth="1"/>
    <col min="8" max="8" width="16.625" style="9" customWidth="1"/>
    <col min="9" max="9" width="2.75390625" style="9" customWidth="1"/>
    <col min="10" max="11" width="9.625" style="9" customWidth="1"/>
    <col min="12" max="12" width="10.50390625" style="9" customWidth="1"/>
    <col min="13" max="16384" width="9.00390625" style="9" customWidth="1"/>
  </cols>
  <sheetData>
    <row r="1" spans="1:17" s="1" customFormat="1" ht="19.5" customHeight="1" thickTop="1">
      <c r="A1" s="223" t="s">
        <v>173</v>
      </c>
      <c r="B1" s="360"/>
      <c r="C1" s="360"/>
      <c r="D1" s="360"/>
      <c r="E1" s="360"/>
      <c r="F1" s="361"/>
      <c r="G1" s="361"/>
      <c r="H1" s="362"/>
      <c r="I1"/>
      <c r="J1"/>
      <c r="K1"/>
      <c r="L1" s="63"/>
      <c r="M1" s="56"/>
      <c r="N1" s="65"/>
      <c r="O1" s="14"/>
      <c r="P1" s="14"/>
      <c r="Q1" s="14"/>
    </row>
    <row r="2" spans="1:17" s="1" customFormat="1" ht="19.5" customHeight="1">
      <c r="A2" s="227" t="s">
        <v>175</v>
      </c>
      <c r="B2" s="133"/>
      <c r="C2" s="133"/>
      <c r="D2" s="133"/>
      <c r="E2" s="133"/>
      <c r="F2" s="204"/>
      <c r="G2" s="204"/>
      <c r="H2" s="363"/>
      <c r="I2"/>
      <c r="J2"/>
      <c r="K2"/>
      <c r="L2" s="63"/>
      <c r="M2" s="56"/>
      <c r="N2" s="65"/>
      <c r="O2" s="14"/>
      <c r="P2" s="14"/>
      <c r="Q2" s="14"/>
    </row>
    <row r="3" spans="1:17" s="1" customFormat="1" ht="19.5" customHeight="1">
      <c r="A3" s="229" t="s">
        <v>486</v>
      </c>
      <c r="B3" s="133"/>
      <c r="C3" s="133"/>
      <c r="D3" s="133"/>
      <c r="E3" s="133"/>
      <c r="F3" s="204"/>
      <c r="G3" s="204"/>
      <c r="H3" s="363"/>
      <c r="I3"/>
      <c r="J3"/>
      <c r="K3"/>
      <c r="L3" s="63"/>
      <c r="M3" s="56"/>
      <c r="N3" s="65"/>
      <c r="O3" s="14"/>
      <c r="P3" s="14"/>
      <c r="Q3" s="14"/>
    </row>
    <row r="4" spans="1:17" s="1" customFormat="1" ht="12" customHeight="1" thickBot="1">
      <c r="A4" s="229"/>
      <c r="B4" s="133"/>
      <c r="C4" s="133"/>
      <c r="D4" s="133"/>
      <c r="E4" s="133"/>
      <c r="F4" s="204"/>
      <c r="G4" s="204"/>
      <c r="H4" s="363"/>
      <c r="I4"/>
      <c r="J4"/>
      <c r="K4"/>
      <c r="L4" s="63"/>
      <c r="M4" s="56"/>
      <c r="N4" s="65"/>
      <c r="O4" s="14"/>
      <c r="P4" s="14"/>
      <c r="Q4" s="14"/>
    </row>
    <row r="5" spans="1:17" s="1" customFormat="1" ht="15.75" customHeight="1">
      <c r="A5" s="229"/>
      <c r="B5" s="133"/>
      <c r="C5" s="710" t="s">
        <v>556</v>
      </c>
      <c r="D5" s="1144" t="s">
        <v>1934</v>
      </c>
      <c r="E5" s="1145"/>
      <c r="F5" s="1146"/>
      <c r="G5" s="1137" t="s">
        <v>860</v>
      </c>
      <c r="H5" s="363"/>
      <c r="I5"/>
      <c r="J5"/>
      <c r="K5"/>
      <c r="L5" s="63"/>
      <c r="M5" s="56"/>
      <c r="N5" s="65"/>
      <c r="O5" s="14"/>
      <c r="P5" s="14"/>
      <c r="Q5" s="14"/>
    </row>
    <row r="6" spans="1:17" s="1" customFormat="1" ht="15.75" customHeight="1">
      <c r="A6" s="229"/>
      <c r="B6" s="133"/>
      <c r="C6" s="710" t="s">
        <v>558</v>
      </c>
      <c r="D6" s="1147">
        <v>2006</v>
      </c>
      <c r="E6" s="1148"/>
      <c r="F6" s="1149"/>
      <c r="G6" s="1137" t="s">
        <v>861</v>
      </c>
      <c r="H6" s="363"/>
      <c r="I6"/>
      <c r="J6"/>
      <c r="K6"/>
      <c r="L6" s="63"/>
      <c r="M6" s="56"/>
      <c r="N6" s="65"/>
      <c r="O6" s="14"/>
      <c r="P6" s="14"/>
      <c r="Q6" s="14"/>
    </row>
    <row r="7" spans="1:17" s="1" customFormat="1" ht="15.75" customHeight="1" thickBot="1">
      <c r="A7" s="229"/>
      <c r="B7" s="133"/>
      <c r="C7" s="710" t="s">
        <v>559</v>
      </c>
      <c r="D7" s="1139">
        <v>38844</v>
      </c>
      <c r="E7" s="1140"/>
      <c r="F7" s="1141"/>
      <c r="G7" s="204"/>
      <c r="H7" s="363"/>
      <c r="I7"/>
      <c r="J7"/>
      <c r="K7"/>
      <c r="L7" s="63"/>
      <c r="M7" s="56"/>
      <c r="N7" s="65"/>
      <c r="O7" s="14"/>
      <c r="P7" s="14"/>
      <c r="Q7" s="14"/>
    </row>
    <row r="8" spans="1:17" s="1" customFormat="1" ht="18.75" customHeight="1">
      <c r="A8" s="478" t="s">
        <v>350</v>
      </c>
      <c r="B8" s="141"/>
      <c r="C8" s="141"/>
      <c r="D8" s="141"/>
      <c r="E8" s="141"/>
      <c r="F8" s="141"/>
      <c r="G8" s="141"/>
      <c r="H8" s="316"/>
      <c r="I8" s="493"/>
      <c r="J8" s="493"/>
      <c r="K8" s="493"/>
      <c r="L8" s="63"/>
      <c r="M8" s="56"/>
      <c r="N8" s="65"/>
      <c r="O8" s="14"/>
      <c r="P8" s="14"/>
      <c r="Q8" s="14"/>
    </row>
    <row r="9" spans="1:17" s="1" customFormat="1" ht="6.75" customHeight="1" thickBot="1">
      <c r="A9" s="370"/>
      <c r="B9" s="335"/>
      <c r="C9" s="335"/>
      <c r="D9" s="335"/>
      <c r="E9" s="335"/>
      <c r="F9" s="335"/>
      <c r="G9" s="335"/>
      <c r="H9" s="336"/>
      <c r="I9"/>
      <c r="J9"/>
      <c r="K9"/>
      <c r="L9" s="63"/>
      <c r="M9" s="56"/>
      <c r="N9" s="65"/>
      <c r="O9" s="14"/>
      <c r="P9" s="14"/>
      <c r="Q9" s="14"/>
    </row>
    <row r="10" spans="1:17" s="1" customFormat="1" ht="19.5" customHeight="1">
      <c r="A10" s="515"/>
      <c r="B10" s="516"/>
      <c r="C10" s="516"/>
      <c r="D10" s="522" t="s">
        <v>522</v>
      </c>
      <c r="E10" s="517"/>
      <c r="F10" s="508"/>
      <c r="G10" s="508"/>
      <c r="H10" s="509"/>
      <c r="I10"/>
      <c r="J10"/>
      <c r="K10"/>
      <c r="L10" s="63"/>
      <c r="M10" s="56"/>
      <c r="N10" s="65"/>
      <c r="O10" s="14"/>
      <c r="P10" s="14"/>
      <c r="Q10" s="14"/>
    </row>
    <row r="11" spans="1:17" s="1" customFormat="1" ht="15" customHeight="1">
      <c r="A11" s="515"/>
      <c r="B11" s="516"/>
      <c r="C11" s="516"/>
      <c r="D11" s="519" t="s">
        <v>520</v>
      </c>
      <c r="E11" s="658">
        <f>E35</f>
        <v>0.1100923076923077</v>
      </c>
      <c r="F11" s="508"/>
      <c r="G11" s="508"/>
      <c r="H11" s="509"/>
      <c r="I11"/>
      <c r="J11"/>
      <c r="K11"/>
      <c r="L11" s="63"/>
      <c r="M11" s="56"/>
      <c r="N11" s="65"/>
      <c r="O11" s="14"/>
      <c r="P11" s="14"/>
      <c r="Q11" s="14"/>
    </row>
    <row r="12" spans="1:17" s="1" customFormat="1" ht="15" customHeight="1">
      <c r="A12" s="518"/>
      <c r="B12" s="516"/>
      <c r="C12" s="516"/>
      <c r="D12" s="520" t="s">
        <v>519</v>
      </c>
      <c r="E12" s="659">
        <f>E90</f>
        <v>0</v>
      </c>
      <c r="F12" s="510"/>
      <c r="G12" s="510"/>
      <c r="H12" s="511"/>
      <c r="I12"/>
      <c r="J12"/>
      <c r="K12"/>
      <c r="L12" s="63"/>
      <c r="M12" s="56"/>
      <c r="N12" s="65"/>
      <c r="O12" s="14"/>
      <c r="P12" s="14"/>
      <c r="Q12" s="14"/>
    </row>
    <row r="13" spans="1:17" s="1" customFormat="1" ht="15" customHeight="1" thickBot="1">
      <c r="A13" s="518"/>
      <c r="B13" s="521"/>
      <c r="C13" s="516"/>
      <c r="D13" s="520" t="s">
        <v>546</v>
      </c>
      <c r="E13" s="660">
        <f>E118</f>
        <v>0</v>
      </c>
      <c r="F13" s="141"/>
      <c r="G13" s="141"/>
      <c r="H13" s="316"/>
      <c r="I13"/>
      <c r="J13"/>
      <c r="K13"/>
      <c r="L13" s="63"/>
      <c r="M13" s="56"/>
      <c r="N13" s="65"/>
      <c r="O13" s="14"/>
      <c r="P13" s="14"/>
      <c r="Q13" s="14"/>
    </row>
    <row r="14" spans="1:17" s="1" customFormat="1" ht="15" customHeight="1" thickBot="1">
      <c r="A14" s="518"/>
      <c r="B14" s="521"/>
      <c r="C14" s="521"/>
      <c r="D14" s="520" t="s">
        <v>523</v>
      </c>
      <c r="E14" s="785">
        <f>SUM(E11:E13)</f>
        <v>0.1100923076923077</v>
      </c>
      <c r="F14" s="512"/>
      <c r="G14" s="512"/>
      <c r="H14" s="513"/>
      <c r="I14"/>
      <c r="J14"/>
      <c r="K14"/>
      <c r="L14" s="63"/>
      <c r="M14" s="56"/>
      <c r="N14" s="65"/>
      <c r="O14" s="14"/>
      <c r="P14" s="14"/>
      <c r="Q14" s="14"/>
    </row>
    <row r="15" spans="1:17" s="1" customFormat="1" ht="12" customHeight="1" thickBot="1">
      <c r="A15" s="318"/>
      <c r="B15" s="204"/>
      <c r="C15" s="204"/>
      <c r="D15" s="204"/>
      <c r="E15" s="204"/>
      <c r="F15" s="204"/>
      <c r="G15" s="126"/>
      <c r="H15" s="312"/>
      <c r="I15"/>
      <c r="J15"/>
      <c r="K15"/>
      <c r="L15" s="63"/>
      <c r="M15" s="56"/>
      <c r="N15" s="65"/>
      <c r="O15" s="14"/>
      <c r="P15" s="14"/>
      <c r="Q15" s="14"/>
    </row>
    <row r="16" spans="1:17" s="1" customFormat="1" ht="24.75" customHeight="1" thickBot="1">
      <c r="A16" s="477" t="s">
        <v>442</v>
      </c>
      <c r="B16" s="371"/>
      <c r="C16" s="372"/>
      <c r="D16" s="373"/>
      <c r="E16" s="374"/>
      <c r="F16" s="205" t="s">
        <v>69</v>
      </c>
      <c r="G16" s="143"/>
      <c r="H16" s="364"/>
      <c r="I16" s="8"/>
      <c r="J16" s="21"/>
      <c r="K16" s="22"/>
      <c r="L16" s="63"/>
      <c r="M16" s="56"/>
      <c r="N16" s="65"/>
      <c r="O16" s="14"/>
      <c r="P16" s="14"/>
      <c r="Q16" s="14"/>
    </row>
    <row r="17" spans="1:17" s="1" customFormat="1" ht="12" customHeight="1">
      <c r="A17" s="286"/>
      <c r="B17" s="206"/>
      <c r="C17" s="207"/>
      <c r="D17" s="208"/>
      <c r="E17" s="208"/>
      <c r="F17" s="209"/>
      <c r="G17" s="7"/>
      <c r="H17" s="365"/>
      <c r="I17" s="8"/>
      <c r="J17" s="21"/>
      <c r="K17" s="22"/>
      <c r="L17" s="63"/>
      <c r="M17" s="56"/>
      <c r="N17" s="65"/>
      <c r="O17" s="14"/>
      <c r="P17" s="14"/>
      <c r="Q17" s="14"/>
    </row>
    <row r="18" spans="1:17" s="1" customFormat="1" ht="15" customHeight="1">
      <c r="A18" s="366" t="s">
        <v>251</v>
      </c>
      <c r="B18" s="210"/>
      <c r="C18" s="211"/>
      <c r="D18" s="212"/>
      <c r="E18" s="208"/>
      <c r="F18" s="209"/>
      <c r="G18" s="7"/>
      <c r="H18" s="365"/>
      <c r="I18" s="8"/>
      <c r="J18" s="21"/>
      <c r="K18" s="22"/>
      <c r="L18" s="63"/>
      <c r="M18" s="56"/>
      <c r="N18" s="65"/>
      <c r="O18" s="14"/>
      <c r="P18" s="14"/>
      <c r="Q18" s="14"/>
    </row>
    <row r="19" spans="1:17" s="1" customFormat="1" ht="15" customHeight="1">
      <c r="A19" s="402" t="s">
        <v>462</v>
      </c>
      <c r="B19" s="210"/>
      <c r="C19" s="211"/>
      <c r="D19" s="212"/>
      <c r="E19" s="208"/>
      <c r="F19" s="209"/>
      <c r="G19" s="7"/>
      <c r="H19" s="365"/>
      <c r="I19" s="8"/>
      <c r="J19" s="21"/>
      <c r="K19" s="22"/>
      <c r="L19" s="63"/>
      <c r="M19" s="56"/>
      <c r="N19" s="65"/>
      <c r="O19" s="14"/>
      <c r="P19" s="14"/>
      <c r="Q19" s="14"/>
    </row>
    <row r="20" spans="1:17" s="1" customFormat="1" ht="15" customHeight="1">
      <c r="A20" s="402" t="s">
        <v>463</v>
      </c>
      <c r="B20" s="210"/>
      <c r="C20" s="211"/>
      <c r="D20" s="212"/>
      <c r="E20" s="208"/>
      <c r="F20" s="209"/>
      <c r="G20" s="7"/>
      <c r="H20" s="365"/>
      <c r="I20" s="8"/>
      <c r="J20" s="21"/>
      <c r="K20" s="22"/>
      <c r="L20" s="63"/>
      <c r="M20" s="56"/>
      <c r="N20" s="65"/>
      <c r="O20" s="14"/>
      <c r="P20" s="14"/>
      <c r="Q20" s="14"/>
    </row>
    <row r="21" spans="1:17" s="1" customFormat="1" ht="15" customHeight="1" thickBot="1">
      <c r="A21" s="366"/>
      <c r="B21" s="210"/>
      <c r="C21" s="211"/>
      <c r="D21" s="126"/>
      <c r="E21" s="126"/>
      <c r="F21" s="209"/>
      <c r="G21" s="7"/>
      <c r="H21" s="365"/>
      <c r="I21" s="8"/>
      <c r="J21" s="21"/>
      <c r="K21" s="22"/>
      <c r="L21" s="63"/>
      <c r="M21" s="56"/>
      <c r="N21" s="65"/>
      <c r="O21" s="14"/>
      <c r="P21" s="14"/>
      <c r="Q21" s="14"/>
    </row>
    <row r="22" spans="1:17" s="1" customFormat="1" ht="15" customHeight="1">
      <c r="A22" s="406"/>
      <c r="B22" s="1184" t="s">
        <v>392</v>
      </c>
      <c r="C22" s="1184"/>
      <c r="D22" s="1182" t="s">
        <v>391</v>
      </c>
      <c r="E22" s="1183"/>
      <c r="F22" s="216"/>
      <c r="G22" s="126"/>
      <c r="H22" s="312"/>
      <c r="I22" s="9"/>
      <c r="J22" s="9"/>
      <c r="K22" s="9"/>
      <c r="L22" s="9"/>
      <c r="M22" s="9"/>
      <c r="N22" s="9"/>
      <c r="O22" s="9"/>
      <c r="P22" s="14"/>
      <c r="Q22" s="14"/>
    </row>
    <row r="23" spans="1:17" s="1" customFormat="1" ht="15.75" customHeight="1" thickBot="1">
      <c r="A23" s="424" t="s">
        <v>172</v>
      </c>
      <c r="B23" s="420" t="s">
        <v>241</v>
      </c>
      <c r="C23" s="420" t="s">
        <v>393</v>
      </c>
      <c r="D23" s="421" t="s">
        <v>390</v>
      </c>
      <c r="E23" s="425" t="s">
        <v>176</v>
      </c>
      <c r="F23" s="213"/>
      <c r="G23" s="126"/>
      <c r="H23" s="312"/>
      <c r="I23" s="9"/>
      <c r="J23" s="9"/>
      <c r="K23" s="9"/>
      <c r="L23" s="9"/>
      <c r="M23" s="9"/>
      <c r="N23" s="9"/>
      <c r="O23" s="9"/>
      <c r="P23" s="14"/>
      <c r="Q23" s="14"/>
    </row>
    <row r="24" spans="1:17" s="523" customFormat="1" ht="15.75" customHeight="1">
      <c r="A24" s="572" t="s">
        <v>177</v>
      </c>
      <c r="B24" s="573">
        <v>900000</v>
      </c>
      <c r="C24" s="574">
        <f>IF($B$27=0,0,B24/$B$27)</f>
        <v>0.5</v>
      </c>
      <c r="D24" s="575">
        <v>0.0648</v>
      </c>
      <c r="E24" s="576">
        <f>ROUNDUP(D24*C24,5)</f>
        <v>0.0324</v>
      </c>
      <c r="F24" s="213"/>
      <c r="G24" s="577"/>
      <c r="H24" s="344"/>
      <c r="I24" s="96"/>
      <c r="J24" s="96"/>
      <c r="K24" s="96"/>
      <c r="L24" s="96"/>
      <c r="M24" s="96"/>
      <c r="N24" s="96"/>
      <c r="O24" s="96"/>
      <c r="P24" s="14"/>
      <c r="Q24" s="14"/>
    </row>
    <row r="25" spans="1:17" s="523" customFormat="1" ht="15.75" customHeight="1">
      <c r="A25" s="578" t="s">
        <v>178</v>
      </c>
      <c r="B25" s="573">
        <v>0</v>
      </c>
      <c r="C25" s="579">
        <f>IF($B$27=0,0,B25/$B$27)</f>
        <v>0</v>
      </c>
      <c r="D25" s="580"/>
      <c r="E25" s="581">
        <f>ROUNDUP(D25*C25,5)</f>
        <v>0</v>
      </c>
      <c r="F25" s="514"/>
      <c r="G25" s="577"/>
      <c r="H25" s="344"/>
      <c r="I25" s="96"/>
      <c r="J25" s="96"/>
      <c r="K25" s="96"/>
      <c r="L25" s="96"/>
      <c r="M25" s="96"/>
      <c r="N25" s="96"/>
      <c r="O25" s="96"/>
      <c r="P25" s="14"/>
      <c r="Q25" s="14"/>
    </row>
    <row r="26" spans="1:17" s="523" customFormat="1" ht="15.75" customHeight="1">
      <c r="A26" s="578" t="s">
        <v>179</v>
      </c>
      <c r="B26" s="573">
        <v>900000</v>
      </c>
      <c r="C26" s="579">
        <f>IF($B$27=0,0,B26/$B$27)</f>
        <v>0.5</v>
      </c>
      <c r="D26" s="580">
        <v>0.101</v>
      </c>
      <c r="E26" s="581">
        <f>ROUNDUP(D26*C26,5)</f>
        <v>0.0505</v>
      </c>
      <c r="F26" s="514"/>
      <c r="G26" s="577"/>
      <c r="H26" s="344"/>
      <c r="I26" s="96"/>
      <c r="J26" s="96"/>
      <c r="K26" s="96"/>
      <c r="L26" s="96"/>
      <c r="M26" s="96"/>
      <c r="N26" s="96"/>
      <c r="O26" s="96"/>
      <c r="P26" s="14"/>
      <c r="Q26" s="14"/>
    </row>
    <row r="27" spans="1:17" s="1" customFormat="1" ht="15.75" customHeight="1" thickBot="1">
      <c r="A27" s="408" t="s">
        <v>402</v>
      </c>
      <c r="B27" s="589">
        <f>SUM(B24:B26)</f>
        <v>1800000</v>
      </c>
      <c r="C27" s="590">
        <f>IF($B$27=0,0,B27/$B$27)</f>
        <v>1</v>
      </c>
      <c r="D27" s="591"/>
      <c r="E27" s="592">
        <f>SUM(E24:E26)</f>
        <v>0.0829</v>
      </c>
      <c r="F27" s="213"/>
      <c r="G27" s="507"/>
      <c r="H27" s="312"/>
      <c r="I27" s="9"/>
      <c r="J27" s="9"/>
      <c r="K27" s="9"/>
      <c r="L27" s="9"/>
      <c r="M27" s="9"/>
      <c r="N27" s="9"/>
      <c r="O27" s="9"/>
      <c r="P27" s="14"/>
      <c r="Q27" s="14"/>
    </row>
    <row r="28" spans="1:17" s="1" customFormat="1" ht="12" customHeight="1">
      <c r="A28" s="243"/>
      <c r="B28" s="92"/>
      <c r="C28" s="92"/>
      <c r="D28" s="588"/>
      <c r="E28" s="216"/>
      <c r="F28" s="213"/>
      <c r="G28" s="215"/>
      <c r="H28" s="312"/>
      <c r="I28" s="9"/>
      <c r="J28" s="9"/>
      <c r="K28" s="9"/>
      <c r="L28" s="9"/>
      <c r="M28" s="9"/>
      <c r="N28" s="9"/>
      <c r="O28" s="9"/>
      <c r="P28" s="14"/>
      <c r="Q28" s="14"/>
    </row>
    <row r="29" spans="1:17" s="1" customFormat="1" ht="15" customHeight="1">
      <c r="A29" s="286" t="s">
        <v>180</v>
      </c>
      <c r="B29" s="206"/>
      <c r="C29" s="129"/>
      <c r="D29" s="103"/>
      <c r="E29" s="214"/>
      <c r="F29" s="213"/>
      <c r="G29" s="126"/>
      <c r="H29" s="312"/>
      <c r="I29" s="9"/>
      <c r="J29" s="9"/>
      <c r="K29" s="9"/>
      <c r="L29" s="9"/>
      <c r="M29" s="9"/>
      <c r="N29" s="9"/>
      <c r="O29" s="9"/>
      <c r="P29" s="14"/>
      <c r="Q29" s="14"/>
    </row>
    <row r="30" spans="1:17" s="1" customFormat="1" ht="12" customHeight="1">
      <c r="A30" s="243"/>
      <c r="B30" s="129"/>
      <c r="C30" s="129"/>
      <c r="D30" s="103"/>
      <c r="E30" s="214"/>
      <c r="F30" s="213"/>
      <c r="G30" s="126"/>
      <c r="H30" s="312"/>
      <c r="I30" s="9"/>
      <c r="J30" s="9"/>
      <c r="K30" s="9"/>
      <c r="L30" s="9"/>
      <c r="M30" s="9"/>
      <c r="N30" s="9"/>
      <c r="O30" s="9"/>
      <c r="P30" s="14"/>
      <c r="Q30" s="14"/>
    </row>
    <row r="31" spans="1:17" s="1" customFormat="1" ht="15.75" customHeight="1" thickBot="1">
      <c r="A31" s="286" t="s">
        <v>313</v>
      </c>
      <c r="B31" s="129"/>
      <c r="C31" s="129"/>
      <c r="D31" s="142">
        <v>0.35</v>
      </c>
      <c r="E31" s="126"/>
      <c r="F31" s="216"/>
      <c r="G31" s="217"/>
      <c r="H31" s="312"/>
      <c r="I31" s="9"/>
      <c r="J31" s="9"/>
      <c r="K31" s="9"/>
      <c r="L31" s="9"/>
      <c r="M31" s="9"/>
      <c r="N31" s="9"/>
      <c r="O31" s="9"/>
      <c r="P31" s="14"/>
      <c r="Q31" s="14"/>
    </row>
    <row r="32" spans="1:17" s="1" customFormat="1" ht="15.75" customHeight="1" thickBot="1">
      <c r="A32" s="286" t="s">
        <v>339</v>
      </c>
      <c r="B32" s="129"/>
      <c r="C32" s="129"/>
      <c r="D32" s="129"/>
      <c r="E32" s="593">
        <f>(E27-(E24))*(D31/(1-D31))</f>
        <v>0.027192307692307693</v>
      </c>
      <c r="F32" s="218"/>
      <c r="G32" s="126"/>
      <c r="H32" s="312"/>
      <c r="I32" s="9"/>
      <c r="J32" s="9"/>
      <c r="K32" s="9"/>
      <c r="L32" s="9"/>
      <c r="M32" s="9"/>
      <c r="N32" s="9"/>
      <c r="O32" s="9"/>
      <c r="P32" s="14"/>
      <c r="Q32" s="14"/>
    </row>
    <row r="33" spans="1:17" s="1" customFormat="1" ht="15.75" customHeight="1">
      <c r="A33" s="1180" t="s">
        <v>394</v>
      </c>
      <c r="B33" s="1181"/>
      <c r="C33" s="1181"/>
      <c r="D33" s="1181"/>
      <c r="E33" s="1181"/>
      <c r="F33" s="219"/>
      <c r="G33" s="126"/>
      <c r="H33" s="312"/>
      <c r="I33" s="9"/>
      <c r="J33" s="9"/>
      <c r="K33" s="9"/>
      <c r="L33" s="9"/>
      <c r="M33" s="9"/>
      <c r="N33" s="9"/>
      <c r="O33" s="9"/>
      <c r="P33" s="14"/>
      <c r="Q33" s="14"/>
    </row>
    <row r="34" spans="1:17" s="1" customFormat="1" ht="12" customHeight="1" thickBot="1">
      <c r="A34" s="367"/>
      <c r="B34" s="220"/>
      <c r="C34" s="129"/>
      <c r="D34" s="103"/>
      <c r="E34" s="214"/>
      <c r="F34" s="219"/>
      <c r="G34" s="126"/>
      <c r="H34" s="312"/>
      <c r="I34" s="9"/>
      <c r="J34" s="9"/>
      <c r="K34" s="9"/>
      <c r="L34" s="9"/>
      <c r="M34" s="9"/>
      <c r="N34" s="9"/>
      <c r="O34" s="9"/>
      <c r="P34" s="14"/>
      <c r="Q34" s="14"/>
    </row>
    <row r="35" spans="1:17" s="1" customFormat="1" ht="15.75" customHeight="1" thickBot="1">
      <c r="A35" s="286" t="s">
        <v>182</v>
      </c>
      <c r="B35" s="220"/>
      <c r="C35" s="129"/>
      <c r="D35" s="103"/>
      <c r="E35" s="661">
        <f>E27+E32</f>
        <v>0.1100923076923077</v>
      </c>
      <c r="F35" s="219"/>
      <c r="G35" s="126"/>
      <c r="H35" s="312"/>
      <c r="I35" s="9"/>
      <c r="J35" s="9"/>
      <c r="K35" s="9"/>
      <c r="L35" s="9"/>
      <c r="M35" s="9"/>
      <c r="N35" s="9"/>
      <c r="O35" s="9"/>
      <c r="P35" s="14"/>
      <c r="Q35" s="14"/>
    </row>
    <row r="36" spans="1:17" s="1" customFormat="1" ht="15.75" customHeight="1">
      <c r="A36" s="663" t="s">
        <v>340</v>
      </c>
      <c r="B36" s="220"/>
      <c r="C36" s="129"/>
      <c r="D36" s="103"/>
      <c r="E36" s="214"/>
      <c r="F36" s="219"/>
      <c r="G36" s="126"/>
      <c r="H36" s="312"/>
      <c r="I36" s="9"/>
      <c r="J36" s="9"/>
      <c r="K36" s="9"/>
      <c r="L36" s="9"/>
      <c r="M36" s="9"/>
      <c r="N36" s="9"/>
      <c r="O36" s="9"/>
      <c r="P36" s="14"/>
      <c r="Q36" s="14"/>
    </row>
    <row r="37" spans="1:17" s="12" customFormat="1" ht="12" customHeight="1">
      <c r="A37" s="243"/>
      <c r="B37" s="129"/>
      <c r="C37" s="221"/>
      <c r="D37" s="13"/>
      <c r="E37" s="222"/>
      <c r="F37" s="52"/>
      <c r="G37" s="10"/>
      <c r="H37" s="264"/>
      <c r="I37" s="11"/>
      <c r="J37" s="11"/>
      <c r="K37" s="11"/>
      <c r="L37" s="33"/>
      <c r="M37" s="33"/>
      <c r="N37" s="34"/>
      <c r="O37" s="38"/>
      <c r="P37" s="38"/>
      <c r="Q37" s="38"/>
    </row>
    <row r="38" spans="1:8" ht="15.75" customHeight="1" thickBot="1">
      <c r="A38" s="286" t="s">
        <v>341</v>
      </c>
      <c r="B38" s="206"/>
      <c r="C38" s="129"/>
      <c r="D38" s="103"/>
      <c r="E38" s="146"/>
      <c r="F38" s="147"/>
      <c r="G38" s="147"/>
      <c r="H38" s="294"/>
    </row>
    <row r="39" spans="1:8" ht="12" customHeight="1">
      <c r="A39" s="286"/>
      <c r="B39" s="206"/>
      <c r="C39" s="129"/>
      <c r="D39" s="103"/>
      <c r="E39" s="376" t="s">
        <v>100</v>
      </c>
      <c r="F39" s="377" t="s">
        <v>101</v>
      </c>
      <c r="G39" s="377" t="s">
        <v>102</v>
      </c>
      <c r="H39" s="409" t="s">
        <v>103</v>
      </c>
    </row>
    <row r="40" spans="1:8" ht="15.75" customHeight="1">
      <c r="A40" s="243" t="s">
        <v>181</v>
      </c>
      <c r="B40" s="129"/>
      <c r="C40" s="129"/>
      <c r="D40" s="129"/>
      <c r="E40" s="582">
        <f>'Sch 1- Rate Base '!G161</f>
        <v>2433518329</v>
      </c>
      <c r="F40" s="583">
        <f>'Sch 1- Rate Base '!H161</f>
        <v>725022913.2713264</v>
      </c>
      <c r="G40" s="583">
        <f>'Sch 1- Rate Base '!I161</f>
        <v>180655623.2474849</v>
      </c>
      <c r="H40" s="584">
        <f>'Sch 1- Rate Base '!J161</f>
        <v>1527839792.4811869</v>
      </c>
    </row>
    <row r="41" spans="1:8" ht="15.75" customHeight="1">
      <c r="A41" s="243" t="s">
        <v>182</v>
      </c>
      <c r="B41" s="129"/>
      <c r="C41" s="129"/>
      <c r="D41" s="129"/>
      <c r="E41" s="585">
        <f>$E$35</f>
        <v>0.1100923076923077</v>
      </c>
      <c r="F41" s="586">
        <f>$E$35</f>
        <v>0.1100923076923077</v>
      </c>
      <c r="G41" s="586">
        <f>$E$35</f>
        <v>0.1100923076923077</v>
      </c>
      <c r="H41" s="587">
        <f>$E$35</f>
        <v>0.1100923076923077</v>
      </c>
    </row>
    <row r="42" spans="1:8" ht="15.75" customHeight="1" thickBot="1">
      <c r="A42" s="286" t="s">
        <v>344</v>
      </c>
      <c r="B42" s="206"/>
      <c r="C42" s="206"/>
      <c r="D42" s="206"/>
      <c r="E42" s="594">
        <f>E41*E40</f>
        <v>267911648.65113848</v>
      </c>
      <c r="F42" s="595">
        <f>F41*F40</f>
        <v>79819445.65184018</v>
      </c>
      <c r="G42" s="595">
        <f>G41*G40</f>
        <v>19888794.460907724</v>
      </c>
      <c r="H42" s="596">
        <f>H41*H40</f>
        <v>168203408.53839037</v>
      </c>
    </row>
    <row r="43" spans="1:8" ht="15" customHeight="1">
      <c r="A43" s="662" t="s">
        <v>314</v>
      </c>
      <c r="B43" s="126"/>
      <c r="C43" s="126"/>
      <c r="D43" s="126"/>
      <c r="E43" s="126"/>
      <c r="F43" s="126"/>
      <c r="G43" s="126"/>
      <c r="H43" s="312"/>
    </row>
    <row r="44" spans="1:8" ht="6" customHeight="1">
      <c r="A44" s="319"/>
      <c r="B44" s="126"/>
      <c r="C44" s="126"/>
      <c r="D44" s="126"/>
      <c r="E44" s="126"/>
      <c r="F44" s="126"/>
      <c r="G44" s="126"/>
      <c r="H44" s="312"/>
    </row>
    <row r="45" spans="1:8" ht="6" customHeight="1" thickBot="1">
      <c r="A45" s="369"/>
      <c r="B45" s="288"/>
      <c r="C45" s="288"/>
      <c r="D45" s="288"/>
      <c r="E45" s="288"/>
      <c r="F45" s="288"/>
      <c r="G45" s="288"/>
      <c r="H45" s="289"/>
    </row>
    <row r="46" spans="1:8" ht="17.25" thickBot="1" thickTop="1">
      <c r="A46" s="318"/>
      <c r="B46" s="204"/>
      <c r="C46" s="204"/>
      <c r="D46" s="204"/>
      <c r="E46" s="204"/>
      <c r="F46" s="204"/>
      <c r="G46" s="126"/>
      <c r="H46" s="312"/>
    </row>
    <row r="47" spans="1:8" ht="24.75" customHeight="1" thickBot="1">
      <c r="A47" s="477" t="s">
        <v>441</v>
      </c>
      <c r="B47" s="371"/>
      <c r="C47" s="372"/>
      <c r="D47" s="373"/>
      <c r="E47" s="374"/>
      <c r="F47" s="205" t="s">
        <v>69</v>
      </c>
      <c r="G47" s="143"/>
      <c r="H47" s="364"/>
    </row>
    <row r="48" spans="1:9" ht="18.75">
      <c r="A48" s="286" t="s">
        <v>443</v>
      </c>
      <c r="B48" s="206"/>
      <c r="C48" s="207"/>
      <c r="D48" s="208"/>
      <c r="E48" s="208"/>
      <c r="F48" s="209"/>
      <c r="G48" s="7"/>
      <c r="H48" s="365"/>
      <c r="I48" s="15"/>
    </row>
    <row r="49" spans="1:9" ht="15.75">
      <c r="A49" s="366" t="s">
        <v>444</v>
      </c>
      <c r="B49" s="210"/>
      <c r="C49" s="211"/>
      <c r="D49" s="212"/>
      <c r="E49" s="208"/>
      <c r="F49" s="209"/>
      <c r="G49" s="7"/>
      <c r="H49" s="365"/>
      <c r="I49" s="18"/>
    </row>
    <row r="50" spans="1:8" ht="16.5" thickBot="1">
      <c r="A50" s="366"/>
      <c r="B50" s="210"/>
      <c r="C50" s="211"/>
      <c r="D50" s="126"/>
      <c r="E50" s="126"/>
      <c r="F50" s="435"/>
      <c r="G50" s="208"/>
      <c r="H50" s="475"/>
    </row>
    <row r="51" spans="1:8" ht="15.75">
      <c r="A51" s="406"/>
      <c r="B51" s="1184" t="s">
        <v>392</v>
      </c>
      <c r="C51" s="1184"/>
      <c r="D51" s="1182" t="s">
        <v>391</v>
      </c>
      <c r="E51" s="1183"/>
      <c r="F51" s="505" t="s">
        <v>518</v>
      </c>
      <c r="G51" s="501" t="s">
        <v>453</v>
      </c>
      <c r="H51" s="502"/>
    </row>
    <row r="52" spans="1:8" ht="16.5" thickBot="1">
      <c r="A52" s="424" t="s">
        <v>172</v>
      </c>
      <c r="B52" s="420" t="s">
        <v>241</v>
      </c>
      <c r="C52" s="420" t="s">
        <v>393</v>
      </c>
      <c r="D52" s="421" t="s">
        <v>390</v>
      </c>
      <c r="E52" s="425" t="s">
        <v>176</v>
      </c>
      <c r="F52" s="506" t="s">
        <v>454</v>
      </c>
      <c r="G52" s="503" t="s">
        <v>455</v>
      </c>
      <c r="H52" s="504"/>
    </row>
    <row r="53" spans="1:8" ht="16.5" thickBot="1">
      <c r="A53" s="597" t="s">
        <v>177</v>
      </c>
      <c r="B53" s="706"/>
      <c r="C53" s="600">
        <f>IF($B$56=0,0,B53/$B$56)</f>
        <v>0</v>
      </c>
      <c r="D53" s="601"/>
      <c r="E53" s="602">
        <f>ROUNDUP(D53*C53,5)</f>
        <v>0</v>
      </c>
      <c r="F53" s="615" t="str">
        <f>IF(B75=0,"0",B75/$B$78)</f>
        <v>0</v>
      </c>
      <c r="G53" s="616">
        <f>E53*$F$53</f>
        <v>0</v>
      </c>
      <c r="H53" s="617">
        <f>C53*$F$53</f>
        <v>0</v>
      </c>
    </row>
    <row r="54" spans="1:8" ht="15.75">
      <c r="A54" s="598" t="s">
        <v>178</v>
      </c>
      <c r="B54" s="652"/>
      <c r="C54" s="574">
        <f>IF($B$56=0,0,B54/$B$56)</f>
        <v>0</v>
      </c>
      <c r="D54" s="580"/>
      <c r="E54" s="581">
        <f>ROUNDUP(D54*C54,5)</f>
        <v>0</v>
      </c>
      <c r="F54" s="618"/>
      <c r="G54" s="619">
        <f>E54*$F$53</f>
        <v>0</v>
      </c>
      <c r="H54" s="620">
        <f>C54*$F$53</f>
        <v>0</v>
      </c>
    </row>
    <row r="55" spans="1:8" ht="15.75">
      <c r="A55" s="598" t="s">
        <v>179</v>
      </c>
      <c r="B55" s="652"/>
      <c r="C55" s="574">
        <f>IF($B$56=0,0,B55/$B$56)</f>
        <v>0</v>
      </c>
      <c r="D55" s="580"/>
      <c r="E55" s="581">
        <f>ROUNDUP(D55*C55,5)</f>
        <v>0</v>
      </c>
      <c r="F55" s="618"/>
      <c r="G55" s="619">
        <f>E55*$F$53</f>
        <v>0</v>
      </c>
      <c r="H55" s="620">
        <f>C55*$F$53</f>
        <v>0</v>
      </c>
    </row>
    <row r="56" spans="1:8" ht="16.5" thickBot="1">
      <c r="A56" s="599" t="s">
        <v>402</v>
      </c>
      <c r="B56" s="705">
        <f>SUM(B53:B55)</f>
        <v>0</v>
      </c>
      <c r="C56" s="709">
        <f>SUM(C53:C55)</f>
        <v>0</v>
      </c>
      <c r="D56" s="591"/>
      <c r="E56" s="621">
        <f>SUM(E53:E55)</f>
        <v>0</v>
      </c>
      <c r="F56" s="622"/>
      <c r="G56" s="623">
        <f>SUM(G53:G55)</f>
        <v>0</v>
      </c>
      <c r="H56" s="624">
        <f>SUM(H53:H55)</f>
        <v>0</v>
      </c>
    </row>
    <row r="57" spans="1:8" ht="15.75">
      <c r="A57" s="243"/>
      <c r="B57" s="129"/>
      <c r="C57" s="129"/>
      <c r="D57" s="103"/>
      <c r="E57" s="214"/>
      <c r="F57" s="476"/>
      <c r="G57" s="412"/>
      <c r="H57" s="411"/>
    </row>
    <row r="58" spans="1:8" ht="15.75">
      <c r="A58" s="366" t="s">
        <v>445</v>
      </c>
      <c r="B58" s="210"/>
      <c r="C58" s="211"/>
      <c r="D58" s="212"/>
      <c r="E58" s="208"/>
      <c r="F58" s="476"/>
      <c r="G58" s="412"/>
      <c r="H58" s="411"/>
    </row>
    <row r="59" spans="1:8" ht="16.5" thickBot="1">
      <c r="A59" s="366"/>
      <c r="B59" s="210"/>
      <c r="C59" s="211"/>
      <c r="D59" s="126"/>
      <c r="E59" s="126"/>
      <c r="F59" s="476"/>
      <c r="G59" s="412"/>
      <c r="H59" s="411"/>
    </row>
    <row r="60" spans="1:8" ht="16.5" thickBot="1">
      <c r="A60" s="426" t="s">
        <v>172</v>
      </c>
      <c r="B60" s="427" t="s">
        <v>241</v>
      </c>
      <c r="C60" s="427" t="s">
        <v>393</v>
      </c>
      <c r="D60" s="428" t="s">
        <v>390</v>
      </c>
      <c r="E60" s="429" t="s">
        <v>176</v>
      </c>
      <c r="F60" s="476"/>
      <c r="G60" s="412"/>
      <c r="H60" s="411"/>
    </row>
    <row r="61" spans="1:8" ht="16.5" thickBot="1">
      <c r="A61" s="418" t="s">
        <v>177</v>
      </c>
      <c r="B61" s="707"/>
      <c r="C61" s="574">
        <f>IF($B$64=0,0,B61/$B$64)</f>
        <v>0</v>
      </c>
      <c r="D61" s="575"/>
      <c r="E61" s="602">
        <f>ROUNDUP(D61*C61,5)</f>
        <v>0</v>
      </c>
      <c r="F61" s="615" t="str">
        <f>IF(B76=0,"0",B76/$B$78)</f>
        <v>0</v>
      </c>
      <c r="G61" s="616">
        <f>E61*$F$61</f>
        <v>0</v>
      </c>
      <c r="H61" s="617">
        <f>C61*$F$61</f>
        <v>0</v>
      </c>
    </row>
    <row r="62" spans="1:8" ht="15.75">
      <c r="A62" s="407" t="s">
        <v>178</v>
      </c>
      <c r="B62" s="708"/>
      <c r="C62" s="579">
        <f>IF($B$64=0,0,B62/$B$64)</f>
        <v>0</v>
      </c>
      <c r="D62" s="580"/>
      <c r="E62" s="581">
        <f>ROUNDUP(D62*C62,5)</f>
        <v>0</v>
      </c>
      <c r="F62" s="618"/>
      <c r="G62" s="619">
        <f>E62*$F$61</f>
        <v>0</v>
      </c>
      <c r="H62" s="620">
        <f>C62*$F$61</f>
        <v>0</v>
      </c>
    </row>
    <row r="63" spans="1:8" ht="15.75">
      <c r="A63" s="407" t="s">
        <v>179</v>
      </c>
      <c r="B63" s="708"/>
      <c r="C63" s="574">
        <f>IF($B$64=0,0,B63/$B$64)</f>
        <v>0</v>
      </c>
      <c r="D63" s="580"/>
      <c r="E63" s="581">
        <f>ROUNDUP(D63*C63,5)</f>
        <v>0</v>
      </c>
      <c r="F63" s="618"/>
      <c r="G63" s="619">
        <f>E63*$F$61</f>
        <v>0</v>
      </c>
      <c r="H63" s="620">
        <f>C63*$F$61</f>
        <v>0</v>
      </c>
    </row>
    <row r="64" spans="1:8" ht="16.5" thickBot="1">
      <c r="A64" s="408" t="s">
        <v>402</v>
      </c>
      <c r="B64" s="705">
        <f>SUM(B61:B63)</f>
        <v>0</v>
      </c>
      <c r="C64" s="709">
        <f>SUM(C61:C63)</f>
        <v>0</v>
      </c>
      <c r="D64" s="591"/>
      <c r="E64" s="592">
        <f>SUM(E61:E63)</f>
        <v>0</v>
      </c>
      <c r="F64" s="622"/>
      <c r="G64" s="623">
        <f>SUM(G61:G63)</f>
        <v>0</v>
      </c>
      <c r="H64" s="624">
        <f>SUM(H61:H63)</f>
        <v>0</v>
      </c>
    </row>
    <row r="65" spans="1:8" ht="15.75">
      <c r="A65" s="243"/>
      <c r="B65" s="129"/>
      <c r="C65" s="129"/>
      <c r="D65" s="103"/>
      <c r="E65" s="214"/>
      <c r="F65" s="476"/>
      <c r="G65" s="412"/>
      <c r="H65" s="411"/>
    </row>
    <row r="66" spans="1:8" ht="15.75">
      <c r="A66" s="366" t="s">
        <v>446</v>
      </c>
      <c r="B66" s="210"/>
      <c r="C66" s="211"/>
      <c r="D66" s="212"/>
      <c r="E66" s="208"/>
      <c r="F66" s="476"/>
      <c r="G66" s="412"/>
      <c r="H66" s="411"/>
    </row>
    <row r="67" spans="1:8" ht="16.5" thickBot="1">
      <c r="A67" s="366"/>
      <c r="B67" s="210"/>
      <c r="C67" s="211"/>
      <c r="D67" s="126"/>
      <c r="E67" s="126"/>
      <c r="F67" s="476"/>
      <c r="G67" s="412"/>
      <c r="H67" s="411"/>
    </row>
    <row r="68" spans="1:8" ht="16.5" thickBot="1">
      <c r="A68" s="426" t="s">
        <v>172</v>
      </c>
      <c r="B68" s="427" t="s">
        <v>241</v>
      </c>
      <c r="C68" s="427" t="s">
        <v>393</v>
      </c>
      <c r="D68" s="428" t="s">
        <v>390</v>
      </c>
      <c r="E68" s="429" t="s">
        <v>176</v>
      </c>
      <c r="F68" s="476"/>
      <c r="G68" s="412"/>
      <c r="H68" s="411"/>
    </row>
    <row r="69" spans="1:8" ht="16.5" thickBot="1">
      <c r="A69" s="418" t="s">
        <v>177</v>
      </c>
      <c r="B69" s="707"/>
      <c r="C69" s="574">
        <f>IF($B$72=0,0,B69/$B$72)</f>
        <v>0</v>
      </c>
      <c r="D69" s="634"/>
      <c r="E69" s="635">
        <f>ROUNDUP(D69*C69,5)</f>
        <v>0</v>
      </c>
      <c r="F69" s="636" t="str">
        <f>IF(B77=0,"0",B77/$B$78)</f>
        <v>0</v>
      </c>
      <c r="G69" s="637">
        <f>E69*$F$69</f>
        <v>0</v>
      </c>
      <c r="H69" s="638">
        <f>C69*$F$69</f>
        <v>0</v>
      </c>
    </row>
    <row r="70" spans="1:8" ht="15.75">
      <c r="A70" s="407" t="s">
        <v>178</v>
      </c>
      <c r="B70" s="708"/>
      <c r="C70" s="574">
        <f>IF($B$72=0,0,B70/$B$72)</f>
        <v>0</v>
      </c>
      <c r="D70" s="639"/>
      <c r="E70" s="640">
        <f>ROUNDUP(D70*C70,5)</f>
        <v>0</v>
      </c>
      <c r="F70" s="641"/>
      <c r="G70" s="642">
        <f>E70*$F$69</f>
        <v>0</v>
      </c>
      <c r="H70" s="643">
        <f>C70*$F$69</f>
        <v>0</v>
      </c>
    </row>
    <row r="71" spans="1:8" ht="15.75">
      <c r="A71" s="407" t="s">
        <v>179</v>
      </c>
      <c r="B71" s="708"/>
      <c r="C71" s="574">
        <f>IF($B$72=0,0,B71/$B$72)</f>
        <v>0</v>
      </c>
      <c r="D71" s="639"/>
      <c r="E71" s="640">
        <f>ROUNDUP(D71*C71,5)</f>
        <v>0</v>
      </c>
      <c r="F71" s="641"/>
      <c r="G71" s="642">
        <f>E71*$F$69</f>
        <v>0</v>
      </c>
      <c r="H71" s="643">
        <f>C71*$F$69</f>
        <v>0</v>
      </c>
    </row>
    <row r="72" spans="1:8" ht="16.5" thickBot="1">
      <c r="A72" s="408" t="s">
        <v>402</v>
      </c>
      <c r="B72" s="705">
        <f>SUM(B69:B71)</f>
        <v>0</v>
      </c>
      <c r="C72" s="709">
        <f>SUM(C69:C71)</f>
        <v>0</v>
      </c>
      <c r="D72" s="644"/>
      <c r="E72" s="645">
        <f>SUM(E69:E71)</f>
        <v>0</v>
      </c>
      <c r="F72" s="646"/>
      <c r="G72" s="647">
        <f>SUM(G69:G71)</f>
        <v>0</v>
      </c>
      <c r="H72" s="648">
        <f>SUM(H69:H71)</f>
        <v>0</v>
      </c>
    </row>
    <row r="73" spans="1:8" ht="16.5" thickBot="1">
      <c r="A73" s="243"/>
      <c r="B73" s="129"/>
      <c r="C73" s="129"/>
      <c r="D73" s="103"/>
      <c r="E73" s="214"/>
      <c r="F73" s="476"/>
      <c r="G73" s="412"/>
      <c r="H73" s="411"/>
    </row>
    <row r="74" spans="1:8" ht="16.5" thickBot="1">
      <c r="A74" s="432" t="s">
        <v>452</v>
      </c>
      <c r="B74" s="430" t="s">
        <v>447</v>
      </c>
      <c r="C74" s="430" t="s">
        <v>448</v>
      </c>
      <c r="D74" s="431" t="s">
        <v>450</v>
      </c>
      <c r="E74" s="429" t="s">
        <v>449</v>
      </c>
      <c r="F74" s="476"/>
      <c r="G74" s="412"/>
      <c r="H74" s="532"/>
    </row>
    <row r="75" spans="1:8" ht="15.75">
      <c r="A75" s="423"/>
      <c r="B75" s="625"/>
      <c r="C75" s="575">
        <f>E56</f>
        <v>0</v>
      </c>
      <c r="D75" s="626">
        <f>C75*F53</f>
        <v>0</v>
      </c>
      <c r="E75" s="627">
        <f>$D$78*B75</f>
        <v>0</v>
      </c>
      <c r="F75" s="628"/>
      <c r="G75" s="629">
        <f>G56</f>
        <v>0</v>
      </c>
      <c r="H75" s="603"/>
    </row>
    <row r="76" spans="1:8" ht="15.75">
      <c r="A76" s="410"/>
      <c r="B76" s="630"/>
      <c r="C76" s="580">
        <f>E64</f>
        <v>0</v>
      </c>
      <c r="D76" s="626">
        <f>C76*F61</f>
        <v>0</v>
      </c>
      <c r="E76" s="631">
        <f>$D$78*B76</f>
        <v>0</v>
      </c>
      <c r="F76" s="632"/>
      <c r="G76" s="633">
        <f>G64</f>
        <v>0</v>
      </c>
      <c r="H76" s="604"/>
    </row>
    <row r="77" spans="1:8" ht="16.5" thickBot="1">
      <c r="A77" s="410"/>
      <c r="B77" s="630"/>
      <c r="C77" s="580">
        <f>E72</f>
        <v>0</v>
      </c>
      <c r="D77" s="626">
        <f>C77*F69</f>
        <v>0</v>
      </c>
      <c r="E77" s="631">
        <f>$D$78*B77</f>
        <v>0</v>
      </c>
      <c r="F77" s="632"/>
      <c r="G77" s="633">
        <f>G72</f>
        <v>0</v>
      </c>
      <c r="H77" s="604"/>
    </row>
    <row r="78" spans="1:8" ht="16.5" thickBot="1">
      <c r="A78" s="408" t="s">
        <v>100</v>
      </c>
      <c r="B78" s="609">
        <f>SUM(B75:B77)</f>
        <v>0</v>
      </c>
      <c r="C78" s="610"/>
      <c r="D78" s="611">
        <f>SUM(D75:D77)</f>
        <v>0</v>
      </c>
      <c r="E78" s="612">
        <f>SUM(E75:E77)</f>
        <v>0</v>
      </c>
      <c r="F78" s="613">
        <f>SUM(F53:F77)</f>
        <v>0</v>
      </c>
      <c r="G78" s="614">
        <f>SUM(G75:G77)</f>
        <v>0</v>
      </c>
      <c r="H78" s="604"/>
    </row>
    <row r="79" spans="1:8" ht="16.5" thickBot="1">
      <c r="A79" s="273"/>
      <c r="B79" s="403"/>
      <c r="C79" s="403"/>
      <c r="D79" s="290"/>
      <c r="E79" s="291"/>
      <c r="F79" s="404"/>
      <c r="G79" s="405"/>
      <c r="H79" s="289"/>
    </row>
    <row r="80" spans="1:8" ht="17.25" thickBot="1" thickTop="1">
      <c r="A80" s="721"/>
      <c r="B80" s="722"/>
      <c r="C80" s="722"/>
      <c r="D80" s="723"/>
      <c r="E80" s="724"/>
      <c r="F80" s="725"/>
      <c r="G80" s="726"/>
      <c r="H80" s="727"/>
    </row>
    <row r="81" spans="1:12" ht="24.75" customHeight="1" thickBot="1">
      <c r="A81" s="477" t="s">
        <v>451</v>
      </c>
      <c r="B81" s="371"/>
      <c r="C81" s="372"/>
      <c r="D81" s="373"/>
      <c r="E81" s="374"/>
      <c r="F81" s="213"/>
      <c r="G81" s="215"/>
      <c r="H81" s="312"/>
      <c r="J81"/>
      <c r="K81"/>
      <c r="L81"/>
    </row>
    <row r="82" spans="1:12" ht="15.75">
      <c r="A82" s="243"/>
      <c r="B82" s="129"/>
      <c r="C82" s="129"/>
      <c r="D82" s="103"/>
      <c r="E82" s="214"/>
      <c r="F82" s="213"/>
      <c r="G82" s="215"/>
      <c r="H82" s="312"/>
      <c r="J82"/>
      <c r="K82"/>
      <c r="L82"/>
    </row>
    <row r="83" spans="1:12" ht="15.75">
      <c r="A83" s="243"/>
      <c r="B83" s="129"/>
      <c r="C83" s="129"/>
      <c r="D83" s="103"/>
      <c r="E83" s="214"/>
      <c r="F83" s="213"/>
      <c r="G83" s="215"/>
      <c r="H83" s="312"/>
      <c r="J83"/>
      <c r="K83"/>
      <c r="L83"/>
    </row>
    <row r="84" spans="1:12" ht="15.75">
      <c r="A84" s="286" t="s">
        <v>180</v>
      </c>
      <c r="B84" s="206"/>
      <c r="C84" s="129"/>
      <c r="D84" s="103"/>
      <c r="E84" s="214"/>
      <c r="F84" s="213"/>
      <c r="G84" s="126"/>
      <c r="H84" s="312"/>
      <c r="J84"/>
      <c r="K84"/>
      <c r="L84"/>
    </row>
    <row r="85" spans="1:12" ht="15.75">
      <c r="A85" s="243"/>
      <c r="B85" s="129"/>
      <c r="C85" s="129"/>
      <c r="D85" s="103"/>
      <c r="E85" s="214"/>
      <c r="F85" s="213"/>
      <c r="G85" s="126"/>
      <c r="H85" s="312"/>
      <c r="J85"/>
      <c r="K85"/>
      <c r="L85"/>
    </row>
    <row r="86" spans="1:12" ht="16.5" thickBot="1">
      <c r="A86" s="286" t="s">
        <v>313</v>
      </c>
      <c r="B86" s="129"/>
      <c r="C86" s="129"/>
      <c r="D86" s="142">
        <v>0.35</v>
      </c>
      <c r="E86" s="151"/>
      <c r="F86" s="216"/>
      <c r="G86" s="217"/>
      <c r="H86" s="312"/>
      <c r="J86"/>
      <c r="K86"/>
      <c r="L86"/>
    </row>
    <row r="87" spans="1:12" ht="16.5" thickBot="1">
      <c r="A87" s="286" t="s">
        <v>339</v>
      </c>
      <c r="B87" s="129"/>
      <c r="C87" s="129"/>
      <c r="D87" s="129"/>
      <c r="E87" s="784">
        <f>(G78-(G53+G61+G69))*(D86/(1-D86))</f>
        <v>0</v>
      </c>
      <c r="F87" s="1"/>
      <c r="G87" s="126"/>
      <c r="H87" s="312"/>
      <c r="J87"/>
      <c r="K87"/>
      <c r="L87"/>
    </row>
    <row r="88" spans="1:12" ht="15.75">
      <c r="A88" s="1180" t="s">
        <v>394</v>
      </c>
      <c r="B88" s="1181"/>
      <c r="C88" s="1181"/>
      <c r="D88" s="1181"/>
      <c r="E88" s="1181"/>
      <c r="F88" s="219"/>
      <c r="G88" s="126"/>
      <c r="H88" s="312"/>
      <c r="J88"/>
      <c r="K88"/>
      <c r="L88"/>
    </row>
    <row r="89" spans="1:8" ht="16.5" thickBot="1">
      <c r="A89" s="367"/>
      <c r="B89" s="220"/>
      <c r="C89" s="129"/>
      <c r="D89" s="103"/>
      <c r="E89" s="214"/>
      <c r="F89" s="219"/>
      <c r="G89" s="126"/>
      <c r="H89" s="312"/>
    </row>
    <row r="90" spans="1:8" ht="16.5" thickBot="1">
      <c r="A90" s="243" t="s">
        <v>182</v>
      </c>
      <c r="B90" s="220"/>
      <c r="C90" s="129"/>
      <c r="D90" s="103"/>
      <c r="E90" s="784">
        <f>G78+E87</f>
        <v>0</v>
      </c>
      <c r="F90" s="1"/>
      <c r="G90" s="126"/>
      <c r="H90" s="312"/>
    </row>
    <row r="91" spans="1:8" ht="15.75">
      <c r="A91" s="664" t="s">
        <v>340</v>
      </c>
      <c r="B91" s="220"/>
      <c r="C91" s="129"/>
      <c r="D91" s="103"/>
      <c r="E91" s="214"/>
      <c r="F91" s="219"/>
      <c r="G91" s="126"/>
      <c r="H91" s="312"/>
    </row>
    <row r="92" spans="1:8" ht="15.75">
      <c r="A92" s="243"/>
      <c r="B92" s="129"/>
      <c r="C92" s="221"/>
      <c r="D92" s="13"/>
      <c r="E92" s="222"/>
      <c r="F92" s="52"/>
      <c r="G92" s="10"/>
      <c r="H92" s="264"/>
    </row>
    <row r="93" spans="1:8" ht="16.5" thickBot="1">
      <c r="A93" s="286" t="s">
        <v>341</v>
      </c>
      <c r="B93" s="206"/>
      <c r="C93" s="129"/>
      <c r="D93" s="103"/>
      <c r="E93" s="146"/>
      <c r="F93" s="147"/>
      <c r="G93" s="147"/>
      <c r="H93" s="294"/>
    </row>
    <row r="94" spans="1:8" ht="15.75">
      <c r="A94" s="286"/>
      <c r="B94" s="206"/>
      <c r="C94" s="129"/>
      <c r="D94" s="103"/>
      <c r="E94" s="376" t="s">
        <v>100</v>
      </c>
      <c r="F94" s="377" t="s">
        <v>101</v>
      </c>
      <c r="G94" s="377" t="s">
        <v>102</v>
      </c>
      <c r="H94" s="409" t="s">
        <v>103</v>
      </c>
    </row>
    <row r="95" spans="1:8" ht="15.75">
      <c r="A95" s="243"/>
      <c r="B95" s="129"/>
      <c r="C95" s="129"/>
      <c r="D95" s="129"/>
      <c r="E95" s="605"/>
      <c r="F95" s="606"/>
      <c r="G95" s="606"/>
      <c r="H95" s="607"/>
    </row>
    <row r="96" spans="1:8" ht="15.75">
      <c r="A96" s="243" t="s">
        <v>181</v>
      </c>
      <c r="B96" s="129"/>
      <c r="C96" s="129"/>
      <c r="D96" s="129"/>
      <c r="E96" s="608">
        <f>'Sch 1- Rate Base '!G161</f>
        <v>2433518329</v>
      </c>
      <c r="F96" s="260">
        <f>'Sch 1- Rate Base '!H161</f>
        <v>725022913.2713264</v>
      </c>
      <c r="G96" s="260">
        <f>'Sch 1- Rate Base '!I161</f>
        <v>180655623.2474849</v>
      </c>
      <c r="H96" s="261">
        <f>'Sch 1- Rate Base '!J161</f>
        <v>1527839792.4811869</v>
      </c>
    </row>
    <row r="97" spans="1:8" ht="15.75">
      <c r="A97" s="243" t="s">
        <v>182</v>
      </c>
      <c r="B97" s="129"/>
      <c r="C97" s="129"/>
      <c r="D97" s="129"/>
      <c r="E97" s="585">
        <f>$E$90</f>
        <v>0</v>
      </c>
      <c r="F97" s="586">
        <f>$E$90</f>
        <v>0</v>
      </c>
      <c r="G97" s="586">
        <f>$E$90</f>
        <v>0</v>
      </c>
      <c r="H97" s="587">
        <f>$E$90</f>
        <v>0</v>
      </c>
    </row>
    <row r="98" spans="1:8" ht="16.5" thickBot="1">
      <c r="A98" s="286" t="s">
        <v>344</v>
      </c>
      <c r="B98" s="206"/>
      <c r="C98" s="206"/>
      <c r="D98" s="206"/>
      <c r="E98" s="594">
        <f>E97*E96</f>
        <v>0</v>
      </c>
      <c r="F98" s="595">
        <f>F97*F96</f>
        <v>0</v>
      </c>
      <c r="G98" s="595">
        <f>G97*G96</f>
        <v>0</v>
      </c>
      <c r="H98" s="596">
        <f>H97*H96</f>
        <v>0</v>
      </c>
    </row>
    <row r="99" spans="1:8" ht="16.5" thickBot="1">
      <c r="A99" s="728" t="s">
        <v>314</v>
      </c>
      <c r="B99" s="288"/>
      <c r="C99" s="288"/>
      <c r="D99" s="288"/>
      <c r="E99" s="288"/>
      <c r="F99" s="288"/>
      <c r="G99" s="288"/>
      <c r="H99" s="289"/>
    </row>
    <row r="100" spans="1:8" ht="17.25" thickBot="1" thickTop="1">
      <c r="A100" s="318"/>
      <c r="B100" s="204"/>
      <c r="C100" s="204"/>
      <c r="D100" s="204"/>
      <c r="E100" s="204"/>
      <c r="F100" s="204"/>
      <c r="G100" s="126"/>
      <c r="H100" s="312"/>
    </row>
    <row r="101" spans="1:8" ht="24.75" customHeight="1" thickBot="1">
      <c r="A101" s="477" t="s">
        <v>545</v>
      </c>
      <c r="B101" s="371"/>
      <c r="C101" s="372"/>
      <c r="D101" s="373"/>
      <c r="E101" s="374"/>
      <c r="F101" s="205" t="s">
        <v>69</v>
      </c>
      <c r="G101" s="143"/>
      <c r="H101" s="364"/>
    </row>
    <row r="102" spans="1:8" ht="15.75">
      <c r="A102" s="286"/>
      <c r="B102" s="206"/>
      <c r="C102" s="207"/>
      <c r="D102" s="208"/>
      <c r="E102" s="208"/>
      <c r="F102" s="209"/>
      <c r="G102" s="7"/>
      <c r="H102" s="365"/>
    </row>
    <row r="103" spans="1:8" ht="15.75">
      <c r="A103" s="366" t="s">
        <v>464</v>
      </c>
      <c r="B103" s="210"/>
      <c r="C103" s="211"/>
      <c r="D103" s="212"/>
      <c r="E103" s="208"/>
      <c r="F103" s="209"/>
      <c r="G103" s="7"/>
      <c r="H103" s="365"/>
    </row>
    <row r="104" spans="1:8" ht="15.75">
      <c r="A104" s="402"/>
      <c r="B104" s="210"/>
      <c r="C104" s="211"/>
      <c r="D104" s="212"/>
      <c r="E104" s="208"/>
      <c r="F104" s="209"/>
      <c r="G104" s="7"/>
      <c r="H104" s="365"/>
    </row>
    <row r="105" spans="1:8" ht="15.75">
      <c r="A105" s="402"/>
      <c r="B105" s="210"/>
      <c r="C105" s="211"/>
      <c r="D105" s="212"/>
      <c r="E105" s="208"/>
      <c r="F105" s="209"/>
      <c r="G105" s="7"/>
      <c r="H105" s="365"/>
    </row>
    <row r="106" spans="1:8" ht="16.5" thickBot="1">
      <c r="A106" s="366"/>
      <c r="B106" s="210"/>
      <c r="C106" s="211"/>
      <c r="D106" s="126"/>
      <c r="E106" s="126"/>
      <c r="F106" s="209"/>
      <c r="G106" s="7"/>
      <c r="H106" s="365"/>
    </row>
    <row r="107" spans="1:8" ht="15.75">
      <c r="A107" s="406"/>
      <c r="B107" s="375" t="s">
        <v>469</v>
      </c>
      <c r="C107" s="375" t="s">
        <v>465</v>
      </c>
      <c r="D107" s="375" t="s">
        <v>465</v>
      </c>
      <c r="E107" s="413" t="s">
        <v>470</v>
      </c>
      <c r="F107" s="417" t="s">
        <v>471</v>
      </c>
      <c r="G107"/>
      <c r="H107" s="312"/>
    </row>
    <row r="108" spans="1:8" ht="16.5" thickBot="1">
      <c r="A108" s="419" t="s">
        <v>467</v>
      </c>
      <c r="B108" s="420" t="s">
        <v>241</v>
      </c>
      <c r="C108" s="420" t="s">
        <v>468</v>
      </c>
      <c r="D108" s="420" t="s">
        <v>473</v>
      </c>
      <c r="E108" s="421" t="s">
        <v>466</v>
      </c>
      <c r="F108" s="422" t="s">
        <v>472</v>
      </c>
      <c r="G108"/>
      <c r="H108" s="312"/>
    </row>
    <row r="109" spans="1:8" ht="15.75">
      <c r="A109" s="418"/>
      <c r="B109" s="649"/>
      <c r="C109" s="650"/>
      <c r="D109" s="650"/>
      <c r="E109" s="575"/>
      <c r="F109" s="651">
        <f>E109*B109</f>
        <v>0</v>
      </c>
      <c r="G109"/>
      <c r="H109" s="312"/>
    </row>
    <row r="110" spans="1:8" ht="15.75">
      <c r="A110" s="407"/>
      <c r="B110" s="652"/>
      <c r="C110" s="650"/>
      <c r="D110" s="650"/>
      <c r="E110" s="580"/>
      <c r="F110" s="651">
        <f aca="true" t="shared" si="0" ref="F110:F117">E110*B110</f>
        <v>0</v>
      </c>
      <c r="G110"/>
      <c r="H110" s="312"/>
    </row>
    <row r="111" spans="1:8" ht="15.75">
      <c r="A111" s="407"/>
      <c r="B111" s="652"/>
      <c r="C111" s="650"/>
      <c r="D111" s="650"/>
      <c r="E111" s="580"/>
      <c r="F111" s="651">
        <f t="shared" si="0"/>
        <v>0</v>
      </c>
      <c r="G111"/>
      <c r="H111" s="312"/>
    </row>
    <row r="112" spans="1:8" ht="15.75">
      <c r="A112" s="407"/>
      <c r="B112" s="652"/>
      <c r="C112" s="650"/>
      <c r="D112" s="650"/>
      <c r="E112" s="580"/>
      <c r="F112" s="651">
        <f t="shared" si="0"/>
        <v>0</v>
      </c>
      <c r="G112"/>
      <c r="H112" s="312"/>
    </row>
    <row r="113" spans="1:8" ht="15.75">
      <c r="A113" s="407"/>
      <c r="B113" s="652"/>
      <c r="C113" s="650"/>
      <c r="D113" s="650"/>
      <c r="E113" s="580"/>
      <c r="F113" s="651">
        <f t="shared" si="0"/>
        <v>0</v>
      </c>
      <c r="G113"/>
      <c r="H113" s="312"/>
    </row>
    <row r="114" spans="1:8" ht="15.75">
      <c r="A114" s="407"/>
      <c r="B114" s="652"/>
      <c r="C114" s="650"/>
      <c r="D114" s="650"/>
      <c r="E114" s="580"/>
      <c r="F114" s="651">
        <f t="shared" si="0"/>
        <v>0</v>
      </c>
      <c r="G114"/>
      <c r="H114" s="312"/>
    </row>
    <row r="115" spans="1:8" ht="15.75">
      <c r="A115" s="407"/>
      <c r="B115" s="652"/>
      <c r="C115" s="650"/>
      <c r="D115" s="650"/>
      <c r="E115" s="580"/>
      <c r="F115" s="651">
        <f t="shared" si="0"/>
        <v>0</v>
      </c>
      <c r="G115"/>
      <c r="H115" s="312"/>
    </row>
    <row r="116" spans="1:8" ht="15.75">
      <c r="A116" s="407"/>
      <c r="B116" s="652"/>
      <c r="C116" s="650"/>
      <c r="D116" s="650"/>
      <c r="E116" s="580"/>
      <c r="F116" s="651">
        <f t="shared" si="0"/>
        <v>0</v>
      </c>
      <c r="G116"/>
      <c r="H116" s="312"/>
    </row>
    <row r="117" spans="1:8" ht="15.75">
      <c r="A117" s="407"/>
      <c r="B117" s="652"/>
      <c r="C117" s="650"/>
      <c r="D117" s="650"/>
      <c r="E117" s="580"/>
      <c r="F117" s="651">
        <f t="shared" si="0"/>
        <v>0</v>
      </c>
      <c r="G117"/>
      <c r="H117" s="312"/>
    </row>
    <row r="118" spans="1:8" ht="16.5" thickBot="1">
      <c r="A118" s="408" t="s">
        <v>474</v>
      </c>
      <c r="B118" s="780">
        <f>SUM(B109:B117)</f>
        <v>0</v>
      </c>
      <c r="C118" s="781"/>
      <c r="D118" s="591"/>
      <c r="E118" s="782">
        <f>IF(B118=0,0,F118/B118)</f>
        <v>0</v>
      </c>
      <c r="F118" s="783">
        <f>SUM(F109:F117)</f>
        <v>0</v>
      </c>
      <c r="G118"/>
      <c r="H118" s="312"/>
    </row>
    <row r="119" spans="1:8" ht="15.75">
      <c r="A119" s="243"/>
      <c r="B119" s="129"/>
      <c r="C119" s="129"/>
      <c r="D119" s="103"/>
      <c r="E119" s="214"/>
      <c r="F119" s="213"/>
      <c r="G119" s="215"/>
      <c r="H119" s="312"/>
    </row>
    <row r="120" spans="1:8" ht="15.75">
      <c r="A120" s="243"/>
      <c r="B120" s="129"/>
      <c r="C120" s="221"/>
      <c r="D120" s="13"/>
      <c r="E120" s="222"/>
      <c r="F120" s="52"/>
      <c r="G120" s="10"/>
      <c r="H120" s="264"/>
    </row>
    <row r="121" spans="1:8" ht="16.5" thickBot="1">
      <c r="A121" s="286" t="s">
        <v>475</v>
      </c>
      <c r="B121" s="206"/>
      <c r="C121" s="129"/>
      <c r="D121" s="103"/>
      <c r="E121" s="146"/>
      <c r="F121" s="147"/>
      <c r="G121" s="147"/>
      <c r="H121" s="294"/>
    </row>
    <row r="122" spans="1:8" ht="15.75">
      <c r="A122" s="286"/>
      <c r="B122" s="206"/>
      <c r="C122" s="129"/>
      <c r="D122" s="103"/>
      <c r="E122" s="376" t="s">
        <v>100</v>
      </c>
      <c r="F122" s="377" t="s">
        <v>101</v>
      </c>
      <c r="G122" s="377" t="s">
        <v>102</v>
      </c>
      <c r="H122" s="409" t="s">
        <v>103</v>
      </c>
    </row>
    <row r="123" spans="1:8" ht="15.75">
      <c r="A123" s="286" t="s">
        <v>181</v>
      </c>
      <c r="B123" s="129"/>
      <c r="C123" s="129"/>
      <c r="D123" s="129"/>
      <c r="E123" s="653">
        <f>'Sch 1- Rate Base '!G161</f>
        <v>2433518329</v>
      </c>
      <c r="F123" s="583">
        <f>'Sch 1- Rate Base '!H161</f>
        <v>725022913.2713264</v>
      </c>
      <c r="G123" s="654">
        <f>'Sch 1- Rate Base '!I161</f>
        <v>180655623.2474849</v>
      </c>
      <c r="H123" s="584">
        <f>'Sch 1- Rate Base '!J161</f>
        <v>1527839792.4811869</v>
      </c>
    </row>
    <row r="124" spans="1:8" ht="15.75">
      <c r="A124" s="286" t="s">
        <v>474</v>
      </c>
      <c r="B124" s="129"/>
      <c r="C124" s="129"/>
      <c r="D124" s="129"/>
      <c r="E124" s="655">
        <f>$E$118</f>
        <v>0</v>
      </c>
      <c r="F124" s="656">
        <f>$E$118</f>
        <v>0</v>
      </c>
      <c r="G124" s="656">
        <f>$E$118</f>
        <v>0</v>
      </c>
      <c r="H124" s="657">
        <f>$E$118</f>
        <v>0</v>
      </c>
    </row>
    <row r="125" spans="1:8" ht="16.5" thickBot="1">
      <c r="A125" s="286" t="s">
        <v>521</v>
      </c>
      <c r="B125" s="206"/>
      <c r="C125" s="206"/>
      <c r="D125" s="206"/>
      <c r="E125" s="594">
        <f>E124*E123</f>
        <v>0</v>
      </c>
      <c r="F125" s="595">
        <f>F124*F123</f>
        <v>0</v>
      </c>
      <c r="G125" s="595">
        <f>G124*G123</f>
        <v>0</v>
      </c>
      <c r="H125" s="596">
        <f>H124*H123</f>
        <v>0</v>
      </c>
    </row>
    <row r="126" spans="1:8" ht="15.75">
      <c r="A126" s="368"/>
      <c r="B126" s="126"/>
      <c r="C126" s="126"/>
      <c r="D126" s="126"/>
      <c r="E126" s="126"/>
      <c r="F126" s="126"/>
      <c r="G126" s="126"/>
      <c r="H126" s="312"/>
    </row>
    <row r="127" spans="1:8" ht="15.75">
      <c r="A127" s="319"/>
      <c r="B127" s="126"/>
      <c r="C127" s="126"/>
      <c r="D127" s="126"/>
      <c r="E127" s="126"/>
      <c r="F127" s="126"/>
      <c r="G127" s="126"/>
      <c r="H127" s="312"/>
    </row>
    <row r="128" spans="1:8" ht="16.5" thickBot="1">
      <c r="A128" s="369"/>
      <c r="B128" s="288"/>
      <c r="C128" s="288"/>
      <c r="D128" s="288"/>
      <c r="E128" s="288"/>
      <c r="F128" s="288"/>
      <c r="G128" s="288"/>
      <c r="H128" s="289"/>
    </row>
    <row r="129" ht="16.5" thickTop="1"/>
  </sheetData>
  <sheetProtection/>
  <mergeCells count="9">
    <mergeCell ref="D5:F5"/>
    <mergeCell ref="D6:F6"/>
    <mergeCell ref="D7:F7"/>
    <mergeCell ref="A88:E88"/>
    <mergeCell ref="D22:E22"/>
    <mergeCell ref="B22:C22"/>
    <mergeCell ref="A33:E33"/>
    <mergeCell ref="B51:C51"/>
    <mergeCell ref="D51:E51"/>
  </mergeCells>
  <printOptions horizontalCentered="1"/>
  <pageMargins left="0.2" right="0.28" top="0.5" bottom="0.5" header="0.25" footer="0.25"/>
  <pageSetup horizontalDpi="600" verticalDpi="600" orientation="landscape" paperSize="9" scale="80" r:id="rId1"/>
  <headerFooter alignWithMargins="0">
    <oddFooter>&amp;LPage &amp;P of &amp;N&amp;C&amp;A   &amp;"Times New Roman,Bold"As Revised&amp;R&amp;D</oddFooter>
  </headerFooter>
  <rowBreaks count="3" manualBreakCount="3">
    <brk id="45" max="7" man="1"/>
    <brk id="79" max="7" man="1"/>
    <brk id="99" max="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X28"/>
  <sheetViews>
    <sheetView workbookViewId="0" topLeftCell="A1">
      <selection activeCell="I11" sqref="I11"/>
    </sheetView>
  </sheetViews>
  <sheetFormatPr defaultColWidth="9.00390625" defaultRowHeight="15.75"/>
  <cols>
    <col min="1" max="3" width="9.00390625" style="918" customWidth="1"/>
    <col min="4" max="4" width="20.875" style="918" customWidth="1"/>
    <col min="5" max="16384" width="9.00390625" style="918" customWidth="1"/>
  </cols>
  <sheetData>
    <row r="1" spans="1:24" ht="11.25">
      <c r="A1" s="945" t="s">
        <v>600</v>
      </c>
      <c r="B1" s="945" t="s">
        <v>601</v>
      </c>
      <c r="C1" s="945" t="s">
        <v>602</v>
      </c>
      <c r="D1" s="946" t="s">
        <v>830</v>
      </c>
      <c r="E1" s="945" t="s">
        <v>604</v>
      </c>
      <c r="F1" s="945" t="s">
        <v>1453</v>
      </c>
      <c r="G1" s="945" t="s">
        <v>1454</v>
      </c>
      <c r="H1" s="945" t="s">
        <v>1455</v>
      </c>
      <c r="I1" s="945" t="s">
        <v>1456</v>
      </c>
      <c r="J1" s="945" t="s">
        <v>1457</v>
      </c>
      <c r="K1" s="945" t="s">
        <v>1458</v>
      </c>
      <c r="L1" s="945" t="s">
        <v>1459</v>
      </c>
      <c r="M1" s="945" t="s">
        <v>610</v>
      </c>
      <c r="N1" s="945" t="s">
        <v>618</v>
      </c>
      <c r="O1" s="945" t="s">
        <v>616</v>
      </c>
      <c r="P1" s="945" t="s">
        <v>615</v>
      </c>
      <c r="Q1" s="945" t="s">
        <v>1460</v>
      </c>
      <c r="R1" s="945" t="s">
        <v>1461</v>
      </c>
      <c r="S1" s="945" t="s">
        <v>1462</v>
      </c>
      <c r="T1" s="945" t="s">
        <v>1463</v>
      </c>
      <c r="U1" s="945" t="s">
        <v>1464</v>
      </c>
      <c r="V1" s="945" t="s">
        <v>1465</v>
      </c>
      <c r="W1" s="945" t="s">
        <v>1466</v>
      </c>
      <c r="X1" s="945" t="s">
        <v>619</v>
      </c>
    </row>
    <row r="2" spans="1:24" ht="11.25">
      <c r="A2" s="945">
        <v>1</v>
      </c>
      <c r="B2" s="945">
        <v>1</v>
      </c>
      <c r="C2" s="945">
        <v>0</v>
      </c>
      <c r="D2" s="946" t="s">
        <v>1467</v>
      </c>
      <c r="E2" s="945"/>
      <c r="F2" s="945"/>
      <c r="G2" s="945">
        <v>0</v>
      </c>
      <c r="H2" s="945">
        <v>0</v>
      </c>
      <c r="I2" s="945">
        <v>0</v>
      </c>
      <c r="J2" s="945">
        <v>0</v>
      </c>
      <c r="K2" s="945">
        <v>0</v>
      </c>
      <c r="L2" s="945">
        <v>0</v>
      </c>
      <c r="M2" s="945" t="s">
        <v>620</v>
      </c>
      <c r="N2" s="945" t="s">
        <v>1000</v>
      </c>
      <c r="O2" s="945"/>
      <c r="P2" s="945" t="b">
        <v>0</v>
      </c>
      <c r="Q2" s="945">
        <v>0</v>
      </c>
      <c r="R2" s="945">
        <v>0</v>
      </c>
      <c r="S2" s="945">
        <v>0</v>
      </c>
      <c r="T2" s="945">
        <v>0</v>
      </c>
      <c r="U2" s="945">
        <v>0</v>
      </c>
      <c r="V2" s="945">
        <v>0</v>
      </c>
      <c r="W2" s="945">
        <v>0</v>
      </c>
      <c r="X2" s="945" t="s">
        <v>621</v>
      </c>
    </row>
    <row r="3" spans="1:24" ht="11.25">
      <c r="A3" s="945">
        <v>2</v>
      </c>
      <c r="B3" s="945">
        <v>2</v>
      </c>
      <c r="C3" s="945">
        <v>0</v>
      </c>
      <c r="D3" s="946" t="s">
        <v>1468</v>
      </c>
      <c r="E3" s="945"/>
      <c r="F3" s="945"/>
      <c r="G3" s="945">
        <v>627613989</v>
      </c>
      <c r="H3" s="945">
        <v>593101017</v>
      </c>
      <c r="I3" s="945">
        <v>7572788</v>
      </c>
      <c r="J3" s="945">
        <v>7322963</v>
      </c>
      <c r="K3" s="945">
        <v>691931</v>
      </c>
      <c r="L3" s="945">
        <v>680093</v>
      </c>
      <c r="M3" s="945"/>
      <c r="N3" s="945"/>
      <c r="O3" s="945" t="s">
        <v>1469</v>
      </c>
      <c r="P3" s="945" t="b">
        <v>0</v>
      </c>
      <c r="Q3" s="945">
        <v>0</v>
      </c>
      <c r="R3" s="945">
        <v>0</v>
      </c>
      <c r="S3" s="945">
        <v>0</v>
      </c>
      <c r="T3" s="945">
        <v>0</v>
      </c>
      <c r="U3" s="945">
        <v>0</v>
      </c>
      <c r="V3" s="945">
        <v>0</v>
      </c>
      <c r="W3" s="945">
        <v>0</v>
      </c>
      <c r="X3" s="945" t="s">
        <v>621</v>
      </c>
    </row>
    <row r="4" spans="1:24" ht="11.25">
      <c r="A4" s="945">
        <v>3</v>
      </c>
      <c r="B4" s="945">
        <v>3</v>
      </c>
      <c r="C4" s="945">
        <v>0</v>
      </c>
      <c r="D4" s="946" t="s">
        <v>1470</v>
      </c>
      <c r="E4" s="945"/>
      <c r="F4" s="945"/>
      <c r="G4" s="945">
        <v>0</v>
      </c>
      <c r="H4" s="945">
        <v>0</v>
      </c>
      <c r="I4" s="945">
        <v>0</v>
      </c>
      <c r="J4" s="945">
        <v>0</v>
      </c>
      <c r="K4" s="945">
        <v>0</v>
      </c>
      <c r="L4" s="945">
        <v>0</v>
      </c>
      <c r="M4" s="945" t="s">
        <v>620</v>
      </c>
      <c r="N4" s="945" t="s">
        <v>1000</v>
      </c>
      <c r="O4" s="945"/>
      <c r="P4" s="945" t="b">
        <v>0</v>
      </c>
      <c r="Q4" s="945">
        <v>0</v>
      </c>
      <c r="R4" s="945">
        <v>0</v>
      </c>
      <c r="S4" s="945">
        <v>0</v>
      </c>
      <c r="T4" s="945">
        <v>0</v>
      </c>
      <c r="U4" s="945">
        <v>0</v>
      </c>
      <c r="V4" s="945">
        <v>0</v>
      </c>
      <c r="W4" s="945">
        <v>0</v>
      </c>
      <c r="X4" s="945" t="s">
        <v>621</v>
      </c>
    </row>
    <row r="5" spans="1:24" ht="11.25">
      <c r="A5" s="945">
        <v>4</v>
      </c>
      <c r="B5" s="945">
        <v>4</v>
      </c>
      <c r="C5" s="945">
        <v>0</v>
      </c>
      <c r="D5" s="946" t="s">
        <v>1471</v>
      </c>
      <c r="E5" s="945"/>
      <c r="F5" s="945"/>
      <c r="G5" s="945">
        <v>526236176</v>
      </c>
      <c r="H5" s="945">
        <v>491316531</v>
      </c>
      <c r="I5" s="945">
        <v>7213640</v>
      </c>
      <c r="J5" s="945">
        <v>6965207</v>
      </c>
      <c r="K5" s="945">
        <v>96425</v>
      </c>
      <c r="L5" s="945">
        <v>94941</v>
      </c>
      <c r="M5" s="945"/>
      <c r="N5" s="945"/>
      <c r="O5" s="945" t="s">
        <v>1469</v>
      </c>
      <c r="P5" s="945" t="b">
        <v>0</v>
      </c>
      <c r="Q5" s="945">
        <v>0</v>
      </c>
      <c r="R5" s="945">
        <v>561410445</v>
      </c>
      <c r="S5" s="945">
        <v>561410457</v>
      </c>
      <c r="T5" s="945">
        <v>0</v>
      </c>
      <c r="U5" s="945">
        <v>0</v>
      </c>
      <c r="V5" s="945">
        <v>0</v>
      </c>
      <c r="W5" s="945">
        <v>0</v>
      </c>
      <c r="X5" s="945" t="s">
        <v>621</v>
      </c>
    </row>
    <row r="6" spans="1:24" ht="11.25">
      <c r="A6" s="945">
        <v>5</v>
      </c>
      <c r="B6" s="945">
        <v>5</v>
      </c>
      <c r="C6" s="945">
        <v>0</v>
      </c>
      <c r="D6" s="946" t="s">
        <v>1472</v>
      </c>
      <c r="E6" s="945"/>
      <c r="F6" s="945"/>
      <c r="G6" s="945">
        <v>200024314</v>
      </c>
      <c r="H6" s="945">
        <v>177864106</v>
      </c>
      <c r="I6" s="945">
        <v>3540631</v>
      </c>
      <c r="J6" s="945">
        <v>3147697</v>
      </c>
      <c r="K6" s="945">
        <v>226</v>
      </c>
      <c r="L6" s="945">
        <v>253</v>
      </c>
      <c r="M6" s="945"/>
      <c r="N6" s="945"/>
      <c r="O6" s="945" t="s">
        <v>1469</v>
      </c>
      <c r="P6" s="945" t="b">
        <v>0</v>
      </c>
      <c r="Q6" s="945">
        <v>0</v>
      </c>
      <c r="R6" s="945">
        <v>561410446</v>
      </c>
      <c r="S6" s="945">
        <v>561410458</v>
      </c>
      <c r="T6" s="945">
        <v>0</v>
      </c>
      <c r="U6" s="945">
        <v>0</v>
      </c>
      <c r="V6" s="945">
        <v>0</v>
      </c>
      <c r="W6" s="945">
        <v>0</v>
      </c>
      <c r="X6" s="945" t="s">
        <v>621</v>
      </c>
    </row>
    <row r="7" spans="1:24" ht="11.25">
      <c r="A7" s="945">
        <v>6</v>
      </c>
      <c r="B7" s="945">
        <v>6</v>
      </c>
      <c r="C7" s="945">
        <v>0</v>
      </c>
      <c r="D7" s="946" t="s">
        <v>1473</v>
      </c>
      <c r="E7" s="945"/>
      <c r="F7" s="945"/>
      <c r="G7" s="945">
        <v>15440779</v>
      </c>
      <c r="H7" s="945">
        <v>14941479</v>
      </c>
      <c r="I7" s="945">
        <v>105468</v>
      </c>
      <c r="J7" s="945">
        <v>104180</v>
      </c>
      <c r="K7" s="945">
        <v>249</v>
      </c>
      <c r="L7" s="945">
        <v>246</v>
      </c>
      <c r="M7" s="945"/>
      <c r="N7" s="945"/>
      <c r="O7" s="945" t="s">
        <v>1469</v>
      </c>
      <c r="P7" s="945" t="b">
        <v>0</v>
      </c>
      <c r="Q7" s="945">
        <v>0</v>
      </c>
      <c r="R7" s="945">
        <v>0</v>
      </c>
      <c r="S7" s="945">
        <v>0</v>
      </c>
      <c r="T7" s="945">
        <v>0</v>
      </c>
      <c r="U7" s="945">
        <v>0</v>
      </c>
      <c r="V7" s="945">
        <v>0</v>
      </c>
      <c r="W7" s="945">
        <v>0</v>
      </c>
      <c r="X7" s="945" t="s">
        <v>621</v>
      </c>
    </row>
    <row r="8" spans="1:24" ht="11.25">
      <c r="A8" s="945">
        <v>7</v>
      </c>
      <c r="B8" s="945">
        <v>7</v>
      </c>
      <c r="C8" s="945">
        <v>0</v>
      </c>
      <c r="D8" s="946" t="s">
        <v>1474</v>
      </c>
      <c r="E8" s="945"/>
      <c r="F8" s="945"/>
      <c r="G8" s="945">
        <v>0</v>
      </c>
      <c r="H8" s="945">
        <v>0</v>
      </c>
      <c r="I8" s="945">
        <v>0</v>
      </c>
      <c r="J8" s="945">
        <v>0</v>
      </c>
      <c r="K8" s="945">
        <v>0</v>
      </c>
      <c r="L8" s="945">
        <v>0</v>
      </c>
      <c r="M8" s="945"/>
      <c r="N8" s="945"/>
      <c r="O8" s="945" t="s">
        <v>1469</v>
      </c>
      <c r="P8" s="945" t="b">
        <v>0</v>
      </c>
      <c r="Q8" s="945">
        <v>0</v>
      </c>
      <c r="R8" s="945">
        <v>0</v>
      </c>
      <c r="S8" s="945">
        <v>0</v>
      </c>
      <c r="T8" s="945">
        <v>0</v>
      </c>
      <c r="U8" s="945">
        <v>0</v>
      </c>
      <c r="V8" s="945">
        <v>0</v>
      </c>
      <c r="W8" s="945">
        <v>0</v>
      </c>
      <c r="X8" s="945" t="s">
        <v>621</v>
      </c>
    </row>
    <row r="9" spans="1:24" ht="11.25">
      <c r="A9" s="945">
        <v>8</v>
      </c>
      <c r="B9" s="945">
        <v>8</v>
      </c>
      <c r="C9" s="945">
        <v>0</v>
      </c>
      <c r="D9" s="946" t="s">
        <v>1475</v>
      </c>
      <c r="E9" s="945"/>
      <c r="F9" s="945"/>
      <c r="G9" s="945">
        <v>0</v>
      </c>
      <c r="H9" s="945">
        <v>0</v>
      </c>
      <c r="I9" s="945">
        <v>0</v>
      </c>
      <c r="J9" s="945">
        <v>0</v>
      </c>
      <c r="K9" s="945">
        <v>0</v>
      </c>
      <c r="L9" s="945">
        <v>0</v>
      </c>
      <c r="M9" s="945"/>
      <c r="N9" s="945"/>
      <c r="O9" s="945" t="s">
        <v>1469</v>
      </c>
      <c r="P9" s="945" t="b">
        <v>0</v>
      </c>
      <c r="Q9" s="945">
        <v>0</v>
      </c>
      <c r="R9" s="945">
        <v>0</v>
      </c>
      <c r="S9" s="945">
        <v>0</v>
      </c>
      <c r="T9" s="945">
        <v>0</v>
      </c>
      <c r="U9" s="945">
        <v>0</v>
      </c>
      <c r="V9" s="945">
        <v>0</v>
      </c>
      <c r="W9" s="945">
        <v>0</v>
      </c>
      <c r="X9" s="945" t="s">
        <v>621</v>
      </c>
    </row>
    <row r="10" spans="1:24" ht="11.25">
      <c r="A10" s="945">
        <v>9</v>
      </c>
      <c r="B10" s="945">
        <v>9</v>
      </c>
      <c r="C10" s="945">
        <v>0</v>
      </c>
      <c r="D10" s="946" t="s">
        <v>1476</v>
      </c>
      <c r="E10" s="945"/>
      <c r="F10" s="945"/>
      <c r="G10" s="945">
        <v>0</v>
      </c>
      <c r="H10" s="945">
        <v>0</v>
      </c>
      <c r="I10" s="945">
        <v>0</v>
      </c>
      <c r="J10" s="945">
        <v>0</v>
      </c>
      <c r="K10" s="945">
        <v>0</v>
      </c>
      <c r="L10" s="945">
        <v>0</v>
      </c>
      <c r="M10" s="945"/>
      <c r="N10" s="945"/>
      <c r="O10" s="945" t="s">
        <v>1469</v>
      </c>
      <c r="P10" s="945" t="b">
        <v>0</v>
      </c>
      <c r="Q10" s="945">
        <v>0</v>
      </c>
      <c r="R10" s="945">
        <v>0</v>
      </c>
      <c r="S10" s="945">
        <v>0</v>
      </c>
      <c r="T10" s="945">
        <v>0</v>
      </c>
      <c r="U10" s="945">
        <v>0</v>
      </c>
      <c r="V10" s="945">
        <v>0</v>
      </c>
      <c r="W10" s="945">
        <v>0</v>
      </c>
      <c r="X10" s="945" t="s">
        <v>621</v>
      </c>
    </row>
    <row r="11" spans="1:24" ht="11.25">
      <c r="A11" s="945">
        <v>10</v>
      </c>
      <c r="B11" s="945">
        <v>10</v>
      </c>
      <c r="C11" s="945">
        <v>0</v>
      </c>
      <c r="D11" s="946" t="s">
        <v>1477</v>
      </c>
      <c r="E11" s="945"/>
      <c r="F11" s="945"/>
      <c r="G11" s="945">
        <v>1369315258</v>
      </c>
      <c r="H11" s="945">
        <v>1277223133</v>
      </c>
      <c r="I11" s="945">
        <v>18432527</v>
      </c>
      <c r="J11" s="945">
        <v>17540047</v>
      </c>
      <c r="K11" s="945">
        <v>788831</v>
      </c>
      <c r="L11" s="945">
        <v>775533</v>
      </c>
      <c r="M11" s="945"/>
      <c r="N11" s="945"/>
      <c r="O11" s="945"/>
      <c r="P11" s="945" t="b">
        <v>1</v>
      </c>
      <c r="Q11" s="945">
        <v>0</v>
      </c>
      <c r="R11" s="945">
        <v>0</v>
      </c>
      <c r="S11" s="945">
        <v>0</v>
      </c>
      <c r="T11" s="945">
        <v>0</v>
      </c>
      <c r="U11" s="945">
        <v>0</v>
      </c>
      <c r="V11" s="945">
        <v>0</v>
      </c>
      <c r="W11" s="945">
        <v>0</v>
      </c>
      <c r="X11" s="945" t="s">
        <v>621</v>
      </c>
    </row>
    <row r="12" spans="1:24" ht="11.25">
      <c r="A12" s="945">
        <v>11</v>
      </c>
      <c r="B12" s="945">
        <v>11</v>
      </c>
      <c r="C12" s="945">
        <v>0</v>
      </c>
      <c r="D12" s="946" t="s">
        <v>1478</v>
      </c>
      <c r="E12" s="945"/>
      <c r="F12" s="945"/>
      <c r="G12" s="945">
        <v>650409850</v>
      </c>
      <c r="H12" s="945">
        <v>653943869</v>
      </c>
      <c r="I12" s="945">
        <v>13710076</v>
      </c>
      <c r="J12" s="945">
        <v>11616982</v>
      </c>
      <c r="K12" s="945">
        <v>52</v>
      </c>
      <c r="L12" s="945">
        <v>51</v>
      </c>
      <c r="M12" s="945"/>
      <c r="N12" s="945"/>
      <c r="O12" s="945" t="s">
        <v>1479</v>
      </c>
      <c r="P12" s="945" t="b">
        <v>0</v>
      </c>
      <c r="Q12" s="945">
        <v>0</v>
      </c>
      <c r="R12" s="945">
        <v>0</v>
      </c>
      <c r="S12" s="945">
        <v>0</v>
      </c>
      <c r="T12" s="945">
        <v>0</v>
      </c>
      <c r="U12" s="945">
        <v>0</v>
      </c>
      <c r="V12" s="945">
        <v>0</v>
      </c>
      <c r="W12" s="945">
        <v>0</v>
      </c>
      <c r="X12" s="945" t="s">
        <v>621</v>
      </c>
    </row>
    <row r="13" spans="1:24" ht="11.25">
      <c r="A13" s="945">
        <v>12</v>
      </c>
      <c r="B13" s="945">
        <v>12</v>
      </c>
      <c r="C13" s="945">
        <v>0</v>
      </c>
      <c r="D13" s="946" t="s">
        <v>1480</v>
      </c>
      <c r="E13" s="945"/>
      <c r="F13" s="945"/>
      <c r="G13" s="945">
        <v>2019725108</v>
      </c>
      <c r="H13" s="945">
        <v>1931167002</v>
      </c>
      <c r="I13" s="945">
        <v>32142603</v>
      </c>
      <c r="J13" s="945">
        <v>29157029</v>
      </c>
      <c r="K13" s="945">
        <v>788883</v>
      </c>
      <c r="L13" s="945">
        <v>775584</v>
      </c>
      <c r="M13" s="945"/>
      <c r="N13" s="945"/>
      <c r="O13" s="945"/>
      <c r="P13" s="945" t="b">
        <v>1</v>
      </c>
      <c r="Q13" s="945">
        <v>0</v>
      </c>
      <c r="R13" s="945">
        <v>0</v>
      </c>
      <c r="S13" s="945">
        <v>0</v>
      </c>
      <c r="T13" s="945">
        <v>0</v>
      </c>
      <c r="U13" s="945">
        <v>0</v>
      </c>
      <c r="V13" s="945">
        <v>0</v>
      </c>
      <c r="W13" s="945">
        <v>0</v>
      </c>
      <c r="X13" s="945" t="s">
        <v>621</v>
      </c>
    </row>
    <row r="14" spans="1:24" ht="11.25">
      <c r="A14" s="945">
        <v>13</v>
      </c>
      <c r="B14" s="945">
        <v>13</v>
      </c>
      <c r="C14" s="945">
        <v>0</v>
      </c>
      <c r="D14" s="946" t="s">
        <v>1481</v>
      </c>
      <c r="E14" s="945"/>
      <c r="F14" s="945"/>
      <c r="G14" s="945">
        <v>39639694</v>
      </c>
      <c r="H14" s="945">
        <v>2786809</v>
      </c>
      <c r="I14" s="945">
        <v>0</v>
      </c>
      <c r="J14" s="945">
        <v>0</v>
      </c>
      <c r="K14" s="945">
        <v>0</v>
      </c>
      <c r="L14" s="945">
        <v>0</v>
      </c>
      <c r="M14" s="945"/>
      <c r="N14" s="945"/>
      <c r="O14" s="945" t="s">
        <v>1482</v>
      </c>
      <c r="P14" s="945" t="b">
        <v>0</v>
      </c>
      <c r="Q14" s="945">
        <v>0</v>
      </c>
      <c r="R14" s="945">
        <v>0</v>
      </c>
      <c r="S14" s="945">
        <v>0</v>
      </c>
      <c r="T14" s="945">
        <v>0</v>
      </c>
      <c r="U14" s="945">
        <v>0</v>
      </c>
      <c r="V14" s="945">
        <v>0</v>
      </c>
      <c r="W14" s="945">
        <v>0</v>
      </c>
      <c r="X14" s="945" t="s">
        <v>621</v>
      </c>
    </row>
    <row r="15" spans="1:24" ht="11.25">
      <c r="A15" s="945">
        <v>14</v>
      </c>
      <c r="B15" s="945">
        <v>14</v>
      </c>
      <c r="C15" s="945">
        <v>0</v>
      </c>
      <c r="D15" s="946" t="s">
        <v>1483</v>
      </c>
      <c r="E15" s="945"/>
      <c r="F15" s="945"/>
      <c r="G15" s="945">
        <v>1980085414</v>
      </c>
      <c r="H15" s="945">
        <v>1928380193</v>
      </c>
      <c r="I15" s="945">
        <v>32142603</v>
      </c>
      <c r="J15" s="945">
        <v>29157029</v>
      </c>
      <c r="K15" s="945">
        <v>788883</v>
      </c>
      <c r="L15" s="945">
        <v>775584</v>
      </c>
      <c r="M15" s="945"/>
      <c r="N15" s="945"/>
      <c r="O15" s="945"/>
      <c r="P15" s="945" t="b">
        <v>1</v>
      </c>
      <c r="Q15" s="945">
        <v>0</v>
      </c>
      <c r="R15" s="945">
        <v>0</v>
      </c>
      <c r="S15" s="945">
        <v>0</v>
      </c>
      <c r="T15" s="945">
        <v>0</v>
      </c>
      <c r="U15" s="945">
        <v>0</v>
      </c>
      <c r="V15" s="945">
        <v>0</v>
      </c>
      <c r="W15" s="945">
        <v>0</v>
      </c>
      <c r="X15" s="945" t="s">
        <v>621</v>
      </c>
    </row>
    <row r="16" spans="1:24" ht="11.25">
      <c r="A16" s="945">
        <v>15</v>
      </c>
      <c r="B16" s="945">
        <v>15</v>
      </c>
      <c r="C16" s="945">
        <v>0</v>
      </c>
      <c r="D16" s="946" t="s">
        <v>1484</v>
      </c>
      <c r="E16" s="945"/>
      <c r="F16" s="945"/>
      <c r="G16" s="945">
        <v>0</v>
      </c>
      <c r="H16" s="945">
        <v>0</v>
      </c>
      <c r="I16" s="945">
        <v>0</v>
      </c>
      <c r="J16" s="945">
        <v>0</v>
      </c>
      <c r="K16" s="945">
        <v>0</v>
      </c>
      <c r="L16" s="945">
        <v>0</v>
      </c>
      <c r="M16" s="945" t="s">
        <v>620</v>
      </c>
      <c r="N16" s="945" t="s">
        <v>1000</v>
      </c>
      <c r="O16" s="945"/>
      <c r="P16" s="945" t="b">
        <v>0</v>
      </c>
      <c r="Q16" s="945">
        <v>0</v>
      </c>
      <c r="R16" s="945">
        <v>0</v>
      </c>
      <c r="S16" s="945">
        <v>0</v>
      </c>
      <c r="T16" s="945">
        <v>0</v>
      </c>
      <c r="U16" s="945">
        <v>0</v>
      </c>
      <c r="V16" s="945">
        <v>0</v>
      </c>
      <c r="W16" s="945">
        <v>0</v>
      </c>
      <c r="X16" s="945" t="s">
        <v>621</v>
      </c>
    </row>
    <row r="17" spans="1:24" ht="11.25">
      <c r="A17" s="945">
        <v>16</v>
      </c>
      <c r="B17" s="945">
        <v>16</v>
      </c>
      <c r="C17" s="945">
        <v>0</v>
      </c>
      <c r="D17" s="946" t="s">
        <v>1485</v>
      </c>
      <c r="E17" s="945"/>
      <c r="F17" s="945"/>
      <c r="G17" s="945">
        <v>625520</v>
      </c>
      <c r="H17" s="945">
        <v>1022342</v>
      </c>
      <c r="I17" s="945">
        <v>0</v>
      </c>
      <c r="J17" s="945">
        <v>0</v>
      </c>
      <c r="K17" s="945">
        <v>0</v>
      </c>
      <c r="L17" s="945">
        <v>0</v>
      </c>
      <c r="M17" s="945" t="s">
        <v>620</v>
      </c>
      <c r="N17" s="945" t="s">
        <v>1486</v>
      </c>
      <c r="O17" s="945" t="s">
        <v>1487</v>
      </c>
      <c r="P17" s="945" t="b">
        <v>0</v>
      </c>
      <c r="Q17" s="945">
        <v>0</v>
      </c>
      <c r="R17" s="945">
        <v>0</v>
      </c>
      <c r="S17" s="945">
        <v>0</v>
      </c>
      <c r="T17" s="945">
        <v>0</v>
      </c>
      <c r="U17" s="945">
        <v>0</v>
      </c>
      <c r="V17" s="945">
        <v>0</v>
      </c>
      <c r="W17" s="945">
        <v>0</v>
      </c>
      <c r="X17" s="945" t="s">
        <v>621</v>
      </c>
    </row>
    <row r="18" spans="1:24" ht="11.25">
      <c r="A18" s="945">
        <v>17</v>
      </c>
      <c r="B18" s="945">
        <v>17</v>
      </c>
      <c r="C18" s="945">
        <v>0</v>
      </c>
      <c r="D18" s="946" t="s">
        <v>1488</v>
      </c>
      <c r="E18" s="945"/>
      <c r="F18" s="945"/>
      <c r="G18" s="945">
        <v>1393724</v>
      </c>
      <c r="H18" s="945">
        <v>1233944</v>
      </c>
      <c r="I18" s="945">
        <v>0</v>
      </c>
      <c r="J18" s="945">
        <v>0</v>
      </c>
      <c r="K18" s="945">
        <v>0</v>
      </c>
      <c r="L18" s="945">
        <v>0</v>
      </c>
      <c r="M18" s="945" t="s">
        <v>620</v>
      </c>
      <c r="N18" s="945" t="s">
        <v>1486</v>
      </c>
      <c r="O18" s="945" t="s">
        <v>1487</v>
      </c>
      <c r="P18" s="945" t="b">
        <v>0</v>
      </c>
      <c r="Q18" s="945">
        <v>0</v>
      </c>
      <c r="R18" s="945">
        <v>0</v>
      </c>
      <c r="S18" s="945">
        <v>0</v>
      </c>
      <c r="T18" s="945">
        <v>0</v>
      </c>
      <c r="U18" s="945">
        <v>0</v>
      </c>
      <c r="V18" s="945">
        <v>0</v>
      </c>
      <c r="W18" s="945">
        <v>0</v>
      </c>
      <c r="X18" s="945" t="s">
        <v>621</v>
      </c>
    </row>
    <row r="19" spans="1:24" ht="11.25">
      <c r="A19" s="945">
        <v>18</v>
      </c>
      <c r="B19" s="945">
        <v>18</v>
      </c>
      <c r="C19" s="945">
        <v>0</v>
      </c>
      <c r="D19" s="946" t="s">
        <v>1489</v>
      </c>
      <c r="E19" s="945"/>
      <c r="F19" s="945"/>
      <c r="G19" s="945">
        <v>-46202</v>
      </c>
      <c r="H19" s="945">
        <v>-9410</v>
      </c>
      <c r="I19" s="945">
        <v>0</v>
      </c>
      <c r="J19" s="945">
        <v>0</v>
      </c>
      <c r="K19" s="945">
        <v>0</v>
      </c>
      <c r="L19" s="945">
        <v>0</v>
      </c>
      <c r="M19" s="945" t="s">
        <v>620</v>
      </c>
      <c r="N19" s="945" t="s">
        <v>1486</v>
      </c>
      <c r="O19" s="945" t="s">
        <v>1487</v>
      </c>
      <c r="P19" s="945" t="b">
        <v>0</v>
      </c>
      <c r="Q19" s="945">
        <v>0</v>
      </c>
      <c r="R19" s="945">
        <v>0</v>
      </c>
      <c r="S19" s="945">
        <v>0</v>
      </c>
      <c r="T19" s="945">
        <v>0</v>
      </c>
      <c r="U19" s="945">
        <v>0</v>
      </c>
      <c r="V19" s="945">
        <v>0</v>
      </c>
      <c r="W19" s="945">
        <v>0</v>
      </c>
      <c r="X19" s="945" t="s">
        <v>621</v>
      </c>
    </row>
    <row r="20" spans="1:24" ht="11.25">
      <c r="A20" s="945">
        <v>19</v>
      </c>
      <c r="B20" s="945">
        <v>19</v>
      </c>
      <c r="C20" s="945">
        <v>0</v>
      </c>
      <c r="D20" s="946" t="s">
        <v>1494</v>
      </c>
      <c r="E20" s="945"/>
      <c r="F20" s="945"/>
      <c r="G20" s="945">
        <v>6434441</v>
      </c>
      <c r="H20" s="945">
        <v>6063452</v>
      </c>
      <c r="I20" s="945">
        <v>0</v>
      </c>
      <c r="J20" s="945">
        <v>0</v>
      </c>
      <c r="K20" s="945">
        <v>0</v>
      </c>
      <c r="L20" s="945">
        <v>0</v>
      </c>
      <c r="M20" s="945" t="s">
        <v>620</v>
      </c>
      <c r="N20" s="945" t="s">
        <v>1486</v>
      </c>
      <c r="O20" s="945" t="s">
        <v>1487</v>
      </c>
      <c r="P20" s="945" t="b">
        <v>0</v>
      </c>
      <c r="Q20" s="945">
        <v>0</v>
      </c>
      <c r="R20" s="945">
        <v>0</v>
      </c>
      <c r="S20" s="945">
        <v>0</v>
      </c>
      <c r="T20" s="945">
        <v>0</v>
      </c>
      <c r="U20" s="945">
        <v>0</v>
      </c>
      <c r="V20" s="945">
        <v>0</v>
      </c>
      <c r="W20" s="945">
        <v>0</v>
      </c>
      <c r="X20" s="945" t="s">
        <v>621</v>
      </c>
    </row>
    <row r="21" spans="1:24" ht="11.25">
      <c r="A21" s="945">
        <v>20</v>
      </c>
      <c r="B21" s="945">
        <v>20</v>
      </c>
      <c r="C21" s="945">
        <v>0</v>
      </c>
      <c r="D21" s="946" t="s">
        <v>1495</v>
      </c>
      <c r="E21" s="945"/>
      <c r="F21" s="945"/>
      <c r="G21" s="945">
        <v>0</v>
      </c>
      <c r="H21" s="945">
        <v>0</v>
      </c>
      <c r="I21" s="945">
        <v>0</v>
      </c>
      <c r="J21" s="945">
        <v>0</v>
      </c>
      <c r="K21" s="945">
        <v>0</v>
      </c>
      <c r="L21" s="945">
        <v>0</v>
      </c>
      <c r="M21" s="945" t="s">
        <v>620</v>
      </c>
      <c r="N21" s="945" t="s">
        <v>1486</v>
      </c>
      <c r="O21" s="945" t="s">
        <v>1487</v>
      </c>
      <c r="P21" s="945" t="b">
        <v>0</v>
      </c>
      <c r="Q21" s="945">
        <v>0</v>
      </c>
      <c r="R21" s="945">
        <v>0</v>
      </c>
      <c r="S21" s="945">
        <v>0</v>
      </c>
      <c r="T21" s="945">
        <v>0</v>
      </c>
      <c r="U21" s="945">
        <v>0</v>
      </c>
      <c r="V21" s="945">
        <v>0</v>
      </c>
      <c r="W21" s="945">
        <v>0</v>
      </c>
      <c r="X21" s="945" t="s">
        <v>621</v>
      </c>
    </row>
    <row r="22" spans="1:24" ht="11.25">
      <c r="A22" s="945">
        <v>21</v>
      </c>
      <c r="B22" s="945">
        <v>21</v>
      </c>
      <c r="C22" s="945">
        <v>0</v>
      </c>
      <c r="D22" s="946" t="s">
        <v>1496</v>
      </c>
      <c r="E22" s="945"/>
      <c r="F22" s="945"/>
      <c r="G22" s="945">
        <v>42553031</v>
      </c>
      <c r="H22" s="945">
        <v>46585187</v>
      </c>
      <c r="I22" s="945">
        <v>0</v>
      </c>
      <c r="J22" s="945">
        <v>0</v>
      </c>
      <c r="K22" s="945">
        <v>0</v>
      </c>
      <c r="L22" s="945">
        <v>0</v>
      </c>
      <c r="M22" s="945" t="s">
        <v>620</v>
      </c>
      <c r="N22" s="945" t="s">
        <v>1486</v>
      </c>
      <c r="O22" s="945" t="s">
        <v>1487</v>
      </c>
      <c r="P22" s="945" t="b">
        <v>0</v>
      </c>
      <c r="Q22" s="945">
        <v>0</v>
      </c>
      <c r="R22" s="945">
        <v>0</v>
      </c>
      <c r="S22" s="945">
        <v>0</v>
      </c>
      <c r="T22" s="945">
        <v>0</v>
      </c>
      <c r="U22" s="945">
        <v>0</v>
      </c>
      <c r="V22" s="945">
        <v>0</v>
      </c>
      <c r="W22" s="945">
        <v>0</v>
      </c>
      <c r="X22" s="945" t="s">
        <v>621</v>
      </c>
    </row>
    <row r="23" spans="1:24" ht="11.25">
      <c r="A23" s="945">
        <v>22</v>
      </c>
      <c r="B23" s="945">
        <v>22</v>
      </c>
      <c r="C23" s="945">
        <v>0</v>
      </c>
      <c r="D23" s="946" t="s">
        <v>1497</v>
      </c>
      <c r="E23" s="945"/>
      <c r="F23" s="945"/>
      <c r="G23" s="945">
        <v>4350543</v>
      </c>
      <c r="H23" s="945">
        <v>0</v>
      </c>
      <c r="I23" s="945">
        <v>0</v>
      </c>
      <c r="J23" s="945">
        <v>0</v>
      </c>
      <c r="K23" s="945">
        <v>0</v>
      </c>
      <c r="L23" s="945">
        <v>0</v>
      </c>
      <c r="M23" s="945"/>
      <c r="N23" s="945"/>
      <c r="O23" s="945" t="s">
        <v>1487</v>
      </c>
      <c r="P23" s="945" t="b">
        <v>0</v>
      </c>
      <c r="Q23" s="945">
        <v>0</v>
      </c>
      <c r="R23" s="945">
        <v>561410723</v>
      </c>
      <c r="S23" s="945">
        <v>0</v>
      </c>
      <c r="T23" s="945">
        <v>0</v>
      </c>
      <c r="U23" s="945">
        <v>0</v>
      </c>
      <c r="V23" s="945">
        <v>0</v>
      </c>
      <c r="W23" s="945">
        <v>0</v>
      </c>
      <c r="X23" s="945" t="s">
        <v>621</v>
      </c>
    </row>
    <row r="24" spans="1:24" ht="11.25">
      <c r="A24" s="945">
        <v>23</v>
      </c>
      <c r="B24" s="945">
        <v>23</v>
      </c>
      <c r="C24" s="945">
        <v>0</v>
      </c>
      <c r="D24" s="946" t="s">
        <v>1498</v>
      </c>
      <c r="E24" s="945"/>
      <c r="F24" s="945"/>
      <c r="G24" s="945">
        <v>0</v>
      </c>
      <c r="H24" s="945">
        <v>0</v>
      </c>
      <c r="I24" s="945">
        <v>0</v>
      </c>
      <c r="J24" s="945">
        <v>0</v>
      </c>
      <c r="K24" s="945">
        <v>0</v>
      </c>
      <c r="L24" s="945">
        <v>0</v>
      </c>
      <c r="M24" s="945"/>
      <c r="N24" s="945"/>
      <c r="O24" s="945" t="s">
        <v>1487</v>
      </c>
      <c r="P24" s="945" t="b">
        <v>0</v>
      </c>
      <c r="Q24" s="945">
        <v>0</v>
      </c>
      <c r="R24" s="945">
        <v>0</v>
      </c>
      <c r="S24" s="945">
        <v>0</v>
      </c>
      <c r="T24" s="945">
        <v>0</v>
      </c>
      <c r="U24" s="945">
        <v>0</v>
      </c>
      <c r="V24" s="945">
        <v>0</v>
      </c>
      <c r="W24" s="945">
        <v>0</v>
      </c>
      <c r="X24" s="945" t="s">
        <v>621</v>
      </c>
    </row>
    <row r="25" spans="1:24" ht="11.25">
      <c r="A25" s="945">
        <v>24</v>
      </c>
      <c r="B25" s="945">
        <v>24</v>
      </c>
      <c r="C25" s="945">
        <v>0</v>
      </c>
      <c r="D25" s="946" t="s">
        <v>1499</v>
      </c>
      <c r="E25" s="945"/>
      <c r="F25" s="945"/>
      <c r="G25" s="945">
        <v>0</v>
      </c>
      <c r="H25" s="945">
        <v>0</v>
      </c>
      <c r="I25" s="945">
        <v>0</v>
      </c>
      <c r="J25" s="945">
        <v>0</v>
      </c>
      <c r="K25" s="945">
        <v>0</v>
      </c>
      <c r="L25" s="945">
        <v>0</v>
      </c>
      <c r="M25" s="945"/>
      <c r="N25" s="945"/>
      <c r="O25" s="945" t="s">
        <v>1487</v>
      </c>
      <c r="P25" s="945" t="b">
        <v>0</v>
      </c>
      <c r="Q25" s="945">
        <v>0</v>
      </c>
      <c r="R25" s="945">
        <v>0</v>
      </c>
      <c r="S25" s="945">
        <v>0</v>
      </c>
      <c r="T25" s="945">
        <v>0</v>
      </c>
      <c r="U25" s="945">
        <v>0</v>
      </c>
      <c r="V25" s="945">
        <v>0</v>
      </c>
      <c r="W25" s="945">
        <v>0</v>
      </c>
      <c r="X25" s="945" t="s">
        <v>621</v>
      </c>
    </row>
    <row r="26" spans="1:24" ht="11.25">
      <c r="A26" s="945">
        <v>25</v>
      </c>
      <c r="B26" s="945">
        <v>25</v>
      </c>
      <c r="C26" s="945">
        <v>0</v>
      </c>
      <c r="D26" s="946"/>
      <c r="E26" s="945"/>
      <c r="F26" s="945"/>
      <c r="G26" s="945">
        <v>0</v>
      </c>
      <c r="H26" s="945">
        <v>0</v>
      </c>
      <c r="I26" s="945">
        <v>0</v>
      </c>
      <c r="J26" s="945">
        <v>0</v>
      </c>
      <c r="K26" s="945">
        <v>0</v>
      </c>
      <c r="L26" s="945">
        <v>0</v>
      </c>
      <c r="M26" s="945" t="s">
        <v>1500</v>
      </c>
      <c r="N26" s="945" t="s">
        <v>1486</v>
      </c>
      <c r="O26" s="945" t="s">
        <v>1487</v>
      </c>
      <c r="P26" s="945" t="b">
        <v>0</v>
      </c>
      <c r="Q26" s="945">
        <v>0</v>
      </c>
      <c r="R26" s="945">
        <v>0</v>
      </c>
      <c r="S26" s="945">
        <v>0</v>
      </c>
      <c r="T26" s="945">
        <v>0</v>
      </c>
      <c r="U26" s="945">
        <v>0</v>
      </c>
      <c r="V26" s="945">
        <v>0</v>
      </c>
      <c r="W26" s="945">
        <v>0</v>
      </c>
      <c r="X26" s="945" t="s">
        <v>621</v>
      </c>
    </row>
    <row r="27" spans="1:24" ht="11.25">
      <c r="A27" s="945">
        <v>26</v>
      </c>
      <c r="B27" s="945">
        <v>26</v>
      </c>
      <c r="C27" s="945">
        <v>0</v>
      </c>
      <c r="D27" s="946" t="s">
        <v>1501</v>
      </c>
      <c r="E27" s="945"/>
      <c r="F27" s="945"/>
      <c r="G27" s="945">
        <v>55311057</v>
      </c>
      <c r="H27" s="945">
        <v>54895515</v>
      </c>
      <c r="I27" s="945">
        <v>0</v>
      </c>
      <c r="J27" s="945">
        <v>0</v>
      </c>
      <c r="K27" s="945">
        <v>0</v>
      </c>
      <c r="L27" s="945">
        <v>0</v>
      </c>
      <c r="M27" s="945" t="s">
        <v>780</v>
      </c>
      <c r="N27" s="945" t="s">
        <v>1486</v>
      </c>
      <c r="O27" s="945"/>
      <c r="P27" s="945" t="b">
        <v>1</v>
      </c>
      <c r="Q27" s="945">
        <v>0</v>
      </c>
      <c r="R27" s="945">
        <v>0</v>
      </c>
      <c r="S27" s="945">
        <v>0</v>
      </c>
      <c r="T27" s="945">
        <v>0</v>
      </c>
      <c r="U27" s="945">
        <v>0</v>
      </c>
      <c r="V27" s="945">
        <v>0</v>
      </c>
      <c r="W27" s="945">
        <v>0</v>
      </c>
      <c r="X27" s="945" t="s">
        <v>621</v>
      </c>
    </row>
    <row r="28" spans="1:24" ht="11.25">
      <c r="A28" s="945">
        <v>27</v>
      </c>
      <c r="B28" s="945">
        <v>27</v>
      </c>
      <c r="C28" s="945">
        <v>0</v>
      </c>
      <c r="D28" s="946" t="s">
        <v>1502</v>
      </c>
      <c r="E28" s="945"/>
      <c r="F28" s="945"/>
      <c r="G28" s="945">
        <v>2035396471</v>
      </c>
      <c r="H28" s="945">
        <v>1983275708</v>
      </c>
      <c r="I28" s="945">
        <v>32142603</v>
      </c>
      <c r="J28" s="945">
        <v>29157029</v>
      </c>
      <c r="K28" s="945">
        <v>788883</v>
      </c>
      <c r="L28" s="945">
        <v>775584</v>
      </c>
      <c r="M28" s="945" t="s">
        <v>780</v>
      </c>
      <c r="N28" s="945" t="s">
        <v>1486</v>
      </c>
      <c r="O28" s="945"/>
      <c r="P28" s="945" t="b">
        <v>1</v>
      </c>
      <c r="Q28" s="945">
        <v>0</v>
      </c>
      <c r="R28" s="945">
        <v>0</v>
      </c>
      <c r="S28" s="945">
        <v>0</v>
      </c>
      <c r="T28" s="945">
        <v>0</v>
      </c>
      <c r="U28" s="945">
        <v>0</v>
      </c>
      <c r="V28" s="945">
        <v>0</v>
      </c>
      <c r="W28" s="945">
        <v>0</v>
      </c>
      <c r="X28" s="945" t="s">
        <v>621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D86"/>
  <sheetViews>
    <sheetView workbookViewId="0" topLeftCell="H1">
      <selection activeCell="I11" sqref="I11"/>
    </sheetView>
  </sheetViews>
  <sheetFormatPr defaultColWidth="9.00390625" defaultRowHeight="15.75"/>
  <cols>
    <col min="1" max="5" width="9.00390625" style="918" customWidth="1"/>
    <col min="6" max="6" width="33.125" style="918" customWidth="1"/>
    <col min="7" max="7" width="28.00390625" style="918" customWidth="1"/>
    <col min="8" max="15" width="9.00390625" style="918" customWidth="1"/>
    <col min="16" max="16" width="9.875" style="918" bestFit="1" customWidth="1"/>
    <col min="17" max="16384" width="9.00390625" style="918" customWidth="1"/>
  </cols>
  <sheetData>
    <row r="1" spans="1:30" ht="11.25">
      <c r="A1" s="947" t="s">
        <v>600</v>
      </c>
      <c r="B1" s="947" t="s">
        <v>601</v>
      </c>
      <c r="C1" s="947" t="s">
        <v>602</v>
      </c>
      <c r="D1" s="947" t="s">
        <v>603</v>
      </c>
      <c r="E1" s="947" t="s">
        <v>604</v>
      </c>
      <c r="F1" s="947" t="s">
        <v>1503</v>
      </c>
      <c r="G1" s="947" t="s">
        <v>1504</v>
      </c>
      <c r="H1" s="947" t="s">
        <v>1505</v>
      </c>
      <c r="I1" s="947" t="s">
        <v>1506</v>
      </c>
      <c r="J1" s="947" t="s">
        <v>1507</v>
      </c>
      <c r="K1" s="947" t="s">
        <v>1508</v>
      </c>
      <c r="L1" s="947" t="s">
        <v>1509</v>
      </c>
      <c r="M1" s="947" t="s">
        <v>1510</v>
      </c>
      <c r="N1" s="947" t="s">
        <v>1511</v>
      </c>
      <c r="O1" s="947" t="s">
        <v>1512</v>
      </c>
      <c r="P1" s="947" t="s">
        <v>1513</v>
      </c>
      <c r="Q1" s="947" t="s">
        <v>610</v>
      </c>
      <c r="R1" s="947" t="s">
        <v>1514</v>
      </c>
      <c r="S1" s="947" t="s">
        <v>1515</v>
      </c>
      <c r="T1" s="947" t="s">
        <v>1516</v>
      </c>
      <c r="U1" s="947" t="s">
        <v>1517</v>
      </c>
      <c r="V1" s="947" t="s">
        <v>1518</v>
      </c>
      <c r="W1" s="947" t="s">
        <v>1519</v>
      </c>
      <c r="X1" s="947" t="s">
        <v>1520</v>
      </c>
      <c r="Y1" s="947" t="s">
        <v>1521</v>
      </c>
      <c r="Z1" s="947" t="s">
        <v>1522</v>
      </c>
      <c r="AA1" s="947" t="s">
        <v>1523</v>
      </c>
      <c r="AB1" s="947" t="s">
        <v>1524</v>
      </c>
      <c r="AC1" s="947" t="s">
        <v>619</v>
      </c>
      <c r="AD1" s="948" t="s">
        <v>619</v>
      </c>
    </row>
    <row r="2" spans="1:30" ht="11.25">
      <c r="A2" s="947">
        <v>1</v>
      </c>
      <c r="B2" s="947">
        <v>1</v>
      </c>
      <c r="C2" s="947">
        <v>0</v>
      </c>
      <c r="D2" s="947" t="s">
        <v>1171</v>
      </c>
      <c r="E2" s="947"/>
      <c r="F2" s="947" t="s">
        <v>1525</v>
      </c>
      <c r="G2" s="947"/>
      <c r="H2" s="947"/>
      <c r="I2" s="947"/>
      <c r="J2" s="947"/>
      <c r="K2" s="947"/>
      <c r="L2" s="947">
        <v>0</v>
      </c>
      <c r="M2" s="947">
        <v>0</v>
      </c>
      <c r="N2" s="947">
        <v>0</v>
      </c>
      <c r="O2" s="947">
        <v>0</v>
      </c>
      <c r="P2" s="947">
        <v>0</v>
      </c>
      <c r="Q2" s="947"/>
      <c r="R2" s="947">
        <v>0</v>
      </c>
      <c r="S2" s="947">
        <v>0</v>
      </c>
      <c r="T2" s="947">
        <v>0</v>
      </c>
      <c r="U2" s="947">
        <v>0</v>
      </c>
      <c r="V2" s="947">
        <v>0</v>
      </c>
      <c r="W2" s="947">
        <v>0</v>
      </c>
      <c r="X2" s="947">
        <v>0</v>
      </c>
      <c r="Y2" s="947">
        <v>0</v>
      </c>
      <c r="Z2" s="947">
        <v>0</v>
      </c>
      <c r="AA2" s="947">
        <v>0</v>
      </c>
      <c r="AB2" s="947">
        <v>0</v>
      </c>
      <c r="AC2" s="947" t="s">
        <v>621</v>
      </c>
      <c r="AD2" s="948" t="s">
        <v>1364</v>
      </c>
    </row>
    <row r="3" spans="1:30" ht="11.25">
      <c r="A3" s="947">
        <v>2</v>
      </c>
      <c r="B3" s="947">
        <v>2</v>
      </c>
      <c r="C3" s="947">
        <v>0</v>
      </c>
      <c r="D3" s="947" t="s">
        <v>1175</v>
      </c>
      <c r="E3" s="947"/>
      <c r="F3" s="947" t="s">
        <v>1526</v>
      </c>
      <c r="G3" s="947" t="s">
        <v>500</v>
      </c>
      <c r="H3" s="947" t="s">
        <v>1527</v>
      </c>
      <c r="I3" s="947">
        <v>75</v>
      </c>
      <c r="J3" s="947">
        <v>75</v>
      </c>
      <c r="K3" s="947">
        <v>75</v>
      </c>
      <c r="L3" s="947">
        <v>0</v>
      </c>
      <c r="M3" s="947">
        <v>752895</v>
      </c>
      <c r="N3" s="947">
        <v>-196127</v>
      </c>
      <c r="O3" s="947">
        <v>0</v>
      </c>
      <c r="P3" s="947">
        <v>556768</v>
      </c>
      <c r="Q3" s="947"/>
      <c r="R3" s="947">
        <v>0</v>
      </c>
      <c r="S3" s="947">
        <v>0</v>
      </c>
      <c r="T3" s="947">
        <v>561410523</v>
      </c>
      <c r="U3" s="947">
        <v>0</v>
      </c>
      <c r="V3" s="947">
        <v>0</v>
      </c>
      <c r="W3" s="947">
        <v>0</v>
      </c>
      <c r="X3" s="947">
        <v>0</v>
      </c>
      <c r="Y3" s="947">
        <v>0</v>
      </c>
      <c r="Z3" s="947">
        <v>0</v>
      </c>
      <c r="AA3" s="947">
        <v>0</v>
      </c>
      <c r="AB3" s="947">
        <v>0</v>
      </c>
      <c r="AC3" s="947" t="s">
        <v>621</v>
      </c>
      <c r="AD3" s="948" t="s">
        <v>1364</v>
      </c>
    </row>
    <row r="4" spans="1:30" ht="11.25">
      <c r="A4" s="947">
        <v>3</v>
      </c>
      <c r="B4" s="947">
        <v>3</v>
      </c>
      <c r="C4" s="947">
        <v>0</v>
      </c>
      <c r="D4" s="947" t="s">
        <v>1177</v>
      </c>
      <c r="E4" s="947"/>
      <c r="F4" s="947"/>
      <c r="G4" s="947"/>
      <c r="H4" s="947"/>
      <c r="I4" s="947"/>
      <c r="J4" s="947"/>
      <c r="K4" s="947"/>
      <c r="L4" s="947">
        <v>0</v>
      </c>
      <c r="M4" s="947">
        <v>0</v>
      </c>
      <c r="N4" s="947">
        <v>0</v>
      </c>
      <c r="O4" s="947">
        <v>0</v>
      </c>
      <c r="P4" s="947">
        <v>0</v>
      </c>
      <c r="Q4" s="947"/>
      <c r="R4" s="947">
        <v>0</v>
      </c>
      <c r="S4" s="947">
        <v>0</v>
      </c>
      <c r="T4" s="947">
        <v>0</v>
      </c>
      <c r="U4" s="947">
        <v>0</v>
      </c>
      <c r="V4" s="947">
        <v>0</v>
      </c>
      <c r="W4" s="947">
        <v>0</v>
      </c>
      <c r="X4" s="947">
        <v>0</v>
      </c>
      <c r="Y4" s="947">
        <v>0</v>
      </c>
      <c r="Z4" s="947">
        <v>0</v>
      </c>
      <c r="AA4" s="947">
        <v>0</v>
      </c>
      <c r="AB4" s="947">
        <v>0</v>
      </c>
      <c r="AC4" s="947" t="s">
        <v>621</v>
      </c>
      <c r="AD4" s="948" t="s">
        <v>1364</v>
      </c>
    </row>
    <row r="5" spans="1:30" ht="11.25">
      <c r="A5" s="947">
        <v>4</v>
      </c>
      <c r="B5" s="947">
        <v>4</v>
      </c>
      <c r="C5" s="947">
        <v>0</v>
      </c>
      <c r="D5" s="947" t="s">
        <v>1178</v>
      </c>
      <c r="E5" s="947"/>
      <c r="F5" s="947" t="s">
        <v>1528</v>
      </c>
      <c r="G5" s="947" t="s">
        <v>503</v>
      </c>
      <c r="H5" s="947" t="s">
        <v>1529</v>
      </c>
      <c r="I5" s="947" t="s">
        <v>508</v>
      </c>
      <c r="J5" s="947" t="s">
        <v>508</v>
      </c>
      <c r="K5" s="947" t="s">
        <v>508</v>
      </c>
      <c r="L5" s="947">
        <v>426600</v>
      </c>
      <c r="M5" s="947">
        <v>0</v>
      </c>
      <c r="N5" s="947">
        <v>20489062</v>
      </c>
      <c r="O5" s="947">
        <v>0</v>
      </c>
      <c r="P5" s="947">
        <v>20489062</v>
      </c>
      <c r="Q5" s="947"/>
      <c r="R5" s="947">
        <v>0</v>
      </c>
      <c r="S5" s="947">
        <v>0</v>
      </c>
      <c r="T5" s="947">
        <v>0</v>
      </c>
      <c r="U5" s="947">
        <v>0</v>
      </c>
      <c r="V5" s="947">
        <v>0</v>
      </c>
      <c r="W5" s="947">
        <v>0</v>
      </c>
      <c r="X5" s="947">
        <v>0</v>
      </c>
      <c r="Y5" s="947">
        <v>0</v>
      </c>
      <c r="Z5" s="947">
        <v>0</v>
      </c>
      <c r="AA5" s="947">
        <v>0</v>
      </c>
      <c r="AB5" s="947">
        <v>0</v>
      </c>
      <c r="AC5" s="947" t="s">
        <v>621</v>
      </c>
      <c r="AD5" s="948" t="s">
        <v>1364</v>
      </c>
    </row>
    <row r="6" spans="1:30" ht="11.25">
      <c r="A6" s="947">
        <v>5</v>
      </c>
      <c r="B6" s="947">
        <v>5</v>
      </c>
      <c r="C6" s="947">
        <v>0</v>
      </c>
      <c r="D6" s="947" t="s">
        <v>1180</v>
      </c>
      <c r="E6" s="947"/>
      <c r="F6" s="947" t="s">
        <v>1530</v>
      </c>
      <c r="G6" s="947" t="s">
        <v>503</v>
      </c>
      <c r="H6" s="947" t="s">
        <v>1529</v>
      </c>
      <c r="I6" s="947" t="s">
        <v>508</v>
      </c>
      <c r="J6" s="947" t="s">
        <v>508</v>
      </c>
      <c r="K6" s="947" t="s">
        <v>508</v>
      </c>
      <c r="L6" s="947">
        <v>3622</v>
      </c>
      <c r="M6" s="947">
        <v>0</v>
      </c>
      <c r="N6" s="947">
        <v>111236</v>
      </c>
      <c r="O6" s="947">
        <v>0</v>
      </c>
      <c r="P6" s="947">
        <v>111236</v>
      </c>
      <c r="Q6" s="947"/>
      <c r="R6" s="947">
        <v>0</v>
      </c>
      <c r="S6" s="947">
        <v>0</v>
      </c>
      <c r="T6" s="947">
        <v>0</v>
      </c>
      <c r="U6" s="947">
        <v>0</v>
      </c>
      <c r="V6" s="947">
        <v>0</v>
      </c>
      <c r="W6" s="947">
        <v>0</v>
      </c>
      <c r="X6" s="947">
        <v>0</v>
      </c>
      <c r="Y6" s="947">
        <v>0</v>
      </c>
      <c r="Z6" s="947">
        <v>0</v>
      </c>
      <c r="AA6" s="947">
        <v>0</v>
      </c>
      <c r="AB6" s="947">
        <v>0</v>
      </c>
      <c r="AC6" s="947" t="s">
        <v>621</v>
      </c>
      <c r="AD6" s="948" t="s">
        <v>1364</v>
      </c>
    </row>
    <row r="7" spans="1:30" ht="11.25">
      <c r="A7" s="947">
        <v>6</v>
      </c>
      <c r="B7" s="947">
        <v>6</v>
      </c>
      <c r="C7" s="947">
        <v>0</v>
      </c>
      <c r="D7" s="947" t="s">
        <v>1182</v>
      </c>
      <c r="E7" s="947"/>
      <c r="F7" s="947" t="s">
        <v>1531</v>
      </c>
      <c r="G7" s="947" t="s">
        <v>503</v>
      </c>
      <c r="H7" s="947" t="s">
        <v>1529</v>
      </c>
      <c r="I7" s="947" t="s">
        <v>508</v>
      </c>
      <c r="J7" s="947" t="s">
        <v>508</v>
      </c>
      <c r="K7" s="947" t="s">
        <v>508</v>
      </c>
      <c r="L7" s="947">
        <v>792631</v>
      </c>
      <c r="M7" s="947">
        <v>0</v>
      </c>
      <c r="N7" s="947">
        <v>3573094</v>
      </c>
      <c r="O7" s="947">
        <v>0</v>
      </c>
      <c r="P7" s="947">
        <v>3573094</v>
      </c>
      <c r="Q7" s="947"/>
      <c r="R7" s="947">
        <v>0</v>
      </c>
      <c r="S7" s="947">
        <v>0</v>
      </c>
      <c r="T7" s="947">
        <v>0</v>
      </c>
      <c r="U7" s="947">
        <v>0</v>
      </c>
      <c r="V7" s="947">
        <v>0</v>
      </c>
      <c r="W7" s="947">
        <v>0</v>
      </c>
      <c r="X7" s="947">
        <v>0</v>
      </c>
      <c r="Y7" s="947">
        <v>0</v>
      </c>
      <c r="Z7" s="947">
        <v>0</v>
      </c>
      <c r="AA7" s="947">
        <v>0</v>
      </c>
      <c r="AB7" s="947">
        <v>0</v>
      </c>
      <c r="AC7" s="947" t="s">
        <v>621</v>
      </c>
      <c r="AD7" s="948" t="s">
        <v>1364</v>
      </c>
    </row>
    <row r="8" spans="1:30" ht="11.25">
      <c r="A8" s="947">
        <v>7</v>
      </c>
      <c r="B8" s="947">
        <v>7</v>
      </c>
      <c r="C8" s="947">
        <v>0</v>
      </c>
      <c r="D8" s="947" t="s">
        <v>1183</v>
      </c>
      <c r="E8" s="947"/>
      <c r="F8" s="947" t="s">
        <v>1532</v>
      </c>
      <c r="G8" s="947" t="s">
        <v>503</v>
      </c>
      <c r="H8" s="947" t="s">
        <v>1533</v>
      </c>
      <c r="I8" s="947" t="s">
        <v>508</v>
      </c>
      <c r="J8" s="947" t="s">
        <v>508</v>
      </c>
      <c r="K8" s="947" t="s">
        <v>508</v>
      </c>
      <c r="L8" s="947">
        <v>1175709</v>
      </c>
      <c r="M8" s="947">
        <v>0</v>
      </c>
      <c r="N8" s="947">
        <v>63734732</v>
      </c>
      <c r="O8" s="947">
        <v>0</v>
      </c>
      <c r="P8" s="947">
        <v>63734732</v>
      </c>
      <c r="Q8" s="947"/>
      <c r="R8" s="947">
        <v>0</v>
      </c>
      <c r="S8" s="947">
        <v>0</v>
      </c>
      <c r="T8" s="947">
        <v>0</v>
      </c>
      <c r="U8" s="947">
        <v>0</v>
      </c>
      <c r="V8" s="947">
        <v>0</v>
      </c>
      <c r="W8" s="947">
        <v>0</v>
      </c>
      <c r="X8" s="947">
        <v>0</v>
      </c>
      <c r="Y8" s="947">
        <v>0</v>
      </c>
      <c r="Z8" s="947">
        <v>0</v>
      </c>
      <c r="AA8" s="947">
        <v>0</v>
      </c>
      <c r="AB8" s="947">
        <v>0</v>
      </c>
      <c r="AC8" s="947" t="s">
        <v>621</v>
      </c>
      <c r="AD8" s="948" t="s">
        <v>1364</v>
      </c>
    </row>
    <row r="9" spans="1:30" ht="11.25">
      <c r="A9" s="947">
        <v>8</v>
      </c>
      <c r="B9" s="947">
        <v>8</v>
      </c>
      <c r="C9" s="947">
        <v>0</v>
      </c>
      <c r="D9" s="947" t="s">
        <v>1185</v>
      </c>
      <c r="E9" s="947"/>
      <c r="F9" s="947" t="s">
        <v>1534</v>
      </c>
      <c r="G9" s="947" t="s">
        <v>503</v>
      </c>
      <c r="H9" s="947" t="s">
        <v>1529</v>
      </c>
      <c r="I9" s="947" t="s">
        <v>508</v>
      </c>
      <c r="J9" s="947" t="s">
        <v>508</v>
      </c>
      <c r="K9" s="947" t="s">
        <v>508</v>
      </c>
      <c r="L9" s="947">
        <v>2450</v>
      </c>
      <c r="M9" s="947">
        <v>0</v>
      </c>
      <c r="N9" s="947">
        <v>120366</v>
      </c>
      <c r="O9" s="947">
        <v>0</v>
      </c>
      <c r="P9" s="947">
        <v>120366</v>
      </c>
      <c r="Q9" s="947"/>
      <c r="R9" s="947">
        <v>0</v>
      </c>
      <c r="S9" s="947">
        <v>0</v>
      </c>
      <c r="T9" s="947">
        <v>0</v>
      </c>
      <c r="U9" s="947">
        <v>0</v>
      </c>
      <c r="V9" s="947">
        <v>0</v>
      </c>
      <c r="W9" s="947">
        <v>0</v>
      </c>
      <c r="X9" s="947">
        <v>0</v>
      </c>
      <c r="Y9" s="947">
        <v>0</v>
      </c>
      <c r="Z9" s="947">
        <v>0</v>
      </c>
      <c r="AA9" s="947">
        <v>0</v>
      </c>
      <c r="AB9" s="947">
        <v>0</v>
      </c>
      <c r="AC9" s="947" t="s">
        <v>621</v>
      </c>
      <c r="AD9" s="948" t="s">
        <v>1364</v>
      </c>
    </row>
    <row r="10" spans="1:30" ht="11.25">
      <c r="A10" s="947">
        <v>9</v>
      </c>
      <c r="B10" s="947">
        <v>9</v>
      </c>
      <c r="C10" s="947">
        <v>0</v>
      </c>
      <c r="D10" s="947" t="s">
        <v>1187</v>
      </c>
      <c r="E10" s="947"/>
      <c r="F10" s="947" t="s">
        <v>1535</v>
      </c>
      <c r="G10" s="947" t="s">
        <v>503</v>
      </c>
      <c r="H10" s="947" t="s">
        <v>1529</v>
      </c>
      <c r="I10" s="947" t="s">
        <v>508</v>
      </c>
      <c r="J10" s="947" t="s">
        <v>508</v>
      </c>
      <c r="K10" s="947" t="s">
        <v>508</v>
      </c>
      <c r="L10" s="947">
        <v>0</v>
      </c>
      <c r="M10" s="947">
        <v>0</v>
      </c>
      <c r="N10" s="947">
        <v>0</v>
      </c>
      <c r="O10" s="947">
        <v>1696</v>
      </c>
      <c r="P10" s="947">
        <v>1696</v>
      </c>
      <c r="Q10" s="947"/>
      <c r="R10" s="947">
        <v>0</v>
      </c>
      <c r="S10" s="947">
        <v>0</v>
      </c>
      <c r="T10" s="947">
        <v>0</v>
      </c>
      <c r="U10" s="947">
        <v>0</v>
      </c>
      <c r="V10" s="947">
        <v>0</v>
      </c>
      <c r="W10" s="947">
        <v>0</v>
      </c>
      <c r="X10" s="947">
        <v>0</v>
      </c>
      <c r="Y10" s="947">
        <v>0</v>
      </c>
      <c r="Z10" s="947">
        <v>0</v>
      </c>
      <c r="AA10" s="947">
        <v>561410527</v>
      </c>
      <c r="AB10" s="947">
        <v>0</v>
      </c>
      <c r="AC10" s="947" t="s">
        <v>621</v>
      </c>
      <c r="AD10" s="948" t="s">
        <v>1364</v>
      </c>
    </row>
    <row r="11" spans="1:30" ht="11.25">
      <c r="A11" s="947">
        <v>10</v>
      </c>
      <c r="B11" s="947">
        <v>10</v>
      </c>
      <c r="C11" s="947">
        <v>0</v>
      </c>
      <c r="D11" s="947" t="s">
        <v>1189</v>
      </c>
      <c r="E11" s="947"/>
      <c r="F11" s="947" t="s">
        <v>1536</v>
      </c>
      <c r="G11" s="947" t="s">
        <v>503</v>
      </c>
      <c r="H11" s="947" t="s">
        <v>1529</v>
      </c>
      <c r="I11" s="947" t="s">
        <v>508</v>
      </c>
      <c r="J11" s="947" t="s">
        <v>508</v>
      </c>
      <c r="K11" s="947" t="s">
        <v>508</v>
      </c>
      <c r="L11" s="947">
        <v>290</v>
      </c>
      <c r="M11" s="947">
        <v>0</v>
      </c>
      <c r="N11" s="947">
        <v>18700</v>
      </c>
      <c r="O11" s="947">
        <v>0</v>
      </c>
      <c r="P11" s="947">
        <v>18700</v>
      </c>
      <c r="Q11" s="947"/>
      <c r="R11" s="947">
        <v>0</v>
      </c>
      <c r="S11" s="947">
        <v>0</v>
      </c>
      <c r="T11" s="947">
        <v>0</v>
      </c>
      <c r="U11" s="947">
        <v>0</v>
      </c>
      <c r="V11" s="947">
        <v>0</v>
      </c>
      <c r="W11" s="947">
        <v>0</v>
      </c>
      <c r="X11" s="947">
        <v>0</v>
      </c>
      <c r="Y11" s="947">
        <v>0</v>
      </c>
      <c r="Z11" s="947">
        <v>0</v>
      </c>
      <c r="AA11" s="947">
        <v>0</v>
      </c>
      <c r="AB11" s="947">
        <v>0</v>
      </c>
      <c r="AC11" s="947" t="s">
        <v>621</v>
      </c>
      <c r="AD11" s="948" t="s">
        <v>1364</v>
      </c>
    </row>
    <row r="12" spans="1:30" ht="11.25">
      <c r="A12" s="947">
        <v>11</v>
      </c>
      <c r="B12" s="947">
        <v>11</v>
      </c>
      <c r="C12" s="947">
        <v>0</v>
      </c>
      <c r="D12" s="947" t="s">
        <v>1191</v>
      </c>
      <c r="E12" s="947"/>
      <c r="F12" s="947" t="s">
        <v>1537</v>
      </c>
      <c r="G12" s="947" t="s">
        <v>503</v>
      </c>
      <c r="H12" s="947" t="s">
        <v>1529</v>
      </c>
      <c r="I12" s="947" t="s">
        <v>508</v>
      </c>
      <c r="J12" s="947" t="s">
        <v>508</v>
      </c>
      <c r="K12" s="947" t="s">
        <v>508</v>
      </c>
      <c r="L12" s="947">
        <v>495920</v>
      </c>
      <c r="M12" s="947">
        <v>0</v>
      </c>
      <c r="N12" s="947">
        <v>25996196</v>
      </c>
      <c r="O12" s="947">
        <v>0</v>
      </c>
      <c r="P12" s="947">
        <v>25996196</v>
      </c>
      <c r="Q12" s="947"/>
      <c r="R12" s="947">
        <v>0</v>
      </c>
      <c r="S12" s="947">
        <v>0</v>
      </c>
      <c r="T12" s="947">
        <v>0</v>
      </c>
      <c r="U12" s="947">
        <v>0</v>
      </c>
      <c r="V12" s="947">
        <v>0</v>
      </c>
      <c r="W12" s="947">
        <v>0</v>
      </c>
      <c r="X12" s="947">
        <v>0</v>
      </c>
      <c r="Y12" s="947">
        <v>0</v>
      </c>
      <c r="Z12" s="947">
        <v>0</v>
      </c>
      <c r="AA12" s="947">
        <v>0</v>
      </c>
      <c r="AB12" s="947">
        <v>0</v>
      </c>
      <c r="AC12" s="947" t="s">
        <v>621</v>
      </c>
      <c r="AD12" s="948" t="s">
        <v>1364</v>
      </c>
    </row>
    <row r="13" spans="1:30" ht="11.25">
      <c r="A13" s="947">
        <v>12</v>
      </c>
      <c r="B13" s="947">
        <v>12</v>
      </c>
      <c r="C13" s="947">
        <v>0</v>
      </c>
      <c r="D13" s="947" t="s">
        <v>1192</v>
      </c>
      <c r="E13" s="947"/>
      <c r="F13" s="947" t="s">
        <v>1538</v>
      </c>
      <c r="G13" s="947" t="s">
        <v>503</v>
      </c>
      <c r="H13" s="947" t="s">
        <v>1533</v>
      </c>
      <c r="I13" s="947" t="s">
        <v>508</v>
      </c>
      <c r="J13" s="947" t="s">
        <v>508</v>
      </c>
      <c r="K13" s="947" t="s">
        <v>508</v>
      </c>
      <c r="L13" s="947">
        <v>1101490</v>
      </c>
      <c r="M13" s="947">
        <v>0</v>
      </c>
      <c r="N13" s="947">
        <v>63622992</v>
      </c>
      <c r="O13" s="947">
        <v>0</v>
      </c>
      <c r="P13" s="947">
        <v>63622992</v>
      </c>
      <c r="Q13" s="947"/>
      <c r="R13" s="947">
        <v>0</v>
      </c>
      <c r="S13" s="947">
        <v>0</v>
      </c>
      <c r="T13" s="947">
        <v>0</v>
      </c>
      <c r="U13" s="947">
        <v>0</v>
      </c>
      <c r="V13" s="947">
        <v>0</v>
      </c>
      <c r="W13" s="947">
        <v>0</v>
      </c>
      <c r="X13" s="947">
        <v>0</v>
      </c>
      <c r="Y13" s="947">
        <v>0</v>
      </c>
      <c r="Z13" s="947">
        <v>0</v>
      </c>
      <c r="AA13" s="947">
        <v>0</v>
      </c>
      <c r="AB13" s="947">
        <v>0</v>
      </c>
      <c r="AC13" s="947" t="s">
        <v>621</v>
      </c>
      <c r="AD13" s="948" t="s">
        <v>1364</v>
      </c>
    </row>
    <row r="14" spans="1:30" ht="11.25">
      <c r="A14" s="947">
        <v>13</v>
      </c>
      <c r="B14" s="947">
        <v>13</v>
      </c>
      <c r="C14" s="947">
        <v>0</v>
      </c>
      <c r="D14" s="947" t="s">
        <v>1194</v>
      </c>
      <c r="E14" s="947"/>
      <c r="F14" s="947" t="s">
        <v>1539</v>
      </c>
      <c r="G14" s="947" t="s">
        <v>503</v>
      </c>
      <c r="H14" s="947" t="s">
        <v>1529</v>
      </c>
      <c r="I14" s="947" t="s">
        <v>508</v>
      </c>
      <c r="J14" s="947" t="s">
        <v>508</v>
      </c>
      <c r="K14" s="947" t="s">
        <v>508</v>
      </c>
      <c r="L14" s="947">
        <v>127742</v>
      </c>
      <c r="M14" s="947">
        <v>0</v>
      </c>
      <c r="N14" s="947">
        <v>5123886</v>
      </c>
      <c r="O14" s="947">
        <v>0</v>
      </c>
      <c r="P14" s="947">
        <v>5123886</v>
      </c>
      <c r="Q14" s="947"/>
      <c r="R14" s="947">
        <v>0</v>
      </c>
      <c r="S14" s="947">
        <v>0</v>
      </c>
      <c r="T14" s="947">
        <v>0</v>
      </c>
      <c r="U14" s="947">
        <v>0</v>
      </c>
      <c r="V14" s="947">
        <v>0</v>
      </c>
      <c r="W14" s="947">
        <v>0</v>
      </c>
      <c r="X14" s="947">
        <v>0</v>
      </c>
      <c r="Y14" s="947">
        <v>0</v>
      </c>
      <c r="Z14" s="947">
        <v>0</v>
      </c>
      <c r="AA14" s="947">
        <v>0</v>
      </c>
      <c r="AB14" s="947">
        <v>0</v>
      </c>
      <c r="AC14" s="947" t="s">
        <v>621</v>
      </c>
      <c r="AD14" s="948" t="s">
        <v>1364</v>
      </c>
    </row>
    <row r="15" spans="1:30" ht="11.25">
      <c r="A15" s="947">
        <v>14</v>
      </c>
      <c r="B15" s="947">
        <v>14</v>
      </c>
      <c r="C15" s="947">
        <v>0</v>
      </c>
      <c r="D15" s="947" t="s">
        <v>1196</v>
      </c>
      <c r="E15" s="947"/>
      <c r="F15" s="947" t="s">
        <v>1540</v>
      </c>
      <c r="G15" s="947" t="s">
        <v>503</v>
      </c>
      <c r="H15" s="947" t="s">
        <v>1529</v>
      </c>
      <c r="I15" s="947" t="s">
        <v>508</v>
      </c>
      <c r="J15" s="947" t="s">
        <v>508</v>
      </c>
      <c r="K15" s="947" t="s">
        <v>508</v>
      </c>
      <c r="L15" s="947">
        <v>79793</v>
      </c>
      <c r="M15" s="947">
        <v>0</v>
      </c>
      <c r="N15" s="947">
        <v>5485991</v>
      </c>
      <c r="O15" s="947">
        <v>0</v>
      </c>
      <c r="P15" s="947">
        <v>5485991</v>
      </c>
      <c r="Q15" s="947"/>
      <c r="R15" s="947">
        <v>0</v>
      </c>
      <c r="S15" s="947">
        <v>0</v>
      </c>
      <c r="T15" s="947">
        <v>0</v>
      </c>
      <c r="U15" s="947">
        <v>0</v>
      </c>
      <c r="V15" s="947">
        <v>0</v>
      </c>
      <c r="W15" s="947">
        <v>0</v>
      </c>
      <c r="X15" s="947">
        <v>0</v>
      </c>
      <c r="Y15" s="947">
        <v>0</v>
      </c>
      <c r="Z15" s="947">
        <v>0</v>
      </c>
      <c r="AA15" s="947">
        <v>0</v>
      </c>
      <c r="AB15" s="947">
        <v>0</v>
      </c>
      <c r="AC15" s="947" t="s">
        <v>621</v>
      </c>
      <c r="AD15" s="948" t="s">
        <v>1364</v>
      </c>
    </row>
    <row r="16" spans="1:30" ht="11.25">
      <c r="A16" s="947">
        <v>1</v>
      </c>
      <c r="B16" s="947">
        <v>1</v>
      </c>
      <c r="C16" s="947">
        <v>1</v>
      </c>
      <c r="D16" s="947" t="s">
        <v>1171</v>
      </c>
      <c r="E16" s="947"/>
      <c r="F16" s="947" t="s">
        <v>1541</v>
      </c>
      <c r="G16" s="947" t="s">
        <v>503</v>
      </c>
      <c r="H16" s="947" t="s">
        <v>1533</v>
      </c>
      <c r="I16" s="947" t="s">
        <v>508</v>
      </c>
      <c r="J16" s="947" t="s">
        <v>508</v>
      </c>
      <c r="K16" s="947" t="s">
        <v>508</v>
      </c>
      <c r="L16" s="947">
        <v>1698</v>
      </c>
      <c r="M16" s="947">
        <v>0</v>
      </c>
      <c r="N16" s="947">
        <v>86629</v>
      </c>
      <c r="O16" s="947">
        <v>0</v>
      </c>
      <c r="P16" s="947">
        <v>86629</v>
      </c>
      <c r="Q16" s="947"/>
      <c r="R16" s="947">
        <v>0</v>
      </c>
      <c r="S16" s="947">
        <v>0</v>
      </c>
      <c r="T16" s="947">
        <v>0</v>
      </c>
      <c r="U16" s="947">
        <v>0</v>
      </c>
      <c r="V16" s="947">
        <v>0</v>
      </c>
      <c r="W16" s="947">
        <v>0</v>
      </c>
      <c r="X16" s="947">
        <v>0</v>
      </c>
      <c r="Y16" s="947">
        <v>0</v>
      </c>
      <c r="Z16" s="947">
        <v>0</v>
      </c>
      <c r="AA16" s="947">
        <v>0</v>
      </c>
      <c r="AB16" s="947">
        <v>0</v>
      </c>
      <c r="AC16" s="947" t="s">
        <v>621</v>
      </c>
      <c r="AD16" s="948" t="s">
        <v>1364</v>
      </c>
    </row>
    <row r="17" spans="1:30" ht="11.25">
      <c r="A17" s="947">
        <v>2</v>
      </c>
      <c r="B17" s="947">
        <v>2</v>
      </c>
      <c r="C17" s="947">
        <v>1</v>
      </c>
      <c r="D17" s="947" t="s">
        <v>1175</v>
      </c>
      <c r="E17" s="947"/>
      <c r="F17" s="947" t="s">
        <v>1542</v>
      </c>
      <c r="G17" s="947" t="s">
        <v>503</v>
      </c>
      <c r="H17" s="947" t="s">
        <v>1529</v>
      </c>
      <c r="I17" s="947" t="s">
        <v>508</v>
      </c>
      <c r="J17" s="947" t="s">
        <v>508</v>
      </c>
      <c r="K17" s="947" t="s">
        <v>508</v>
      </c>
      <c r="L17" s="947">
        <v>36180</v>
      </c>
      <c r="M17" s="947">
        <v>0</v>
      </c>
      <c r="N17" s="947">
        <v>2034965</v>
      </c>
      <c r="O17" s="947">
        <v>0</v>
      </c>
      <c r="P17" s="947">
        <v>2034965</v>
      </c>
      <c r="Q17" s="947"/>
      <c r="R17" s="947">
        <v>0</v>
      </c>
      <c r="S17" s="947">
        <v>0</v>
      </c>
      <c r="T17" s="947">
        <v>0</v>
      </c>
      <c r="U17" s="947">
        <v>0</v>
      </c>
      <c r="V17" s="947">
        <v>0</v>
      </c>
      <c r="W17" s="947">
        <v>0</v>
      </c>
      <c r="X17" s="947">
        <v>0</v>
      </c>
      <c r="Y17" s="947">
        <v>0</v>
      </c>
      <c r="Z17" s="947">
        <v>0</v>
      </c>
      <c r="AA17" s="947">
        <v>0</v>
      </c>
      <c r="AB17" s="947">
        <v>0</v>
      </c>
      <c r="AC17" s="947" t="s">
        <v>621</v>
      </c>
      <c r="AD17" s="948" t="s">
        <v>1364</v>
      </c>
    </row>
    <row r="18" spans="1:30" ht="11.25">
      <c r="A18" s="947">
        <v>3</v>
      </c>
      <c r="B18" s="947">
        <v>3</v>
      </c>
      <c r="C18" s="947">
        <v>1</v>
      </c>
      <c r="D18" s="947" t="s">
        <v>1177</v>
      </c>
      <c r="E18" s="947"/>
      <c r="F18" s="947" t="s">
        <v>1543</v>
      </c>
      <c r="G18" s="947" t="s">
        <v>503</v>
      </c>
      <c r="H18" s="947" t="s">
        <v>1529</v>
      </c>
      <c r="I18" s="947" t="s">
        <v>508</v>
      </c>
      <c r="J18" s="947" t="s">
        <v>508</v>
      </c>
      <c r="K18" s="947" t="s">
        <v>508</v>
      </c>
      <c r="L18" s="947">
        <v>200</v>
      </c>
      <c r="M18" s="947">
        <v>0</v>
      </c>
      <c r="N18" s="947">
        <v>11300</v>
      </c>
      <c r="O18" s="947">
        <v>0</v>
      </c>
      <c r="P18" s="947">
        <v>11300</v>
      </c>
      <c r="Q18" s="947"/>
      <c r="R18" s="947">
        <v>0</v>
      </c>
      <c r="S18" s="947">
        <v>0</v>
      </c>
      <c r="T18" s="947">
        <v>0</v>
      </c>
      <c r="U18" s="947">
        <v>0</v>
      </c>
      <c r="V18" s="947">
        <v>0</v>
      </c>
      <c r="W18" s="947">
        <v>0</v>
      </c>
      <c r="X18" s="947">
        <v>0</v>
      </c>
      <c r="Y18" s="947">
        <v>0</v>
      </c>
      <c r="Z18" s="947">
        <v>0</v>
      </c>
      <c r="AA18" s="947">
        <v>0</v>
      </c>
      <c r="AB18" s="947">
        <v>0</v>
      </c>
      <c r="AC18" s="947" t="s">
        <v>621</v>
      </c>
      <c r="AD18" s="948" t="s">
        <v>1364</v>
      </c>
    </row>
    <row r="19" spans="1:30" ht="11.25">
      <c r="A19" s="947">
        <v>4</v>
      </c>
      <c r="B19" s="947">
        <v>4</v>
      </c>
      <c r="C19" s="947">
        <v>1</v>
      </c>
      <c r="D19" s="947" t="s">
        <v>1178</v>
      </c>
      <c r="E19" s="947"/>
      <c r="F19" s="947" t="s">
        <v>1544</v>
      </c>
      <c r="G19" s="947" t="s">
        <v>503</v>
      </c>
      <c r="H19" s="947" t="s">
        <v>1529</v>
      </c>
      <c r="I19" s="947" t="s">
        <v>508</v>
      </c>
      <c r="J19" s="947" t="s">
        <v>508</v>
      </c>
      <c r="K19" s="947" t="s">
        <v>508</v>
      </c>
      <c r="L19" s="947">
        <v>14202</v>
      </c>
      <c r="M19" s="947">
        <v>0</v>
      </c>
      <c r="N19" s="947">
        <v>474430</v>
      </c>
      <c r="O19" s="947">
        <v>0</v>
      </c>
      <c r="P19" s="947">
        <v>474430</v>
      </c>
      <c r="Q19" s="947"/>
      <c r="R19" s="947">
        <v>0</v>
      </c>
      <c r="S19" s="947">
        <v>0</v>
      </c>
      <c r="T19" s="947">
        <v>0</v>
      </c>
      <c r="U19" s="947">
        <v>0</v>
      </c>
      <c r="V19" s="947">
        <v>0</v>
      </c>
      <c r="W19" s="947">
        <v>0</v>
      </c>
      <c r="X19" s="947">
        <v>0</v>
      </c>
      <c r="Y19" s="947">
        <v>0</v>
      </c>
      <c r="Z19" s="947">
        <v>0</v>
      </c>
      <c r="AA19" s="947">
        <v>0</v>
      </c>
      <c r="AB19" s="947">
        <v>0</v>
      </c>
      <c r="AC19" s="947" t="s">
        <v>621</v>
      </c>
      <c r="AD19" s="948" t="s">
        <v>1364</v>
      </c>
    </row>
    <row r="20" spans="1:30" ht="11.25">
      <c r="A20" s="947">
        <v>5</v>
      </c>
      <c r="B20" s="947">
        <v>5</v>
      </c>
      <c r="C20" s="947">
        <v>1</v>
      </c>
      <c r="D20" s="947" t="s">
        <v>1180</v>
      </c>
      <c r="E20" s="947"/>
      <c r="F20" s="947" t="s">
        <v>1545</v>
      </c>
      <c r="G20" s="947" t="s">
        <v>503</v>
      </c>
      <c r="H20" s="947" t="s">
        <v>1529</v>
      </c>
      <c r="I20" s="947" t="s">
        <v>508</v>
      </c>
      <c r="J20" s="947" t="s">
        <v>508</v>
      </c>
      <c r="K20" s="947" t="s">
        <v>508</v>
      </c>
      <c r="L20" s="947">
        <v>1840</v>
      </c>
      <c r="M20" s="947">
        <v>0</v>
      </c>
      <c r="N20" s="947">
        <v>96761</v>
      </c>
      <c r="O20" s="947">
        <v>0</v>
      </c>
      <c r="P20" s="947">
        <v>96761</v>
      </c>
      <c r="Q20" s="947"/>
      <c r="R20" s="947">
        <v>0</v>
      </c>
      <c r="S20" s="947">
        <v>0</v>
      </c>
      <c r="T20" s="947">
        <v>0</v>
      </c>
      <c r="U20" s="947">
        <v>0</v>
      </c>
      <c r="V20" s="947">
        <v>0</v>
      </c>
      <c r="W20" s="947">
        <v>0</v>
      </c>
      <c r="X20" s="947">
        <v>0</v>
      </c>
      <c r="Y20" s="947">
        <v>0</v>
      </c>
      <c r="Z20" s="947">
        <v>0</v>
      </c>
      <c r="AA20" s="947">
        <v>0</v>
      </c>
      <c r="AB20" s="947">
        <v>0</v>
      </c>
      <c r="AC20" s="947" t="s">
        <v>621</v>
      </c>
      <c r="AD20" s="948" t="s">
        <v>1364</v>
      </c>
    </row>
    <row r="21" spans="1:30" ht="11.25">
      <c r="A21" s="947">
        <v>6</v>
      </c>
      <c r="B21" s="947">
        <v>6</v>
      </c>
      <c r="C21" s="947">
        <v>1</v>
      </c>
      <c r="D21" s="947" t="s">
        <v>1182</v>
      </c>
      <c r="E21" s="947"/>
      <c r="F21" s="947" t="s">
        <v>1546</v>
      </c>
      <c r="G21" s="947" t="s">
        <v>503</v>
      </c>
      <c r="H21" s="947" t="s">
        <v>1529</v>
      </c>
      <c r="I21" s="947" t="s">
        <v>508</v>
      </c>
      <c r="J21" s="947" t="s">
        <v>508</v>
      </c>
      <c r="K21" s="947" t="s">
        <v>508</v>
      </c>
      <c r="L21" s="947">
        <v>38340</v>
      </c>
      <c r="M21" s="947">
        <v>0</v>
      </c>
      <c r="N21" s="947">
        <v>1975877</v>
      </c>
      <c r="O21" s="947">
        <v>0</v>
      </c>
      <c r="P21" s="947">
        <v>1975877</v>
      </c>
      <c r="Q21" s="947"/>
      <c r="R21" s="947">
        <v>0</v>
      </c>
      <c r="S21" s="947">
        <v>0</v>
      </c>
      <c r="T21" s="947">
        <v>0</v>
      </c>
      <c r="U21" s="947">
        <v>0</v>
      </c>
      <c r="V21" s="947">
        <v>0</v>
      </c>
      <c r="W21" s="947">
        <v>0</v>
      </c>
      <c r="X21" s="947">
        <v>0</v>
      </c>
      <c r="Y21" s="947">
        <v>0</v>
      </c>
      <c r="Z21" s="947">
        <v>0</v>
      </c>
      <c r="AA21" s="947">
        <v>0</v>
      </c>
      <c r="AB21" s="947">
        <v>0</v>
      </c>
      <c r="AC21" s="947" t="s">
        <v>621</v>
      </c>
      <c r="AD21" s="948" t="s">
        <v>1364</v>
      </c>
    </row>
    <row r="22" spans="1:30" ht="11.25">
      <c r="A22" s="947">
        <v>7</v>
      </c>
      <c r="B22" s="947">
        <v>7</v>
      </c>
      <c r="C22" s="947">
        <v>1</v>
      </c>
      <c r="D22" s="947" t="s">
        <v>1183</v>
      </c>
      <c r="E22" s="947"/>
      <c r="F22" s="947" t="s">
        <v>1547</v>
      </c>
      <c r="G22" s="947" t="s">
        <v>503</v>
      </c>
      <c r="H22" s="947" t="s">
        <v>1533</v>
      </c>
      <c r="I22" s="947" t="s">
        <v>508</v>
      </c>
      <c r="J22" s="947" t="s">
        <v>508</v>
      </c>
      <c r="K22" s="947" t="s">
        <v>508</v>
      </c>
      <c r="L22" s="947">
        <v>270832</v>
      </c>
      <c r="M22" s="947">
        <v>0</v>
      </c>
      <c r="N22" s="947">
        <v>13224170</v>
      </c>
      <c r="O22" s="947">
        <v>0</v>
      </c>
      <c r="P22" s="947">
        <v>13224170</v>
      </c>
      <c r="Q22" s="947"/>
      <c r="R22" s="947">
        <v>0</v>
      </c>
      <c r="S22" s="947">
        <v>0</v>
      </c>
      <c r="T22" s="947">
        <v>0</v>
      </c>
      <c r="U22" s="947">
        <v>0</v>
      </c>
      <c r="V22" s="947">
        <v>0</v>
      </c>
      <c r="W22" s="947">
        <v>0</v>
      </c>
      <c r="X22" s="947">
        <v>0</v>
      </c>
      <c r="Y22" s="947">
        <v>0</v>
      </c>
      <c r="Z22" s="947">
        <v>0</v>
      </c>
      <c r="AA22" s="947">
        <v>0</v>
      </c>
      <c r="AB22" s="947">
        <v>0</v>
      </c>
      <c r="AC22" s="947" t="s">
        <v>621</v>
      </c>
      <c r="AD22" s="948" t="s">
        <v>1364</v>
      </c>
    </row>
    <row r="23" spans="1:30" ht="11.25">
      <c r="A23" s="947">
        <v>8</v>
      </c>
      <c r="B23" s="947">
        <v>8</v>
      </c>
      <c r="C23" s="947">
        <v>1</v>
      </c>
      <c r="D23" s="947" t="s">
        <v>1185</v>
      </c>
      <c r="E23" s="947"/>
      <c r="F23" s="947" t="s">
        <v>1548</v>
      </c>
      <c r="G23" s="947" t="s">
        <v>503</v>
      </c>
      <c r="H23" s="947" t="s">
        <v>1529</v>
      </c>
      <c r="I23" s="947" t="s">
        <v>508</v>
      </c>
      <c r="J23" s="947" t="s">
        <v>508</v>
      </c>
      <c r="K23" s="947" t="s">
        <v>508</v>
      </c>
      <c r="L23" s="947">
        <v>221197</v>
      </c>
      <c r="M23" s="947">
        <v>0</v>
      </c>
      <c r="N23" s="947">
        <v>10525717</v>
      </c>
      <c r="O23" s="947">
        <v>0</v>
      </c>
      <c r="P23" s="947">
        <v>10525717</v>
      </c>
      <c r="Q23" s="947"/>
      <c r="R23" s="947">
        <v>0</v>
      </c>
      <c r="S23" s="947">
        <v>0</v>
      </c>
      <c r="T23" s="947">
        <v>0</v>
      </c>
      <c r="U23" s="947">
        <v>0</v>
      </c>
      <c r="V23" s="947">
        <v>0</v>
      </c>
      <c r="W23" s="947">
        <v>0</v>
      </c>
      <c r="X23" s="947">
        <v>0</v>
      </c>
      <c r="Y23" s="947">
        <v>0</v>
      </c>
      <c r="Z23" s="947">
        <v>0</v>
      </c>
      <c r="AA23" s="947">
        <v>0</v>
      </c>
      <c r="AB23" s="947">
        <v>0</v>
      </c>
      <c r="AC23" s="947" t="s">
        <v>621</v>
      </c>
      <c r="AD23" s="948" t="s">
        <v>1364</v>
      </c>
    </row>
    <row r="24" spans="1:30" ht="11.25">
      <c r="A24" s="947">
        <v>9</v>
      </c>
      <c r="B24" s="947">
        <v>9</v>
      </c>
      <c r="C24" s="947">
        <v>1</v>
      </c>
      <c r="D24" s="947" t="s">
        <v>1187</v>
      </c>
      <c r="E24" s="947"/>
      <c r="F24" s="947" t="s">
        <v>1549</v>
      </c>
      <c r="G24" s="947" t="s">
        <v>503</v>
      </c>
      <c r="H24" s="947" t="s">
        <v>1529</v>
      </c>
      <c r="I24" s="947" t="s">
        <v>508</v>
      </c>
      <c r="J24" s="947" t="s">
        <v>508</v>
      </c>
      <c r="K24" s="947" t="s">
        <v>508</v>
      </c>
      <c r="L24" s="947">
        <v>3200</v>
      </c>
      <c r="M24" s="947">
        <v>0</v>
      </c>
      <c r="N24" s="947">
        <v>188800</v>
      </c>
      <c r="O24" s="947">
        <v>0</v>
      </c>
      <c r="P24" s="947">
        <v>188800</v>
      </c>
      <c r="Q24" s="947"/>
      <c r="R24" s="947">
        <v>0</v>
      </c>
      <c r="S24" s="947">
        <v>0</v>
      </c>
      <c r="T24" s="947">
        <v>0</v>
      </c>
      <c r="U24" s="947">
        <v>0</v>
      </c>
      <c r="V24" s="947">
        <v>0</v>
      </c>
      <c r="W24" s="947">
        <v>0</v>
      </c>
      <c r="X24" s="947">
        <v>0</v>
      </c>
      <c r="Y24" s="947">
        <v>0</v>
      </c>
      <c r="Z24" s="947">
        <v>0</v>
      </c>
      <c r="AA24" s="947">
        <v>0</v>
      </c>
      <c r="AB24" s="947">
        <v>0</v>
      </c>
      <c r="AC24" s="947" t="s">
        <v>621</v>
      </c>
      <c r="AD24" s="948" t="s">
        <v>1364</v>
      </c>
    </row>
    <row r="25" spans="1:30" ht="11.25">
      <c r="A25" s="947">
        <v>10</v>
      </c>
      <c r="B25" s="947">
        <v>10</v>
      </c>
      <c r="C25" s="947">
        <v>1</v>
      </c>
      <c r="D25" s="947" t="s">
        <v>1189</v>
      </c>
      <c r="E25" s="947"/>
      <c r="F25" s="947" t="s">
        <v>1550</v>
      </c>
      <c r="G25" s="947" t="s">
        <v>503</v>
      </c>
      <c r="H25" s="947" t="s">
        <v>1529</v>
      </c>
      <c r="I25" s="947" t="s">
        <v>508</v>
      </c>
      <c r="J25" s="947" t="s">
        <v>508</v>
      </c>
      <c r="K25" s="947" t="s">
        <v>508</v>
      </c>
      <c r="L25" s="947">
        <v>1870</v>
      </c>
      <c r="M25" s="947">
        <v>0</v>
      </c>
      <c r="N25" s="947">
        <v>88885</v>
      </c>
      <c r="O25" s="947">
        <v>0</v>
      </c>
      <c r="P25" s="947">
        <v>88885</v>
      </c>
      <c r="Q25" s="947"/>
      <c r="R25" s="947">
        <v>0</v>
      </c>
      <c r="S25" s="947">
        <v>0</v>
      </c>
      <c r="T25" s="947">
        <v>0</v>
      </c>
      <c r="U25" s="947">
        <v>0</v>
      </c>
      <c r="V25" s="947">
        <v>0</v>
      </c>
      <c r="W25" s="947">
        <v>0</v>
      </c>
      <c r="X25" s="947">
        <v>0</v>
      </c>
      <c r="Y25" s="947">
        <v>0</v>
      </c>
      <c r="Z25" s="947">
        <v>0</v>
      </c>
      <c r="AA25" s="947">
        <v>0</v>
      </c>
      <c r="AB25" s="947">
        <v>0</v>
      </c>
      <c r="AC25" s="947" t="s">
        <v>621</v>
      </c>
      <c r="AD25" s="948" t="s">
        <v>1364</v>
      </c>
    </row>
    <row r="26" spans="1:30" ht="11.25">
      <c r="A26" s="947">
        <v>11</v>
      </c>
      <c r="B26" s="947">
        <v>11</v>
      </c>
      <c r="C26" s="947">
        <v>1</v>
      </c>
      <c r="D26" s="947" t="s">
        <v>1191</v>
      </c>
      <c r="E26" s="947"/>
      <c r="F26" s="947" t="s">
        <v>1551</v>
      </c>
      <c r="G26" s="947" t="s">
        <v>503</v>
      </c>
      <c r="H26" s="947" t="s">
        <v>1533</v>
      </c>
      <c r="I26" s="947" t="s">
        <v>508</v>
      </c>
      <c r="J26" s="947" t="s">
        <v>508</v>
      </c>
      <c r="K26" s="947" t="s">
        <v>508</v>
      </c>
      <c r="L26" s="947">
        <v>0</v>
      </c>
      <c r="M26" s="947">
        <v>0</v>
      </c>
      <c r="N26" s="947">
        <v>0</v>
      </c>
      <c r="O26" s="947">
        <v>-1408</v>
      </c>
      <c r="P26" s="947">
        <v>-1408</v>
      </c>
      <c r="Q26" s="947"/>
      <c r="R26" s="947">
        <v>0</v>
      </c>
      <c r="S26" s="947">
        <v>0</v>
      </c>
      <c r="T26" s="947">
        <v>0</v>
      </c>
      <c r="U26" s="947">
        <v>0</v>
      </c>
      <c r="V26" s="947">
        <v>0</v>
      </c>
      <c r="W26" s="947">
        <v>0</v>
      </c>
      <c r="X26" s="947">
        <v>0</v>
      </c>
      <c r="Y26" s="947">
        <v>0</v>
      </c>
      <c r="Z26" s="947">
        <v>0</v>
      </c>
      <c r="AA26" s="947">
        <v>561410528</v>
      </c>
      <c r="AB26" s="947">
        <v>0</v>
      </c>
      <c r="AC26" s="947" t="s">
        <v>621</v>
      </c>
      <c r="AD26" s="948" t="s">
        <v>1364</v>
      </c>
    </row>
    <row r="27" spans="1:30" ht="11.25">
      <c r="A27" s="947">
        <v>12</v>
      </c>
      <c r="B27" s="947">
        <v>12</v>
      </c>
      <c r="C27" s="947">
        <v>1</v>
      </c>
      <c r="D27" s="947" t="s">
        <v>1192</v>
      </c>
      <c r="E27" s="947"/>
      <c r="F27" s="947" t="s">
        <v>1552</v>
      </c>
      <c r="G27" s="947" t="s">
        <v>503</v>
      </c>
      <c r="H27" s="947" t="s">
        <v>1533</v>
      </c>
      <c r="I27" s="947" t="s">
        <v>508</v>
      </c>
      <c r="J27" s="947" t="s">
        <v>508</v>
      </c>
      <c r="K27" s="947" t="s">
        <v>508</v>
      </c>
      <c r="L27" s="947">
        <v>3303</v>
      </c>
      <c r="M27" s="947">
        <v>0</v>
      </c>
      <c r="N27" s="947">
        <v>204925</v>
      </c>
      <c r="O27" s="947">
        <v>0</v>
      </c>
      <c r="P27" s="947">
        <v>204925</v>
      </c>
      <c r="Q27" s="947"/>
      <c r="R27" s="947">
        <v>0</v>
      </c>
      <c r="S27" s="947">
        <v>0</v>
      </c>
      <c r="T27" s="947">
        <v>0</v>
      </c>
      <c r="U27" s="947">
        <v>0</v>
      </c>
      <c r="V27" s="947">
        <v>0</v>
      </c>
      <c r="W27" s="947">
        <v>0</v>
      </c>
      <c r="X27" s="947">
        <v>0</v>
      </c>
      <c r="Y27" s="947">
        <v>0</v>
      </c>
      <c r="Z27" s="947">
        <v>0</v>
      </c>
      <c r="AA27" s="947">
        <v>0</v>
      </c>
      <c r="AB27" s="947">
        <v>0</v>
      </c>
      <c r="AC27" s="947" t="s">
        <v>621</v>
      </c>
      <c r="AD27" s="948" t="s">
        <v>1364</v>
      </c>
    </row>
    <row r="28" spans="1:30" ht="11.25">
      <c r="A28" s="947">
        <v>13</v>
      </c>
      <c r="B28" s="947">
        <v>13</v>
      </c>
      <c r="C28" s="947">
        <v>1</v>
      </c>
      <c r="D28" s="947" t="s">
        <v>1194</v>
      </c>
      <c r="E28" s="947"/>
      <c r="F28" s="947" t="s">
        <v>1553</v>
      </c>
      <c r="G28" s="947" t="s">
        <v>503</v>
      </c>
      <c r="H28" s="947" t="s">
        <v>1529</v>
      </c>
      <c r="I28" s="947" t="s">
        <v>508</v>
      </c>
      <c r="J28" s="947" t="s">
        <v>508</v>
      </c>
      <c r="K28" s="947" t="s">
        <v>508</v>
      </c>
      <c r="L28" s="947">
        <v>36189</v>
      </c>
      <c r="M28" s="947">
        <v>0</v>
      </c>
      <c r="N28" s="947">
        <v>2172177</v>
      </c>
      <c r="O28" s="947">
        <v>0</v>
      </c>
      <c r="P28" s="947">
        <v>2172177</v>
      </c>
      <c r="Q28" s="947"/>
      <c r="R28" s="947">
        <v>0</v>
      </c>
      <c r="S28" s="947">
        <v>0</v>
      </c>
      <c r="T28" s="947">
        <v>0</v>
      </c>
      <c r="U28" s="947">
        <v>0</v>
      </c>
      <c r="V28" s="947">
        <v>0</v>
      </c>
      <c r="W28" s="947">
        <v>0</v>
      </c>
      <c r="X28" s="947">
        <v>0</v>
      </c>
      <c r="Y28" s="947">
        <v>0</v>
      </c>
      <c r="Z28" s="947">
        <v>0</v>
      </c>
      <c r="AA28" s="947">
        <v>0</v>
      </c>
      <c r="AB28" s="947">
        <v>0</v>
      </c>
      <c r="AC28" s="947" t="s">
        <v>621</v>
      </c>
      <c r="AD28" s="948" t="s">
        <v>1364</v>
      </c>
    </row>
    <row r="29" spans="1:30" ht="11.25">
      <c r="A29" s="947">
        <v>14</v>
      </c>
      <c r="B29" s="947">
        <v>14</v>
      </c>
      <c r="C29" s="947">
        <v>1</v>
      </c>
      <c r="D29" s="947" t="s">
        <v>1196</v>
      </c>
      <c r="E29" s="947"/>
      <c r="F29" s="947" t="s">
        <v>1554</v>
      </c>
      <c r="G29" s="947" t="s">
        <v>503</v>
      </c>
      <c r="H29" s="947" t="s">
        <v>1529</v>
      </c>
      <c r="I29" s="947" t="s">
        <v>508</v>
      </c>
      <c r="J29" s="947" t="s">
        <v>508</v>
      </c>
      <c r="K29" s="947" t="s">
        <v>508</v>
      </c>
      <c r="L29" s="947">
        <v>462525</v>
      </c>
      <c r="M29" s="947">
        <v>0</v>
      </c>
      <c r="N29" s="947">
        <v>480309</v>
      </c>
      <c r="O29" s="947">
        <v>0</v>
      </c>
      <c r="P29" s="947">
        <v>480309</v>
      </c>
      <c r="Q29" s="947"/>
      <c r="R29" s="947">
        <v>0</v>
      </c>
      <c r="S29" s="947">
        <v>0</v>
      </c>
      <c r="T29" s="947">
        <v>0</v>
      </c>
      <c r="U29" s="947">
        <v>0</v>
      </c>
      <c r="V29" s="947">
        <v>0</v>
      </c>
      <c r="W29" s="947">
        <v>0</v>
      </c>
      <c r="X29" s="947">
        <v>0</v>
      </c>
      <c r="Y29" s="947">
        <v>0</v>
      </c>
      <c r="Z29" s="947">
        <v>0</v>
      </c>
      <c r="AA29" s="947">
        <v>0</v>
      </c>
      <c r="AB29" s="947">
        <v>0</v>
      </c>
      <c r="AC29" s="947" t="s">
        <v>621</v>
      </c>
      <c r="AD29" s="948" t="s">
        <v>1364</v>
      </c>
    </row>
    <row r="30" spans="1:30" ht="11.25">
      <c r="A30" s="947">
        <v>1</v>
      </c>
      <c r="B30" s="947">
        <v>1</v>
      </c>
      <c r="C30" s="947">
        <v>2</v>
      </c>
      <c r="D30" s="947" t="s">
        <v>1171</v>
      </c>
      <c r="E30" s="947"/>
      <c r="F30" s="947" t="s">
        <v>1555</v>
      </c>
      <c r="G30" s="947" t="s">
        <v>503</v>
      </c>
      <c r="H30" s="947" t="s">
        <v>1529</v>
      </c>
      <c r="I30" s="947" t="s">
        <v>508</v>
      </c>
      <c r="J30" s="947" t="s">
        <v>508</v>
      </c>
      <c r="K30" s="947" t="s">
        <v>508</v>
      </c>
      <c r="L30" s="947">
        <v>0</v>
      </c>
      <c r="M30" s="947">
        <v>0</v>
      </c>
      <c r="N30" s="947">
        <v>0</v>
      </c>
      <c r="O30" s="947">
        <v>-12</v>
      </c>
      <c r="P30" s="947">
        <v>-12</v>
      </c>
      <c r="Q30" s="947"/>
      <c r="R30" s="947">
        <v>0</v>
      </c>
      <c r="S30" s="947">
        <v>0</v>
      </c>
      <c r="T30" s="947">
        <v>0</v>
      </c>
      <c r="U30" s="947">
        <v>0</v>
      </c>
      <c r="V30" s="947">
        <v>0</v>
      </c>
      <c r="W30" s="947">
        <v>0</v>
      </c>
      <c r="X30" s="947">
        <v>0</v>
      </c>
      <c r="Y30" s="947">
        <v>0</v>
      </c>
      <c r="Z30" s="947">
        <v>0</v>
      </c>
      <c r="AA30" s="947">
        <v>561410529</v>
      </c>
      <c r="AB30" s="947">
        <v>0</v>
      </c>
      <c r="AC30" s="947" t="s">
        <v>621</v>
      </c>
      <c r="AD30" s="948" t="s">
        <v>1364</v>
      </c>
    </row>
    <row r="31" spans="1:30" ht="11.25">
      <c r="A31" s="947">
        <v>2</v>
      </c>
      <c r="B31" s="947">
        <v>2</v>
      </c>
      <c r="C31" s="947">
        <v>2</v>
      </c>
      <c r="D31" s="947" t="s">
        <v>1175</v>
      </c>
      <c r="E31" s="947"/>
      <c r="F31" s="947" t="s">
        <v>1556</v>
      </c>
      <c r="G31" s="947" t="s">
        <v>503</v>
      </c>
      <c r="H31" s="947" t="s">
        <v>1529</v>
      </c>
      <c r="I31" s="947" t="s">
        <v>508</v>
      </c>
      <c r="J31" s="947" t="s">
        <v>508</v>
      </c>
      <c r="K31" s="947" t="s">
        <v>508</v>
      </c>
      <c r="L31" s="947">
        <v>880</v>
      </c>
      <c r="M31" s="947">
        <v>0</v>
      </c>
      <c r="N31" s="947">
        <v>45225</v>
      </c>
      <c r="O31" s="947">
        <v>0</v>
      </c>
      <c r="P31" s="947">
        <v>45225</v>
      </c>
      <c r="Q31" s="947"/>
      <c r="R31" s="947">
        <v>0</v>
      </c>
      <c r="S31" s="947">
        <v>0</v>
      </c>
      <c r="T31" s="947">
        <v>0</v>
      </c>
      <c r="U31" s="947">
        <v>0</v>
      </c>
      <c r="V31" s="947">
        <v>0</v>
      </c>
      <c r="W31" s="947">
        <v>0</v>
      </c>
      <c r="X31" s="947">
        <v>0</v>
      </c>
      <c r="Y31" s="947">
        <v>0</v>
      </c>
      <c r="Z31" s="947">
        <v>0</v>
      </c>
      <c r="AA31" s="947">
        <v>0</v>
      </c>
      <c r="AB31" s="947">
        <v>0</v>
      </c>
      <c r="AC31" s="947" t="s">
        <v>621</v>
      </c>
      <c r="AD31" s="948" t="s">
        <v>1364</v>
      </c>
    </row>
    <row r="32" spans="1:30" ht="11.25">
      <c r="A32" s="947">
        <v>3</v>
      </c>
      <c r="B32" s="947">
        <v>3</v>
      </c>
      <c r="C32" s="947">
        <v>2</v>
      </c>
      <c r="D32" s="947" t="s">
        <v>1177</v>
      </c>
      <c r="E32" s="947"/>
      <c r="F32" s="947" t="s">
        <v>1557</v>
      </c>
      <c r="G32" s="947" t="s">
        <v>501</v>
      </c>
      <c r="H32" s="947" t="s">
        <v>1558</v>
      </c>
      <c r="I32" s="947">
        <v>20</v>
      </c>
      <c r="J32" s="947">
        <v>20</v>
      </c>
      <c r="K32" s="947">
        <v>19</v>
      </c>
      <c r="L32" s="947">
        <v>70074</v>
      </c>
      <c r="M32" s="947">
        <v>4970000</v>
      </c>
      <c r="N32" s="947">
        <v>3138077</v>
      </c>
      <c r="O32" s="947">
        <v>0</v>
      </c>
      <c r="P32" s="947">
        <v>8108077</v>
      </c>
      <c r="Q32" s="947"/>
      <c r="R32" s="947">
        <v>0</v>
      </c>
      <c r="S32" s="947">
        <v>561410524</v>
      </c>
      <c r="T32" s="947">
        <v>0</v>
      </c>
      <c r="U32" s="947">
        <v>0</v>
      </c>
      <c r="V32" s="947">
        <v>0</v>
      </c>
      <c r="W32" s="947">
        <v>0</v>
      </c>
      <c r="X32" s="947">
        <v>0</v>
      </c>
      <c r="Y32" s="947">
        <v>0</v>
      </c>
      <c r="Z32" s="947">
        <v>0</v>
      </c>
      <c r="AA32" s="947">
        <v>0</v>
      </c>
      <c r="AB32" s="947">
        <v>0</v>
      </c>
      <c r="AC32" s="947" t="s">
        <v>621</v>
      </c>
      <c r="AD32" s="948" t="s">
        <v>1364</v>
      </c>
    </row>
    <row r="33" spans="1:30" ht="11.25">
      <c r="A33" s="947">
        <v>4</v>
      </c>
      <c r="B33" s="947">
        <v>4</v>
      </c>
      <c r="C33" s="947">
        <v>2</v>
      </c>
      <c r="D33" s="947" t="s">
        <v>1178</v>
      </c>
      <c r="E33" s="947"/>
      <c r="F33" s="947" t="s">
        <v>1557</v>
      </c>
      <c r="G33" s="947" t="s">
        <v>503</v>
      </c>
      <c r="H33" s="947" t="s">
        <v>1529</v>
      </c>
      <c r="I33" s="947" t="s">
        <v>508</v>
      </c>
      <c r="J33" s="947" t="s">
        <v>508</v>
      </c>
      <c r="K33" s="947" t="s">
        <v>508</v>
      </c>
      <c r="L33" s="947">
        <v>22052</v>
      </c>
      <c r="M33" s="947">
        <v>0</v>
      </c>
      <c r="N33" s="947">
        <v>1224309</v>
      </c>
      <c r="O33" s="947">
        <v>0</v>
      </c>
      <c r="P33" s="947">
        <v>1224309</v>
      </c>
      <c r="Q33" s="947"/>
      <c r="R33" s="947">
        <v>0</v>
      </c>
      <c r="S33" s="947">
        <v>0</v>
      </c>
      <c r="T33" s="947">
        <v>0</v>
      </c>
      <c r="U33" s="947">
        <v>0</v>
      </c>
      <c r="V33" s="947">
        <v>0</v>
      </c>
      <c r="W33" s="947">
        <v>0</v>
      </c>
      <c r="X33" s="947">
        <v>0</v>
      </c>
      <c r="Y33" s="947">
        <v>0</v>
      </c>
      <c r="Z33" s="947">
        <v>0</v>
      </c>
      <c r="AA33" s="947">
        <v>0</v>
      </c>
      <c r="AB33" s="947">
        <v>0</v>
      </c>
      <c r="AC33" s="947" t="s">
        <v>621</v>
      </c>
      <c r="AD33" s="948" t="s">
        <v>1364</v>
      </c>
    </row>
    <row r="34" spans="1:30" ht="11.25">
      <c r="A34" s="947">
        <v>5</v>
      </c>
      <c r="B34" s="947">
        <v>5</v>
      </c>
      <c r="C34" s="947">
        <v>2</v>
      </c>
      <c r="D34" s="947" t="s">
        <v>1180</v>
      </c>
      <c r="E34" s="947"/>
      <c r="F34" s="947" t="s">
        <v>1559</v>
      </c>
      <c r="G34" s="947" t="s">
        <v>503</v>
      </c>
      <c r="H34" s="947" t="s">
        <v>1529</v>
      </c>
      <c r="I34" s="947" t="s">
        <v>508</v>
      </c>
      <c r="J34" s="947" t="s">
        <v>508</v>
      </c>
      <c r="K34" s="947" t="s">
        <v>508</v>
      </c>
      <c r="L34" s="947">
        <v>25408</v>
      </c>
      <c r="M34" s="947">
        <v>0</v>
      </c>
      <c r="N34" s="947">
        <v>1183939</v>
      </c>
      <c r="O34" s="947">
        <v>0</v>
      </c>
      <c r="P34" s="947">
        <v>1183939</v>
      </c>
      <c r="Q34" s="947"/>
      <c r="R34" s="947">
        <v>0</v>
      </c>
      <c r="S34" s="947">
        <v>0</v>
      </c>
      <c r="T34" s="947">
        <v>0</v>
      </c>
      <c r="U34" s="947">
        <v>0</v>
      </c>
      <c r="V34" s="947">
        <v>0</v>
      </c>
      <c r="W34" s="947">
        <v>0</v>
      </c>
      <c r="X34" s="947">
        <v>0</v>
      </c>
      <c r="Y34" s="947">
        <v>0</v>
      </c>
      <c r="Z34" s="947">
        <v>0</v>
      </c>
      <c r="AA34" s="947">
        <v>0</v>
      </c>
      <c r="AB34" s="947">
        <v>0</v>
      </c>
      <c r="AC34" s="947" t="s">
        <v>621</v>
      </c>
      <c r="AD34" s="948" t="s">
        <v>1364</v>
      </c>
    </row>
    <row r="35" spans="1:30" ht="11.25">
      <c r="A35" s="947">
        <v>6</v>
      </c>
      <c r="B35" s="947">
        <v>6</v>
      </c>
      <c r="C35" s="947">
        <v>2</v>
      </c>
      <c r="D35" s="947" t="s">
        <v>1182</v>
      </c>
      <c r="E35" s="947"/>
      <c r="F35" s="947" t="s">
        <v>1560</v>
      </c>
      <c r="G35" s="947" t="s">
        <v>503</v>
      </c>
      <c r="H35" s="947" t="s">
        <v>1529</v>
      </c>
      <c r="I35" s="947" t="s">
        <v>508</v>
      </c>
      <c r="J35" s="947" t="s">
        <v>508</v>
      </c>
      <c r="K35" s="947" t="s">
        <v>508</v>
      </c>
      <c r="L35" s="947">
        <v>1199</v>
      </c>
      <c r="M35" s="947">
        <v>0</v>
      </c>
      <c r="N35" s="947">
        <v>68228</v>
      </c>
      <c r="O35" s="947">
        <v>0</v>
      </c>
      <c r="P35" s="947">
        <v>68228</v>
      </c>
      <c r="Q35" s="947"/>
      <c r="R35" s="947">
        <v>0</v>
      </c>
      <c r="S35" s="947">
        <v>0</v>
      </c>
      <c r="T35" s="947">
        <v>0</v>
      </c>
      <c r="U35" s="947">
        <v>0</v>
      </c>
      <c r="V35" s="947">
        <v>0</v>
      </c>
      <c r="W35" s="947">
        <v>0</v>
      </c>
      <c r="X35" s="947">
        <v>0</v>
      </c>
      <c r="Y35" s="947">
        <v>0</v>
      </c>
      <c r="Z35" s="947">
        <v>0</v>
      </c>
      <c r="AA35" s="947">
        <v>0</v>
      </c>
      <c r="AB35" s="947">
        <v>0</v>
      </c>
      <c r="AC35" s="947" t="s">
        <v>621</v>
      </c>
      <c r="AD35" s="948" t="s">
        <v>1364</v>
      </c>
    </row>
    <row r="36" spans="1:30" ht="11.25">
      <c r="A36" s="947">
        <v>7</v>
      </c>
      <c r="B36" s="947">
        <v>7</v>
      </c>
      <c r="C36" s="947">
        <v>2</v>
      </c>
      <c r="D36" s="947" t="s">
        <v>1183</v>
      </c>
      <c r="E36" s="947"/>
      <c r="F36" s="947" t="s">
        <v>1561</v>
      </c>
      <c r="G36" s="947" t="s">
        <v>503</v>
      </c>
      <c r="H36" s="947" t="s">
        <v>1529</v>
      </c>
      <c r="I36" s="947" t="s">
        <v>508</v>
      </c>
      <c r="J36" s="947" t="s">
        <v>508</v>
      </c>
      <c r="K36" s="947" t="s">
        <v>508</v>
      </c>
      <c r="L36" s="947">
        <v>271694</v>
      </c>
      <c r="M36" s="947">
        <v>0</v>
      </c>
      <c r="N36" s="947">
        <v>17023132</v>
      </c>
      <c r="O36" s="947">
        <v>0</v>
      </c>
      <c r="P36" s="947">
        <v>17023132</v>
      </c>
      <c r="Q36" s="947"/>
      <c r="R36" s="947">
        <v>0</v>
      </c>
      <c r="S36" s="947">
        <v>0</v>
      </c>
      <c r="T36" s="947">
        <v>0</v>
      </c>
      <c r="U36" s="947">
        <v>0</v>
      </c>
      <c r="V36" s="947">
        <v>0</v>
      </c>
      <c r="W36" s="947">
        <v>0</v>
      </c>
      <c r="X36" s="947">
        <v>0</v>
      </c>
      <c r="Y36" s="947">
        <v>0</v>
      </c>
      <c r="Z36" s="947">
        <v>0</v>
      </c>
      <c r="AA36" s="947">
        <v>0</v>
      </c>
      <c r="AB36" s="947">
        <v>0</v>
      </c>
      <c r="AC36" s="947" t="s">
        <v>621</v>
      </c>
      <c r="AD36" s="948" t="s">
        <v>1364</v>
      </c>
    </row>
    <row r="37" spans="1:30" ht="11.25">
      <c r="A37" s="947">
        <v>8</v>
      </c>
      <c r="B37" s="947">
        <v>8</v>
      </c>
      <c r="C37" s="947">
        <v>2</v>
      </c>
      <c r="D37" s="947" t="s">
        <v>1185</v>
      </c>
      <c r="E37" s="947"/>
      <c r="F37" s="947" t="s">
        <v>1562</v>
      </c>
      <c r="G37" s="947" t="s">
        <v>503</v>
      </c>
      <c r="H37" s="947" t="s">
        <v>1533</v>
      </c>
      <c r="I37" s="947" t="s">
        <v>508</v>
      </c>
      <c r="J37" s="947" t="s">
        <v>508</v>
      </c>
      <c r="K37" s="947" t="s">
        <v>508</v>
      </c>
      <c r="L37" s="947">
        <v>32400</v>
      </c>
      <c r="M37" s="947">
        <v>0</v>
      </c>
      <c r="N37" s="947">
        <v>1775190</v>
      </c>
      <c r="O37" s="947">
        <v>0</v>
      </c>
      <c r="P37" s="947">
        <v>1775190</v>
      </c>
      <c r="Q37" s="947"/>
      <c r="R37" s="947">
        <v>0</v>
      </c>
      <c r="S37" s="947">
        <v>0</v>
      </c>
      <c r="T37" s="947">
        <v>0</v>
      </c>
      <c r="U37" s="947">
        <v>0</v>
      </c>
      <c r="V37" s="947">
        <v>0</v>
      </c>
      <c r="W37" s="947">
        <v>0</v>
      </c>
      <c r="X37" s="947">
        <v>0</v>
      </c>
      <c r="Y37" s="947">
        <v>0</v>
      </c>
      <c r="Z37" s="947">
        <v>0</v>
      </c>
      <c r="AA37" s="947">
        <v>0</v>
      </c>
      <c r="AB37" s="947">
        <v>0</v>
      </c>
      <c r="AC37" s="947" t="s">
        <v>621</v>
      </c>
      <c r="AD37" s="948" t="s">
        <v>1364</v>
      </c>
    </row>
    <row r="38" spans="1:30" ht="11.25">
      <c r="A38" s="947">
        <v>9</v>
      </c>
      <c r="B38" s="947">
        <v>9</v>
      </c>
      <c r="C38" s="947">
        <v>2</v>
      </c>
      <c r="D38" s="947" t="s">
        <v>1187</v>
      </c>
      <c r="E38" s="947"/>
      <c r="F38" s="947" t="s">
        <v>1563</v>
      </c>
      <c r="G38" s="947" t="s">
        <v>503</v>
      </c>
      <c r="H38" s="947" t="s">
        <v>1529</v>
      </c>
      <c r="I38" s="947" t="s">
        <v>508</v>
      </c>
      <c r="J38" s="947" t="s">
        <v>508</v>
      </c>
      <c r="K38" s="947" t="s">
        <v>508</v>
      </c>
      <c r="L38" s="947">
        <v>5659</v>
      </c>
      <c r="M38" s="947">
        <v>0</v>
      </c>
      <c r="N38" s="947">
        <v>302618</v>
      </c>
      <c r="O38" s="947">
        <v>0</v>
      </c>
      <c r="P38" s="947">
        <v>302618</v>
      </c>
      <c r="Q38" s="947"/>
      <c r="R38" s="947">
        <v>0</v>
      </c>
      <c r="S38" s="947">
        <v>0</v>
      </c>
      <c r="T38" s="947">
        <v>0</v>
      </c>
      <c r="U38" s="947">
        <v>0</v>
      </c>
      <c r="V38" s="947">
        <v>0</v>
      </c>
      <c r="W38" s="947">
        <v>0</v>
      </c>
      <c r="X38" s="947">
        <v>0</v>
      </c>
      <c r="Y38" s="947">
        <v>0</v>
      </c>
      <c r="Z38" s="947">
        <v>0</v>
      </c>
      <c r="AA38" s="947">
        <v>0</v>
      </c>
      <c r="AB38" s="947">
        <v>0</v>
      </c>
      <c r="AC38" s="947" t="s">
        <v>621</v>
      </c>
      <c r="AD38" s="948" t="s">
        <v>1364</v>
      </c>
    </row>
    <row r="39" spans="1:30" ht="11.25">
      <c r="A39" s="947">
        <v>10</v>
      </c>
      <c r="B39" s="947">
        <v>10</v>
      </c>
      <c r="C39" s="947">
        <v>2</v>
      </c>
      <c r="D39" s="947" t="s">
        <v>1189</v>
      </c>
      <c r="E39" s="947"/>
      <c r="F39" s="947" t="s">
        <v>1564</v>
      </c>
      <c r="G39" s="947" t="s">
        <v>506</v>
      </c>
      <c r="H39" s="947" t="s">
        <v>1565</v>
      </c>
      <c r="I39" s="947" t="s">
        <v>508</v>
      </c>
      <c r="J39" s="947" t="s">
        <v>508</v>
      </c>
      <c r="K39" s="947" t="s">
        <v>508</v>
      </c>
      <c r="L39" s="947">
        <v>31991</v>
      </c>
      <c r="M39" s="947">
        <v>0</v>
      </c>
      <c r="N39" s="947">
        <v>1416484</v>
      </c>
      <c r="O39" s="947">
        <v>0</v>
      </c>
      <c r="P39" s="947">
        <v>1416484</v>
      </c>
      <c r="Q39" s="947"/>
      <c r="R39" s="947">
        <v>561410530</v>
      </c>
      <c r="S39" s="947">
        <v>0</v>
      </c>
      <c r="T39" s="947">
        <v>0</v>
      </c>
      <c r="U39" s="947">
        <v>0</v>
      </c>
      <c r="V39" s="947">
        <v>0</v>
      </c>
      <c r="W39" s="947">
        <v>0</v>
      </c>
      <c r="X39" s="947">
        <v>0</v>
      </c>
      <c r="Y39" s="947">
        <v>0</v>
      </c>
      <c r="Z39" s="947">
        <v>0</v>
      </c>
      <c r="AA39" s="947">
        <v>0</v>
      </c>
      <c r="AB39" s="947">
        <v>0</v>
      </c>
      <c r="AC39" s="947" t="s">
        <v>621</v>
      </c>
      <c r="AD39" s="948" t="s">
        <v>1364</v>
      </c>
    </row>
    <row r="40" spans="1:30" ht="11.25">
      <c r="A40" s="947">
        <v>11</v>
      </c>
      <c r="B40" s="947">
        <v>11</v>
      </c>
      <c r="C40" s="947">
        <v>2</v>
      </c>
      <c r="D40" s="947" t="s">
        <v>1191</v>
      </c>
      <c r="E40" s="947"/>
      <c r="F40" s="947" t="s">
        <v>1566</v>
      </c>
      <c r="G40" s="947" t="s">
        <v>503</v>
      </c>
      <c r="H40" s="947" t="s">
        <v>1529</v>
      </c>
      <c r="I40" s="947" t="s">
        <v>508</v>
      </c>
      <c r="J40" s="947" t="s">
        <v>508</v>
      </c>
      <c r="K40" s="947" t="s">
        <v>508</v>
      </c>
      <c r="L40" s="947">
        <v>95866</v>
      </c>
      <c r="M40" s="947">
        <v>0</v>
      </c>
      <c r="N40" s="947">
        <v>4199197</v>
      </c>
      <c r="O40" s="947">
        <v>0</v>
      </c>
      <c r="P40" s="947">
        <v>4199197</v>
      </c>
      <c r="Q40" s="947"/>
      <c r="R40" s="947">
        <v>0</v>
      </c>
      <c r="S40" s="947">
        <v>0</v>
      </c>
      <c r="T40" s="947">
        <v>0</v>
      </c>
      <c r="U40" s="947">
        <v>0</v>
      </c>
      <c r="V40" s="947">
        <v>0</v>
      </c>
      <c r="W40" s="947">
        <v>0</v>
      </c>
      <c r="X40" s="947">
        <v>0</v>
      </c>
      <c r="Y40" s="947">
        <v>0</v>
      </c>
      <c r="Z40" s="947">
        <v>0</v>
      </c>
      <c r="AA40" s="947">
        <v>0</v>
      </c>
      <c r="AB40" s="947">
        <v>0</v>
      </c>
      <c r="AC40" s="947" t="s">
        <v>621</v>
      </c>
      <c r="AD40" s="948" t="s">
        <v>1364</v>
      </c>
    </row>
    <row r="41" spans="1:30" ht="11.25">
      <c r="A41" s="947">
        <v>12</v>
      </c>
      <c r="B41" s="947">
        <v>12</v>
      </c>
      <c r="C41" s="947">
        <v>2</v>
      </c>
      <c r="D41" s="947" t="s">
        <v>1192</v>
      </c>
      <c r="E41" s="947"/>
      <c r="F41" s="947" t="s">
        <v>1567</v>
      </c>
      <c r="G41" s="947" t="s">
        <v>503</v>
      </c>
      <c r="H41" s="947" t="s">
        <v>1529</v>
      </c>
      <c r="I41" s="947" t="s">
        <v>508</v>
      </c>
      <c r="J41" s="947" t="s">
        <v>508</v>
      </c>
      <c r="K41" s="947" t="s">
        <v>508</v>
      </c>
      <c r="L41" s="947">
        <v>59743</v>
      </c>
      <c r="M41" s="947">
        <v>0</v>
      </c>
      <c r="N41" s="947">
        <v>2971151</v>
      </c>
      <c r="O41" s="947">
        <v>0</v>
      </c>
      <c r="P41" s="947">
        <v>2971151</v>
      </c>
      <c r="Q41" s="947"/>
      <c r="R41" s="947">
        <v>0</v>
      </c>
      <c r="S41" s="947">
        <v>0</v>
      </c>
      <c r="T41" s="947">
        <v>0</v>
      </c>
      <c r="U41" s="947">
        <v>0</v>
      </c>
      <c r="V41" s="947">
        <v>0</v>
      </c>
      <c r="W41" s="947">
        <v>0</v>
      </c>
      <c r="X41" s="947">
        <v>0</v>
      </c>
      <c r="Y41" s="947">
        <v>0</v>
      </c>
      <c r="Z41" s="947">
        <v>0</v>
      </c>
      <c r="AA41" s="947">
        <v>0</v>
      </c>
      <c r="AB41" s="947">
        <v>0</v>
      </c>
      <c r="AC41" s="947" t="s">
        <v>621</v>
      </c>
      <c r="AD41" s="948" t="s">
        <v>1364</v>
      </c>
    </row>
    <row r="42" spans="1:30" ht="11.25">
      <c r="A42" s="947">
        <v>13</v>
      </c>
      <c r="B42" s="947">
        <v>13</v>
      </c>
      <c r="C42" s="947">
        <v>2</v>
      </c>
      <c r="D42" s="947" t="s">
        <v>1194</v>
      </c>
      <c r="E42" s="947"/>
      <c r="F42" s="947" t="s">
        <v>1568</v>
      </c>
      <c r="G42" s="947" t="s">
        <v>503</v>
      </c>
      <c r="H42" s="947" t="s">
        <v>1533</v>
      </c>
      <c r="I42" s="947" t="s">
        <v>508</v>
      </c>
      <c r="J42" s="947" t="s">
        <v>508</v>
      </c>
      <c r="K42" s="947" t="s">
        <v>508</v>
      </c>
      <c r="L42" s="947">
        <v>43285</v>
      </c>
      <c r="M42" s="947">
        <v>0</v>
      </c>
      <c r="N42" s="947">
        <v>2137646</v>
      </c>
      <c r="O42" s="947">
        <v>0</v>
      </c>
      <c r="P42" s="947">
        <v>2137646</v>
      </c>
      <c r="Q42" s="947"/>
      <c r="R42" s="947">
        <v>0</v>
      </c>
      <c r="S42" s="947">
        <v>0</v>
      </c>
      <c r="T42" s="947">
        <v>0</v>
      </c>
      <c r="U42" s="947">
        <v>0</v>
      </c>
      <c r="V42" s="947">
        <v>0</v>
      </c>
      <c r="W42" s="947">
        <v>0</v>
      </c>
      <c r="X42" s="947">
        <v>0</v>
      </c>
      <c r="Y42" s="947">
        <v>0</v>
      </c>
      <c r="Z42" s="947">
        <v>0</v>
      </c>
      <c r="AA42" s="947">
        <v>0</v>
      </c>
      <c r="AB42" s="947">
        <v>0</v>
      </c>
      <c r="AC42" s="947" t="s">
        <v>621</v>
      </c>
      <c r="AD42" s="948" t="s">
        <v>1364</v>
      </c>
    </row>
    <row r="43" spans="1:30" ht="11.25">
      <c r="A43" s="947">
        <v>14</v>
      </c>
      <c r="B43" s="947">
        <v>14</v>
      </c>
      <c r="C43" s="947">
        <v>2</v>
      </c>
      <c r="D43" s="947" t="s">
        <v>1196</v>
      </c>
      <c r="E43" s="947"/>
      <c r="F43" s="947" t="s">
        <v>1569</v>
      </c>
      <c r="G43" s="947" t="s">
        <v>503</v>
      </c>
      <c r="H43" s="947" t="s">
        <v>1529</v>
      </c>
      <c r="I43" s="947" t="s">
        <v>508</v>
      </c>
      <c r="J43" s="947" t="s">
        <v>508</v>
      </c>
      <c r="K43" s="947" t="s">
        <v>508</v>
      </c>
      <c r="L43" s="947">
        <v>12777</v>
      </c>
      <c r="M43" s="947">
        <v>0</v>
      </c>
      <c r="N43" s="947">
        <v>676648</v>
      </c>
      <c r="O43" s="947">
        <v>0</v>
      </c>
      <c r="P43" s="947">
        <v>676648</v>
      </c>
      <c r="Q43" s="947"/>
      <c r="R43" s="947">
        <v>0</v>
      </c>
      <c r="S43" s="947">
        <v>0</v>
      </c>
      <c r="T43" s="947">
        <v>0</v>
      </c>
      <c r="U43" s="947">
        <v>0</v>
      </c>
      <c r="V43" s="947">
        <v>0</v>
      </c>
      <c r="W43" s="947">
        <v>0</v>
      </c>
      <c r="X43" s="947">
        <v>0</v>
      </c>
      <c r="Y43" s="947">
        <v>0</v>
      </c>
      <c r="Z43" s="947">
        <v>0</v>
      </c>
      <c r="AA43" s="947">
        <v>0</v>
      </c>
      <c r="AB43" s="947">
        <v>0</v>
      </c>
      <c r="AC43" s="947" t="s">
        <v>621</v>
      </c>
      <c r="AD43" s="948" t="s">
        <v>1364</v>
      </c>
    </row>
    <row r="44" spans="1:30" ht="11.25">
      <c r="A44" s="947">
        <v>1</v>
      </c>
      <c r="B44" s="947">
        <v>1</v>
      </c>
      <c r="C44" s="947">
        <v>3</v>
      </c>
      <c r="D44" s="947" t="s">
        <v>1171</v>
      </c>
      <c r="E44" s="947"/>
      <c r="F44" s="947" t="s">
        <v>1570</v>
      </c>
      <c r="G44" s="947" t="s">
        <v>503</v>
      </c>
      <c r="H44" s="947" t="s">
        <v>1533</v>
      </c>
      <c r="I44" s="947" t="s">
        <v>508</v>
      </c>
      <c r="J44" s="947" t="s">
        <v>508</v>
      </c>
      <c r="K44" s="947" t="s">
        <v>508</v>
      </c>
      <c r="L44" s="947">
        <v>1900665</v>
      </c>
      <c r="M44" s="947">
        <v>0</v>
      </c>
      <c r="N44" s="947">
        <v>93718021</v>
      </c>
      <c r="O44" s="947">
        <v>0</v>
      </c>
      <c r="P44" s="947">
        <v>93718021</v>
      </c>
      <c r="Q44" s="947"/>
      <c r="R44" s="947">
        <v>0</v>
      </c>
      <c r="S44" s="947">
        <v>0</v>
      </c>
      <c r="T44" s="947">
        <v>0</v>
      </c>
      <c r="U44" s="947">
        <v>0</v>
      </c>
      <c r="V44" s="947">
        <v>0</v>
      </c>
      <c r="W44" s="947">
        <v>0</v>
      </c>
      <c r="X44" s="947">
        <v>0</v>
      </c>
      <c r="Y44" s="947">
        <v>0</v>
      </c>
      <c r="Z44" s="947">
        <v>0</v>
      </c>
      <c r="AA44" s="947">
        <v>0</v>
      </c>
      <c r="AB44" s="947">
        <v>0</v>
      </c>
      <c r="AC44" s="947" t="s">
        <v>621</v>
      </c>
      <c r="AD44" s="948" t="s">
        <v>1364</v>
      </c>
    </row>
    <row r="45" spans="1:30" ht="11.25">
      <c r="A45" s="947">
        <v>2</v>
      </c>
      <c r="B45" s="947">
        <v>2</v>
      </c>
      <c r="C45" s="947">
        <v>3</v>
      </c>
      <c r="D45" s="947" t="s">
        <v>1175</v>
      </c>
      <c r="E45" s="947"/>
      <c r="F45" s="947" t="s">
        <v>1571</v>
      </c>
      <c r="G45" s="947" t="s">
        <v>503</v>
      </c>
      <c r="H45" s="947" t="s">
        <v>1533</v>
      </c>
      <c r="I45" s="947" t="s">
        <v>508</v>
      </c>
      <c r="J45" s="947" t="s">
        <v>508</v>
      </c>
      <c r="K45" s="947" t="s">
        <v>508</v>
      </c>
      <c r="L45" s="947">
        <v>225</v>
      </c>
      <c r="M45" s="947">
        <v>0</v>
      </c>
      <c r="N45" s="947">
        <v>17125</v>
      </c>
      <c r="O45" s="947">
        <v>0</v>
      </c>
      <c r="P45" s="947">
        <v>17125</v>
      </c>
      <c r="Q45" s="947"/>
      <c r="R45" s="947">
        <v>0</v>
      </c>
      <c r="S45" s="947">
        <v>0</v>
      </c>
      <c r="T45" s="947">
        <v>0</v>
      </c>
      <c r="U45" s="947">
        <v>0</v>
      </c>
      <c r="V45" s="947">
        <v>0</v>
      </c>
      <c r="W45" s="947">
        <v>0</v>
      </c>
      <c r="X45" s="947">
        <v>0</v>
      </c>
      <c r="Y45" s="947">
        <v>0</v>
      </c>
      <c r="Z45" s="947">
        <v>0</v>
      </c>
      <c r="AA45" s="947">
        <v>0</v>
      </c>
      <c r="AB45" s="947">
        <v>0</v>
      </c>
      <c r="AC45" s="947" t="s">
        <v>621</v>
      </c>
      <c r="AD45" s="948" t="s">
        <v>1364</v>
      </c>
    </row>
    <row r="46" spans="1:30" ht="11.25">
      <c r="A46" s="947">
        <v>3</v>
      </c>
      <c r="B46" s="947">
        <v>3</v>
      </c>
      <c r="C46" s="947">
        <v>3</v>
      </c>
      <c r="D46" s="947" t="s">
        <v>1177</v>
      </c>
      <c r="E46" s="947"/>
      <c r="F46" s="947" t="s">
        <v>1572</v>
      </c>
      <c r="G46" s="947" t="s">
        <v>503</v>
      </c>
      <c r="H46" s="947" t="s">
        <v>1529</v>
      </c>
      <c r="I46" s="947" t="s">
        <v>508</v>
      </c>
      <c r="J46" s="947" t="s">
        <v>508</v>
      </c>
      <c r="K46" s="947" t="s">
        <v>508</v>
      </c>
      <c r="L46" s="947">
        <v>1675</v>
      </c>
      <c r="M46" s="947">
        <v>0</v>
      </c>
      <c r="N46" s="947">
        <v>101836</v>
      </c>
      <c r="O46" s="947">
        <v>0</v>
      </c>
      <c r="P46" s="947">
        <v>101836</v>
      </c>
      <c r="Q46" s="947"/>
      <c r="R46" s="947">
        <v>0</v>
      </c>
      <c r="S46" s="947">
        <v>0</v>
      </c>
      <c r="T46" s="947">
        <v>0</v>
      </c>
      <c r="U46" s="947">
        <v>0</v>
      </c>
      <c r="V46" s="947">
        <v>0</v>
      </c>
      <c r="W46" s="947">
        <v>0</v>
      </c>
      <c r="X46" s="947">
        <v>0</v>
      </c>
      <c r="Y46" s="947">
        <v>0</v>
      </c>
      <c r="Z46" s="947">
        <v>0</v>
      </c>
      <c r="AA46" s="947">
        <v>0</v>
      </c>
      <c r="AB46" s="947">
        <v>0</v>
      </c>
      <c r="AC46" s="947" t="s">
        <v>621</v>
      </c>
      <c r="AD46" s="948" t="s">
        <v>1364</v>
      </c>
    </row>
    <row r="47" spans="1:30" ht="11.25">
      <c r="A47" s="947">
        <v>4</v>
      </c>
      <c r="B47" s="947">
        <v>4</v>
      </c>
      <c r="C47" s="947">
        <v>3</v>
      </c>
      <c r="D47" s="947" t="s">
        <v>1178</v>
      </c>
      <c r="E47" s="947"/>
      <c r="F47" s="947" t="s">
        <v>1573</v>
      </c>
      <c r="G47" s="947" t="s">
        <v>503</v>
      </c>
      <c r="H47" s="947" t="s">
        <v>1529</v>
      </c>
      <c r="I47" s="947" t="s">
        <v>508</v>
      </c>
      <c r="J47" s="947" t="s">
        <v>508</v>
      </c>
      <c r="K47" s="947" t="s">
        <v>508</v>
      </c>
      <c r="L47" s="947">
        <v>3730</v>
      </c>
      <c r="M47" s="947">
        <v>0</v>
      </c>
      <c r="N47" s="947">
        <v>198890</v>
      </c>
      <c r="O47" s="947">
        <v>0</v>
      </c>
      <c r="P47" s="947">
        <v>198890</v>
      </c>
      <c r="Q47" s="947"/>
      <c r="R47" s="947">
        <v>0</v>
      </c>
      <c r="S47" s="947">
        <v>0</v>
      </c>
      <c r="T47" s="947">
        <v>0</v>
      </c>
      <c r="U47" s="947">
        <v>0</v>
      </c>
      <c r="V47" s="947">
        <v>0</v>
      </c>
      <c r="W47" s="947">
        <v>0</v>
      </c>
      <c r="X47" s="947">
        <v>0</v>
      </c>
      <c r="Y47" s="947">
        <v>0</v>
      </c>
      <c r="Z47" s="947">
        <v>0</v>
      </c>
      <c r="AA47" s="947">
        <v>0</v>
      </c>
      <c r="AB47" s="947">
        <v>0</v>
      </c>
      <c r="AC47" s="947" t="s">
        <v>621</v>
      </c>
      <c r="AD47" s="948" t="s">
        <v>1364</v>
      </c>
    </row>
    <row r="48" spans="1:30" ht="11.25">
      <c r="A48" s="947">
        <v>5</v>
      </c>
      <c r="B48" s="947">
        <v>5</v>
      </c>
      <c r="C48" s="947">
        <v>3</v>
      </c>
      <c r="D48" s="947" t="s">
        <v>1180</v>
      </c>
      <c r="E48" s="947"/>
      <c r="F48" s="947" t="s">
        <v>1574</v>
      </c>
      <c r="G48" s="947" t="s">
        <v>503</v>
      </c>
      <c r="H48" s="947" t="s">
        <v>1529</v>
      </c>
      <c r="I48" s="947" t="s">
        <v>508</v>
      </c>
      <c r="J48" s="947" t="s">
        <v>508</v>
      </c>
      <c r="K48" s="947" t="s">
        <v>508</v>
      </c>
      <c r="L48" s="947">
        <v>320529</v>
      </c>
      <c r="M48" s="947">
        <v>0</v>
      </c>
      <c r="N48" s="947">
        <v>10389518</v>
      </c>
      <c r="O48" s="947">
        <v>0</v>
      </c>
      <c r="P48" s="947">
        <v>10389518</v>
      </c>
      <c r="Q48" s="947"/>
      <c r="R48" s="947">
        <v>0</v>
      </c>
      <c r="S48" s="947">
        <v>0</v>
      </c>
      <c r="T48" s="947">
        <v>0</v>
      </c>
      <c r="U48" s="947">
        <v>0</v>
      </c>
      <c r="V48" s="947">
        <v>0</v>
      </c>
      <c r="W48" s="947">
        <v>0</v>
      </c>
      <c r="X48" s="947">
        <v>0</v>
      </c>
      <c r="Y48" s="947">
        <v>0</v>
      </c>
      <c r="Z48" s="947">
        <v>0</v>
      </c>
      <c r="AA48" s="947">
        <v>0</v>
      </c>
      <c r="AB48" s="947">
        <v>0</v>
      </c>
      <c r="AC48" s="947" t="s">
        <v>621</v>
      </c>
      <c r="AD48" s="948" t="s">
        <v>1364</v>
      </c>
    </row>
    <row r="49" spans="1:30" ht="11.25">
      <c r="A49" s="947">
        <v>6</v>
      </c>
      <c r="B49" s="947">
        <v>6</v>
      </c>
      <c r="C49" s="947">
        <v>3</v>
      </c>
      <c r="D49" s="947" t="s">
        <v>1182</v>
      </c>
      <c r="E49" s="947"/>
      <c r="F49" s="947" t="s">
        <v>1575</v>
      </c>
      <c r="G49" s="947" t="s">
        <v>503</v>
      </c>
      <c r="H49" s="947" t="s">
        <v>1576</v>
      </c>
      <c r="I49" s="947" t="s">
        <v>508</v>
      </c>
      <c r="J49" s="947" t="s">
        <v>508</v>
      </c>
      <c r="K49" s="947" t="s">
        <v>508</v>
      </c>
      <c r="L49" s="947">
        <v>338</v>
      </c>
      <c r="M49" s="947">
        <v>0</v>
      </c>
      <c r="N49" s="947">
        <v>22086</v>
      </c>
      <c r="O49" s="947">
        <v>0</v>
      </c>
      <c r="P49" s="947">
        <v>22086</v>
      </c>
      <c r="Q49" s="947"/>
      <c r="R49" s="947">
        <v>0</v>
      </c>
      <c r="S49" s="947">
        <v>0</v>
      </c>
      <c r="T49" s="947">
        <v>0</v>
      </c>
      <c r="U49" s="947">
        <v>0</v>
      </c>
      <c r="V49" s="947">
        <v>0</v>
      </c>
      <c r="W49" s="947">
        <v>0</v>
      </c>
      <c r="X49" s="947">
        <v>0</v>
      </c>
      <c r="Y49" s="947">
        <v>0</v>
      </c>
      <c r="Z49" s="947">
        <v>0</v>
      </c>
      <c r="AA49" s="947">
        <v>0</v>
      </c>
      <c r="AB49" s="947">
        <v>0</v>
      </c>
      <c r="AC49" s="947" t="s">
        <v>621</v>
      </c>
      <c r="AD49" s="948" t="s">
        <v>1364</v>
      </c>
    </row>
    <row r="50" spans="1:30" ht="11.25">
      <c r="A50" s="947">
        <v>7</v>
      </c>
      <c r="B50" s="947">
        <v>7</v>
      </c>
      <c r="C50" s="947">
        <v>3</v>
      </c>
      <c r="D50" s="947" t="s">
        <v>1183</v>
      </c>
      <c r="E50" s="947"/>
      <c r="F50" s="947" t="s">
        <v>1577</v>
      </c>
      <c r="G50" s="947" t="s">
        <v>503</v>
      </c>
      <c r="H50" s="947" t="s">
        <v>1529</v>
      </c>
      <c r="I50" s="947" t="s">
        <v>508</v>
      </c>
      <c r="J50" s="947" t="s">
        <v>508</v>
      </c>
      <c r="K50" s="947" t="s">
        <v>508</v>
      </c>
      <c r="L50" s="947">
        <v>21950</v>
      </c>
      <c r="M50" s="947">
        <v>0</v>
      </c>
      <c r="N50" s="947">
        <v>1174852</v>
      </c>
      <c r="O50" s="947">
        <v>0</v>
      </c>
      <c r="P50" s="947">
        <v>1174852</v>
      </c>
      <c r="Q50" s="947"/>
      <c r="R50" s="947">
        <v>0</v>
      </c>
      <c r="S50" s="947">
        <v>0</v>
      </c>
      <c r="T50" s="947">
        <v>0</v>
      </c>
      <c r="U50" s="947">
        <v>0</v>
      </c>
      <c r="V50" s="947">
        <v>0</v>
      </c>
      <c r="W50" s="947">
        <v>0</v>
      </c>
      <c r="X50" s="947">
        <v>0</v>
      </c>
      <c r="Y50" s="947">
        <v>0</v>
      </c>
      <c r="Z50" s="947">
        <v>0</v>
      </c>
      <c r="AA50" s="947">
        <v>0</v>
      </c>
      <c r="AB50" s="947">
        <v>0</v>
      </c>
      <c r="AC50" s="947" t="s">
        <v>621</v>
      </c>
      <c r="AD50" s="948" t="s">
        <v>1364</v>
      </c>
    </row>
    <row r="51" spans="1:30" ht="11.25">
      <c r="A51" s="947">
        <v>8</v>
      </c>
      <c r="B51" s="947">
        <v>8</v>
      </c>
      <c r="C51" s="947">
        <v>3</v>
      </c>
      <c r="D51" s="947" t="s">
        <v>1185</v>
      </c>
      <c r="E51" s="947"/>
      <c r="F51" s="947" t="s">
        <v>1578</v>
      </c>
      <c r="G51" s="947" t="s">
        <v>503</v>
      </c>
      <c r="H51" s="947" t="s">
        <v>1529</v>
      </c>
      <c r="I51" s="947" t="s">
        <v>508</v>
      </c>
      <c r="J51" s="947" t="s">
        <v>508</v>
      </c>
      <c r="K51" s="947" t="s">
        <v>508</v>
      </c>
      <c r="L51" s="947">
        <v>28955</v>
      </c>
      <c r="M51" s="947">
        <v>0</v>
      </c>
      <c r="N51" s="947">
        <v>781834</v>
      </c>
      <c r="O51" s="947">
        <v>0</v>
      </c>
      <c r="P51" s="947">
        <v>781834</v>
      </c>
      <c r="Q51" s="947"/>
      <c r="R51" s="947">
        <v>0</v>
      </c>
      <c r="S51" s="947">
        <v>0</v>
      </c>
      <c r="T51" s="947">
        <v>0</v>
      </c>
      <c r="U51" s="947">
        <v>0</v>
      </c>
      <c r="V51" s="947">
        <v>0</v>
      </c>
      <c r="W51" s="947">
        <v>0</v>
      </c>
      <c r="X51" s="947">
        <v>0</v>
      </c>
      <c r="Y51" s="947">
        <v>0</v>
      </c>
      <c r="Z51" s="947">
        <v>0</v>
      </c>
      <c r="AA51" s="947">
        <v>0</v>
      </c>
      <c r="AB51" s="947">
        <v>0</v>
      </c>
      <c r="AC51" s="947" t="s">
        <v>621</v>
      </c>
      <c r="AD51" s="948" t="s">
        <v>1364</v>
      </c>
    </row>
    <row r="52" spans="1:30" ht="11.25">
      <c r="A52" s="947">
        <v>9</v>
      </c>
      <c r="B52" s="947">
        <v>9</v>
      </c>
      <c r="C52" s="947">
        <v>3</v>
      </c>
      <c r="D52" s="947" t="s">
        <v>1187</v>
      </c>
      <c r="E52" s="947"/>
      <c r="F52" s="947" t="s">
        <v>1579</v>
      </c>
      <c r="G52" s="947" t="s">
        <v>504</v>
      </c>
      <c r="H52" s="947" t="s">
        <v>1533</v>
      </c>
      <c r="I52" s="947" t="s">
        <v>508</v>
      </c>
      <c r="J52" s="947" t="s">
        <v>508</v>
      </c>
      <c r="K52" s="947" t="s">
        <v>508</v>
      </c>
      <c r="L52" s="947">
        <v>11999</v>
      </c>
      <c r="M52" s="947">
        <v>0</v>
      </c>
      <c r="N52" s="947">
        <v>0</v>
      </c>
      <c r="O52" s="947">
        <v>97402</v>
      </c>
      <c r="P52" s="947">
        <v>97402</v>
      </c>
      <c r="Q52" s="947"/>
      <c r="R52" s="947">
        <v>0</v>
      </c>
      <c r="S52" s="947">
        <v>0</v>
      </c>
      <c r="T52" s="947">
        <v>0</v>
      </c>
      <c r="U52" s="947">
        <v>0</v>
      </c>
      <c r="V52" s="947">
        <v>0</v>
      </c>
      <c r="W52" s="947">
        <v>0</v>
      </c>
      <c r="X52" s="947">
        <v>0</v>
      </c>
      <c r="Y52" s="947">
        <v>0</v>
      </c>
      <c r="Z52" s="947">
        <v>0</v>
      </c>
      <c r="AA52" s="947">
        <v>561410531</v>
      </c>
      <c r="AB52" s="947">
        <v>0</v>
      </c>
      <c r="AC52" s="947" t="s">
        <v>621</v>
      </c>
      <c r="AD52" s="948" t="s">
        <v>1364</v>
      </c>
    </row>
    <row r="53" spans="1:30" ht="11.25">
      <c r="A53" s="947">
        <v>10</v>
      </c>
      <c r="B53" s="947">
        <v>10</v>
      </c>
      <c r="C53" s="947">
        <v>3</v>
      </c>
      <c r="D53" s="947" t="s">
        <v>1189</v>
      </c>
      <c r="E53" s="947"/>
      <c r="F53" s="947" t="s">
        <v>1579</v>
      </c>
      <c r="G53" s="947" t="s">
        <v>503</v>
      </c>
      <c r="H53" s="947" t="s">
        <v>1533</v>
      </c>
      <c r="I53" s="947" t="s">
        <v>508</v>
      </c>
      <c r="J53" s="947" t="s">
        <v>508</v>
      </c>
      <c r="K53" s="947" t="s">
        <v>508</v>
      </c>
      <c r="L53" s="947">
        <v>482064</v>
      </c>
      <c r="M53" s="947">
        <v>0</v>
      </c>
      <c r="N53" s="947">
        <v>25057110</v>
      </c>
      <c r="O53" s="947">
        <v>0</v>
      </c>
      <c r="P53" s="947">
        <v>25057110</v>
      </c>
      <c r="Q53" s="947"/>
      <c r="R53" s="947">
        <v>0</v>
      </c>
      <c r="S53" s="947">
        <v>0</v>
      </c>
      <c r="T53" s="947">
        <v>0</v>
      </c>
      <c r="U53" s="947">
        <v>0</v>
      </c>
      <c r="V53" s="947">
        <v>0</v>
      </c>
      <c r="W53" s="947">
        <v>0</v>
      </c>
      <c r="X53" s="947">
        <v>0</v>
      </c>
      <c r="Y53" s="947">
        <v>0</v>
      </c>
      <c r="Z53" s="947">
        <v>0</v>
      </c>
      <c r="AA53" s="947">
        <v>0</v>
      </c>
      <c r="AB53" s="947">
        <v>0</v>
      </c>
      <c r="AC53" s="947" t="s">
        <v>621</v>
      </c>
      <c r="AD53" s="948" t="s">
        <v>1364</v>
      </c>
    </row>
    <row r="54" spans="1:30" ht="11.25">
      <c r="A54" s="947">
        <v>11</v>
      </c>
      <c r="B54" s="947">
        <v>11</v>
      </c>
      <c r="C54" s="947">
        <v>3</v>
      </c>
      <c r="D54" s="947" t="s">
        <v>1191</v>
      </c>
      <c r="E54" s="947"/>
      <c r="F54" s="947" t="s">
        <v>1580</v>
      </c>
      <c r="G54" s="947" t="s">
        <v>503</v>
      </c>
      <c r="H54" s="947" t="s">
        <v>1533</v>
      </c>
      <c r="I54" s="947" t="s">
        <v>508</v>
      </c>
      <c r="J54" s="947" t="s">
        <v>508</v>
      </c>
      <c r="K54" s="947" t="s">
        <v>508</v>
      </c>
      <c r="L54" s="947">
        <v>639142</v>
      </c>
      <c r="M54" s="947">
        <v>0</v>
      </c>
      <c r="N54" s="947">
        <v>29061780</v>
      </c>
      <c r="O54" s="947">
        <v>0</v>
      </c>
      <c r="P54" s="947">
        <v>29061780</v>
      </c>
      <c r="Q54" s="947"/>
      <c r="R54" s="947">
        <v>0</v>
      </c>
      <c r="S54" s="947">
        <v>0</v>
      </c>
      <c r="T54" s="947">
        <v>0</v>
      </c>
      <c r="U54" s="947">
        <v>0</v>
      </c>
      <c r="V54" s="947">
        <v>0</v>
      </c>
      <c r="W54" s="947">
        <v>0</v>
      </c>
      <c r="X54" s="947">
        <v>0</v>
      </c>
      <c r="Y54" s="947">
        <v>0</v>
      </c>
      <c r="Z54" s="947">
        <v>0</v>
      </c>
      <c r="AA54" s="947">
        <v>0</v>
      </c>
      <c r="AB54" s="947">
        <v>0</v>
      </c>
      <c r="AC54" s="947" t="s">
        <v>621</v>
      </c>
      <c r="AD54" s="948" t="s">
        <v>1364</v>
      </c>
    </row>
    <row r="55" spans="1:30" ht="11.25">
      <c r="A55" s="947">
        <v>12</v>
      </c>
      <c r="B55" s="947">
        <v>12</v>
      </c>
      <c r="C55" s="947">
        <v>3</v>
      </c>
      <c r="D55" s="947" t="s">
        <v>1192</v>
      </c>
      <c r="E55" s="947"/>
      <c r="F55" s="947" t="s">
        <v>1581</v>
      </c>
      <c r="G55" s="947" t="s">
        <v>503</v>
      </c>
      <c r="H55" s="947" t="s">
        <v>1533</v>
      </c>
      <c r="I55" s="947" t="s">
        <v>508</v>
      </c>
      <c r="J55" s="947" t="s">
        <v>508</v>
      </c>
      <c r="K55" s="947" t="s">
        <v>508</v>
      </c>
      <c r="L55" s="947">
        <v>523157</v>
      </c>
      <c r="M55" s="947">
        <v>0</v>
      </c>
      <c r="N55" s="947">
        <v>19328029</v>
      </c>
      <c r="O55" s="947">
        <v>0</v>
      </c>
      <c r="P55" s="947">
        <v>19328029</v>
      </c>
      <c r="Q55" s="947"/>
      <c r="R55" s="947">
        <v>0</v>
      </c>
      <c r="S55" s="947">
        <v>0</v>
      </c>
      <c r="T55" s="947">
        <v>0</v>
      </c>
      <c r="U55" s="947">
        <v>0</v>
      </c>
      <c r="V55" s="947">
        <v>0</v>
      </c>
      <c r="W55" s="947">
        <v>0</v>
      </c>
      <c r="X55" s="947">
        <v>0</v>
      </c>
      <c r="Y55" s="947">
        <v>0</v>
      </c>
      <c r="Z55" s="947">
        <v>0</v>
      </c>
      <c r="AA55" s="947">
        <v>0</v>
      </c>
      <c r="AB55" s="947">
        <v>0</v>
      </c>
      <c r="AC55" s="947" t="s">
        <v>621</v>
      </c>
      <c r="AD55" s="948" t="s">
        <v>1364</v>
      </c>
    </row>
    <row r="56" spans="1:30" ht="11.25">
      <c r="A56" s="947">
        <v>13</v>
      </c>
      <c r="B56" s="947">
        <v>13</v>
      </c>
      <c r="C56" s="947">
        <v>3</v>
      </c>
      <c r="D56" s="947" t="s">
        <v>1194</v>
      </c>
      <c r="E56" s="947"/>
      <c r="F56" s="947" t="s">
        <v>1582</v>
      </c>
      <c r="G56" s="947" t="s">
        <v>503</v>
      </c>
      <c r="H56" s="947" t="s">
        <v>1533</v>
      </c>
      <c r="I56" s="947" t="s">
        <v>508</v>
      </c>
      <c r="J56" s="947" t="s">
        <v>508</v>
      </c>
      <c r="K56" s="947" t="s">
        <v>508</v>
      </c>
      <c r="L56" s="947">
        <v>569444</v>
      </c>
      <c r="M56" s="947">
        <v>0</v>
      </c>
      <c r="N56" s="947">
        <v>31547031</v>
      </c>
      <c r="O56" s="947">
        <v>0</v>
      </c>
      <c r="P56" s="947">
        <v>31547031</v>
      </c>
      <c r="Q56" s="947"/>
      <c r="R56" s="947">
        <v>0</v>
      </c>
      <c r="S56" s="947">
        <v>0</v>
      </c>
      <c r="T56" s="947">
        <v>0</v>
      </c>
      <c r="U56" s="947">
        <v>0</v>
      </c>
      <c r="V56" s="947">
        <v>0</v>
      </c>
      <c r="W56" s="947">
        <v>0</v>
      </c>
      <c r="X56" s="947">
        <v>0</v>
      </c>
      <c r="Y56" s="947">
        <v>0</v>
      </c>
      <c r="Z56" s="947">
        <v>0</v>
      </c>
      <c r="AA56" s="947">
        <v>0</v>
      </c>
      <c r="AB56" s="947">
        <v>0</v>
      </c>
      <c r="AC56" s="947" t="s">
        <v>621</v>
      </c>
      <c r="AD56" s="948" t="s">
        <v>1364</v>
      </c>
    </row>
    <row r="57" spans="1:30" ht="11.25">
      <c r="A57" s="947">
        <v>14</v>
      </c>
      <c r="B57" s="947">
        <v>14</v>
      </c>
      <c r="C57" s="947">
        <v>3</v>
      </c>
      <c r="D57" s="947" t="s">
        <v>1196</v>
      </c>
      <c r="E57" s="947"/>
      <c r="F57" s="947" t="s">
        <v>1583</v>
      </c>
      <c r="G57" s="947" t="s">
        <v>503</v>
      </c>
      <c r="H57" s="947" t="s">
        <v>1529</v>
      </c>
      <c r="I57" s="947" t="s">
        <v>508</v>
      </c>
      <c r="J57" s="947" t="s">
        <v>508</v>
      </c>
      <c r="K57" s="947" t="s">
        <v>508</v>
      </c>
      <c r="L57" s="947">
        <v>104999</v>
      </c>
      <c r="M57" s="947">
        <v>0</v>
      </c>
      <c r="N57" s="947">
        <v>5563310</v>
      </c>
      <c r="O57" s="947">
        <v>0</v>
      </c>
      <c r="P57" s="947">
        <v>5563310</v>
      </c>
      <c r="Q57" s="947"/>
      <c r="R57" s="947">
        <v>0</v>
      </c>
      <c r="S57" s="947">
        <v>0</v>
      </c>
      <c r="T57" s="947">
        <v>0</v>
      </c>
      <c r="U57" s="947">
        <v>0</v>
      </c>
      <c r="V57" s="947">
        <v>0</v>
      </c>
      <c r="W57" s="947">
        <v>0</v>
      </c>
      <c r="X57" s="947">
        <v>0</v>
      </c>
      <c r="Y57" s="947">
        <v>0</v>
      </c>
      <c r="Z57" s="947">
        <v>0</v>
      </c>
      <c r="AA57" s="947">
        <v>0</v>
      </c>
      <c r="AB57" s="947">
        <v>0</v>
      </c>
      <c r="AC57" s="947" t="s">
        <v>621</v>
      </c>
      <c r="AD57" s="948" t="s">
        <v>1364</v>
      </c>
    </row>
    <row r="58" spans="1:30" ht="11.25">
      <c r="A58" s="947">
        <v>1</v>
      </c>
      <c r="B58" s="947">
        <v>1</v>
      </c>
      <c r="C58" s="947">
        <v>4</v>
      </c>
      <c r="D58" s="947" t="s">
        <v>1171</v>
      </c>
      <c r="E58" s="947"/>
      <c r="F58" s="947" t="s">
        <v>1584</v>
      </c>
      <c r="G58" s="947" t="s">
        <v>503</v>
      </c>
      <c r="H58" s="947" t="s">
        <v>1529</v>
      </c>
      <c r="I58" s="947" t="s">
        <v>508</v>
      </c>
      <c r="J58" s="947" t="s">
        <v>508</v>
      </c>
      <c r="K58" s="947" t="s">
        <v>508</v>
      </c>
      <c r="L58" s="947">
        <v>6650</v>
      </c>
      <c r="M58" s="947">
        <v>0</v>
      </c>
      <c r="N58" s="947">
        <v>301810</v>
      </c>
      <c r="O58" s="947">
        <v>0</v>
      </c>
      <c r="P58" s="947">
        <v>301810</v>
      </c>
      <c r="Q58" s="947"/>
      <c r="R58" s="947">
        <v>0</v>
      </c>
      <c r="S58" s="947">
        <v>0</v>
      </c>
      <c r="T58" s="947">
        <v>0</v>
      </c>
      <c r="U58" s="947">
        <v>0</v>
      </c>
      <c r="V58" s="947">
        <v>0</v>
      </c>
      <c r="W58" s="947">
        <v>0</v>
      </c>
      <c r="X58" s="947">
        <v>0</v>
      </c>
      <c r="Y58" s="947">
        <v>0</v>
      </c>
      <c r="Z58" s="947">
        <v>0</v>
      </c>
      <c r="AA58" s="947">
        <v>0</v>
      </c>
      <c r="AB58" s="947">
        <v>0</v>
      </c>
      <c r="AC58" s="947" t="s">
        <v>621</v>
      </c>
      <c r="AD58" s="948" t="s">
        <v>1364</v>
      </c>
    </row>
    <row r="59" spans="1:30" ht="11.25">
      <c r="A59" s="947">
        <v>2</v>
      </c>
      <c r="B59" s="947">
        <v>2</v>
      </c>
      <c r="C59" s="947">
        <v>4</v>
      </c>
      <c r="D59" s="947" t="s">
        <v>1175</v>
      </c>
      <c r="E59" s="947"/>
      <c r="F59" s="947" t="s">
        <v>1585</v>
      </c>
      <c r="G59" s="947" t="s">
        <v>503</v>
      </c>
      <c r="H59" s="947" t="s">
        <v>1529</v>
      </c>
      <c r="I59" s="947" t="s">
        <v>508</v>
      </c>
      <c r="J59" s="947" t="s">
        <v>508</v>
      </c>
      <c r="K59" s="947" t="s">
        <v>508</v>
      </c>
      <c r="L59" s="947">
        <v>501022</v>
      </c>
      <c r="M59" s="947">
        <v>0</v>
      </c>
      <c r="N59" s="947">
        <v>25509228</v>
      </c>
      <c r="O59" s="947">
        <v>0</v>
      </c>
      <c r="P59" s="947">
        <v>25509228</v>
      </c>
      <c r="Q59" s="947"/>
      <c r="R59" s="947">
        <v>0</v>
      </c>
      <c r="S59" s="947">
        <v>0</v>
      </c>
      <c r="T59" s="947">
        <v>0</v>
      </c>
      <c r="U59" s="947">
        <v>0</v>
      </c>
      <c r="V59" s="947">
        <v>0</v>
      </c>
      <c r="W59" s="947">
        <v>0</v>
      </c>
      <c r="X59" s="947">
        <v>0</v>
      </c>
      <c r="Y59" s="947">
        <v>0</v>
      </c>
      <c r="Z59" s="947">
        <v>0</v>
      </c>
      <c r="AA59" s="947">
        <v>0</v>
      </c>
      <c r="AB59" s="947">
        <v>0</v>
      </c>
      <c r="AC59" s="947" t="s">
        <v>621</v>
      </c>
      <c r="AD59" s="948" t="s">
        <v>1364</v>
      </c>
    </row>
    <row r="60" spans="1:30" ht="11.25">
      <c r="A60" s="947">
        <v>3</v>
      </c>
      <c r="B60" s="947">
        <v>3</v>
      </c>
      <c r="C60" s="947">
        <v>4</v>
      </c>
      <c r="D60" s="947" t="s">
        <v>1177</v>
      </c>
      <c r="E60" s="947"/>
      <c r="F60" s="947" t="s">
        <v>1586</v>
      </c>
      <c r="G60" s="947" t="s">
        <v>503</v>
      </c>
      <c r="H60" s="947" t="s">
        <v>1529</v>
      </c>
      <c r="I60" s="947" t="s">
        <v>508</v>
      </c>
      <c r="J60" s="947" t="s">
        <v>508</v>
      </c>
      <c r="K60" s="947" t="s">
        <v>508</v>
      </c>
      <c r="L60" s="947">
        <v>25805</v>
      </c>
      <c r="M60" s="947">
        <v>0</v>
      </c>
      <c r="N60" s="947">
        <v>1102637</v>
      </c>
      <c r="O60" s="947">
        <v>0</v>
      </c>
      <c r="P60" s="947">
        <v>1102637</v>
      </c>
      <c r="Q60" s="947"/>
      <c r="R60" s="947">
        <v>0</v>
      </c>
      <c r="S60" s="947">
        <v>0</v>
      </c>
      <c r="T60" s="947">
        <v>0</v>
      </c>
      <c r="U60" s="947">
        <v>0</v>
      </c>
      <c r="V60" s="947">
        <v>0</v>
      </c>
      <c r="W60" s="947">
        <v>0</v>
      </c>
      <c r="X60" s="947">
        <v>0</v>
      </c>
      <c r="Y60" s="947">
        <v>0</v>
      </c>
      <c r="Z60" s="947">
        <v>0</v>
      </c>
      <c r="AA60" s="947">
        <v>0</v>
      </c>
      <c r="AB60" s="947">
        <v>0</v>
      </c>
      <c r="AC60" s="947" t="s">
        <v>621</v>
      </c>
      <c r="AD60" s="948" t="s">
        <v>1364</v>
      </c>
    </row>
    <row r="61" spans="1:30" ht="11.25">
      <c r="A61" s="947">
        <v>4</v>
      </c>
      <c r="B61" s="947">
        <v>4</v>
      </c>
      <c r="C61" s="947">
        <v>4</v>
      </c>
      <c r="D61" s="947" t="s">
        <v>1178</v>
      </c>
      <c r="E61" s="947"/>
      <c r="F61" s="947" t="s">
        <v>1587</v>
      </c>
      <c r="G61" s="947" t="s">
        <v>503</v>
      </c>
      <c r="H61" s="947" t="s">
        <v>1529</v>
      </c>
      <c r="I61" s="947" t="s">
        <v>508</v>
      </c>
      <c r="J61" s="947" t="s">
        <v>508</v>
      </c>
      <c r="K61" s="947" t="s">
        <v>508</v>
      </c>
      <c r="L61" s="947">
        <v>4183</v>
      </c>
      <c r="M61" s="947">
        <v>0</v>
      </c>
      <c r="N61" s="947">
        <v>226117</v>
      </c>
      <c r="O61" s="947">
        <v>0</v>
      </c>
      <c r="P61" s="947">
        <v>226117</v>
      </c>
      <c r="Q61" s="947"/>
      <c r="R61" s="947">
        <v>0</v>
      </c>
      <c r="S61" s="947">
        <v>0</v>
      </c>
      <c r="T61" s="947">
        <v>0</v>
      </c>
      <c r="U61" s="947">
        <v>0</v>
      </c>
      <c r="V61" s="947">
        <v>0</v>
      </c>
      <c r="W61" s="947">
        <v>0</v>
      </c>
      <c r="X61" s="947">
        <v>0</v>
      </c>
      <c r="Y61" s="947">
        <v>0</v>
      </c>
      <c r="Z61" s="947">
        <v>0</v>
      </c>
      <c r="AA61" s="947">
        <v>0</v>
      </c>
      <c r="AB61" s="947">
        <v>0</v>
      </c>
      <c r="AC61" s="947" t="s">
        <v>621</v>
      </c>
      <c r="AD61" s="948" t="s">
        <v>1364</v>
      </c>
    </row>
    <row r="62" spans="1:30" ht="11.25">
      <c r="A62" s="947">
        <v>5</v>
      </c>
      <c r="B62" s="947">
        <v>5</v>
      </c>
      <c r="C62" s="947">
        <v>4</v>
      </c>
      <c r="D62" s="947" t="s">
        <v>1180</v>
      </c>
      <c r="E62" s="947"/>
      <c r="F62" s="947" t="s">
        <v>1588</v>
      </c>
      <c r="G62" s="947" t="s">
        <v>503</v>
      </c>
      <c r="H62" s="947" t="s">
        <v>1529</v>
      </c>
      <c r="I62" s="947" t="s">
        <v>508</v>
      </c>
      <c r="J62" s="947" t="s">
        <v>508</v>
      </c>
      <c r="K62" s="947" t="s">
        <v>508</v>
      </c>
      <c r="L62" s="947">
        <v>649</v>
      </c>
      <c r="M62" s="947">
        <v>0</v>
      </c>
      <c r="N62" s="947">
        <v>38309</v>
      </c>
      <c r="O62" s="947">
        <v>0</v>
      </c>
      <c r="P62" s="947">
        <v>38309</v>
      </c>
      <c r="Q62" s="947"/>
      <c r="R62" s="947">
        <v>0</v>
      </c>
      <c r="S62" s="947">
        <v>0</v>
      </c>
      <c r="T62" s="947">
        <v>0</v>
      </c>
      <c r="U62" s="947">
        <v>0</v>
      </c>
      <c r="V62" s="947">
        <v>0</v>
      </c>
      <c r="W62" s="947">
        <v>0</v>
      </c>
      <c r="X62" s="947">
        <v>0</v>
      </c>
      <c r="Y62" s="947">
        <v>0</v>
      </c>
      <c r="Z62" s="947">
        <v>0</v>
      </c>
      <c r="AA62" s="947">
        <v>0</v>
      </c>
      <c r="AB62" s="947">
        <v>0</v>
      </c>
      <c r="AC62" s="947" t="s">
        <v>621</v>
      </c>
      <c r="AD62" s="948" t="s">
        <v>1364</v>
      </c>
    </row>
    <row r="63" spans="1:30" ht="11.25">
      <c r="A63" s="947">
        <v>6</v>
      </c>
      <c r="B63" s="947">
        <v>6</v>
      </c>
      <c r="C63" s="947">
        <v>4</v>
      </c>
      <c r="D63" s="947" t="s">
        <v>1182</v>
      </c>
      <c r="E63" s="947"/>
      <c r="F63" s="947" t="s">
        <v>1589</v>
      </c>
      <c r="G63" s="947" t="s">
        <v>503</v>
      </c>
      <c r="H63" s="947" t="s">
        <v>1529</v>
      </c>
      <c r="I63" s="947" t="s">
        <v>508</v>
      </c>
      <c r="J63" s="947" t="s">
        <v>508</v>
      </c>
      <c r="K63" s="947" t="s">
        <v>508</v>
      </c>
      <c r="L63" s="947">
        <v>30422</v>
      </c>
      <c r="M63" s="947">
        <v>0</v>
      </c>
      <c r="N63" s="947">
        <v>1425919</v>
      </c>
      <c r="O63" s="947">
        <v>0</v>
      </c>
      <c r="P63" s="947">
        <v>1425919</v>
      </c>
      <c r="Q63" s="947"/>
      <c r="R63" s="947">
        <v>0</v>
      </c>
      <c r="S63" s="947">
        <v>0</v>
      </c>
      <c r="T63" s="947">
        <v>0</v>
      </c>
      <c r="U63" s="947">
        <v>0</v>
      </c>
      <c r="V63" s="947">
        <v>0</v>
      </c>
      <c r="W63" s="947">
        <v>0</v>
      </c>
      <c r="X63" s="947">
        <v>0</v>
      </c>
      <c r="Y63" s="947">
        <v>0</v>
      </c>
      <c r="Z63" s="947">
        <v>0</v>
      </c>
      <c r="AA63" s="947">
        <v>0</v>
      </c>
      <c r="AB63" s="947">
        <v>0</v>
      </c>
      <c r="AC63" s="947" t="s">
        <v>621</v>
      </c>
      <c r="AD63" s="948" t="s">
        <v>1364</v>
      </c>
    </row>
    <row r="64" spans="1:30" ht="11.25">
      <c r="A64" s="947">
        <v>7</v>
      </c>
      <c r="B64" s="947">
        <v>7</v>
      </c>
      <c r="C64" s="947">
        <v>4</v>
      </c>
      <c r="D64" s="947" t="s">
        <v>1183</v>
      </c>
      <c r="E64" s="947"/>
      <c r="F64" s="947" t="s">
        <v>1590</v>
      </c>
      <c r="G64" s="947" t="s">
        <v>503</v>
      </c>
      <c r="H64" s="947" t="s">
        <v>1529</v>
      </c>
      <c r="I64" s="947" t="s">
        <v>508</v>
      </c>
      <c r="J64" s="947" t="s">
        <v>508</v>
      </c>
      <c r="K64" s="947" t="s">
        <v>508</v>
      </c>
      <c r="L64" s="947">
        <v>1749</v>
      </c>
      <c r="M64" s="947">
        <v>0</v>
      </c>
      <c r="N64" s="947">
        <v>47035</v>
      </c>
      <c r="O64" s="947">
        <v>0</v>
      </c>
      <c r="P64" s="947">
        <v>47035</v>
      </c>
      <c r="Q64" s="947"/>
      <c r="R64" s="947">
        <v>0</v>
      </c>
      <c r="S64" s="947">
        <v>0</v>
      </c>
      <c r="T64" s="947">
        <v>0</v>
      </c>
      <c r="U64" s="947">
        <v>0</v>
      </c>
      <c r="V64" s="947">
        <v>0</v>
      </c>
      <c r="W64" s="947">
        <v>0</v>
      </c>
      <c r="X64" s="947">
        <v>0</v>
      </c>
      <c r="Y64" s="947">
        <v>0</v>
      </c>
      <c r="Z64" s="947">
        <v>0</v>
      </c>
      <c r="AA64" s="947">
        <v>0</v>
      </c>
      <c r="AB64" s="947">
        <v>0</v>
      </c>
      <c r="AC64" s="947" t="s">
        <v>621</v>
      </c>
      <c r="AD64" s="948" t="s">
        <v>1364</v>
      </c>
    </row>
    <row r="65" spans="1:30" ht="11.25">
      <c r="A65" s="947">
        <v>8</v>
      </c>
      <c r="B65" s="947">
        <v>8</v>
      </c>
      <c r="C65" s="947">
        <v>4</v>
      </c>
      <c r="D65" s="947" t="s">
        <v>1185</v>
      </c>
      <c r="E65" s="947"/>
      <c r="F65" s="947" t="s">
        <v>1591</v>
      </c>
      <c r="G65" s="947" t="s">
        <v>503</v>
      </c>
      <c r="H65" s="947" t="s">
        <v>1529</v>
      </c>
      <c r="I65" s="947" t="s">
        <v>508</v>
      </c>
      <c r="J65" s="947" t="s">
        <v>508</v>
      </c>
      <c r="K65" s="947" t="s">
        <v>508</v>
      </c>
      <c r="L65" s="947">
        <v>15166</v>
      </c>
      <c r="M65" s="947">
        <v>0</v>
      </c>
      <c r="N65" s="947">
        <v>810376</v>
      </c>
      <c r="O65" s="947">
        <v>0</v>
      </c>
      <c r="P65" s="947">
        <v>810376</v>
      </c>
      <c r="Q65" s="947"/>
      <c r="R65" s="947">
        <v>0</v>
      </c>
      <c r="S65" s="947">
        <v>0</v>
      </c>
      <c r="T65" s="947">
        <v>0</v>
      </c>
      <c r="U65" s="947">
        <v>0</v>
      </c>
      <c r="V65" s="947">
        <v>0</v>
      </c>
      <c r="W65" s="947">
        <v>0</v>
      </c>
      <c r="X65" s="947">
        <v>0</v>
      </c>
      <c r="Y65" s="947">
        <v>0</v>
      </c>
      <c r="Z65" s="947">
        <v>0</v>
      </c>
      <c r="AA65" s="947">
        <v>0</v>
      </c>
      <c r="AB65" s="947">
        <v>0</v>
      </c>
      <c r="AC65" s="947" t="s">
        <v>621</v>
      </c>
      <c r="AD65" s="948" t="s">
        <v>1364</v>
      </c>
    </row>
    <row r="66" spans="1:30" ht="11.25">
      <c r="A66" s="947">
        <v>9</v>
      </c>
      <c r="B66" s="947">
        <v>9</v>
      </c>
      <c r="C66" s="947">
        <v>4</v>
      </c>
      <c r="D66" s="947" t="s">
        <v>1187</v>
      </c>
      <c r="E66" s="947"/>
      <c r="F66" s="947" t="s">
        <v>1592</v>
      </c>
      <c r="G66" s="947" t="s">
        <v>503</v>
      </c>
      <c r="H66" s="947" t="s">
        <v>1529</v>
      </c>
      <c r="I66" s="947" t="s">
        <v>508</v>
      </c>
      <c r="J66" s="947" t="s">
        <v>508</v>
      </c>
      <c r="K66" s="947" t="s">
        <v>508</v>
      </c>
      <c r="L66" s="947">
        <v>41800</v>
      </c>
      <c r="M66" s="947">
        <v>0</v>
      </c>
      <c r="N66" s="947">
        <v>2456501</v>
      </c>
      <c r="O66" s="947">
        <v>0</v>
      </c>
      <c r="P66" s="947">
        <v>2456501</v>
      </c>
      <c r="Q66" s="947"/>
      <c r="R66" s="947">
        <v>0</v>
      </c>
      <c r="S66" s="947">
        <v>0</v>
      </c>
      <c r="T66" s="947">
        <v>0</v>
      </c>
      <c r="U66" s="947">
        <v>0</v>
      </c>
      <c r="V66" s="947">
        <v>0</v>
      </c>
      <c r="W66" s="947">
        <v>0</v>
      </c>
      <c r="X66" s="947">
        <v>0</v>
      </c>
      <c r="Y66" s="947">
        <v>0</v>
      </c>
      <c r="Z66" s="947">
        <v>0</v>
      </c>
      <c r="AA66" s="947">
        <v>0</v>
      </c>
      <c r="AB66" s="947">
        <v>0</v>
      </c>
      <c r="AC66" s="947" t="s">
        <v>621</v>
      </c>
      <c r="AD66" s="948" t="s">
        <v>1364</v>
      </c>
    </row>
    <row r="67" spans="1:30" ht="11.25">
      <c r="A67" s="947">
        <v>10</v>
      </c>
      <c r="B67" s="947">
        <v>10</v>
      </c>
      <c r="C67" s="947">
        <v>4</v>
      </c>
      <c r="D67" s="947" t="s">
        <v>1189</v>
      </c>
      <c r="E67" s="947"/>
      <c r="F67" s="947" t="s">
        <v>1593</v>
      </c>
      <c r="G67" s="947" t="s">
        <v>503</v>
      </c>
      <c r="H67" s="947" t="s">
        <v>1529</v>
      </c>
      <c r="I67" s="947" t="s">
        <v>508</v>
      </c>
      <c r="J67" s="947" t="s">
        <v>508</v>
      </c>
      <c r="K67" s="947" t="s">
        <v>508</v>
      </c>
      <c r="L67" s="947">
        <v>1019891</v>
      </c>
      <c r="M67" s="947">
        <v>0</v>
      </c>
      <c r="N67" s="947">
        <v>52648559</v>
      </c>
      <c r="O67" s="947">
        <v>0</v>
      </c>
      <c r="P67" s="947">
        <v>52648559</v>
      </c>
      <c r="Q67" s="947"/>
      <c r="R67" s="947">
        <v>0</v>
      </c>
      <c r="S67" s="947">
        <v>0</v>
      </c>
      <c r="T67" s="947">
        <v>0</v>
      </c>
      <c r="U67" s="947">
        <v>0</v>
      </c>
      <c r="V67" s="947">
        <v>0</v>
      </c>
      <c r="W67" s="947">
        <v>0</v>
      </c>
      <c r="X67" s="947">
        <v>0</v>
      </c>
      <c r="Y67" s="947">
        <v>0</v>
      </c>
      <c r="Z67" s="947">
        <v>0</v>
      </c>
      <c r="AA67" s="947">
        <v>0</v>
      </c>
      <c r="AB67" s="947">
        <v>0</v>
      </c>
      <c r="AC67" s="947" t="s">
        <v>621</v>
      </c>
      <c r="AD67" s="948" t="s">
        <v>1364</v>
      </c>
    </row>
    <row r="68" spans="1:30" ht="11.25">
      <c r="A68" s="947">
        <v>11</v>
      </c>
      <c r="B68" s="947">
        <v>11</v>
      </c>
      <c r="C68" s="947">
        <v>4</v>
      </c>
      <c r="D68" s="947" t="s">
        <v>1191</v>
      </c>
      <c r="E68" s="947"/>
      <c r="F68" s="947" t="s">
        <v>1594</v>
      </c>
      <c r="G68" s="947" t="s">
        <v>503</v>
      </c>
      <c r="H68" s="947" t="s">
        <v>1529</v>
      </c>
      <c r="I68" s="947" t="s">
        <v>508</v>
      </c>
      <c r="J68" s="947" t="s">
        <v>508</v>
      </c>
      <c r="K68" s="947" t="s">
        <v>508</v>
      </c>
      <c r="L68" s="947">
        <v>53000</v>
      </c>
      <c r="M68" s="947">
        <v>0</v>
      </c>
      <c r="N68" s="947">
        <v>2461650</v>
      </c>
      <c r="O68" s="947">
        <v>0</v>
      </c>
      <c r="P68" s="947">
        <v>2461650</v>
      </c>
      <c r="Q68" s="947"/>
      <c r="R68" s="947">
        <v>0</v>
      </c>
      <c r="S68" s="947">
        <v>0</v>
      </c>
      <c r="T68" s="947">
        <v>0</v>
      </c>
      <c r="U68" s="947">
        <v>0</v>
      </c>
      <c r="V68" s="947">
        <v>0</v>
      </c>
      <c r="W68" s="947">
        <v>0</v>
      </c>
      <c r="X68" s="947">
        <v>0</v>
      </c>
      <c r="Y68" s="947">
        <v>0</v>
      </c>
      <c r="Z68" s="947">
        <v>0</v>
      </c>
      <c r="AA68" s="947">
        <v>0</v>
      </c>
      <c r="AB68" s="947">
        <v>0</v>
      </c>
      <c r="AC68" s="947" t="s">
        <v>621</v>
      </c>
      <c r="AD68" s="948" t="s">
        <v>1364</v>
      </c>
    </row>
    <row r="69" spans="1:30" ht="11.25">
      <c r="A69" s="947">
        <v>12</v>
      </c>
      <c r="B69" s="947">
        <v>12</v>
      </c>
      <c r="C69" s="947">
        <v>4</v>
      </c>
      <c r="D69" s="947" t="s">
        <v>1192</v>
      </c>
      <c r="E69" s="947"/>
      <c r="F69" s="947" t="s">
        <v>1595</v>
      </c>
      <c r="G69" s="947" t="s">
        <v>503</v>
      </c>
      <c r="H69" s="947" t="s">
        <v>1529</v>
      </c>
      <c r="I69" s="947" t="s">
        <v>508</v>
      </c>
      <c r="J69" s="947" t="s">
        <v>508</v>
      </c>
      <c r="K69" s="947" t="s">
        <v>508</v>
      </c>
      <c r="L69" s="947">
        <v>13824</v>
      </c>
      <c r="M69" s="947">
        <v>0</v>
      </c>
      <c r="N69" s="947">
        <v>637918</v>
      </c>
      <c r="O69" s="947">
        <v>0</v>
      </c>
      <c r="P69" s="947">
        <v>637918</v>
      </c>
      <c r="Q69" s="947"/>
      <c r="R69" s="947">
        <v>0</v>
      </c>
      <c r="S69" s="947">
        <v>0</v>
      </c>
      <c r="T69" s="947">
        <v>0</v>
      </c>
      <c r="U69" s="947">
        <v>0</v>
      </c>
      <c r="V69" s="947">
        <v>0</v>
      </c>
      <c r="W69" s="947">
        <v>0</v>
      </c>
      <c r="X69" s="947">
        <v>0</v>
      </c>
      <c r="Y69" s="947">
        <v>0</v>
      </c>
      <c r="Z69" s="947">
        <v>0</v>
      </c>
      <c r="AA69" s="947">
        <v>0</v>
      </c>
      <c r="AB69" s="947">
        <v>0</v>
      </c>
      <c r="AC69" s="947" t="s">
        <v>621</v>
      </c>
      <c r="AD69" s="948" t="s">
        <v>1364</v>
      </c>
    </row>
    <row r="70" spans="1:30" ht="11.25">
      <c r="A70" s="947">
        <v>13</v>
      </c>
      <c r="B70" s="947">
        <v>13</v>
      </c>
      <c r="C70" s="947">
        <v>4</v>
      </c>
      <c r="D70" s="947" t="s">
        <v>1194</v>
      </c>
      <c r="E70" s="947"/>
      <c r="F70" s="947" t="s">
        <v>1596</v>
      </c>
      <c r="G70" s="947" t="s">
        <v>503</v>
      </c>
      <c r="H70" s="947" t="s">
        <v>1529</v>
      </c>
      <c r="I70" s="947" t="s">
        <v>508</v>
      </c>
      <c r="J70" s="947" t="s">
        <v>508</v>
      </c>
      <c r="K70" s="947" t="s">
        <v>508</v>
      </c>
      <c r="L70" s="947">
        <v>14936</v>
      </c>
      <c r="M70" s="947">
        <v>0</v>
      </c>
      <c r="N70" s="947">
        <v>869550</v>
      </c>
      <c r="O70" s="947">
        <v>0</v>
      </c>
      <c r="P70" s="947">
        <v>869550</v>
      </c>
      <c r="Q70" s="947"/>
      <c r="R70" s="947">
        <v>0</v>
      </c>
      <c r="S70" s="947">
        <v>0</v>
      </c>
      <c r="T70" s="947">
        <v>0</v>
      </c>
      <c r="U70" s="947">
        <v>0</v>
      </c>
      <c r="V70" s="947">
        <v>0</v>
      </c>
      <c r="W70" s="947">
        <v>0</v>
      </c>
      <c r="X70" s="947">
        <v>0</v>
      </c>
      <c r="Y70" s="947">
        <v>0</v>
      </c>
      <c r="Z70" s="947">
        <v>0</v>
      </c>
      <c r="AA70" s="947">
        <v>0</v>
      </c>
      <c r="AB70" s="947">
        <v>0</v>
      </c>
      <c r="AC70" s="947" t="s">
        <v>621</v>
      </c>
      <c r="AD70" s="948" t="s">
        <v>1364</v>
      </c>
    </row>
    <row r="71" spans="1:30" ht="11.25">
      <c r="A71" s="947">
        <v>14</v>
      </c>
      <c r="B71" s="947">
        <v>14</v>
      </c>
      <c r="C71" s="947">
        <v>4</v>
      </c>
      <c r="D71" s="947" t="s">
        <v>1196</v>
      </c>
      <c r="E71" s="947"/>
      <c r="F71" s="947" t="s">
        <v>1597</v>
      </c>
      <c r="G71" s="947" t="s">
        <v>503</v>
      </c>
      <c r="H71" s="947" t="s">
        <v>1533</v>
      </c>
      <c r="I71" s="947" t="s">
        <v>508</v>
      </c>
      <c r="J71" s="947" t="s">
        <v>508</v>
      </c>
      <c r="K71" s="947" t="s">
        <v>508</v>
      </c>
      <c r="L71" s="947">
        <v>64532</v>
      </c>
      <c r="M71" s="947">
        <v>0</v>
      </c>
      <c r="N71" s="947">
        <v>4105321</v>
      </c>
      <c r="O71" s="947">
        <v>0</v>
      </c>
      <c r="P71" s="947">
        <v>4105321</v>
      </c>
      <c r="Q71" s="947"/>
      <c r="R71" s="947">
        <v>0</v>
      </c>
      <c r="S71" s="947">
        <v>0</v>
      </c>
      <c r="T71" s="947">
        <v>0</v>
      </c>
      <c r="U71" s="947">
        <v>0</v>
      </c>
      <c r="V71" s="947">
        <v>0</v>
      </c>
      <c r="W71" s="947">
        <v>0</v>
      </c>
      <c r="X71" s="947">
        <v>0</v>
      </c>
      <c r="Y71" s="947">
        <v>0</v>
      </c>
      <c r="Z71" s="947">
        <v>0</v>
      </c>
      <c r="AA71" s="947">
        <v>0</v>
      </c>
      <c r="AB71" s="947">
        <v>0</v>
      </c>
      <c r="AC71" s="947" t="s">
        <v>621</v>
      </c>
      <c r="AD71" s="948" t="s">
        <v>1364</v>
      </c>
    </row>
    <row r="72" spans="1:30" ht="11.25">
      <c r="A72" s="947">
        <v>1</v>
      </c>
      <c r="B72" s="947">
        <v>1</v>
      </c>
      <c r="C72" s="947">
        <v>5</v>
      </c>
      <c r="D72" s="947" t="s">
        <v>1171</v>
      </c>
      <c r="E72" s="947"/>
      <c r="F72" s="947" t="s">
        <v>1598</v>
      </c>
      <c r="G72" s="947" t="s">
        <v>503</v>
      </c>
      <c r="H72" s="947" t="s">
        <v>1533</v>
      </c>
      <c r="I72" s="947" t="s">
        <v>508</v>
      </c>
      <c r="J72" s="947" t="s">
        <v>508</v>
      </c>
      <c r="K72" s="947" t="s">
        <v>508</v>
      </c>
      <c r="L72" s="947">
        <v>229438</v>
      </c>
      <c r="M72" s="947">
        <v>0</v>
      </c>
      <c r="N72" s="947">
        <v>13456948</v>
      </c>
      <c r="O72" s="947">
        <v>0</v>
      </c>
      <c r="P72" s="947">
        <v>13456948</v>
      </c>
      <c r="Q72" s="947"/>
      <c r="R72" s="947">
        <v>0</v>
      </c>
      <c r="S72" s="947">
        <v>0</v>
      </c>
      <c r="T72" s="947">
        <v>0</v>
      </c>
      <c r="U72" s="947">
        <v>0</v>
      </c>
      <c r="V72" s="947">
        <v>0</v>
      </c>
      <c r="W72" s="947">
        <v>0</v>
      </c>
      <c r="X72" s="947">
        <v>0</v>
      </c>
      <c r="Y72" s="947">
        <v>0</v>
      </c>
      <c r="Z72" s="947">
        <v>0</v>
      </c>
      <c r="AA72" s="947">
        <v>0</v>
      </c>
      <c r="AB72" s="947">
        <v>0</v>
      </c>
      <c r="AC72" s="947" t="s">
        <v>621</v>
      </c>
      <c r="AD72" s="948" t="s">
        <v>1364</v>
      </c>
    </row>
    <row r="73" spans="1:30" ht="11.25">
      <c r="A73" s="947">
        <v>2</v>
      </c>
      <c r="B73" s="947">
        <v>2</v>
      </c>
      <c r="C73" s="947">
        <v>5</v>
      </c>
      <c r="D73" s="947" t="s">
        <v>1175</v>
      </c>
      <c r="E73" s="947"/>
      <c r="F73" s="947" t="s">
        <v>1599</v>
      </c>
      <c r="G73" s="947" t="s">
        <v>503</v>
      </c>
      <c r="H73" s="947" t="s">
        <v>1529</v>
      </c>
      <c r="I73" s="947" t="s">
        <v>508</v>
      </c>
      <c r="J73" s="947" t="s">
        <v>508</v>
      </c>
      <c r="K73" s="947" t="s">
        <v>508</v>
      </c>
      <c r="L73" s="947">
        <v>525</v>
      </c>
      <c r="M73" s="947">
        <v>0</v>
      </c>
      <c r="N73" s="947">
        <v>13475</v>
      </c>
      <c r="O73" s="947">
        <v>0</v>
      </c>
      <c r="P73" s="947">
        <v>13475</v>
      </c>
      <c r="Q73" s="947"/>
      <c r="R73" s="947">
        <v>0</v>
      </c>
      <c r="S73" s="947">
        <v>0</v>
      </c>
      <c r="T73" s="947">
        <v>0</v>
      </c>
      <c r="U73" s="947">
        <v>0</v>
      </c>
      <c r="V73" s="947">
        <v>0</v>
      </c>
      <c r="W73" s="947">
        <v>0</v>
      </c>
      <c r="X73" s="947">
        <v>0</v>
      </c>
      <c r="Y73" s="947">
        <v>0</v>
      </c>
      <c r="Z73" s="947">
        <v>0</v>
      </c>
      <c r="AA73" s="947">
        <v>0</v>
      </c>
      <c r="AB73" s="947">
        <v>0</v>
      </c>
      <c r="AC73" s="947" t="s">
        <v>621</v>
      </c>
      <c r="AD73" s="948" t="s">
        <v>1364</v>
      </c>
    </row>
    <row r="74" spans="1:30" ht="11.25">
      <c r="A74" s="947">
        <v>3</v>
      </c>
      <c r="B74" s="947">
        <v>3</v>
      </c>
      <c r="C74" s="947">
        <v>5</v>
      </c>
      <c r="D74" s="947" t="s">
        <v>1177</v>
      </c>
      <c r="E74" s="947"/>
      <c r="F74" s="947" t="s">
        <v>1600</v>
      </c>
      <c r="G74" s="947" t="s">
        <v>503</v>
      </c>
      <c r="H74" s="947" t="s">
        <v>1533</v>
      </c>
      <c r="I74" s="947" t="s">
        <v>508</v>
      </c>
      <c r="J74" s="947" t="s">
        <v>508</v>
      </c>
      <c r="K74" s="947" t="s">
        <v>508</v>
      </c>
      <c r="L74" s="947">
        <v>1089305</v>
      </c>
      <c r="M74" s="947">
        <v>0</v>
      </c>
      <c r="N74" s="947">
        <v>62287238</v>
      </c>
      <c r="O74" s="947">
        <v>0</v>
      </c>
      <c r="P74" s="947">
        <v>62287238</v>
      </c>
      <c r="Q74" s="947"/>
      <c r="R74" s="947">
        <v>0</v>
      </c>
      <c r="S74" s="947">
        <v>0</v>
      </c>
      <c r="T74" s="947">
        <v>0</v>
      </c>
      <c r="U74" s="947">
        <v>0</v>
      </c>
      <c r="V74" s="947">
        <v>0</v>
      </c>
      <c r="W74" s="947">
        <v>0</v>
      </c>
      <c r="X74" s="947">
        <v>0</v>
      </c>
      <c r="Y74" s="947">
        <v>0</v>
      </c>
      <c r="Z74" s="947">
        <v>0</v>
      </c>
      <c r="AA74" s="947">
        <v>0</v>
      </c>
      <c r="AB74" s="947">
        <v>0</v>
      </c>
      <c r="AC74" s="947" t="s">
        <v>621</v>
      </c>
      <c r="AD74" s="948" t="s">
        <v>1364</v>
      </c>
    </row>
    <row r="75" spans="1:30" ht="11.25">
      <c r="A75" s="947">
        <v>4</v>
      </c>
      <c r="B75" s="947">
        <v>4</v>
      </c>
      <c r="C75" s="947">
        <v>5</v>
      </c>
      <c r="D75" s="947" t="s">
        <v>1178</v>
      </c>
      <c r="E75" s="947"/>
      <c r="F75" s="947" t="s">
        <v>1601</v>
      </c>
      <c r="G75" s="947" t="s">
        <v>503</v>
      </c>
      <c r="H75" s="947" t="s">
        <v>1529</v>
      </c>
      <c r="I75" s="947" t="s">
        <v>508</v>
      </c>
      <c r="J75" s="947" t="s">
        <v>508</v>
      </c>
      <c r="K75" s="947" t="s">
        <v>508</v>
      </c>
      <c r="L75" s="947">
        <v>11249</v>
      </c>
      <c r="M75" s="947">
        <v>0</v>
      </c>
      <c r="N75" s="947">
        <v>702422</v>
      </c>
      <c r="O75" s="947">
        <v>0</v>
      </c>
      <c r="P75" s="947">
        <v>702422</v>
      </c>
      <c r="Q75" s="947"/>
      <c r="R75" s="947">
        <v>0</v>
      </c>
      <c r="S75" s="947">
        <v>0</v>
      </c>
      <c r="T75" s="947">
        <v>0</v>
      </c>
      <c r="U75" s="947">
        <v>0</v>
      </c>
      <c r="V75" s="947">
        <v>0</v>
      </c>
      <c r="W75" s="947">
        <v>0</v>
      </c>
      <c r="X75" s="947">
        <v>0</v>
      </c>
      <c r="Y75" s="947">
        <v>0</v>
      </c>
      <c r="Z75" s="947">
        <v>0</v>
      </c>
      <c r="AA75" s="947">
        <v>0</v>
      </c>
      <c r="AB75" s="947">
        <v>0</v>
      </c>
      <c r="AC75" s="947" t="s">
        <v>621</v>
      </c>
      <c r="AD75" s="948" t="s">
        <v>1364</v>
      </c>
    </row>
    <row r="76" spans="1:30" ht="11.25">
      <c r="A76" s="947">
        <v>5</v>
      </c>
      <c r="B76" s="947">
        <v>5</v>
      </c>
      <c r="C76" s="947">
        <v>5</v>
      </c>
      <c r="D76" s="947" t="s">
        <v>1180</v>
      </c>
      <c r="E76" s="947"/>
      <c r="F76" s="947" t="s">
        <v>1602</v>
      </c>
      <c r="G76" s="947" t="s">
        <v>503</v>
      </c>
      <c r="H76" s="947" t="s">
        <v>1529</v>
      </c>
      <c r="I76" s="947" t="s">
        <v>508</v>
      </c>
      <c r="J76" s="947" t="s">
        <v>508</v>
      </c>
      <c r="K76" s="947" t="s">
        <v>508</v>
      </c>
      <c r="L76" s="947">
        <v>5622</v>
      </c>
      <c r="M76" s="947">
        <v>0</v>
      </c>
      <c r="N76" s="947">
        <v>263052</v>
      </c>
      <c r="O76" s="947">
        <v>0</v>
      </c>
      <c r="P76" s="947">
        <v>263052</v>
      </c>
      <c r="Q76" s="947"/>
      <c r="R76" s="947">
        <v>0</v>
      </c>
      <c r="S76" s="947">
        <v>0</v>
      </c>
      <c r="T76" s="947">
        <v>0</v>
      </c>
      <c r="U76" s="947">
        <v>0</v>
      </c>
      <c r="V76" s="947">
        <v>0</v>
      </c>
      <c r="W76" s="947">
        <v>0</v>
      </c>
      <c r="X76" s="947">
        <v>0</v>
      </c>
      <c r="Y76" s="947">
        <v>0</v>
      </c>
      <c r="Z76" s="947">
        <v>0</v>
      </c>
      <c r="AA76" s="947">
        <v>0</v>
      </c>
      <c r="AB76" s="947">
        <v>0</v>
      </c>
      <c r="AC76" s="947" t="s">
        <v>621</v>
      </c>
      <c r="AD76" s="948" t="s">
        <v>1364</v>
      </c>
    </row>
    <row r="77" spans="1:30" ht="11.25">
      <c r="A77" s="947">
        <v>6</v>
      </c>
      <c r="B77" s="947">
        <v>6</v>
      </c>
      <c r="C77" s="947">
        <v>5</v>
      </c>
      <c r="D77" s="947" t="s">
        <v>1182</v>
      </c>
      <c r="E77" s="947"/>
      <c r="F77" s="947" t="s">
        <v>1603</v>
      </c>
      <c r="G77" s="947" t="s">
        <v>503</v>
      </c>
      <c r="H77" s="947" t="s">
        <v>1529</v>
      </c>
      <c r="I77" s="947" t="s">
        <v>508</v>
      </c>
      <c r="J77" s="947" t="s">
        <v>508</v>
      </c>
      <c r="K77" s="947" t="s">
        <v>508</v>
      </c>
      <c r="L77" s="947">
        <v>155</v>
      </c>
      <c r="M77" s="947">
        <v>0</v>
      </c>
      <c r="N77" s="947">
        <v>9655</v>
      </c>
      <c r="O77" s="947">
        <v>0</v>
      </c>
      <c r="P77" s="947">
        <v>9655</v>
      </c>
      <c r="Q77" s="947"/>
      <c r="R77" s="947">
        <v>0</v>
      </c>
      <c r="S77" s="947">
        <v>0</v>
      </c>
      <c r="T77" s="947">
        <v>0</v>
      </c>
      <c r="U77" s="947">
        <v>0</v>
      </c>
      <c r="V77" s="947">
        <v>0</v>
      </c>
      <c r="W77" s="947">
        <v>0</v>
      </c>
      <c r="X77" s="947">
        <v>0</v>
      </c>
      <c r="Y77" s="947">
        <v>0</v>
      </c>
      <c r="Z77" s="947">
        <v>0</v>
      </c>
      <c r="AA77" s="947">
        <v>0</v>
      </c>
      <c r="AB77" s="947">
        <v>0</v>
      </c>
      <c r="AC77" s="947" t="s">
        <v>621</v>
      </c>
      <c r="AD77" s="948" t="s">
        <v>1364</v>
      </c>
    </row>
    <row r="78" spans="1:30" ht="11.25">
      <c r="A78" s="947">
        <v>7</v>
      </c>
      <c r="B78" s="947">
        <v>7</v>
      </c>
      <c r="C78" s="947">
        <v>5</v>
      </c>
      <c r="D78" s="947" t="s">
        <v>1183</v>
      </c>
      <c r="E78" s="947"/>
      <c r="F78" s="947" t="s">
        <v>1604</v>
      </c>
      <c r="G78" s="947" t="s">
        <v>503</v>
      </c>
      <c r="H78" s="947" t="s">
        <v>1529</v>
      </c>
      <c r="I78" s="947" t="s">
        <v>508</v>
      </c>
      <c r="J78" s="947" t="s">
        <v>508</v>
      </c>
      <c r="K78" s="947" t="s">
        <v>508</v>
      </c>
      <c r="L78" s="947">
        <v>430</v>
      </c>
      <c r="M78" s="947">
        <v>0</v>
      </c>
      <c r="N78" s="947">
        <v>28639</v>
      </c>
      <c r="O78" s="947">
        <v>0</v>
      </c>
      <c r="P78" s="947">
        <v>28639</v>
      </c>
      <c r="Q78" s="947"/>
      <c r="R78" s="947">
        <v>0</v>
      </c>
      <c r="S78" s="947">
        <v>0</v>
      </c>
      <c r="T78" s="947">
        <v>0</v>
      </c>
      <c r="U78" s="947">
        <v>0</v>
      </c>
      <c r="V78" s="947">
        <v>0</v>
      </c>
      <c r="W78" s="947">
        <v>0</v>
      </c>
      <c r="X78" s="947">
        <v>0</v>
      </c>
      <c r="Y78" s="947">
        <v>0</v>
      </c>
      <c r="Z78" s="947">
        <v>0</v>
      </c>
      <c r="AA78" s="947">
        <v>0</v>
      </c>
      <c r="AB78" s="947">
        <v>0</v>
      </c>
      <c r="AC78" s="947" t="s">
        <v>621</v>
      </c>
      <c r="AD78" s="948" t="s">
        <v>1364</v>
      </c>
    </row>
    <row r="79" spans="1:30" ht="11.25">
      <c r="A79" s="947">
        <v>8</v>
      </c>
      <c r="B79" s="947">
        <v>8</v>
      </c>
      <c r="C79" s="947">
        <v>5</v>
      </c>
      <c r="D79" s="947" t="s">
        <v>1185</v>
      </c>
      <c r="E79" s="947"/>
      <c r="F79" s="947"/>
      <c r="G79" s="947"/>
      <c r="H79" s="947"/>
      <c r="I79" s="947"/>
      <c r="J79" s="947"/>
      <c r="K79" s="947"/>
      <c r="L79" s="947">
        <v>0</v>
      </c>
      <c r="M79" s="947">
        <v>0</v>
      </c>
      <c r="N79" s="947">
        <v>0</v>
      </c>
      <c r="O79" s="947">
        <v>0</v>
      </c>
      <c r="P79" s="947">
        <v>0</v>
      </c>
      <c r="Q79" s="947"/>
      <c r="R79" s="947">
        <v>0</v>
      </c>
      <c r="S79" s="947">
        <v>0</v>
      </c>
      <c r="T79" s="947">
        <v>0</v>
      </c>
      <c r="U79" s="947">
        <v>0</v>
      </c>
      <c r="V79" s="947">
        <v>0</v>
      </c>
      <c r="W79" s="947">
        <v>0</v>
      </c>
      <c r="X79" s="947">
        <v>0</v>
      </c>
      <c r="Y79" s="947">
        <v>0</v>
      </c>
      <c r="Z79" s="947">
        <v>0</v>
      </c>
      <c r="AA79" s="947">
        <v>0</v>
      </c>
      <c r="AB79" s="947">
        <v>0</v>
      </c>
      <c r="AC79" s="947" t="s">
        <v>621</v>
      </c>
      <c r="AD79" s="948" t="s">
        <v>1364</v>
      </c>
    </row>
    <row r="80" spans="1:30" ht="11.25">
      <c r="A80" s="947">
        <v>9</v>
      </c>
      <c r="B80" s="947">
        <v>9</v>
      </c>
      <c r="C80" s="947">
        <v>5</v>
      </c>
      <c r="D80" s="947" t="s">
        <v>1187</v>
      </c>
      <c r="E80" s="947"/>
      <c r="F80" s="947" t="s">
        <v>621</v>
      </c>
      <c r="G80" s="947" t="s">
        <v>503</v>
      </c>
      <c r="H80" s="947" t="s">
        <v>1605</v>
      </c>
      <c r="I80" s="947" t="s">
        <v>508</v>
      </c>
      <c r="J80" s="947" t="s">
        <v>508</v>
      </c>
      <c r="K80" s="947" t="s">
        <v>508</v>
      </c>
      <c r="L80" s="947">
        <v>0</v>
      </c>
      <c r="M80" s="947">
        <v>0</v>
      </c>
      <c r="N80" s="947">
        <v>2418579</v>
      </c>
      <c r="O80" s="947">
        <v>0</v>
      </c>
      <c r="P80" s="947">
        <v>2418579</v>
      </c>
      <c r="Q80" s="947"/>
      <c r="R80" s="947">
        <v>561410525</v>
      </c>
      <c r="S80" s="947">
        <v>0</v>
      </c>
      <c r="T80" s="947">
        <v>0</v>
      </c>
      <c r="U80" s="947">
        <v>0</v>
      </c>
      <c r="V80" s="947">
        <v>0</v>
      </c>
      <c r="W80" s="947">
        <v>0</v>
      </c>
      <c r="X80" s="947">
        <v>0</v>
      </c>
      <c r="Y80" s="947">
        <v>0</v>
      </c>
      <c r="Z80" s="947">
        <v>0</v>
      </c>
      <c r="AA80" s="947">
        <v>0</v>
      </c>
      <c r="AB80" s="947">
        <v>0</v>
      </c>
      <c r="AC80" s="947" t="s">
        <v>621</v>
      </c>
      <c r="AD80" s="948" t="s">
        <v>1364</v>
      </c>
    </row>
    <row r="81" spans="1:30" ht="11.25">
      <c r="A81" s="947">
        <v>10</v>
      </c>
      <c r="B81" s="947">
        <v>10</v>
      </c>
      <c r="C81" s="947">
        <v>5</v>
      </c>
      <c r="D81" s="947" t="s">
        <v>1189</v>
      </c>
      <c r="E81" s="947"/>
      <c r="F81" s="947"/>
      <c r="G81" s="947"/>
      <c r="H81" s="947"/>
      <c r="I81" s="947"/>
      <c r="J81" s="947"/>
      <c r="K81" s="947"/>
      <c r="L81" s="947">
        <v>0</v>
      </c>
      <c r="M81" s="947">
        <v>0</v>
      </c>
      <c r="N81" s="947">
        <v>0</v>
      </c>
      <c r="O81" s="947">
        <v>0</v>
      </c>
      <c r="P81" s="947">
        <v>0</v>
      </c>
      <c r="Q81" s="947"/>
      <c r="R81" s="947">
        <v>0</v>
      </c>
      <c r="S81" s="947">
        <v>0</v>
      </c>
      <c r="T81" s="947">
        <v>0</v>
      </c>
      <c r="U81" s="947">
        <v>0</v>
      </c>
      <c r="V81" s="947">
        <v>0</v>
      </c>
      <c r="W81" s="947">
        <v>0</v>
      </c>
      <c r="X81" s="947">
        <v>0</v>
      </c>
      <c r="Y81" s="947">
        <v>0</v>
      </c>
      <c r="Z81" s="947">
        <v>0</v>
      </c>
      <c r="AA81" s="947">
        <v>0</v>
      </c>
      <c r="AB81" s="947">
        <v>0</v>
      </c>
      <c r="AC81" s="947" t="s">
        <v>621</v>
      </c>
      <c r="AD81" s="948" t="s">
        <v>1364</v>
      </c>
    </row>
    <row r="82" spans="1:30" ht="11.25">
      <c r="A82" s="947">
        <v>11</v>
      </c>
      <c r="B82" s="947">
        <v>11</v>
      </c>
      <c r="C82" s="947">
        <v>5</v>
      </c>
      <c r="D82" s="947" t="s">
        <v>1191</v>
      </c>
      <c r="E82" s="947"/>
      <c r="F82" s="947"/>
      <c r="G82" s="947"/>
      <c r="H82" s="947"/>
      <c r="I82" s="947"/>
      <c r="J82" s="947"/>
      <c r="K82" s="947"/>
      <c r="L82" s="947">
        <v>0</v>
      </c>
      <c r="M82" s="947">
        <v>0</v>
      </c>
      <c r="N82" s="947">
        <v>0</v>
      </c>
      <c r="O82" s="947">
        <v>0</v>
      </c>
      <c r="P82" s="947">
        <v>0</v>
      </c>
      <c r="Q82" s="947"/>
      <c r="R82" s="947">
        <v>0</v>
      </c>
      <c r="S82" s="947">
        <v>0</v>
      </c>
      <c r="T82" s="947">
        <v>0</v>
      </c>
      <c r="U82" s="947">
        <v>0</v>
      </c>
      <c r="V82" s="947">
        <v>0</v>
      </c>
      <c r="W82" s="947">
        <v>0</v>
      </c>
      <c r="X82" s="947">
        <v>0</v>
      </c>
      <c r="Y82" s="947">
        <v>0</v>
      </c>
      <c r="Z82" s="947">
        <v>0</v>
      </c>
      <c r="AA82" s="947">
        <v>0</v>
      </c>
      <c r="AB82" s="947">
        <v>0</v>
      </c>
      <c r="AC82" s="947" t="s">
        <v>621</v>
      </c>
      <c r="AD82" s="948" t="s">
        <v>1364</v>
      </c>
    </row>
    <row r="83" spans="1:30" ht="11.25">
      <c r="A83" s="947">
        <v>12</v>
      </c>
      <c r="B83" s="947">
        <v>12</v>
      </c>
      <c r="C83" s="947">
        <v>5</v>
      </c>
      <c r="D83" s="947" t="s">
        <v>1192</v>
      </c>
      <c r="E83" s="947"/>
      <c r="F83" s="947"/>
      <c r="G83" s="947"/>
      <c r="H83" s="947"/>
      <c r="I83" s="947"/>
      <c r="J83" s="947"/>
      <c r="K83" s="947"/>
      <c r="L83" s="947">
        <v>0</v>
      </c>
      <c r="M83" s="947">
        <v>0</v>
      </c>
      <c r="N83" s="947">
        <v>0</v>
      </c>
      <c r="O83" s="947">
        <v>0</v>
      </c>
      <c r="P83" s="947">
        <v>0</v>
      </c>
      <c r="Q83" s="947"/>
      <c r="R83" s="947">
        <v>0</v>
      </c>
      <c r="S83" s="947">
        <v>0</v>
      </c>
      <c r="T83" s="947">
        <v>0</v>
      </c>
      <c r="U83" s="947">
        <v>0</v>
      </c>
      <c r="V83" s="947">
        <v>0</v>
      </c>
      <c r="W83" s="947">
        <v>0</v>
      </c>
      <c r="X83" s="947">
        <v>0</v>
      </c>
      <c r="Y83" s="947">
        <v>0</v>
      </c>
      <c r="Z83" s="947">
        <v>0</v>
      </c>
      <c r="AA83" s="947">
        <v>0</v>
      </c>
      <c r="AB83" s="947">
        <v>0</v>
      </c>
      <c r="AC83" s="947" t="s">
        <v>621</v>
      </c>
      <c r="AD83" s="948" t="s">
        <v>1364</v>
      </c>
    </row>
    <row r="84" spans="1:30" ht="11.25">
      <c r="A84" s="947">
        <v>13</v>
      </c>
      <c r="B84" s="947">
        <v>13</v>
      </c>
      <c r="C84" s="947">
        <v>5</v>
      </c>
      <c r="D84" s="947" t="s">
        <v>1194</v>
      </c>
      <c r="E84" s="947"/>
      <c r="F84" s="947" t="s">
        <v>1606</v>
      </c>
      <c r="G84" s="947"/>
      <c r="H84" s="947"/>
      <c r="I84" s="947"/>
      <c r="J84" s="947"/>
      <c r="K84" s="947"/>
      <c r="L84" s="947">
        <v>0</v>
      </c>
      <c r="M84" s="947">
        <v>0</v>
      </c>
      <c r="N84" s="947">
        <v>0</v>
      </c>
      <c r="O84" s="947">
        <v>0</v>
      </c>
      <c r="P84" s="947">
        <v>0</v>
      </c>
      <c r="Q84" s="947"/>
      <c r="R84" s="947">
        <v>561410526</v>
      </c>
      <c r="S84" s="947">
        <v>0</v>
      </c>
      <c r="T84" s="947">
        <v>0</v>
      </c>
      <c r="U84" s="947">
        <v>0</v>
      </c>
      <c r="V84" s="947">
        <v>0</v>
      </c>
      <c r="W84" s="947">
        <v>0</v>
      </c>
      <c r="X84" s="947">
        <v>0</v>
      </c>
      <c r="Y84" s="947">
        <v>0</v>
      </c>
      <c r="Z84" s="947">
        <v>0</v>
      </c>
      <c r="AA84" s="947">
        <v>0</v>
      </c>
      <c r="AB84" s="947">
        <v>0</v>
      </c>
      <c r="AC84" s="947" t="s">
        <v>621</v>
      </c>
      <c r="AD84" s="948" t="s">
        <v>1364</v>
      </c>
    </row>
    <row r="85" spans="1:30" ht="11.25">
      <c r="A85" s="947">
        <v>14</v>
      </c>
      <c r="B85" s="947">
        <v>14</v>
      </c>
      <c r="C85" s="947">
        <v>5</v>
      </c>
      <c r="D85" s="947" t="s">
        <v>1196</v>
      </c>
      <c r="E85" s="947"/>
      <c r="F85" s="947"/>
      <c r="G85" s="947"/>
      <c r="H85" s="947"/>
      <c r="I85" s="947"/>
      <c r="J85" s="947"/>
      <c r="K85" s="947"/>
      <c r="L85" s="947">
        <v>0</v>
      </c>
      <c r="M85" s="947">
        <v>0</v>
      </c>
      <c r="N85" s="947">
        <v>0</v>
      </c>
      <c r="O85" s="947">
        <v>0</v>
      </c>
      <c r="P85" s="947">
        <v>0</v>
      </c>
      <c r="Q85" s="947"/>
      <c r="R85" s="947">
        <v>0</v>
      </c>
      <c r="S85" s="947">
        <v>0</v>
      </c>
      <c r="T85" s="947">
        <v>0</v>
      </c>
      <c r="U85" s="947">
        <v>0</v>
      </c>
      <c r="V85" s="947">
        <v>0</v>
      </c>
      <c r="W85" s="947">
        <v>0</v>
      </c>
      <c r="X85" s="947">
        <v>0</v>
      </c>
      <c r="Y85" s="947">
        <v>0</v>
      </c>
      <c r="Z85" s="947">
        <v>0</v>
      </c>
      <c r="AA85" s="947">
        <v>0</v>
      </c>
      <c r="AB85" s="947">
        <v>0</v>
      </c>
      <c r="AC85" s="947" t="s">
        <v>621</v>
      </c>
      <c r="AD85" s="948" t="s">
        <v>1364</v>
      </c>
    </row>
    <row r="86" ht="11.25">
      <c r="P86" s="918">
        <f>SUM(P2:P85)</f>
        <v>650409850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99"/>
  <sheetViews>
    <sheetView workbookViewId="0" topLeftCell="D157">
      <selection activeCell="I11" sqref="I11"/>
    </sheetView>
  </sheetViews>
  <sheetFormatPr defaultColWidth="9.00390625" defaultRowHeight="15.75"/>
  <cols>
    <col min="1" max="3" width="0" style="918" hidden="1" customWidth="1"/>
    <col min="4" max="4" width="46.875" style="918" bestFit="1" customWidth="1"/>
    <col min="5" max="5" width="32.00390625" style="918" hidden="1" customWidth="1"/>
    <col min="6" max="16384" width="9.00390625" style="918" customWidth="1"/>
  </cols>
  <sheetData>
    <row r="1" spans="1:15" ht="11.25">
      <c r="A1" s="949" t="s">
        <v>600</v>
      </c>
      <c r="B1" s="949" t="s">
        <v>601</v>
      </c>
      <c r="C1" s="949" t="s">
        <v>602</v>
      </c>
      <c r="D1" s="950" t="s">
        <v>830</v>
      </c>
      <c r="E1" s="949" t="s">
        <v>604</v>
      </c>
      <c r="F1" s="949" t="s">
        <v>1607</v>
      </c>
      <c r="G1" s="949" t="s">
        <v>1608</v>
      </c>
      <c r="H1" s="949" t="s">
        <v>610</v>
      </c>
      <c r="I1" s="949" t="s">
        <v>618</v>
      </c>
      <c r="J1" s="949" t="s">
        <v>616</v>
      </c>
      <c r="K1" s="949" t="s">
        <v>615</v>
      </c>
      <c r="L1" s="949" t="s">
        <v>1609</v>
      </c>
      <c r="M1" s="949" t="s">
        <v>1610</v>
      </c>
      <c r="N1" s="949" t="s">
        <v>619</v>
      </c>
      <c r="O1" s="949" t="s">
        <v>619</v>
      </c>
    </row>
    <row r="2" spans="1:15" ht="11.25">
      <c r="A2" s="949">
        <v>1</v>
      </c>
      <c r="B2" s="949">
        <v>1</v>
      </c>
      <c r="C2" s="949">
        <v>0</v>
      </c>
      <c r="D2" s="950" t="s">
        <v>1611</v>
      </c>
      <c r="E2" s="949"/>
      <c r="F2" s="949">
        <v>0</v>
      </c>
      <c r="G2" s="949">
        <v>0</v>
      </c>
      <c r="H2" s="949" t="s">
        <v>620</v>
      </c>
      <c r="I2" s="949" t="s">
        <v>1612</v>
      </c>
      <c r="J2" s="949"/>
      <c r="K2" s="949" t="b">
        <v>0</v>
      </c>
      <c r="L2" s="949">
        <v>0</v>
      </c>
      <c r="M2" s="949">
        <v>0</v>
      </c>
      <c r="N2" s="949" t="s">
        <v>621</v>
      </c>
      <c r="O2" s="949" t="s">
        <v>1364</v>
      </c>
    </row>
    <row r="3" spans="1:15" ht="11.25">
      <c r="A3" s="949">
        <v>2</v>
      </c>
      <c r="B3" s="949">
        <v>2</v>
      </c>
      <c r="C3" s="949">
        <v>0</v>
      </c>
      <c r="D3" s="950" t="s">
        <v>1613</v>
      </c>
      <c r="E3" s="949"/>
      <c r="F3" s="949">
        <v>0</v>
      </c>
      <c r="G3" s="949">
        <v>0</v>
      </c>
      <c r="H3" s="949" t="s">
        <v>620</v>
      </c>
      <c r="I3" s="949" t="s">
        <v>1612</v>
      </c>
      <c r="J3" s="949"/>
      <c r="K3" s="949" t="b">
        <v>0</v>
      </c>
      <c r="L3" s="949">
        <v>0</v>
      </c>
      <c r="M3" s="949">
        <v>0</v>
      </c>
      <c r="N3" s="949" t="s">
        <v>621</v>
      </c>
      <c r="O3" s="949" t="s">
        <v>1364</v>
      </c>
    </row>
    <row r="4" spans="1:15" ht="11.25">
      <c r="A4" s="949">
        <v>3</v>
      </c>
      <c r="B4" s="949">
        <v>3</v>
      </c>
      <c r="C4" s="949">
        <v>0</v>
      </c>
      <c r="D4" s="950" t="s">
        <v>237</v>
      </c>
      <c r="E4" s="949"/>
      <c r="F4" s="949">
        <v>0</v>
      </c>
      <c r="G4" s="949">
        <v>0</v>
      </c>
      <c r="H4" s="949" t="s">
        <v>620</v>
      </c>
      <c r="I4" s="949" t="s">
        <v>1612</v>
      </c>
      <c r="J4" s="949"/>
      <c r="K4" s="949" t="b">
        <v>0</v>
      </c>
      <c r="L4" s="949">
        <v>0</v>
      </c>
      <c r="M4" s="949">
        <v>0</v>
      </c>
      <c r="N4" s="949" t="s">
        <v>621</v>
      </c>
      <c r="O4" s="949" t="s">
        <v>1364</v>
      </c>
    </row>
    <row r="5" spans="1:15" ht="11.25">
      <c r="A5" s="949">
        <v>4</v>
      </c>
      <c r="B5" s="949">
        <v>4</v>
      </c>
      <c r="C5" s="949">
        <v>0</v>
      </c>
      <c r="D5" s="950" t="s">
        <v>1614</v>
      </c>
      <c r="E5" s="949"/>
      <c r="F5" s="949">
        <v>7370330</v>
      </c>
      <c r="G5" s="949">
        <v>7543604</v>
      </c>
      <c r="H5" s="949"/>
      <c r="I5" s="949"/>
      <c r="J5" s="949" t="s">
        <v>1615</v>
      </c>
      <c r="K5" s="949" t="b">
        <v>0</v>
      </c>
      <c r="L5" s="949">
        <v>0</v>
      </c>
      <c r="M5" s="949">
        <v>0</v>
      </c>
      <c r="N5" s="949" t="s">
        <v>621</v>
      </c>
      <c r="O5" s="949" t="s">
        <v>1364</v>
      </c>
    </row>
    <row r="6" spans="1:15" ht="11.25">
      <c r="A6" s="949">
        <v>5</v>
      </c>
      <c r="B6" s="949">
        <v>5</v>
      </c>
      <c r="C6" s="949">
        <v>0</v>
      </c>
      <c r="D6" s="950" t="s">
        <v>1616</v>
      </c>
      <c r="E6" s="949"/>
      <c r="F6" s="949">
        <v>42832603</v>
      </c>
      <c r="G6" s="949">
        <v>48919872</v>
      </c>
      <c r="H6" s="949"/>
      <c r="I6" s="949"/>
      <c r="J6" s="949" t="s">
        <v>1615</v>
      </c>
      <c r="K6" s="949" t="b">
        <v>0</v>
      </c>
      <c r="L6" s="949">
        <v>0</v>
      </c>
      <c r="M6" s="949">
        <v>0</v>
      </c>
      <c r="N6" s="949" t="s">
        <v>621</v>
      </c>
      <c r="O6" s="949" t="s">
        <v>1364</v>
      </c>
    </row>
    <row r="7" spans="1:15" ht="11.25">
      <c r="A7" s="949">
        <v>6</v>
      </c>
      <c r="B7" s="949">
        <v>6</v>
      </c>
      <c r="C7" s="949">
        <v>0</v>
      </c>
      <c r="D7" s="950" t="s">
        <v>1617</v>
      </c>
      <c r="E7" s="949"/>
      <c r="F7" s="949">
        <v>0</v>
      </c>
      <c r="G7" s="949">
        <v>0</v>
      </c>
      <c r="H7" s="949"/>
      <c r="I7" s="949"/>
      <c r="J7" s="949" t="s">
        <v>1615</v>
      </c>
      <c r="K7" s="949" t="b">
        <v>0</v>
      </c>
      <c r="L7" s="949">
        <v>0</v>
      </c>
      <c r="M7" s="949">
        <v>0</v>
      </c>
      <c r="N7" s="949" t="s">
        <v>621</v>
      </c>
      <c r="O7" s="949" t="s">
        <v>1364</v>
      </c>
    </row>
    <row r="8" spans="1:15" ht="11.25">
      <c r="A8" s="949">
        <v>7</v>
      </c>
      <c r="B8" s="949">
        <v>7</v>
      </c>
      <c r="C8" s="949">
        <v>0</v>
      </c>
      <c r="D8" s="950" t="s">
        <v>1618</v>
      </c>
      <c r="E8" s="949"/>
      <c r="F8" s="949">
        <v>0</v>
      </c>
      <c r="G8" s="949">
        <v>0</v>
      </c>
      <c r="H8" s="949"/>
      <c r="I8" s="949"/>
      <c r="J8" s="949" t="s">
        <v>1615</v>
      </c>
      <c r="K8" s="949" t="b">
        <v>0</v>
      </c>
      <c r="L8" s="949">
        <v>0</v>
      </c>
      <c r="M8" s="949">
        <v>0</v>
      </c>
      <c r="N8" s="949" t="s">
        <v>621</v>
      </c>
      <c r="O8" s="949" t="s">
        <v>1364</v>
      </c>
    </row>
    <row r="9" spans="1:15" ht="11.25">
      <c r="A9" s="949">
        <v>8</v>
      </c>
      <c r="B9" s="949">
        <v>8</v>
      </c>
      <c r="C9" s="949">
        <v>0</v>
      </c>
      <c r="D9" s="950" t="s">
        <v>1619</v>
      </c>
      <c r="E9" s="949"/>
      <c r="F9" s="949">
        <v>0</v>
      </c>
      <c r="G9" s="949">
        <v>0</v>
      </c>
      <c r="H9" s="949"/>
      <c r="I9" s="949"/>
      <c r="J9" s="949" t="s">
        <v>1620</v>
      </c>
      <c r="K9" s="949" t="b">
        <v>0</v>
      </c>
      <c r="L9" s="949">
        <v>0</v>
      </c>
      <c r="M9" s="949">
        <v>0</v>
      </c>
      <c r="N9" s="949" t="s">
        <v>621</v>
      </c>
      <c r="O9" s="949" t="s">
        <v>1364</v>
      </c>
    </row>
    <row r="10" spans="1:15" ht="11.25">
      <c r="A10" s="949">
        <v>9</v>
      </c>
      <c r="B10" s="949">
        <v>9</v>
      </c>
      <c r="C10" s="949">
        <v>0</v>
      </c>
      <c r="D10" s="950" t="s">
        <v>1621</v>
      </c>
      <c r="E10" s="949"/>
      <c r="F10" s="949">
        <v>0</v>
      </c>
      <c r="G10" s="949">
        <v>0</v>
      </c>
      <c r="H10" s="949"/>
      <c r="I10" s="949"/>
      <c r="J10" s="949" t="s">
        <v>1615</v>
      </c>
      <c r="K10" s="949" t="b">
        <v>0</v>
      </c>
      <c r="L10" s="949">
        <v>0</v>
      </c>
      <c r="M10" s="949">
        <v>0</v>
      </c>
      <c r="N10" s="949" t="s">
        <v>621</v>
      </c>
      <c r="O10" s="949" t="s">
        <v>1364</v>
      </c>
    </row>
    <row r="11" spans="1:15" ht="11.25">
      <c r="A11" s="949">
        <v>10</v>
      </c>
      <c r="B11" s="949">
        <v>10</v>
      </c>
      <c r="C11" s="949">
        <v>0</v>
      </c>
      <c r="D11" s="950" t="s">
        <v>1622</v>
      </c>
      <c r="E11" s="949"/>
      <c r="F11" s="949">
        <v>1372520</v>
      </c>
      <c r="G11" s="949">
        <v>1493551</v>
      </c>
      <c r="H11" s="949"/>
      <c r="I11" s="949"/>
      <c r="J11" s="949" t="s">
        <v>1615</v>
      </c>
      <c r="K11" s="949" t="b">
        <v>0</v>
      </c>
      <c r="L11" s="949">
        <v>0</v>
      </c>
      <c r="M11" s="949">
        <v>0</v>
      </c>
      <c r="N11" s="949" t="s">
        <v>621</v>
      </c>
      <c r="O11" s="949" t="s">
        <v>1364</v>
      </c>
    </row>
    <row r="12" spans="1:15" ht="11.25">
      <c r="A12" s="949">
        <v>11</v>
      </c>
      <c r="B12" s="949">
        <v>11</v>
      </c>
      <c r="C12" s="949">
        <v>0</v>
      </c>
      <c r="D12" s="950" t="s">
        <v>1623</v>
      </c>
      <c r="E12" s="949"/>
      <c r="F12" s="949">
        <v>0</v>
      </c>
      <c r="G12" s="949">
        <v>640712</v>
      </c>
      <c r="H12" s="949"/>
      <c r="I12" s="949"/>
      <c r="J12" s="949" t="s">
        <v>1615</v>
      </c>
      <c r="K12" s="949" t="b">
        <v>0</v>
      </c>
      <c r="L12" s="949">
        <v>0</v>
      </c>
      <c r="M12" s="949">
        <v>0</v>
      </c>
      <c r="N12" s="949" t="s">
        <v>621</v>
      </c>
      <c r="O12" s="949" t="s">
        <v>1364</v>
      </c>
    </row>
    <row r="13" spans="1:15" ht="11.25">
      <c r="A13" s="949">
        <v>12</v>
      </c>
      <c r="B13" s="949">
        <v>12</v>
      </c>
      <c r="C13" s="949">
        <v>0</v>
      </c>
      <c r="D13" s="950" t="s">
        <v>1624</v>
      </c>
      <c r="E13" s="949"/>
      <c r="F13" s="949">
        <v>0</v>
      </c>
      <c r="G13" s="949">
        <v>0</v>
      </c>
      <c r="H13" s="949"/>
      <c r="I13" s="949"/>
      <c r="J13" s="949" t="s">
        <v>1615</v>
      </c>
      <c r="K13" s="949" t="b">
        <v>0</v>
      </c>
      <c r="L13" s="949">
        <v>0</v>
      </c>
      <c r="M13" s="949">
        <v>0</v>
      </c>
      <c r="N13" s="949" t="s">
        <v>621</v>
      </c>
      <c r="O13" s="949" t="s">
        <v>1364</v>
      </c>
    </row>
    <row r="14" spans="1:15" ht="11.25">
      <c r="A14" s="949">
        <v>13</v>
      </c>
      <c r="B14" s="949">
        <v>13</v>
      </c>
      <c r="C14" s="949">
        <v>0</v>
      </c>
      <c r="D14" s="950" t="s">
        <v>1625</v>
      </c>
      <c r="E14" s="949"/>
      <c r="F14" s="949">
        <v>51575453</v>
      </c>
      <c r="G14" s="949">
        <v>58597739</v>
      </c>
      <c r="H14" s="949"/>
      <c r="I14" s="949"/>
      <c r="J14" s="949"/>
      <c r="K14" s="949" t="b">
        <v>1</v>
      </c>
      <c r="L14" s="949">
        <v>0</v>
      </c>
      <c r="M14" s="949">
        <v>0</v>
      </c>
      <c r="N14" s="949" t="s">
        <v>621</v>
      </c>
      <c r="O14" s="949" t="s">
        <v>1364</v>
      </c>
    </row>
    <row r="15" spans="1:15" ht="11.25">
      <c r="A15" s="949">
        <v>14</v>
      </c>
      <c r="B15" s="949">
        <v>14</v>
      </c>
      <c r="C15" s="949">
        <v>0</v>
      </c>
      <c r="D15" s="950" t="s">
        <v>238</v>
      </c>
      <c r="E15" s="949"/>
      <c r="F15" s="949">
        <v>0</v>
      </c>
      <c r="G15" s="949">
        <v>0</v>
      </c>
      <c r="H15" s="949" t="s">
        <v>620</v>
      </c>
      <c r="I15" s="949" t="s">
        <v>1612</v>
      </c>
      <c r="J15" s="949"/>
      <c r="K15" s="949" t="b">
        <v>0</v>
      </c>
      <c r="L15" s="949">
        <v>0</v>
      </c>
      <c r="M15" s="949">
        <v>0</v>
      </c>
      <c r="N15" s="949" t="s">
        <v>621</v>
      </c>
      <c r="O15" s="949" t="s">
        <v>1364</v>
      </c>
    </row>
    <row r="16" spans="1:15" ht="11.25">
      <c r="A16" s="949">
        <v>15</v>
      </c>
      <c r="B16" s="949">
        <v>15</v>
      </c>
      <c r="C16" s="949">
        <v>0</v>
      </c>
      <c r="D16" s="950" t="s">
        <v>1626</v>
      </c>
      <c r="E16" s="949"/>
      <c r="F16" s="949">
        <v>20127017</v>
      </c>
      <c r="G16" s="949">
        <v>17131780</v>
      </c>
      <c r="H16" s="949"/>
      <c r="I16" s="949"/>
      <c r="J16" s="949" t="s">
        <v>1627</v>
      </c>
      <c r="K16" s="949" t="b">
        <v>0</v>
      </c>
      <c r="L16" s="949">
        <v>0</v>
      </c>
      <c r="M16" s="949">
        <v>0</v>
      </c>
      <c r="N16" s="949" t="s">
        <v>621</v>
      </c>
      <c r="O16" s="949" t="s">
        <v>1364</v>
      </c>
    </row>
    <row r="17" spans="1:15" ht="11.25">
      <c r="A17" s="949">
        <v>16</v>
      </c>
      <c r="B17" s="949">
        <v>16</v>
      </c>
      <c r="C17" s="949">
        <v>0</v>
      </c>
      <c r="D17" s="950" t="s">
        <v>1628</v>
      </c>
      <c r="E17" s="949"/>
      <c r="F17" s="949">
        <v>0</v>
      </c>
      <c r="G17" s="949">
        <v>0</v>
      </c>
      <c r="H17" s="949"/>
      <c r="I17" s="949"/>
      <c r="J17" s="949" t="s">
        <v>1627</v>
      </c>
      <c r="K17" s="949" t="b">
        <v>0</v>
      </c>
      <c r="L17" s="949">
        <v>0</v>
      </c>
      <c r="M17" s="949">
        <v>0</v>
      </c>
      <c r="N17" s="949" t="s">
        <v>621</v>
      </c>
      <c r="O17" s="949" t="s">
        <v>1364</v>
      </c>
    </row>
    <row r="18" spans="1:15" ht="11.25">
      <c r="A18" s="949">
        <v>17</v>
      </c>
      <c r="B18" s="949">
        <v>17</v>
      </c>
      <c r="C18" s="949">
        <v>0</v>
      </c>
      <c r="D18" s="950" t="s">
        <v>1629</v>
      </c>
      <c r="E18" s="949"/>
      <c r="F18" s="949">
        <v>0</v>
      </c>
      <c r="G18" s="949">
        <v>0</v>
      </c>
      <c r="H18" s="949"/>
      <c r="I18" s="949"/>
      <c r="J18" s="949" t="s">
        <v>1627</v>
      </c>
      <c r="K18" s="949" t="b">
        <v>0</v>
      </c>
      <c r="L18" s="949">
        <v>0</v>
      </c>
      <c r="M18" s="949">
        <v>0</v>
      </c>
      <c r="N18" s="949" t="s">
        <v>621</v>
      </c>
      <c r="O18" s="949" t="s">
        <v>1364</v>
      </c>
    </row>
    <row r="19" spans="1:15" ht="11.25">
      <c r="A19" s="949">
        <v>18</v>
      </c>
      <c r="B19" s="949">
        <v>18</v>
      </c>
      <c r="C19" s="949">
        <v>0</v>
      </c>
      <c r="D19" s="950" t="s">
        <v>1630</v>
      </c>
      <c r="E19" s="949"/>
      <c r="F19" s="949">
        <v>0</v>
      </c>
      <c r="G19" s="949">
        <v>0</v>
      </c>
      <c r="H19" s="949"/>
      <c r="I19" s="949"/>
      <c r="J19" s="949" t="s">
        <v>1627</v>
      </c>
      <c r="K19" s="949" t="b">
        <v>0</v>
      </c>
      <c r="L19" s="949">
        <v>0</v>
      </c>
      <c r="M19" s="949">
        <v>0</v>
      </c>
      <c r="N19" s="949" t="s">
        <v>621</v>
      </c>
      <c r="O19" s="949" t="s">
        <v>1364</v>
      </c>
    </row>
    <row r="20" spans="1:15" ht="11.25">
      <c r="A20" s="949">
        <v>19</v>
      </c>
      <c r="B20" s="949">
        <v>19</v>
      </c>
      <c r="C20" s="949">
        <v>0</v>
      </c>
      <c r="D20" s="950" t="s">
        <v>1631</v>
      </c>
      <c r="E20" s="949"/>
      <c r="F20" s="949">
        <v>67827</v>
      </c>
      <c r="G20" s="949">
        <v>89610</v>
      </c>
      <c r="H20" s="949"/>
      <c r="I20" s="949"/>
      <c r="J20" s="949" t="s">
        <v>1627</v>
      </c>
      <c r="K20" s="949" t="b">
        <v>0</v>
      </c>
      <c r="L20" s="949">
        <v>0</v>
      </c>
      <c r="M20" s="949">
        <v>0</v>
      </c>
      <c r="N20" s="949" t="s">
        <v>621</v>
      </c>
      <c r="O20" s="949" t="s">
        <v>1364</v>
      </c>
    </row>
    <row r="21" spans="1:15" ht="11.25">
      <c r="A21" s="949">
        <v>20</v>
      </c>
      <c r="B21" s="949">
        <v>20</v>
      </c>
      <c r="C21" s="949">
        <v>0</v>
      </c>
      <c r="D21" s="950" t="s">
        <v>1632</v>
      </c>
      <c r="E21" s="949"/>
      <c r="F21" s="949">
        <v>20194844</v>
      </c>
      <c r="G21" s="949">
        <v>17221390</v>
      </c>
      <c r="H21" s="949"/>
      <c r="I21" s="949"/>
      <c r="J21" s="949"/>
      <c r="K21" s="949" t="b">
        <v>1</v>
      </c>
      <c r="L21" s="949">
        <v>0</v>
      </c>
      <c r="M21" s="949">
        <v>0</v>
      </c>
      <c r="N21" s="949" t="s">
        <v>621</v>
      </c>
      <c r="O21" s="949" t="s">
        <v>1364</v>
      </c>
    </row>
    <row r="22" spans="1:15" ht="11.25">
      <c r="A22" s="949">
        <v>21</v>
      </c>
      <c r="B22" s="949">
        <v>21</v>
      </c>
      <c r="C22" s="949">
        <v>0</v>
      </c>
      <c r="D22" s="950" t="s">
        <v>1633</v>
      </c>
      <c r="E22" s="949"/>
      <c r="F22" s="949">
        <v>71770297</v>
      </c>
      <c r="G22" s="949">
        <v>75819129</v>
      </c>
      <c r="H22" s="949"/>
      <c r="I22" s="949"/>
      <c r="J22" s="949"/>
      <c r="K22" s="949" t="b">
        <v>1</v>
      </c>
      <c r="L22" s="949">
        <v>0</v>
      </c>
      <c r="M22" s="949">
        <v>0</v>
      </c>
      <c r="N22" s="949" t="s">
        <v>621</v>
      </c>
      <c r="O22" s="949" t="s">
        <v>1364</v>
      </c>
    </row>
    <row r="23" spans="1:15" ht="11.25">
      <c r="A23" s="949">
        <v>22</v>
      </c>
      <c r="B23" s="949">
        <v>22</v>
      </c>
      <c r="C23" s="949">
        <v>0</v>
      </c>
      <c r="D23" s="950" t="s">
        <v>1634</v>
      </c>
      <c r="E23" s="949"/>
      <c r="F23" s="949">
        <v>0</v>
      </c>
      <c r="G23" s="949">
        <v>0</v>
      </c>
      <c r="H23" s="949" t="s">
        <v>620</v>
      </c>
      <c r="I23" s="949" t="s">
        <v>1612</v>
      </c>
      <c r="J23" s="949"/>
      <c r="K23" s="949" t="b">
        <v>0</v>
      </c>
      <c r="L23" s="949">
        <v>0</v>
      </c>
      <c r="M23" s="949">
        <v>0</v>
      </c>
      <c r="N23" s="949" t="s">
        <v>621</v>
      </c>
      <c r="O23" s="949" t="s">
        <v>1364</v>
      </c>
    </row>
    <row r="24" spans="1:15" ht="11.25">
      <c r="A24" s="949">
        <v>23</v>
      </c>
      <c r="B24" s="949">
        <v>23</v>
      </c>
      <c r="C24" s="949">
        <v>0</v>
      </c>
      <c r="D24" s="950" t="s">
        <v>237</v>
      </c>
      <c r="E24" s="949"/>
      <c r="F24" s="949">
        <v>0</v>
      </c>
      <c r="G24" s="949">
        <v>0</v>
      </c>
      <c r="H24" s="949" t="s">
        <v>620</v>
      </c>
      <c r="I24" s="949" t="s">
        <v>1612</v>
      </c>
      <c r="J24" s="949"/>
      <c r="K24" s="949" t="b">
        <v>0</v>
      </c>
      <c r="L24" s="949">
        <v>0</v>
      </c>
      <c r="M24" s="949">
        <v>0</v>
      </c>
      <c r="N24" s="949" t="s">
        <v>621</v>
      </c>
      <c r="O24" s="949" t="s">
        <v>1364</v>
      </c>
    </row>
    <row r="25" spans="1:15" ht="11.25">
      <c r="A25" s="949">
        <v>24</v>
      </c>
      <c r="B25" s="949">
        <v>24</v>
      </c>
      <c r="C25" s="949">
        <v>0</v>
      </c>
      <c r="D25" s="950" t="s">
        <v>1635</v>
      </c>
      <c r="E25" s="949"/>
      <c r="F25" s="949">
        <v>0</v>
      </c>
      <c r="G25" s="949">
        <v>0</v>
      </c>
      <c r="H25" s="949"/>
      <c r="I25" s="949"/>
      <c r="J25" s="949" t="s">
        <v>1636</v>
      </c>
      <c r="K25" s="949" t="b">
        <v>0</v>
      </c>
      <c r="L25" s="949">
        <v>0</v>
      </c>
      <c r="M25" s="949">
        <v>0</v>
      </c>
      <c r="N25" s="949" t="s">
        <v>621</v>
      </c>
      <c r="O25" s="949" t="s">
        <v>1364</v>
      </c>
    </row>
    <row r="26" spans="1:15" ht="11.25">
      <c r="A26" s="949">
        <v>25</v>
      </c>
      <c r="B26" s="949">
        <v>25</v>
      </c>
      <c r="C26" s="949">
        <v>0</v>
      </c>
      <c r="D26" s="950" t="s">
        <v>1637</v>
      </c>
      <c r="E26" s="949"/>
      <c r="F26" s="949">
        <v>0</v>
      </c>
      <c r="G26" s="949">
        <v>0</v>
      </c>
      <c r="H26" s="949"/>
      <c r="I26" s="949"/>
      <c r="J26" s="949" t="s">
        <v>1636</v>
      </c>
      <c r="K26" s="949" t="b">
        <v>0</v>
      </c>
      <c r="L26" s="949">
        <v>0</v>
      </c>
      <c r="M26" s="949">
        <v>0</v>
      </c>
      <c r="N26" s="949" t="s">
        <v>621</v>
      </c>
      <c r="O26" s="949" t="s">
        <v>1364</v>
      </c>
    </row>
    <row r="27" spans="1:15" ht="11.25">
      <c r="A27" s="949">
        <v>26</v>
      </c>
      <c r="B27" s="949">
        <v>26</v>
      </c>
      <c r="C27" s="949">
        <v>0</v>
      </c>
      <c r="D27" s="950" t="s">
        <v>1638</v>
      </c>
      <c r="E27" s="949"/>
      <c r="F27" s="949">
        <v>0</v>
      </c>
      <c r="G27" s="949">
        <v>0</v>
      </c>
      <c r="H27" s="949"/>
      <c r="I27" s="949"/>
      <c r="J27" s="949" t="s">
        <v>1636</v>
      </c>
      <c r="K27" s="949" t="b">
        <v>0</v>
      </c>
      <c r="L27" s="949">
        <v>0</v>
      </c>
      <c r="M27" s="949">
        <v>0</v>
      </c>
      <c r="N27" s="949" t="s">
        <v>621</v>
      </c>
      <c r="O27" s="949" t="s">
        <v>1364</v>
      </c>
    </row>
    <row r="28" spans="1:15" ht="11.25">
      <c r="A28" s="949">
        <v>27</v>
      </c>
      <c r="B28" s="949">
        <v>27</v>
      </c>
      <c r="C28" s="949">
        <v>0</v>
      </c>
      <c r="D28" s="950" t="s">
        <v>1639</v>
      </c>
      <c r="E28" s="949"/>
      <c r="F28" s="949">
        <v>0</v>
      </c>
      <c r="G28" s="949">
        <v>0</v>
      </c>
      <c r="H28" s="949"/>
      <c r="I28" s="949"/>
      <c r="J28" s="949" t="s">
        <v>1636</v>
      </c>
      <c r="K28" s="949" t="b">
        <v>0</v>
      </c>
      <c r="L28" s="949">
        <v>0</v>
      </c>
      <c r="M28" s="949">
        <v>0</v>
      </c>
      <c r="N28" s="949" t="s">
        <v>621</v>
      </c>
      <c r="O28" s="949" t="s">
        <v>1364</v>
      </c>
    </row>
    <row r="29" spans="1:15" ht="11.25">
      <c r="A29" s="949">
        <v>28</v>
      </c>
      <c r="B29" s="949">
        <v>28</v>
      </c>
      <c r="C29" s="949">
        <v>0</v>
      </c>
      <c r="D29" s="950" t="s">
        <v>1640</v>
      </c>
      <c r="E29" s="949"/>
      <c r="F29" s="949">
        <v>0</v>
      </c>
      <c r="G29" s="949">
        <v>0</v>
      </c>
      <c r="H29" s="949"/>
      <c r="I29" s="949"/>
      <c r="J29" s="949" t="s">
        <v>1636</v>
      </c>
      <c r="K29" s="949" t="b">
        <v>0</v>
      </c>
      <c r="L29" s="949">
        <v>0</v>
      </c>
      <c r="M29" s="949">
        <v>0</v>
      </c>
      <c r="N29" s="949" t="s">
        <v>621</v>
      </c>
      <c r="O29" s="949" t="s">
        <v>1364</v>
      </c>
    </row>
    <row r="30" spans="1:15" ht="11.25">
      <c r="A30" s="949">
        <v>29</v>
      </c>
      <c r="B30" s="949">
        <v>29</v>
      </c>
      <c r="C30" s="949">
        <v>0</v>
      </c>
      <c r="D30" s="950" t="s">
        <v>1641</v>
      </c>
      <c r="E30" s="949"/>
      <c r="F30" s="949">
        <v>0</v>
      </c>
      <c r="G30" s="949">
        <v>0</v>
      </c>
      <c r="H30" s="949"/>
      <c r="I30" s="949"/>
      <c r="J30" s="949" t="s">
        <v>1642</v>
      </c>
      <c r="K30" s="949" t="b">
        <v>0</v>
      </c>
      <c r="L30" s="949">
        <v>0</v>
      </c>
      <c r="M30" s="949">
        <v>0</v>
      </c>
      <c r="N30" s="949" t="s">
        <v>621</v>
      </c>
      <c r="O30" s="949" t="s">
        <v>1364</v>
      </c>
    </row>
    <row r="31" spans="1:15" ht="11.25">
      <c r="A31" s="949">
        <v>30</v>
      </c>
      <c r="B31" s="949">
        <v>30</v>
      </c>
      <c r="C31" s="949">
        <v>0</v>
      </c>
      <c r="D31" s="950" t="s">
        <v>1643</v>
      </c>
      <c r="E31" s="949"/>
      <c r="F31" s="949">
        <v>0</v>
      </c>
      <c r="G31" s="949">
        <v>0</v>
      </c>
      <c r="H31" s="949"/>
      <c r="I31" s="949"/>
      <c r="J31" s="949" t="s">
        <v>1636</v>
      </c>
      <c r="K31" s="949" t="b">
        <v>0</v>
      </c>
      <c r="L31" s="949">
        <v>0</v>
      </c>
      <c r="M31" s="949">
        <v>0</v>
      </c>
      <c r="N31" s="949" t="s">
        <v>621</v>
      </c>
      <c r="O31" s="949" t="s">
        <v>1364</v>
      </c>
    </row>
    <row r="32" spans="1:15" ht="11.25">
      <c r="A32" s="949">
        <v>31</v>
      </c>
      <c r="B32" s="949">
        <v>31</v>
      </c>
      <c r="C32" s="949">
        <v>0</v>
      </c>
      <c r="D32" s="950" t="s">
        <v>1644</v>
      </c>
      <c r="E32" s="949"/>
      <c r="F32" s="949">
        <v>0</v>
      </c>
      <c r="G32" s="949">
        <v>0</v>
      </c>
      <c r="H32" s="949"/>
      <c r="I32" s="949"/>
      <c r="J32" s="949" t="s">
        <v>1636</v>
      </c>
      <c r="K32" s="949" t="b">
        <v>0</v>
      </c>
      <c r="L32" s="949">
        <v>0</v>
      </c>
      <c r="M32" s="949">
        <v>0</v>
      </c>
      <c r="N32" s="949" t="s">
        <v>621</v>
      </c>
      <c r="O32" s="949" t="s">
        <v>1364</v>
      </c>
    </row>
    <row r="33" spans="1:15" ht="11.25">
      <c r="A33" s="949">
        <v>32</v>
      </c>
      <c r="B33" s="949">
        <v>32</v>
      </c>
      <c r="C33" s="949">
        <v>0</v>
      </c>
      <c r="D33" s="950" t="s">
        <v>1645</v>
      </c>
      <c r="E33" s="949"/>
      <c r="F33" s="949">
        <v>0</v>
      </c>
      <c r="G33" s="949">
        <v>0</v>
      </c>
      <c r="H33" s="949"/>
      <c r="I33" s="949"/>
      <c r="J33" s="949" t="s">
        <v>1636</v>
      </c>
      <c r="K33" s="949" t="b">
        <v>0</v>
      </c>
      <c r="L33" s="949">
        <v>0</v>
      </c>
      <c r="M33" s="949">
        <v>0</v>
      </c>
      <c r="N33" s="949" t="s">
        <v>621</v>
      </c>
      <c r="O33" s="949" t="s">
        <v>1364</v>
      </c>
    </row>
    <row r="34" spans="1:15" ht="11.25">
      <c r="A34" s="949">
        <v>33</v>
      </c>
      <c r="B34" s="949">
        <v>33</v>
      </c>
      <c r="C34" s="949">
        <v>0</v>
      </c>
      <c r="D34" s="950" t="s">
        <v>1646</v>
      </c>
      <c r="E34" s="949"/>
      <c r="F34" s="949">
        <v>0</v>
      </c>
      <c r="G34" s="949">
        <v>0</v>
      </c>
      <c r="H34" s="949"/>
      <c r="I34" s="949"/>
      <c r="J34" s="949"/>
      <c r="K34" s="949" t="b">
        <v>1</v>
      </c>
      <c r="L34" s="949">
        <v>0</v>
      </c>
      <c r="M34" s="949">
        <v>0</v>
      </c>
      <c r="N34" s="949" t="s">
        <v>621</v>
      </c>
      <c r="O34" s="949" t="s">
        <v>1364</v>
      </c>
    </row>
    <row r="35" spans="1:15" ht="11.25">
      <c r="A35" s="949">
        <v>34</v>
      </c>
      <c r="B35" s="949">
        <v>34</v>
      </c>
      <c r="C35" s="949">
        <v>0</v>
      </c>
      <c r="D35" s="950" t="s">
        <v>238</v>
      </c>
      <c r="E35" s="949"/>
      <c r="F35" s="949">
        <v>0</v>
      </c>
      <c r="G35" s="949">
        <v>0</v>
      </c>
      <c r="H35" s="949" t="s">
        <v>620</v>
      </c>
      <c r="I35" s="949" t="s">
        <v>1612</v>
      </c>
      <c r="J35" s="949"/>
      <c r="K35" s="949" t="b">
        <v>0</v>
      </c>
      <c r="L35" s="949">
        <v>0</v>
      </c>
      <c r="M35" s="949">
        <v>0</v>
      </c>
      <c r="N35" s="949" t="s">
        <v>621</v>
      </c>
      <c r="O35" s="949" t="s">
        <v>1364</v>
      </c>
    </row>
    <row r="36" spans="1:15" ht="11.25">
      <c r="A36" s="949">
        <v>35</v>
      </c>
      <c r="B36" s="949">
        <v>35</v>
      </c>
      <c r="C36" s="949">
        <v>0</v>
      </c>
      <c r="D36" s="950" t="s">
        <v>1647</v>
      </c>
      <c r="E36" s="949"/>
      <c r="F36" s="949">
        <v>0</v>
      </c>
      <c r="G36" s="949">
        <v>0</v>
      </c>
      <c r="H36" s="949"/>
      <c r="I36" s="949"/>
      <c r="J36" s="949" t="s">
        <v>1648</v>
      </c>
      <c r="K36" s="949" t="b">
        <v>0</v>
      </c>
      <c r="L36" s="949">
        <v>0</v>
      </c>
      <c r="M36" s="949">
        <v>0</v>
      </c>
      <c r="N36" s="949" t="s">
        <v>621</v>
      </c>
      <c r="O36" s="949" t="s">
        <v>1364</v>
      </c>
    </row>
    <row r="37" spans="1:15" ht="11.25">
      <c r="A37" s="949">
        <v>36</v>
      </c>
      <c r="B37" s="949">
        <v>36</v>
      </c>
      <c r="C37" s="949">
        <v>0</v>
      </c>
      <c r="D37" s="950" t="s">
        <v>1649</v>
      </c>
      <c r="E37" s="949"/>
      <c r="F37" s="949">
        <v>0</v>
      </c>
      <c r="G37" s="949">
        <v>0</v>
      </c>
      <c r="H37" s="949"/>
      <c r="I37" s="949"/>
      <c r="J37" s="949" t="s">
        <v>1648</v>
      </c>
      <c r="K37" s="949" t="b">
        <v>0</v>
      </c>
      <c r="L37" s="949">
        <v>0</v>
      </c>
      <c r="M37" s="949">
        <v>0</v>
      </c>
      <c r="N37" s="949" t="s">
        <v>621</v>
      </c>
      <c r="O37" s="949" t="s">
        <v>1364</v>
      </c>
    </row>
    <row r="38" spans="1:15" ht="11.25">
      <c r="A38" s="949">
        <v>37</v>
      </c>
      <c r="B38" s="949">
        <v>37</v>
      </c>
      <c r="C38" s="949">
        <v>0</v>
      </c>
      <c r="D38" s="950" t="s">
        <v>1650</v>
      </c>
      <c r="E38" s="949"/>
      <c r="F38" s="949">
        <v>0</v>
      </c>
      <c r="G38" s="949">
        <v>0</v>
      </c>
      <c r="H38" s="949"/>
      <c r="I38" s="949"/>
      <c r="J38" s="949" t="s">
        <v>1648</v>
      </c>
      <c r="K38" s="949" t="b">
        <v>0</v>
      </c>
      <c r="L38" s="949">
        <v>0</v>
      </c>
      <c r="M38" s="949">
        <v>0</v>
      </c>
      <c r="N38" s="949" t="s">
        <v>621</v>
      </c>
      <c r="O38" s="949" t="s">
        <v>1364</v>
      </c>
    </row>
    <row r="39" spans="1:15" ht="11.25">
      <c r="A39" s="949">
        <v>38</v>
      </c>
      <c r="B39" s="949">
        <v>38</v>
      </c>
      <c r="C39" s="949">
        <v>0</v>
      </c>
      <c r="D39" s="950" t="s">
        <v>1651</v>
      </c>
      <c r="E39" s="949"/>
      <c r="F39" s="949">
        <v>0</v>
      </c>
      <c r="G39" s="949">
        <v>0</v>
      </c>
      <c r="H39" s="949"/>
      <c r="I39" s="949"/>
      <c r="J39" s="949" t="s">
        <v>1648</v>
      </c>
      <c r="K39" s="949" t="b">
        <v>0</v>
      </c>
      <c r="L39" s="949">
        <v>0</v>
      </c>
      <c r="M39" s="949">
        <v>0</v>
      </c>
      <c r="N39" s="949" t="s">
        <v>621</v>
      </c>
      <c r="O39" s="949" t="s">
        <v>1364</v>
      </c>
    </row>
    <row r="40" spans="1:15" ht="11.25">
      <c r="A40" s="949">
        <v>39</v>
      </c>
      <c r="B40" s="949">
        <v>39</v>
      </c>
      <c r="C40" s="949">
        <v>0</v>
      </c>
      <c r="D40" s="950" t="s">
        <v>1652</v>
      </c>
      <c r="E40" s="949"/>
      <c r="F40" s="949">
        <v>0</v>
      </c>
      <c r="G40" s="949">
        <v>0</v>
      </c>
      <c r="H40" s="949"/>
      <c r="I40" s="949"/>
      <c r="J40" s="949" t="s">
        <v>1648</v>
      </c>
      <c r="K40" s="949" t="b">
        <v>0</v>
      </c>
      <c r="L40" s="949">
        <v>0</v>
      </c>
      <c r="M40" s="949">
        <v>0</v>
      </c>
      <c r="N40" s="949" t="s">
        <v>621</v>
      </c>
      <c r="O40" s="949" t="s">
        <v>1364</v>
      </c>
    </row>
    <row r="41" spans="1:15" ht="11.25">
      <c r="A41" s="949">
        <v>40</v>
      </c>
      <c r="B41" s="949">
        <v>40</v>
      </c>
      <c r="C41" s="949">
        <v>0</v>
      </c>
      <c r="D41" s="950" t="s">
        <v>1653</v>
      </c>
      <c r="E41" s="949"/>
      <c r="F41" s="949">
        <v>0</v>
      </c>
      <c r="G41" s="949">
        <v>0</v>
      </c>
      <c r="H41" s="949"/>
      <c r="I41" s="949"/>
      <c r="J41" s="949"/>
      <c r="K41" s="949" t="b">
        <v>1</v>
      </c>
      <c r="L41" s="949">
        <v>0</v>
      </c>
      <c r="M41" s="949">
        <v>0</v>
      </c>
      <c r="N41" s="949" t="s">
        <v>621</v>
      </c>
      <c r="O41" s="949" t="s">
        <v>1364</v>
      </c>
    </row>
    <row r="42" spans="1:15" ht="11.25">
      <c r="A42" s="949">
        <v>41</v>
      </c>
      <c r="B42" s="949">
        <v>41</v>
      </c>
      <c r="C42" s="949">
        <v>0</v>
      </c>
      <c r="D42" s="950" t="s">
        <v>1654</v>
      </c>
      <c r="E42" s="949"/>
      <c r="F42" s="949">
        <v>0</v>
      </c>
      <c r="G42" s="949">
        <v>0</v>
      </c>
      <c r="H42" s="949"/>
      <c r="I42" s="949"/>
      <c r="J42" s="949"/>
      <c r="K42" s="949" t="b">
        <v>1</v>
      </c>
      <c r="L42" s="949">
        <v>0</v>
      </c>
      <c r="M42" s="949">
        <v>0</v>
      </c>
      <c r="N42" s="949" t="s">
        <v>621</v>
      </c>
      <c r="O42" s="949" t="s">
        <v>1364</v>
      </c>
    </row>
    <row r="43" spans="1:15" ht="11.25">
      <c r="A43" s="949">
        <v>42</v>
      </c>
      <c r="B43" s="949">
        <v>42</v>
      </c>
      <c r="C43" s="949">
        <v>0</v>
      </c>
      <c r="D43" s="950" t="s">
        <v>1655</v>
      </c>
      <c r="E43" s="949"/>
      <c r="F43" s="949">
        <v>0</v>
      </c>
      <c r="G43" s="949">
        <v>0</v>
      </c>
      <c r="H43" s="949" t="s">
        <v>620</v>
      </c>
      <c r="I43" s="949" t="s">
        <v>1612</v>
      </c>
      <c r="J43" s="949"/>
      <c r="K43" s="949" t="b">
        <v>0</v>
      </c>
      <c r="L43" s="949">
        <v>0</v>
      </c>
      <c r="M43" s="949">
        <v>0</v>
      </c>
      <c r="N43" s="949" t="s">
        <v>621</v>
      </c>
      <c r="O43" s="949" t="s">
        <v>1364</v>
      </c>
    </row>
    <row r="44" spans="1:15" ht="11.25">
      <c r="A44" s="949">
        <v>43</v>
      </c>
      <c r="B44" s="949">
        <v>43</v>
      </c>
      <c r="C44" s="949">
        <v>0</v>
      </c>
      <c r="D44" s="950" t="s">
        <v>237</v>
      </c>
      <c r="E44" s="949"/>
      <c r="F44" s="949">
        <v>0</v>
      </c>
      <c r="G44" s="949">
        <v>0</v>
      </c>
      <c r="H44" s="949" t="s">
        <v>620</v>
      </c>
      <c r="I44" s="949" t="s">
        <v>1612</v>
      </c>
      <c r="J44" s="949"/>
      <c r="K44" s="949" t="b">
        <v>0</v>
      </c>
      <c r="L44" s="949">
        <v>0</v>
      </c>
      <c r="M44" s="949">
        <v>0</v>
      </c>
      <c r="N44" s="949" t="s">
        <v>621</v>
      </c>
      <c r="O44" s="949" t="s">
        <v>1364</v>
      </c>
    </row>
    <row r="45" spans="1:15" ht="11.25">
      <c r="A45" s="949">
        <v>44</v>
      </c>
      <c r="B45" s="949">
        <v>44</v>
      </c>
      <c r="C45" s="949">
        <v>0</v>
      </c>
      <c r="D45" s="950" t="s">
        <v>1656</v>
      </c>
      <c r="E45" s="949"/>
      <c r="F45" s="949">
        <v>3186695</v>
      </c>
      <c r="G45" s="949">
        <v>2979422</v>
      </c>
      <c r="H45" s="949"/>
      <c r="I45" s="949"/>
      <c r="J45" s="949" t="s">
        <v>1657</v>
      </c>
      <c r="K45" s="949" t="b">
        <v>0</v>
      </c>
      <c r="L45" s="949">
        <v>0</v>
      </c>
      <c r="M45" s="949">
        <v>0</v>
      </c>
      <c r="N45" s="949" t="s">
        <v>621</v>
      </c>
      <c r="O45" s="949" t="s">
        <v>1364</v>
      </c>
    </row>
    <row r="46" spans="1:15" ht="11.25">
      <c r="A46" s="949">
        <v>45</v>
      </c>
      <c r="B46" s="949">
        <v>45</v>
      </c>
      <c r="C46" s="949">
        <v>0</v>
      </c>
      <c r="D46" s="950" t="s">
        <v>1658</v>
      </c>
      <c r="E46" s="949"/>
      <c r="F46" s="949">
        <v>401924</v>
      </c>
      <c r="G46" s="949">
        <v>292109</v>
      </c>
      <c r="H46" s="949"/>
      <c r="I46" s="949"/>
      <c r="J46" s="949" t="s">
        <v>1657</v>
      </c>
      <c r="K46" s="949" t="b">
        <v>0</v>
      </c>
      <c r="L46" s="949">
        <v>0</v>
      </c>
      <c r="M46" s="949">
        <v>0</v>
      </c>
      <c r="N46" s="949" t="s">
        <v>621</v>
      </c>
      <c r="O46" s="949" t="s">
        <v>1364</v>
      </c>
    </row>
    <row r="47" spans="1:15" ht="11.25">
      <c r="A47" s="949">
        <v>46</v>
      </c>
      <c r="B47" s="949">
        <v>46</v>
      </c>
      <c r="C47" s="949">
        <v>0</v>
      </c>
      <c r="D47" s="950" t="s">
        <v>1659</v>
      </c>
      <c r="E47" s="949"/>
      <c r="F47" s="949">
        <v>1227776</v>
      </c>
      <c r="G47" s="949">
        <v>803015</v>
      </c>
      <c r="H47" s="949"/>
      <c r="I47" s="949"/>
      <c r="J47" s="949" t="s">
        <v>1657</v>
      </c>
      <c r="K47" s="949" t="b">
        <v>0</v>
      </c>
      <c r="L47" s="949">
        <v>0</v>
      </c>
      <c r="M47" s="949">
        <v>0</v>
      </c>
      <c r="N47" s="949" t="s">
        <v>621</v>
      </c>
      <c r="O47" s="949" t="s">
        <v>1364</v>
      </c>
    </row>
    <row r="48" spans="1:15" ht="11.25">
      <c r="A48" s="949">
        <v>47</v>
      </c>
      <c r="B48" s="949">
        <v>47</v>
      </c>
      <c r="C48" s="949">
        <v>0</v>
      </c>
      <c r="D48" s="950" t="s">
        <v>1660</v>
      </c>
      <c r="E48" s="949"/>
      <c r="F48" s="949">
        <v>0</v>
      </c>
      <c r="G48" s="949">
        <v>0</v>
      </c>
      <c r="H48" s="949"/>
      <c r="I48" s="949"/>
      <c r="J48" s="949" t="s">
        <v>1657</v>
      </c>
      <c r="K48" s="949" t="b">
        <v>0</v>
      </c>
      <c r="L48" s="949">
        <v>0</v>
      </c>
      <c r="M48" s="949">
        <v>0</v>
      </c>
      <c r="N48" s="949" t="s">
        <v>621</v>
      </c>
      <c r="O48" s="949" t="s">
        <v>1364</v>
      </c>
    </row>
    <row r="49" spans="1:15" ht="11.25">
      <c r="A49" s="949">
        <v>48</v>
      </c>
      <c r="B49" s="949">
        <v>48</v>
      </c>
      <c r="C49" s="949">
        <v>0</v>
      </c>
      <c r="D49" s="950" t="s">
        <v>1661</v>
      </c>
      <c r="E49" s="949"/>
      <c r="F49" s="949">
        <v>378</v>
      </c>
      <c r="G49" s="949">
        <v>381</v>
      </c>
      <c r="H49" s="949"/>
      <c r="I49" s="949"/>
      <c r="J49" s="949" t="s">
        <v>1657</v>
      </c>
      <c r="K49" s="949" t="b">
        <v>0</v>
      </c>
      <c r="L49" s="949">
        <v>0</v>
      </c>
      <c r="M49" s="949">
        <v>0</v>
      </c>
      <c r="N49" s="949" t="s">
        <v>621</v>
      </c>
      <c r="O49" s="949" t="s">
        <v>1364</v>
      </c>
    </row>
    <row r="50" spans="1:15" ht="11.25">
      <c r="A50" s="949">
        <v>49</v>
      </c>
      <c r="B50" s="949">
        <v>49</v>
      </c>
      <c r="C50" s="949">
        <v>0</v>
      </c>
      <c r="D50" s="950" t="s">
        <v>1662</v>
      </c>
      <c r="E50" s="949"/>
      <c r="F50" s="949">
        <v>191915</v>
      </c>
      <c r="G50" s="949">
        <v>176887</v>
      </c>
      <c r="H50" s="949"/>
      <c r="I50" s="949"/>
      <c r="J50" s="949" t="s">
        <v>1657</v>
      </c>
      <c r="K50" s="949" t="b">
        <v>0</v>
      </c>
      <c r="L50" s="949">
        <v>0</v>
      </c>
      <c r="M50" s="949">
        <v>0</v>
      </c>
      <c r="N50" s="949" t="s">
        <v>621</v>
      </c>
      <c r="O50" s="949" t="s">
        <v>1364</v>
      </c>
    </row>
    <row r="51" spans="1:15" ht="11.25">
      <c r="A51" s="949">
        <v>50</v>
      </c>
      <c r="B51" s="949">
        <v>50</v>
      </c>
      <c r="C51" s="949">
        <v>0</v>
      </c>
      <c r="D51" s="950" t="s">
        <v>1663</v>
      </c>
      <c r="E51" s="949"/>
      <c r="F51" s="949">
        <v>5008688</v>
      </c>
      <c r="G51" s="949">
        <v>4251814</v>
      </c>
      <c r="H51" s="949"/>
      <c r="I51" s="949"/>
      <c r="J51" s="949"/>
      <c r="K51" s="949" t="b">
        <v>1</v>
      </c>
      <c r="L51" s="949">
        <v>0</v>
      </c>
      <c r="M51" s="949">
        <v>0</v>
      </c>
      <c r="N51" s="949" t="s">
        <v>621</v>
      </c>
      <c r="O51" s="949" t="s">
        <v>1364</v>
      </c>
    </row>
    <row r="52" spans="1:15" ht="11.25">
      <c r="A52" s="949">
        <v>51</v>
      </c>
      <c r="B52" s="949">
        <v>51</v>
      </c>
      <c r="C52" s="949">
        <v>0</v>
      </c>
      <c r="D52" s="950" t="s">
        <v>1664</v>
      </c>
      <c r="E52" s="949"/>
      <c r="F52" s="949">
        <v>0</v>
      </c>
      <c r="G52" s="949">
        <v>0</v>
      </c>
      <c r="H52" s="949" t="s">
        <v>620</v>
      </c>
      <c r="I52" s="949" t="s">
        <v>1612</v>
      </c>
      <c r="J52" s="949"/>
      <c r="K52" s="949" t="b">
        <v>0</v>
      </c>
      <c r="L52" s="949">
        <v>0</v>
      </c>
      <c r="M52" s="949">
        <v>0</v>
      </c>
      <c r="N52" s="949" t="s">
        <v>621</v>
      </c>
      <c r="O52" s="949" t="s">
        <v>1364</v>
      </c>
    </row>
    <row r="53" spans="1:15" ht="11.25">
      <c r="A53" s="949">
        <v>52</v>
      </c>
      <c r="B53" s="949">
        <v>52</v>
      </c>
      <c r="C53" s="949">
        <v>0</v>
      </c>
      <c r="D53" s="950" t="s">
        <v>238</v>
      </c>
      <c r="E53" s="949"/>
      <c r="F53" s="949">
        <v>0</v>
      </c>
      <c r="G53" s="949">
        <v>0</v>
      </c>
      <c r="H53" s="949" t="s">
        <v>620</v>
      </c>
      <c r="I53" s="949" t="s">
        <v>1612</v>
      </c>
      <c r="J53" s="949"/>
      <c r="K53" s="949" t="b">
        <v>0</v>
      </c>
      <c r="L53" s="949">
        <v>0</v>
      </c>
      <c r="M53" s="949">
        <v>0</v>
      </c>
      <c r="N53" s="949" t="s">
        <v>621</v>
      </c>
      <c r="O53" s="949" t="s">
        <v>1364</v>
      </c>
    </row>
    <row r="54" spans="1:15" ht="11.25">
      <c r="A54" s="949">
        <v>53</v>
      </c>
      <c r="B54" s="949">
        <v>53</v>
      </c>
      <c r="C54" s="949">
        <v>0</v>
      </c>
      <c r="D54" s="950" t="s">
        <v>1665</v>
      </c>
      <c r="E54" s="949"/>
      <c r="F54" s="949">
        <v>2852826</v>
      </c>
      <c r="G54" s="949">
        <v>3230049</v>
      </c>
      <c r="H54" s="949"/>
      <c r="I54" s="949"/>
      <c r="J54" s="949" t="s">
        <v>1666</v>
      </c>
      <c r="K54" s="949" t="b">
        <v>0</v>
      </c>
      <c r="L54" s="949">
        <v>0</v>
      </c>
      <c r="M54" s="949">
        <v>0</v>
      </c>
      <c r="N54" s="949" t="s">
        <v>621</v>
      </c>
      <c r="O54" s="949" t="s">
        <v>1364</v>
      </c>
    </row>
    <row r="55" spans="1:15" ht="11.25">
      <c r="A55" s="949">
        <v>54</v>
      </c>
      <c r="B55" s="949">
        <v>54</v>
      </c>
      <c r="C55" s="949">
        <v>0</v>
      </c>
      <c r="D55" s="950" t="s">
        <v>1667</v>
      </c>
      <c r="E55" s="949"/>
      <c r="F55" s="949">
        <v>0</v>
      </c>
      <c r="G55" s="949">
        <v>0</v>
      </c>
      <c r="H55" s="949"/>
      <c r="I55" s="949"/>
      <c r="J55" s="949" t="s">
        <v>1666</v>
      </c>
      <c r="K55" s="949" t="b">
        <v>0</v>
      </c>
      <c r="L55" s="949">
        <v>0</v>
      </c>
      <c r="M55" s="949">
        <v>0</v>
      </c>
      <c r="N55" s="949" t="s">
        <v>621</v>
      </c>
      <c r="O55" s="949" t="s">
        <v>1364</v>
      </c>
    </row>
    <row r="56" spans="1:15" ht="11.25">
      <c r="A56" s="949">
        <v>55</v>
      </c>
      <c r="B56" s="949">
        <v>55</v>
      </c>
      <c r="C56" s="949">
        <v>0</v>
      </c>
      <c r="D56" s="950" t="s">
        <v>1668</v>
      </c>
      <c r="E56" s="949"/>
      <c r="F56" s="949">
        <v>0</v>
      </c>
      <c r="G56" s="949">
        <v>0</v>
      </c>
      <c r="H56" s="949"/>
      <c r="I56" s="949"/>
      <c r="J56" s="949" t="s">
        <v>1666</v>
      </c>
      <c r="K56" s="949" t="b">
        <v>0</v>
      </c>
      <c r="L56" s="949">
        <v>0</v>
      </c>
      <c r="M56" s="949">
        <v>0</v>
      </c>
      <c r="N56" s="949" t="s">
        <v>621</v>
      </c>
      <c r="O56" s="949" t="s">
        <v>1364</v>
      </c>
    </row>
    <row r="57" spans="1:15" ht="11.25">
      <c r="A57" s="949">
        <v>56</v>
      </c>
      <c r="B57" s="949">
        <v>56</v>
      </c>
      <c r="C57" s="949">
        <v>0</v>
      </c>
      <c r="D57" s="950" t="s">
        <v>1672</v>
      </c>
      <c r="E57" s="949"/>
      <c r="F57" s="949">
        <v>0</v>
      </c>
      <c r="G57" s="949">
        <v>0</v>
      </c>
      <c r="H57" s="949"/>
      <c r="I57" s="949"/>
      <c r="J57" s="949" t="s">
        <v>1666</v>
      </c>
      <c r="K57" s="949" t="b">
        <v>0</v>
      </c>
      <c r="L57" s="949">
        <v>0</v>
      </c>
      <c r="M57" s="949">
        <v>0</v>
      </c>
      <c r="N57" s="949" t="s">
        <v>621</v>
      </c>
      <c r="O57" s="949" t="s">
        <v>1364</v>
      </c>
    </row>
    <row r="58" spans="1:15" ht="11.25">
      <c r="A58" s="949">
        <v>57</v>
      </c>
      <c r="B58" s="949">
        <v>57</v>
      </c>
      <c r="C58" s="949">
        <v>0</v>
      </c>
      <c r="D58" s="950" t="s">
        <v>1673</v>
      </c>
      <c r="E58" s="949"/>
      <c r="F58" s="949">
        <v>1110904</v>
      </c>
      <c r="G58" s="949">
        <v>815809</v>
      </c>
      <c r="H58" s="949"/>
      <c r="I58" s="949"/>
      <c r="J58" s="949" t="s">
        <v>1666</v>
      </c>
      <c r="K58" s="949" t="b">
        <v>0</v>
      </c>
      <c r="L58" s="949">
        <v>0</v>
      </c>
      <c r="M58" s="949">
        <v>0</v>
      </c>
      <c r="N58" s="949" t="s">
        <v>621</v>
      </c>
      <c r="O58" s="949" t="s">
        <v>1364</v>
      </c>
    </row>
    <row r="59" spans="1:15" ht="11.25">
      <c r="A59" s="949">
        <v>58</v>
      </c>
      <c r="B59" s="949">
        <v>58</v>
      </c>
      <c r="C59" s="949">
        <v>0</v>
      </c>
      <c r="D59" s="950" t="s">
        <v>1674</v>
      </c>
      <c r="E59" s="949"/>
      <c r="F59" s="949">
        <v>3963730</v>
      </c>
      <c r="G59" s="949">
        <v>4045858</v>
      </c>
      <c r="H59" s="949"/>
      <c r="I59" s="949"/>
      <c r="J59" s="949"/>
      <c r="K59" s="949" t="b">
        <v>1</v>
      </c>
      <c r="L59" s="949">
        <v>0</v>
      </c>
      <c r="M59" s="949">
        <v>0</v>
      </c>
      <c r="N59" s="949" t="s">
        <v>621</v>
      </c>
      <c r="O59" s="949" t="s">
        <v>1364</v>
      </c>
    </row>
    <row r="60" spans="1:15" ht="11.25">
      <c r="A60" s="949">
        <v>59</v>
      </c>
      <c r="B60" s="949">
        <v>59</v>
      </c>
      <c r="C60" s="949">
        <v>0</v>
      </c>
      <c r="D60" s="950" t="s">
        <v>1675</v>
      </c>
      <c r="E60" s="949"/>
      <c r="F60" s="949">
        <v>8972418</v>
      </c>
      <c r="G60" s="949">
        <v>8297672</v>
      </c>
      <c r="H60" s="949"/>
      <c r="I60" s="949"/>
      <c r="J60" s="949"/>
      <c r="K60" s="949" t="b">
        <v>1</v>
      </c>
      <c r="L60" s="949">
        <v>0</v>
      </c>
      <c r="M60" s="949">
        <v>0</v>
      </c>
      <c r="N60" s="949" t="s">
        <v>621</v>
      </c>
      <c r="O60" s="949" t="s">
        <v>1364</v>
      </c>
    </row>
    <row r="61" spans="1:15" ht="11.25">
      <c r="A61" s="949">
        <v>60</v>
      </c>
      <c r="B61" s="949">
        <v>60</v>
      </c>
      <c r="C61" s="949">
        <v>0</v>
      </c>
      <c r="D61" s="950" t="s">
        <v>1676</v>
      </c>
      <c r="E61" s="949"/>
      <c r="F61" s="949">
        <v>0</v>
      </c>
      <c r="G61" s="949">
        <v>0</v>
      </c>
      <c r="H61" s="949" t="s">
        <v>620</v>
      </c>
      <c r="I61" s="949" t="s">
        <v>1612</v>
      </c>
      <c r="J61" s="949"/>
      <c r="K61" s="949" t="b">
        <v>0</v>
      </c>
      <c r="L61" s="949">
        <v>0</v>
      </c>
      <c r="M61" s="949">
        <v>0</v>
      </c>
      <c r="N61" s="949" t="s">
        <v>621</v>
      </c>
      <c r="O61" s="949" t="s">
        <v>1364</v>
      </c>
    </row>
    <row r="62" spans="1:15" ht="11.25">
      <c r="A62" s="949">
        <v>61</v>
      </c>
      <c r="B62" s="949">
        <v>61</v>
      </c>
      <c r="C62" s="949">
        <v>0</v>
      </c>
      <c r="D62" s="950" t="s">
        <v>237</v>
      </c>
      <c r="E62" s="949"/>
      <c r="F62" s="949">
        <v>0</v>
      </c>
      <c r="G62" s="949">
        <v>0</v>
      </c>
      <c r="H62" s="949" t="s">
        <v>620</v>
      </c>
      <c r="I62" s="949" t="s">
        <v>1612</v>
      </c>
      <c r="J62" s="949"/>
      <c r="K62" s="949" t="b">
        <v>0</v>
      </c>
      <c r="L62" s="949">
        <v>0</v>
      </c>
      <c r="M62" s="949">
        <v>0</v>
      </c>
      <c r="N62" s="949" t="s">
        <v>621</v>
      </c>
      <c r="O62" s="949" t="s">
        <v>1364</v>
      </c>
    </row>
    <row r="63" spans="1:15" ht="11.25">
      <c r="A63" s="949">
        <v>62</v>
      </c>
      <c r="B63" s="949">
        <v>62</v>
      </c>
      <c r="C63" s="949">
        <v>0</v>
      </c>
      <c r="D63" s="950" t="s">
        <v>1677</v>
      </c>
      <c r="E63" s="949"/>
      <c r="F63" s="949">
        <v>2812393</v>
      </c>
      <c r="G63" s="949">
        <v>2896700</v>
      </c>
      <c r="H63" s="949"/>
      <c r="I63" s="949"/>
      <c r="J63" s="949" t="s">
        <v>1678</v>
      </c>
      <c r="K63" s="949" t="b">
        <v>0</v>
      </c>
      <c r="L63" s="949">
        <v>0</v>
      </c>
      <c r="M63" s="949">
        <v>0</v>
      </c>
      <c r="N63" s="949" t="s">
        <v>621</v>
      </c>
      <c r="O63" s="949" t="s">
        <v>1364</v>
      </c>
    </row>
    <row r="64" spans="1:15" ht="11.25">
      <c r="A64" s="949">
        <v>63</v>
      </c>
      <c r="B64" s="949">
        <v>63</v>
      </c>
      <c r="C64" s="949">
        <v>0</v>
      </c>
      <c r="D64" s="950" t="s">
        <v>1679</v>
      </c>
      <c r="E64" s="949"/>
      <c r="F64" s="949">
        <v>60659664</v>
      </c>
      <c r="G64" s="949">
        <v>54386942</v>
      </c>
      <c r="H64" s="949"/>
      <c r="I64" s="949"/>
      <c r="J64" s="949" t="s">
        <v>1678</v>
      </c>
      <c r="K64" s="949" t="b">
        <v>0</v>
      </c>
      <c r="L64" s="949">
        <v>0</v>
      </c>
      <c r="M64" s="949">
        <v>0</v>
      </c>
      <c r="N64" s="949" t="s">
        <v>621</v>
      </c>
      <c r="O64" s="949" t="s">
        <v>1364</v>
      </c>
    </row>
    <row r="65" spans="1:15" ht="11.25">
      <c r="A65" s="949">
        <v>64</v>
      </c>
      <c r="B65" s="949">
        <v>64</v>
      </c>
      <c r="C65" s="949">
        <v>0</v>
      </c>
      <c r="D65" s="950" t="s">
        <v>1680</v>
      </c>
      <c r="E65" s="949"/>
      <c r="F65" s="949">
        <v>0</v>
      </c>
      <c r="G65" s="949">
        <v>0</v>
      </c>
      <c r="H65" s="949"/>
      <c r="I65" s="949"/>
      <c r="J65" s="949" t="s">
        <v>1678</v>
      </c>
      <c r="K65" s="949" t="b">
        <v>0</v>
      </c>
      <c r="L65" s="949">
        <v>0</v>
      </c>
      <c r="M65" s="949">
        <v>0</v>
      </c>
      <c r="N65" s="949" t="s">
        <v>621</v>
      </c>
      <c r="O65" s="949" t="s">
        <v>1364</v>
      </c>
    </row>
    <row r="66" spans="1:15" ht="11.25">
      <c r="A66" s="949">
        <v>65</v>
      </c>
      <c r="B66" s="949">
        <v>65</v>
      </c>
      <c r="C66" s="949">
        <v>0</v>
      </c>
      <c r="D66" s="950" t="s">
        <v>1681</v>
      </c>
      <c r="E66" s="949"/>
      <c r="F66" s="949">
        <v>3869894</v>
      </c>
      <c r="G66" s="949">
        <v>3866636</v>
      </c>
      <c r="H66" s="949"/>
      <c r="I66" s="949"/>
      <c r="J66" s="949" t="s">
        <v>1678</v>
      </c>
      <c r="K66" s="949" t="b">
        <v>0</v>
      </c>
      <c r="L66" s="949">
        <v>0</v>
      </c>
      <c r="M66" s="949">
        <v>0</v>
      </c>
      <c r="N66" s="949" t="s">
        <v>621</v>
      </c>
      <c r="O66" s="949" t="s">
        <v>1364</v>
      </c>
    </row>
    <row r="67" spans="1:15" ht="11.25">
      <c r="A67" s="949">
        <v>66</v>
      </c>
      <c r="B67" s="949">
        <v>66</v>
      </c>
      <c r="C67" s="949">
        <v>0</v>
      </c>
      <c r="D67" s="950" t="s">
        <v>1682</v>
      </c>
      <c r="E67" s="949"/>
      <c r="F67" s="949">
        <v>253441</v>
      </c>
      <c r="G67" s="949">
        <v>200471</v>
      </c>
      <c r="H67" s="949"/>
      <c r="I67" s="949"/>
      <c r="J67" s="949" t="s">
        <v>1678</v>
      </c>
      <c r="K67" s="949" t="b">
        <v>0</v>
      </c>
      <c r="L67" s="949">
        <v>0</v>
      </c>
      <c r="M67" s="949">
        <v>0</v>
      </c>
      <c r="N67" s="949" t="s">
        <v>621</v>
      </c>
      <c r="O67" s="949" t="s">
        <v>1364</v>
      </c>
    </row>
    <row r="68" spans="1:15" ht="11.25">
      <c r="A68" s="949">
        <v>67</v>
      </c>
      <c r="B68" s="949">
        <v>67</v>
      </c>
      <c r="C68" s="949">
        <v>0</v>
      </c>
      <c r="D68" s="950" t="s">
        <v>1683</v>
      </c>
      <c r="E68" s="949"/>
      <c r="F68" s="949">
        <v>67595392</v>
      </c>
      <c r="G68" s="949">
        <v>61350749</v>
      </c>
      <c r="H68" s="949"/>
      <c r="I68" s="949"/>
      <c r="J68" s="949"/>
      <c r="K68" s="949" t="b">
        <v>1</v>
      </c>
      <c r="L68" s="949">
        <v>0</v>
      </c>
      <c r="M68" s="949">
        <v>0</v>
      </c>
      <c r="N68" s="949" t="s">
        <v>621</v>
      </c>
      <c r="O68" s="949" t="s">
        <v>1364</v>
      </c>
    </row>
    <row r="69" spans="1:15" ht="11.25">
      <c r="A69" s="949">
        <v>68</v>
      </c>
      <c r="B69" s="949">
        <v>68</v>
      </c>
      <c r="C69" s="949">
        <v>0</v>
      </c>
      <c r="D69" s="950" t="s">
        <v>238</v>
      </c>
      <c r="E69" s="949"/>
      <c r="F69" s="949">
        <v>0</v>
      </c>
      <c r="G69" s="949">
        <v>0</v>
      </c>
      <c r="H69" s="949" t="s">
        <v>620</v>
      </c>
      <c r="I69" s="949" t="s">
        <v>1612</v>
      </c>
      <c r="J69" s="949"/>
      <c r="K69" s="949" t="b">
        <v>0</v>
      </c>
      <c r="L69" s="949">
        <v>0</v>
      </c>
      <c r="M69" s="949">
        <v>0</v>
      </c>
      <c r="N69" s="949" t="s">
        <v>621</v>
      </c>
      <c r="O69" s="949" t="s">
        <v>1364</v>
      </c>
    </row>
    <row r="70" spans="1:15" ht="11.25">
      <c r="A70" s="949">
        <v>69</v>
      </c>
      <c r="B70" s="949">
        <v>69</v>
      </c>
      <c r="C70" s="949">
        <v>0</v>
      </c>
      <c r="D70" s="950" t="s">
        <v>1684</v>
      </c>
      <c r="E70" s="949"/>
      <c r="F70" s="949">
        <v>0</v>
      </c>
      <c r="G70" s="949">
        <v>0</v>
      </c>
      <c r="H70" s="949"/>
      <c r="I70" s="949"/>
      <c r="J70" s="949" t="s">
        <v>1685</v>
      </c>
      <c r="K70" s="949" t="b">
        <v>0</v>
      </c>
      <c r="L70" s="949">
        <v>0</v>
      </c>
      <c r="M70" s="949">
        <v>0</v>
      </c>
      <c r="N70" s="949" t="s">
        <v>621</v>
      </c>
      <c r="O70" s="949" t="s">
        <v>1364</v>
      </c>
    </row>
    <row r="71" spans="1:15" ht="11.25">
      <c r="A71" s="949">
        <v>70</v>
      </c>
      <c r="B71" s="949">
        <v>70</v>
      </c>
      <c r="C71" s="949">
        <v>0</v>
      </c>
      <c r="D71" s="950" t="s">
        <v>1686</v>
      </c>
      <c r="E71" s="949"/>
      <c r="F71" s="949">
        <v>0</v>
      </c>
      <c r="G71" s="949">
        <v>0</v>
      </c>
      <c r="H71" s="949"/>
      <c r="I71" s="949"/>
      <c r="J71" s="949" t="s">
        <v>1685</v>
      </c>
      <c r="K71" s="949" t="b">
        <v>0</v>
      </c>
      <c r="L71" s="949">
        <v>0</v>
      </c>
      <c r="M71" s="949">
        <v>0</v>
      </c>
      <c r="N71" s="949" t="s">
        <v>621</v>
      </c>
      <c r="O71" s="949" t="s">
        <v>1364</v>
      </c>
    </row>
    <row r="72" spans="1:15" ht="11.25">
      <c r="A72" s="949">
        <v>71</v>
      </c>
      <c r="B72" s="949">
        <v>71</v>
      </c>
      <c r="C72" s="949">
        <v>0</v>
      </c>
      <c r="D72" s="950" t="s">
        <v>1687</v>
      </c>
      <c r="E72" s="949"/>
      <c r="F72" s="949">
        <v>6319842</v>
      </c>
      <c r="G72" s="949">
        <v>6078865</v>
      </c>
      <c r="H72" s="949"/>
      <c r="I72" s="949"/>
      <c r="J72" s="949" t="s">
        <v>1685</v>
      </c>
      <c r="K72" s="949" t="b">
        <v>0</v>
      </c>
      <c r="L72" s="949">
        <v>0</v>
      </c>
      <c r="M72" s="949">
        <v>0</v>
      </c>
      <c r="N72" s="949" t="s">
        <v>621</v>
      </c>
      <c r="O72" s="949" t="s">
        <v>1364</v>
      </c>
    </row>
    <row r="73" spans="1:15" ht="11.25">
      <c r="A73" s="949">
        <v>72</v>
      </c>
      <c r="B73" s="949">
        <v>72</v>
      </c>
      <c r="C73" s="949">
        <v>0</v>
      </c>
      <c r="D73" s="950" t="s">
        <v>1688</v>
      </c>
      <c r="E73" s="949"/>
      <c r="F73" s="949">
        <v>170154</v>
      </c>
      <c r="G73" s="949">
        <v>58890</v>
      </c>
      <c r="H73" s="949"/>
      <c r="I73" s="949"/>
      <c r="J73" s="949" t="s">
        <v>1685</v>
      </c>
      <c r="K73" s="949" t="b">
        <v>0</v>
      </c>
      <c r="L73" s="949">
        <v>0</v>
      </c>
      <c r="M73" s="949">
        <v>0</v>
      </c>
      <c r="N73" s="949" t="s">
        <v>621</v>
      </c>
      <c r="O73" s="949" t="s">
        <v>1364</v>
      </c>
    </row>
    <row r="74" spans="1:15" ht="11.25">
      <c r="A74" s="949">
        <v>73</v>
      </c>
      <c r="B74" s="949">
        <v>73</v>
      </c>
      <c r="C74" s="949">
        <v>0</v>
      </c>
      <c r="D74" s="950" t="s">
        <v>1689</v>
      </c>
      <c r="E74" s="949"/>
      <c r="F74" s="949">
        <v>6489996</v>
      </c>
      <c r="G74" s="949">
        <v>6137755</v>
      </c>
      <c r="H74" s="949"/>
      <c r="I74" s="949"/>
      <c r="J74" s="949"/>
      <c r="K74" s="949" t="b">
        <v>1</v>
      </c>
      <c r="L74" s="949">
        <v>0</v>
      </c>
      <c r="M74" s="949">
        <v>0</v>
      </c>
      <c r="N74" s="949" t="s">
        <v>621</v>
      </c>
      <c r="O74" s="949" t="s">
        <v>1364</v>
      </c>
    </row>
    <row r="75" spans="1:15" ht="11.25">
      <c r="A75" s="949">
        <v>74</v>
      </c>
      <c r="B75" s="949">
        <v>74</v>
      </c>
      <c r="C75" s="949">
        <v>0</v>
      </c>
      <c r="D75" s="950" t="s">
        <v>1690</v>
      </c>
      <c r="E75" s="949"/>
      <c r="F75" s="949">
        <v>74085388</v>
      </c>
      <c r="G75" s="949">
        <v>67488504</v>
      </c>
      <c r="H75" s="949"/>
      <c r="I75" s="949"/>
      <c r="J75" s="949"/>
      <c r="K75" s="949" t="b">
        <v>1</v>
      </c>
      <c r="L75" s="949">
        <v>0</v>
      </c>
      <c r="M75" s="949">
        <v>0</v>
      </c>
      <c r="N75" s="949" t="s">
        <v>621</v>
      </c>
      <c r="O75" s="949" t="s">
        <v>1364</v>
      </c>
    </row>
    <row r="76" spans="1:15" ht="11.25">
      <c r="A76" s="949">
        <v>75</v>
      </c>
      <c r="B76" s="949">
        <v>75</v>
      </c>
      <c r="C76" s="949">
        <v>0</v>
      </c>
      <c r="D76" s="950" t="s">
        <v>1691</v>
      </c>
      <c r="E76" s="949"/>
      <c r="F76" s="949">
        <v>0</v>
      </c>
      <c r="G76" s="949">
        <v>0</v>
      </c>
      <c r="H76" s="949" t="s">
        <v>620</v>
      </c>
      <c r="I76" s="949" t="s">
        <v>1612</v>
      </c>
      <c r="J76" s="949"/>
      <c r="K76" s="949" t="b">
        <v>0</v>
      </c>
      <c r="L76" s="949">
        <v>0</v>
      </c>
      <c r="M76" s="949">
        <v>0</v>
      </c>
      <c r="N76" s="949" t="s">
        <v>621</v>
      </c>
      <c r="O76" s="949" t="s">
        <v>1364</v>
      </c>
    </row>
    <row r="77" spans="1:15" ht="11.25">
      <c r="A77" s="949">
        <v>76</v>
      </c>
      <c r="B77" s="949">
        <v>76</v>
      </c>
      <c r="C77" s="949">
        <v>0</v>
      </c>
      <c r="D77" s="950" t="s">
        <v>1692</v>
      </c>
      <c r="E77" s="949"/>
      <c r="F77" s="949">
        <v>1110440782</v>
      </c>
      <c r="G77" s="949">
        <v>1051403868</v>
      </c>
      <c r="H77" s="949"/>
      <c r="I77" s="949"/>
      <c r="J77" s="949" t="s">
        <v>1693</v>
      </c>
      <c r="K77" s="949" t="b">
        <v>0</v>
      </c>
      <c r="L77" s="949">
        <v>0</v>
      </c>
      <c r="M77" s="949">
        <v>0</v>
      </c>
      <c r="N77" s="949" t="s">
        <v>621</v>
      </c>
      <c r="O77" s="949" t="s">
        <v>1364</v>
      </c>
    </row>
    <row r="78" spans="1:15" ht="11.25">
      <c r="A78" s="949">
        <v>77</v>
      </c>
      <c r="B78" s="949">
        <v>77</v>
      </c>
      <c r="C78" s="949">
        <v>0</v>
      </c>
      <c r="D78" s="950" t="s">
        <v>1694</v>
      </c>
      <c r="E78" s="949"/>
      <c r="F78" s="949">
        <v>2807073</v>
      </c>
      <c r="G78" s="949">
        <v>2439758</v>
      </c>
      <c r="H78" s="949"/>
      <c r="I78" s="949"/>
      <c r="J78" s="949" t="s">
        <v>1693</v>
      </c>
      <c r="K78" s="949" t="b">
        <v>0</v>
      </c>
      <c r="L78" s="949">
        <v>0</v>
      </c>
      <c r="M78" s="949">
        <v>0</v>
      </c>
      <c r="N78" s="949" t="s">
        <v>621</v>
      </c>
      <c r="O78" s="949" t="s">
        <v>1364</v>
      </c>
    </row>
    <row r="79" spans="1:15" ht="11.25">
      <c r="A79" s="949">
        <v>78</v>
      </c>
      <c r="B79" s="949">
        <v>78</v>
      </c>
      <c r="C79" s="949">
        <v>0</v>
      </c>
      <c r="D79" s="950" t="s">
        <v>1695</v>
      </c>
      <c r="E79" s="949"/>
      <c r="F79" s="949">
        <v>8915211</v>
      </c>
      <c r="G79" s="949">
        <v>7862050</v>
      </c>
      <c r="H79" s="949"/>
      <c r="I79" s="949"/>
      <c r="J79" s="949" t="s">
        <v>1693</v>
      </c>
      <c r="K79" s="949" t="b">
        <v>0</v>
      </c>
      <c r="L79" s="949">
        <v>0</v>
      </c>
      <c r="M79" s="949">
        <v>0</v>
      </c>
      <c r="N79" s="949" t="s">
        <v>621</v>
      </c>
      <c r="O79" s="949" t="s">
        <v>1364</v>
      </c>
    </row>
    <row r="80" spans="1:15" ht="11.25">
      <c r="A80" s="949">
        <v>79</v>
      </c>
      <c r="B80" s="949">
        <v>79</v>
      </c>
      <c r="C80" s="949">
        <v>0</v>
      </c>
      <c r="D80" s="950" t="s">
        <v>1696</v>
      </c>
      <c r="E80" s="949"/>
      <c r="F80" s="949">
        <v>1122163066</v>
      </c>
      <c r="G80" s="949">
        <v>1061705676</v>
      </c>
      <c r="H80" s="949"/>
      <c r="I80" s="949"/>
      <c r="J80" s="949"/>
      <c r="K80" s="949" t="b">
        <v>1</v>
      </c>
      <c r="L80" s="949">
        <v>0</v>
      </c>
      <c r="M80" s="949">
        <v>0</v>
      </c>
      <c r="N80" s="949" t="s">
        <v>621</v>
      </c>
      <c r="O80" s="949" t="s">
        <v>1364</v>
      </c>
    </row>
    <row r="81" spans="1:15" ht="11.25">
      <c r="A81" s="949">
        <v>80</v>
      </c>
      <c r="B81" s="949">
        <v>80</v>
      </c>
      <c r="C81" s="949">
        <v>0</v>
      </c>
      <c r="D81" s="950" t="s">
        <v>1697</v>
      </c>
      <c r="E81" s="949"/>
      <c r="F81" s="949">
        <v>1276991169</v>
      </c>
      <c r="G81" s="949">
        <v>1213310981</v>
      </c>
      <c r="H81" s="949"/>
      <c r="I81" s="949"/>
      <c r="J81" s="949"/>
      <c r="K81" s="949" t="b">
        <v>1</v>
      </c>
      <c r="L81" s="949">
        <v>0</v>
      </c>
      <c r="M81" s="949">
        <v>0</v>
      </c>
      <c r="N81" s="949" t="s">
        <v>621</v>
      </c>
      <c r="O81" s="949" t="s">
        <v>1364</v>
      </c>
    </row>
    <row r="82" spans="1:15" ht="11.25">
      <c r="A82" s="949">
        <v>81</v>
      </c>
      <c r="B82" s="949">
        <v>81</v>
      </c>
      <c r="C82" s="949">
        <v>0</v>
      </c>
      <c r="D82" s="950" t="s">
        <v>1698</v>
      </c>
      <c r="E82" s="949"/>
      <c r="F82" s="949">
        <v>0</v>
      </c>
      <c r="G82" s="949">
        <v>0</v>
      </c>
      <c r="H82" s="949" t="s">
        <v>620</v>
      </c>
      <c r="I82" s="949" t="s">
        <v>1612</v>
      </c>
      <c r="J82" s="949"/>
      <c r="K82" s="949" t="b">
        <v>0</v>
      </c>
      <c r="L82" s="949">
        <v>0</v>
      </c>
      <c r="M82" s="949">
        <v>0</v>
      </c>
      <c r="N82" s="949" t="s">
        <v>621</v>
      </c>
      <c r="O82" s="949" t="s">
        <v>1364</v>
      </c>
    </row>
    <row r="83" spans="1:15" ht="11.25">
      <c r="A83" s="949">
        <v>82</v>
      </c>
      <c r="B83" s="949">
        <v>82</v>
      </c>
      <c r="C83" s="949">
        <v>0</v>
      </c>
      <c r="D83" s="950" t="s">
        <v>237</v>
      </c>
      <c r="E83" s="949"/>
      <c r="F83" s="949">
        <v>0</v>
      </c>
      <c r="G83" s="949">
        <v>0</v>
      </c>
      <c r="H83" s="949" t="s">
        <v>620</v>
      </c>
      <c r="I83" s="949" t="s">
        <v>1612</v>
      </c>
      <c r="J83" s="949"/>
      <c r="K83" s="949" t="b">
        <v>0</v>
      </c>
      <c r="L83" s="949">
        <v>0</v>
      </c>
      <c r="M83" s="949">
        <v>0</v>
      </c>
      <c r="N83" s="949" t="s">
        <v>621</v>
      </c>
      <c r="O83" s="949" t="s">
        <v>1364</v>
      </c>
    </row>
    <row r="84" spans="1:15" ht="11.25">
      <c r="A84" s="949">
        <v>83</v>
      </c>
      <c r="B84" s="949">
        <v>83</v>
      </c>
      <c r="C84" s="949">
        <v>0</v>
      </c>
      <c r="D84" s="950" t="s">
        <v>1699</v>
      </c>
      <c r="E84" s="949"/>
      <c r="F84" s="949">
        <v>2293233</v>
      </c>
      <c r="G84" s="949">
        <v>2414153</v>
      </c>
      <c r="H84" s="949"/>
      <c r="I84" s="949"/>
      <c r="J84" s="949" t="s">
        <v>1700</v>
      </c>
      <c r="K84" s="949" t="b">
        <v>0</v>
      </c>
      <c r="L84" s="949">
        <v>0</v>
      </c>
      <c r="M84" s="949">
        <v>0</v>
      </c>
      <c r="N84" s="949" t="s">
        <v>621</v>
      </c>
      <c r="O84" s="949" t="s">
        <v>1364</v>
      </c>
    </row>
    <row r="85" spans="1:15" ht="11.25">
      <c r="A85" s="949">
        <v>84</v>
      </c>
      <c r="B85" s="949">
        <v>84</v>
      </c>
      <c r="C85" s="949">
        <v>0</v>
      </c>
      <c r="D85" s="950" t="s">
        <v>1701</v>
      </c>
      <c r="E85" s="949"/>
      <c r="F85" s="949">
        <v>225593</v>
      </c>
      <c r="G85" s="949">
        <v>724843</v>
      </c>
      <c r="H85" s="949"/>
      <c r="I85" s="949"/>
      <c r="J85" s="949" t="s">
        <v>1700</v>
      </c>
      <c r="K85" s="949" t="b">
        <v>0</v>
      </c>
      <c r="L85" s="949">
        <v>0</v>
      </c>
      <c r="M85" s="949">
        <v>0</v>
      </c>
      <c r="N85" s="949" t="s">
        <v>621</v>
      </c>
      <c r="O85" s="949" t="s">
        <v>1364</v>
      </c>
    </row>
    <row r="86" spans="1:15" ht="11.25">
      <c r="A86" s="949">
        <v>85</v>
      </c>
      <c r="B86" s="949">
        <v>85</v>
      </c>
      <c r="C86" s="949">
        <v>0</v>
      </c>
      <c r="D86" s="950" t="s">
        <v>1702</v>
      </c>
      <c r="E86" s="949"/>
      <c r="F86" s="949">
        <v>0</v>
      </c>
      <c r="G86" s="949">
        <v>0</v>
      </c>
      <c r="H86" s="949"/>
      <c r="I86" s="949"/>
      <c r="J86" s="949" t="s">
        <v>1700</v>
      </c>
      <c r="K86" s="949" t="b">
        <v>0</v>
      </c>
      <c r="L86" s="949">
        <v>0</v>
      </c>
      <c r="M86" s="949">
        <v>0</v>
      </c>
      <c r="N86" s="949" t="s">
        <v>621</v>
      </c>
      <c r="O86" s="949" t="s">
        <v>1364</v>
      </c>
    </row>
    <row r="87" spans="1:15" ht="11.25">
      <c r="A87" s="949">
        <v>86</v>
      </c>
      <c r="B87" s="949">
        <v>86</v>
      </c>
      <c r="C87" s="949">
        <v>0</v>
      </c>
      <c r="D87" s="950" t="s">
        <v>1703</v>
      </c>
      <c r="E87" s="949"/>
      <c r="F87" s="949">
        <v>476058</v>
      </c>
      <c r="G87" s="949">
        <v>0</v>
      </c>
      <c r="H87" s="949"/>
      <c r="I87" s="949"/>
      <c r="J87" s="949" t="s">
        <v>1700</v>
      </c>
      <c r="K87" s="949" t="b">
        <v>0</v>
      </c>
      <c r="L87" s="949">
        <v>561410724</v>
      </c>
      <c r="M87" s="949">
        <v>0</v>
      </c>
      <c r="N87" s="949" t="s">
        <v>621</v>
      </c>
      <c r="O87" s="949" t="s">
        <v>1364</v>
      </c>
    </row>
    <row r="88" spans="1:15" ht="11.25">
      <c r="A88" s="949">
        <v>87</v>
      </c>
      <c r="B88" s="949">
        <v>87</v>
      </c>
      <c r="C88" s="949">
        <v>0</v>
      </c>
      <c r="D88" s="950" t="s">
        <v>1704</v>
      </c>
      <c r="E88" s="949"/>
      <c r="F88" s="949">
        <v>554723</v>
      </c>
      <c r="G88" s="949">
        <v>0</v>
      </c>
      <c r="H88" s="949"/>
      <c r="I88" s="949"/>
      <c r="J88" s="949" t="s">
        <v>1700</v>
      </c>
      <c r="K88" s="949" t="b">
        <v>0</v>
      </c>
      <c r="L88" s="949">
        <v>561410725</v>
      </c>
      <c r="M88" s="949">
        <v>0</v>
      </c>
      <c r="N88" s="949" t="s">
        <v>621</v>
      </c>
      <c r="O88" s="949" t="s">
        <v>1364</v>
      </c>
    </row>
    <row r="89" spans="1:15" ht="11.25">
      <c r="A89" s="949">
        <v>88</v>
      </c>
      <c r="B89" s="949">
        <v>88</v>
      </c>
      <c r="C89" s="949">
        <v>0</v>
      </c>
      <c r="D89" s="950" t="s">
        <v>1705</v>
      </c>
      <c r="E89" s="949"/>
      <c r="F89" s="949">
        <v>0</v>
      </c>
      <c r="G89" s="949">
        <v>0</v>
      </c>
      <c r="H89" s="949"/>
      <c r="I89" s="949"/>
      <c r="J89" s="949" t="s">
        <v>1700</v>
      </c>
      <c r="K89" s="949" t="b">
        <v>0</v>
      </c>
      <c r="L89" s="949">
        <v>0</v>
      </c>
      <c r="M89" s="949">
        <v>0</v>
      </c>
      <c r="N89" s="949" t="s">
        <v>621</v>
      </c>
      <c r="O89" s="949" t="s">
        <v>1364</v>
      </c>
    </row>
    <row r="90" spans="1:15" ht="11.25">
      <c r="A90" s="949">
        <v>89</v>
      </c>
      <c r="B90" s="949">
        <v>89</v>
      </c>
      <c r="C90" s="949">
        <v>0</v>
      </c>
      <c r="D90" s="950" t="s">
        <v>1706</v>
      </c>
      <c r="E90" s="949"/>
      <c r="F90" s="949">
        <v>0</v>
      </c>
      <c r="G90" s="949">
        <v>0</v>
      </c>
      <c r="H90" s="949"/>
      <c r="I90" s="949"/>
      <c r="J90" s="949" t="s">
        <v>1700</v>
      </c>
      <c r="K90" s="949" t="b">
        <v>0</v>
      </c>
      <c r="L90" s="949">
        <v>0</v>
      </c>
      <c r="M90" s="949">
        <v>0</v>
      </c>
      <c r="N90" s="949" t="s">
        <v>621</v>
      </c>
      <c r="O90" s="949" t="s">
        <v>1364</v>
      </c>
    </row>
    <row r="91" spans="1:15" ht="11.25">
      <c r="A91" s="949">
        <v>90</v>
      </c>
      <c r="B91" s="949">
        <v>90</v>
      </c>
      <c r="C91" s="949">
        <v>0</v>
      </c>
      <c r="D91" s="950" t="s">
        <v>1707</v>
      </c>
      <c r="E91" s="949"/>
      <c r="F91" s="949">
        <v>85</v>
      </c>
      <c r="G91" s="949">
        <v>0</v>
      </c>
      <c r="H91" s="949"/>
      <c r="I91" s="949"/>
      <c r="J91" s="949" t="s">
        <v>1700</v>
      </c>
      <c r="K91" s="949" t="b">
        <v>0</v>
      </c>
      <c r="L91" s="949">
        <v>561410726</v>
      </c>
      <c r="M91" s="949">
        <v>0</v>
      </c>
      <c r="N91" s="949" t="s">
        <v>621</v>
      </c>
      <c r="O91" s="949" t="s">
        <v>1364</v>
      </c>
    </row>
    <row r="92" spans="1:15" ht="11.25">
      <c r="A92" s="949">
        <v>91</v>
      </c>
      <c r="B92" s="949">
        <v>91</v>
      </c>
      <c r="C92" s="949">
        <v>0</v>
      </c>
      <c r="D92" s="950" t="s">
        <v>1708</v>
      </c>
      <c r="E92" s="949"/>
      <c r="F92" s="949">
        <v>95</v>
      </c>
      <c r="G92" s="949">
        <v>0</v>
      </c>
      <c r="H92" s="949"/>
      <c r="I92" s="949"/>
      <c r="J92" s="949" t="s">
        <v>1700</v>
      </c>
      <c r="K92" s="949" t="b">
        <v>0</v>
      </c>
      <c r="L92" s="949">
        <v>561410727</v>
      </c>
      <c r="M92" s="949">
        <v>0</v>
      </c>
      <c r="N92" s="949" t="s">
        <v>621</v>
      </c>
      <c r="O92" s="949" t="s">
        <v>1364</v>
      </c>
    </row>
    <row r="93" spans="1:15" ht="11.25">
      <c r="A93" s="949">
        <v>92</v>
      </c>
      <c r="B93" s="949">
        <v>92</v>
      </c>
      <c r="C93" s="949">
        <v>0</v>
      </c>
      <c r="D93" s="950" t="s">
        <v>1709</v>
      </c>
      <c r="E93" s="949"/>
      <c r="F93" s="949">
        <v>0</v>
      </c>
      <c r="G93" s="949">
        <v>0</v>
      </c>
      <c r="H93" s="949"/>
      <c r="I93" s="949"/>
      <c r="J93" s="949" t="s">
        <v>1700</v>
      </c>
      <c r="K93" s="949" t="b">
        <v>0</v>
      </c>
      <c r="L93" s="949">
        <v>0</v>
      </c>
      <c r="M93" s="949">
        <v>0</v>
      </c>
      <c r="N93" s="949" t="s">
        <v>621</v>
      </c>
      <c r="O93" s="949" t="s">
        <v>1364</v>
      </c>
    </row>
    <row r="94" spans="1:15" ht="11.25">
      <c r="A94" s="949">
        <v>93</v>
      </c>
      <c r="B94" s="949">
        <v>93</v>
      </c>
      <c r="C94" s="949">
        <v>0</v>
      </c>
      <c r="D94" s="950" t="s">
        <v>1710</v>
      </c>
      <c r="E94" s="949"/>
      <c r="F94" s="949">
        <v>23689</v>
      </c>
      <c r="G94" s="949">
        <v>15957</v>
      </c>
      <c r="H94" s="949"/>
      <c r="I94" s="949"/>
      <c r="J94" s="949" t="s">
        <v>1700</v>
      </c>
      <c r="K94" s="949" t="b">
        <v>0</v>
      </c>
      <c r="L94" s="949">
        <v>0</v>
      </c>
      <c r="M94" s="949">
        <v>0</v>
      </c>
      <c r="N94" s="949" t="s">
        <v>621</v>
      </c>
      <c r="O94" s="949" t="s">
        <v>1364</v>
      </c>
    </row>
    <row r="95" spans="1:15" ht="11.25">
      <c r="A95" s="949">
        <v>94</v>
      </c>
      <c r="B95" s="949">
        <v>94</v>
      </c>
      <c r="C95" s="949">
        <v>0</v>
      </c>
      <c r="D95" s="950" t="s">
        <v>1711</v>
      </c>
      <c r="E95" s="949"/>
      <c r="F95" s="949">
        <v>0</v>
      </c>
      <c r="G95" s="949">
        <v>0</v>
      </c>
      <c r="H95" s="949"/>
      <c r="I95" s="949"/>
      <c r="J95" s="949" t="s">
        <v>1700</v>
      </c>
      <c r="K95" s="949" t="b">
        <v>0</v>
      </c>
      <c r="L95" s="949">
        <v>0</v>
      </c>
      <c r="M95" s="949">
        <v>0</v>
      </c>
      <c r="N95" s="949" t="s">
        <v>621</v>
      </c>
      <c r="O95" s="949" t="s">
        <v>1364</v>
      </c>
    </row>
    <row r="96" spans="1:15" ht="11.25">
      <c r="A96" s="949">
        <v>95</v>
      </c>
      <c r="B96" s="949">
        <v>95</v>
      </c>
      <c r="C96" s="949">
        <v>0</v>
      </c>
      <c r="D96" s="950" t="s">
        <v>1712</v>
      </c>
      <c r="E96" s="949"/>
      <c r="F96" s="949">
        <v>0</v>
      </c>
      <c r="G96" s="949">
        <v>0</v>
      </c>
      <c r="H96" s="949"/>
      <c r="I96" s="949"/>
      <c r="J96" s="949" t="s">
        <v>1700</v>
      </c>
      <c r="K96" s="949" t="b">
        <v>0</v>
      </c>
      <c r="L96" s="949">
        <v>0</v>
      </c>
      <c r="M96" s="949">
        <v>0</v>
      </c>
      <c r="N96" s="949" t="s">
        <v>621</v>
      </c>
      <c r="O96" s="949" t="s">
        <v>1364</v>
      </c>
    </row>
    <row r="97" spans="1:15" ht="11.25">
      <c r="A97" s="949">
        <v>96</v>
      </c>
      <c r="B97" s="949">
        <v>96</v>
      </c>
      <c r="C97" s="949">
        <v>0</v>
      </c>
      <c r="D97" s="950" t="s">
        <v>1713</v>
      </c>
      <c r="E97" s="949"/>
      <c r="F97" s="949">
        <v>65426297</v>
      </c>
      <c r="G97" s="949">
        <v>55875867</v>
      </c>
      <c r="H97" s="949"/>
      <c r="I97" s="949"/>
      <c r="J97" s="949" t="s">
        <v>1700</v>
      </c>
      <c r="K97" s="949" t="b">
        <v>0</v>
      </c>
      <c r="L97" s="949">
        <v>0</v>
      </c>
      <c r="M97" s="949">
        <v>0</v>
      </c>
      <c r="N97" s="949" t="s">
        <v>621</v>
      </c>
      <c r="O97" s="949" t="s">
        <v>1364</v>
      </c>
    </row>
    <row r="98" spans="1:15" ht="11.25">
      <c r="A98" s="949">
        <v>97</v>
      </c>
      <c r="B98" s="949">
        <v>97</v>
      </c>
      <c r="C98" s="949">
        <v>0</v>
      </c>
      <c r="D98" s="950" t="s">
        <v>1714</v>
      </c>
      <c r="E98" s="949"/>
      <c r="F98" s="949">
        <v>2418580</v>
      </c>
      <c r="G98" s="949">
        <v>1556143</v>
      </c>
      <c r="H98" s="949"/>
      <c r="I98" s="949"/>
      <c r="J98" s="949" t="s">
        <v>1700</v>
      </c>
      <c r="K98" s="949" t="b">
        <v>0</v>
      </c>
      <c r="L98" s="949">
        <v>0</v>
      </c>
      <c r="M98" s="949">
        <v>0</v>
      </c>
      <c r="N98" s="949" t="s">
        <v>621</v>
      </c>
      <c r="O98" s="949" t="s">
        <v>1364</v>
      </c>
    </row>
    <row r="99" spans="1:15" ht="11.25">
      <c r="A99" s="949">
        <v>98</v>
      </c>
      <c r="B99" s="949">
        <v>98</v>
      </c>
      <c r="C99" s="949">
        <v>0</v>
      </c>
      <c r="D99" s="950" t="s">
        <v>1715</v>
      </c>
      <c r="E99" s="949"/>
      <c r="F99" s="949">
        <v>1749496</v>
      </c>
      <c r="G99" s="949">
        <v>1771962</v>
      </c>
      <c r="H99" s="949"/>
      <c r="I99" s="949"/>
      <c r="J99" s="949" t="s">
        <v>1700</v>
      </c>
      <c r="K99" s="949" t="b">
        <v>0</v>
      </c>
      <c r="L99" s="949">
        <v>0</v>
      </c>
      <c r="M99" s="949">
        <v>0</v>
      </c>
      <c r="N99" s="949" t="s">
        <v>621</v>
      </c>
      <c r="O99" s="949" t="s">
        <v>1364</v>
      </c>
    </row>
    <row r="100" spans="1:15" ht="11.25">
      <c r="A100" s="949">
        <v>99</v>
      </c>
      <c r="B100" s="949">
        <v>99</v>
      </c>
      <c r="C100" s="949">
        <v>0</v>
      </c>
      <c r="D100" s="950" t="s">
        <v>1716</v>
      </c>
      <c r="E100" s="949"/>
      <c r="F100" s="949">
        <v>73167849</v>
      </c>
      <c r="G100" s="949">
        <v>62358925</v>
      </c>
      <c r="H100" s="949"/>
      <c r="I100" s="949"/>
      <c r="J100" s="949"/>
      <c r="K100" s="949" t="b">
        <v>1</v>
      </c>
      <c r="L100" s="949">
        <v>0</v>
      </c>
      <c r="M100" s="949">
        <v>0</v>
      </c>
      <c r="N100" s="949" t="s">
        <v>621</v>
      </c>
      <c r="O100" s="949" t="s">
        <v>1364</v>
      </c>
    </row>
    <row r="101" spans="1:15" ht="11.25">
      <c r="A101" s="949">
        <v>100</v>
      </c>
      <c r="B101" s="949">
        <v>100</v>
      </c>
      <c r="C101" s="949">
        <v>0</v>
      </c>
      <c r="D101" s="950" t="s">
        <v>238</v>
      </c>
      <c r="E101" s="949"/>
      <c r="F101" s="949">
        <v>0</v>
      </c>
      <c r="G101" s="949">
        <v>0</v>
      </c>
      <c r="H101" s="949" t="s">
        <v>620</v>
      </c>
      <c r="I101" s="949" t="s">
        <v>1612</v>
      </c>
      <c r="J101" s="949"/>
      <c r="K101" s="949" t="b">
        <v>0</v>
      </c>
      <c r="L101" s="949">
        <v>0</v>
      </c>
      <c r="M101" s="949">
        <v>0</v>
      </c>
      <c r="N101" s="949" t="s">
        <v>621</v>
      </c>
      <c r="O101" s="949" t="s">
        <v>1364</v>
      </c>
    </row>
    <row r="102" spans="1:15" ht="11.25">
      <c r="A102" s="949">
        <v>101</v>
      </c>
      <c r="B102" s="949">
        <v>101</v>
      </c>
      <c r="C102" s="949">
        <v>0</v>
      </c>
      <c r="D102" s="950" t="s">
        <v>1717</v>
      </c>
      <c r="E102" s="949"/>
      <c r="F102" s="949">
        <v>0</v>
      </c>
      <c r="G102" s="949">
        <v>0</v>
      </c>
      <c r="H102" s="949"/>
      <c r="I102" s="949"/>
      <c r="J102" s="949" t="s">
        <v>1718</v>
      </c>
      <c r="K102" s="949" t="b">
        <v>0</v>
      </c>
      <c r="L102" s="949">
        <v>0</v>
      </c>
      <c r="M102" s="949">
        <v>0</v>
      </c>
      <c r="N102" s="949" t="s">
        <v>621</v>
      </c>
      <c r="O102" s="949" t="s">
        <v>1364</v>
      </c>
    </row>
    <row r="103" spans="1:15" ht="11.25">
      <c r="A103" s="949">
        <v>102</v>
      </c>
      <c r="B103" s="949">
        <v>102</v>
      </c>
      <c r="C103" s="949">
        <v>0</v>
      </c>
      <c r="D103" s="950" t="s">
        <v>1719</v>
      </c>
      <c r="E103" s="949"/>
      <c r="F103" s="949">
        <v>0</v>
      </c>
      <c r="G103" s="949">
        <v>0</v>
      </c>
      <c r="H103" s="949"/>
      <c r="I103" s="949"/>
      <c r="J103" s="949" t="s">
        <v>1718</v>
      </c>
      <c r="K103" s="949" t="b">
        <v>0</v>
      </c>
      <c r="L103" s="949">
        <v>0</v>
      </c>
      <c r="M103" s="949">
        <v>0</v>
      </c>
      <c r="N103" s="949" t="s">
        <v>621</v>
      </c>
      <c r="O103" s="949" t="s">
        <v>1364</v>
      </c>
    </row>
    <row r="104" spans="1:15" ht="11.25">
      <c r="A104" s="949">
        <v>103</v>
      </c>
      <c r="B104" s="949">
        <v>103</v>
      </c>
      <c r="C104" s="949">
        <v>0</v>
      </c>
      <c r="D104" s="950" t="s">
        <v>1720</v>
      </c>
      <c r="E104" s="949"/>
      <c r="F104" s="949">
        <v>0</v>
      </c>
      <c r="G104" s="949">
        <v>0</v>
      </c>
      <c r="H104" s="949"/>
      <c r="I104" s="949"/>
      <c r="J104" s="949" t="s">
        <v>1718</v>
      </c>
      <c r="K104" s="949" t="b">
        <v>0</v>
      </c>
      <c r="L104" s="949">
        <v>0</v>
      </c>
      <c r="M104" s="949">
        <v>0</v>
      </c>
      <c r="N104" s="949" t="s">
        <v>621</v>
      </c>
      <c r="O104" s="949" t="s">
        <v>1364</v>
      </c>
    </row>
    <row r="105" spans="1:15" ht="11.25">
      <c r="A105" s="949">
        <v>104</v>
      </c>
      <c r="B105" s="949">
        <v>104</v>
      </c>
      <c r="C105" s="949">
        <v>0</v>
      </c>
      <c r="D105" s="950" t="s">
        <v>1721</v>
      </c>
      <c r="E105" s="949"/>
      <c r="F105" s="949">
        <v>1350261</v>
      </c>
      <c r="G105" s="949">
        <v>0</v>
      </c>
      <c r="H105" s="949"/>
      <c r="I105" s="949"/>
      <c r="J105" s="949" t="s">
        <v>1718</v>
      </c>
      <c r="K105" s="949" t="b">
        <v>0</v>
      </c>
      <c r="L105" s="949">
        <v>561410728</v>
      </c>
      <c r="M105" s="949">
        <v>0</v>
      </c>
      <c r="N105" s="949" t="s">
        <v>621</v>
      </c>
      <c r="O105" s="949" t="s">
        <v>1364</v>
      </c>
    </row>
    <row r="106" spans="1:15" ht="11.25">
      <c r="A106" s="949">
        <v>105</v>
      </c>
      <c r="B106" s="949">
        <v>105</v>
      </c>
      <c r="C106" s="949">
        <v>0</v>
      </c>
      <c r="D106" s="950" t="s">
        <v>1722</v>
      </c>
      <c r="E106" s="949"/>
      <c r="F106" s="949">
        <v>0</v>
      </c>
      <c r="G106" s="949">
        <v>0</v>
      </c>
      <c r="H106" s="949"/>
      <c r="I106" s="949"/>
      <c r="J106" s="949" t="s">
        <v>1718</v>
      </c>
      <c r="K106" s="949" t="b">
        <v>0</v>
      </c>
      <c r="L106" s="949">
        <v>0</v>
      </c>
      <c r="M106" s="949">
        <v>0</v>
      </c>
      <c r="N106" s="949" t="s">
        <v>621</v>
      </c>
      <c r="O106" s="949" t="s">
        <v>1364</v>
      </c>
    </row>
    <row r="107" spans="1:15" ht="11.25">
      <c r="A107" s="949">
        <v>106</v>
      </c>
      <c r="B107" s="949">
        <v>106</v>
      </c>
      <c r="C107" s="949">
        <v>0</v>
      </c>
      <c r="D107" s="950" t="s">
        <v>1723</v>
      </c>
      <c r="E107" s="949"/>
      <c r="F107" s="949">
        <v>0</v>
      </c>
      <c r="G107" s="949">
        <v>0</v>
      </c>
      <c r="H107" s="949"/>
      <c r="I107" s="949"/>
      <c r="J107" s="949" t="s">
        <v>1718</v>
      </c>
      <c r="K107" s="949" t="b">
        <v>0</v>
      </c>
      <c r="L107" s="949">
        <v>0</v>
      </c>
      <c r="M107" s="949">
        <v>0</v>
      </c>
      <c r="N107" s="949" t="s">
        <v>621</v>
      </c>
      <c r="O107" s="949" t="s">
        <v>1364</v>
      </c>
    </row>
    <row r="108" spans="1:15" ht="11.25">
      <c r="A108" s="949">
        <v>107</v>
      </c>
      <c r="B108" s="949">
        <v>107</v>
      </c>
      <c r="C108" s="949">
        <v>0</v>
      </c>
      <c r="D108" s="950" t="s">
        <v>1724</v>
      </c>
      <c r="E108" s="949"/>
      <c r="F108" s="949">
        <v>1087899</v>
      </c>
      <c r="G108" s="949">
        <v>907566</v>
      </c>
      <c r="H108" s="949"/>
      <c r="I108" s="949"/>
      <c r="J108" s="949" t="s">
        <v>1718</v>
      </c>
      <c r="K108" s="949" t="b">
        <v>0</v>
      </c>
      <c r="L108" s="949">
        <v>0</v>
      </c>
      <c r="M108" s="949">
        <v>0</v>
      </c>
      <c r="N108" s="949" t="s">
        <v>621</v>
      </c>
      <c r="O108" s="949" t="s">
        <v>1364</v>
      </c>
    </row>
    <row r="109" spans="1:15" ht="11.25">
      <c r="A109" s="949">
        <v>108</v>
      </c>
      <c r="B109" s="949">
        <v>108</v>
      </c>
      <c r="C109" s="949">
        <v>0</v>
      </c>
      <c r="D109" s="950" t="s">
        <v>1725</v>
      </c>
      <c r="E109" s="949"/>
      <c r="F109" s="949">
        <v>868705</v>
      </c>
      <c r="G109" s="949">
        <v>1391780</v>
      </c>
      <c r="H109" s="949"/>
      <c r="I109" s="949"/>
      <c r="J109" s="949" t="s">
        <v>1718</v>
      </c>
      <c r="K109" s="949" t="b">
        <v>0</v>
      </c>
      <c r="L109" s="949">
        <v>0</v>
      </c>
      <c r="M109" s="949">
        <v>0</v>
      </c>
      <c r="N109" s="949" t="s">
        <v>621</v>
      </c>
      <c r="O109" s="949" t="s">
        <v>1364</v>
      </c>
    </row>
    <row r="110" spans="1:15" ht="11.25">
      <c r="A110" s="949">
        <v>109</v>
      </c>
      <c r="B110" s="949">
        <v>109</v>
      </c>
      <c r="C110" s="949">
        <v>0</v>
      </c>
      <c r="D110" s="950" t="s">
        <v>1726</v>
      </c>
      <c r="E110" s="949"/>
      <c r="F110" s="949">
        <v>0</v>
      </c>
      <c r="G110" s="949">
        <v>0</v>
      </c>
      <c r="H110" s="949"/>
      <c r="I110" s="949"/>
      <c r="J110" s="949" t="s">
        <v>1718</v>
      </c>
      <c r="K110" s="949" t="b">
        <v>0</v>
      </c>
      <c r="L110" s="949">
        <v>0</v>
      </c>
      <c r="M110" s="949">
        <v>0</v>
      </c>
      <c r="N110" s="949" t="s">
        <v>621</v>
      </c>
      <c r="O110" s="949" t="s">
        <v>1364</v>
      </c>
    </row>
    <row r="111" spans="1:15" ht="11.25">
      <c r="A111" s="949">
        <v>110</v>
      </c>
      <c r="B111" s="949">
        <v>110</v>
      </c>
      <c r="C111" s="949">
        <v>0</v>
      </c>
      <c r="D111" s="950" t="s">
        <v>1727</v>
      </c>
      <c r="E111" s="949"/>
      <c r="F111" s="949">
        <v>345384</v>
      </c>
      <c r="G111" s="949">
        <v>912091</v>
      </c>
      <c r="H111" s="949"/>
      <c r="I111" s="949"/>
      <c r="J111" s="949" t="s">
        <v>1718</v>
      </c>
      <c r="K111" s="949" t="b">
        <v>0</v>
      </c>
      <c r="L111" s="949">
        <v>0</v>
      </c>
      <c r="M111" s="949">
        <v>0</v>
      </c>
      <c r="N111" s="949" t="s">
        <v>621</v>
      </c>
      <c r="O111" s="949" t="s">
        <v>1364</v>
      </c>
    </row>
    <row r="112" spans="1:15" ht="11.25">
      <c r="A112" s="949">
        <v>111</v>
      </c>
      <c r="B112" s="949">
        <v>111</v>
      </c>
      <c r="C112" s="949">
        <v>0</v>
      </c>
      <c r="D112" s="950" t="s">
        <v>1728</v>
      </c>
      <c r="E112" s="949"/>
      <c r="F112" s="949">
        <v>3652249</v>
      </c>
      <c r="G112" s="949">
        <v>3211437</v>
      </c>
      <c r="H112" s="949"/>
      <c r="I112" s="949"/>
      <c r="J112" s="949"/>
      <c r="K112" s="949" t="b">
        <v>1</v>
      </c>
      <c r="L112" s="949">
        <v>0</v>
      </c>
      <c r="M112" s="949">
        <v>0</v>
      </c>
      <c r="N112" s="949" t="s">
        <v>621</v>
      </c>
      <c r="O112" s="949" t="s">
        <v>1364</v>
      </c>
    </row>
    <row r="113" spans="1:15" ht="11.25">
      <c r="A113" s="949">
        <v>112</v>
      </c>
      <c r="B113" s="949">
        <v>112</v>
      </c>
      <c r="C113" s="949">
        <v>0</v>
      </c>
      <c r="D113" s="950" t="s">
        <v>1729</v>
      </c>
      <c r="E113" s="949"/>
      <c r="F113" s="949">
        <v>76820098</v>
      </c>
      <c r="G113" s="949">
        <v>65570362</v>
      </c>
      <c r="H113" s="949"/>
      <c r="I113" s="949"/>
      <c r="J113" s="949"/>
      <c r="K113" s="949" t="b">
        <v>1</v>
      </c>
      <c r="L113" s="949">
        <v>0</v>
      </c>
      <c r="M113" s="949">
        <v>0</v>
      </c>
      <c r="N113" s="949" t="s">
        <v>621</v>
      </c>
      <c r="O113" s="949" t="s">
        <v>1364</v>
      </c>
    </row>
    <row r="114" spans="1:15" ht="11.25">
      <c r="A114" s="949">
        <v>113</v>
      </c>
      <c r="B114" s="949">
        <v>113</v>
      </c>
      <c r="C114" s="949">
        <v>0</v>
      </c>
      <c r="D114" s="950" t="s">
        <v>1730</v>
      </c>
      <c r="E114" s="949"/>
      <c r="F114" s="949">
        <v>0</v>
      </c>
      <c r="G114" s="949">
        <v>0</v>
      </c>
      <c r="H114" s="949" t="s">
        <v>620</v>
      </c>
      <c r="I114" s="949" t="s">
        <v>1612</v>
      </c>
      <c r="J114" s="949"/>
      <c r="K114" s="949" t="b">
        <v>0</v>
      </c>
      <c r="L114" s="949">
        <v>0</v>
      </c>
      <c r="M114" s="949">
        <v>0</v>
      </c>
      <c r="N114" s="949" t="s">
        <v>621</v>
      </c>
      <c r="O114" s="949" t="s">
        <v>1364</v>
      </c>
    </row>
    <row r="115" spans="1:15" ht="11.25">
      <c r="A115" s="949">
        <v>114</v>
      </c>
      <c r="B115" s="949">
        <v>114</v>
      </c>
      <c r="C115" s="949">
        <v>0</v>
      </c>
      <c r="D115" s="950" t="s">
        <v>237</v>
      </c>
      <c r="E115" s="949"/>
      <c r="F115" s="949">
        <v>0</v>
      </c>
      <c r="G115" s="949">
        <v>0</v>
      </c>
      <c r="H115" s="949" t="s">
        <v>620</v>
      </c>
      <c r="I115" s="949" t="s">
        <v>1612</v>
      </c>
      <c r="J115" s="949"/>
      <c r="K115" s="949" t="b">
        <v>0</v>
      </c>
      <c r="L115" s="949">
        <v>0</v>
      </c>
      <c r="M115" s="949">
        <v>0</v>
      </c>
      <c r="N115" s="949" t="s">
        <v>621</v>
      </c>
      <c r="O115" s="949" t="s">
        <v>1364</v>
      </c>
    </row>
    <row r="116" spans="1:15" ht="11.25">
      <c r="A116" s="949">
        <v>115</v>
      </c>
      <c r="B116" s="949">
        <v>115</v>
      </c>
      <c r="C116" s="949">
        <v>0</v>
      </c>
      <c r="D116" s="950" t="s">
        <v>1731</v>
      </c>
      <c r="E116" s="949"/>
      <c r="F116" s="949">
        <v>0</v>
      </c>
      <c r="G116" s="949">
        <v>0</v>
      </c>
      <c r="H116" s="949"/>
      <c r="I116" s="949"/>
      <c r="J116" s="949" t="s">
        <v>1732</v>
      </c>
      <c r="K116" s="949" t="b">
        <v>0</v>
      </c>
      <c r="L116" s="949">
        <v>0</v>
      </c>
      <c r="M116" s="949">
        <v>0</v>
      </c>
      <c r="N116" s="949" t="s">
        <v>621</v>
      </c>
      <c r="O116" s="949" t="s">
        <v>1364</v>
      </c>
    </row>
    <row r="117" spans="1:15" ht="11.25">
      <c r="A117" s="949">
        <v>116</v>
      </c>
      <c r="B117" s="949">
        <v>116</v>
      </c>
      <c r="C117" s="949">
        <v>0</v>
      </c>
      <c r="D117" s="950" t="s">
        <v>1733</v>
      </c>
      <c r="E117" s="949"/>
      <c r="F117" s="949">
        <v>0</v>
      </c>
      <c r="G117" s="949">
        <v>0</v>
      </c>
      <c r="H117" s="949"/>
      <c r="I117" s="949"/>
      <c r="J117" s="949" t="s">
        <v>1732</v>
      </c>
      <c r="K117" s="949" t="b">
        <v>0</v>
      </c>
      <c r="L117" s="949">
        <v>0</v>
      </c>
      <c r="M117" s="949">
        <v>0</v>
      </c>
      <c r="N117" s="949" t="s">
        <v>621</v>
      </c>
      <c r="O117" s="949" t="s">
        <v>1364</v>
      </c>
    </row>
    <row r="118" spans="1:15" ht="11.25">
      <c r="A118" s="949">
        <v>117</v>
      </c>
      <c r="B118" s="949">
        <v>117</v>
      </c>
      <c r="C118" s="949">
        <v>0</v>
      </c>
      <c r="D118" s="950" t="s">
        <v>1734</v>
      </c>
      <c r="E118" s="949"/>
      <c r="F118" s="949">
        <v>0</v>
      </c>
      <c r="G118" s="949">
        <v>0</v>
      </c>
      <c r="H118" s="949"/>
      <c r="I118" s="949"/>
      <c r="J118" s="949" t="s">
        <v>1732</v>
      </c>
      <c r="K118" s="949" t="b">
        <v>0</v>
      </c>
      <c r="L118" s="949">
        <v>0</v>
      </c>
      <c r="M118" s="949">
        <v>0</v>
      </c>
      <c r="N118" s="949" t="s">
        <v>621</v>
      </c>
      <c r="O118" s="949" t="s">
        <v>1364</v>
      </c>
    </row>
    <row r="119" spans="1:15" ht="11.25">
      <c r="A119" s="949">
        <v>118</v>
      </c>
      <c r="B119" s="949">
        <v>118</v>
      </c>
      <c r="C119" s="949">
        <v>0</v>
      </c>
      <c r="D119" s="950" t="s">
        <v>1735</v>
      </c>
      <c r="E119" s="949"/>
      <c r="F119" s="949">
        <v>0</v>
      </c>
      <c r="G119" s="949">
        <v>0</v>
      </c>
      <c r="H119" s="949"/>
      <c r="I119" s="949"/>
      <c r="J119" s="949" t="s">
        <v>1732</v>
      </c>
      <c r="K119" s="949" t="b">
        <v>0</v>
      </c>
      <c r="L119" s="949">
        <v>0</v>
      </c>
      <c r="M119" s="949">
        <v>0</v>
      </c>
      <c r="N119" s="949" t="s">
        <v>621</v>
      </c>
      <c r="O119" s="949" t="s">
        <v>1364</v>
      </c>
    </row>
    <row r="120" spans="1:15" ht="11.25">
      <c r="A120" s="949">
        <v>119</v>
      </c>
      <c r="B120" s="949">
        <v>119</v>
      </c>
      <c r="C120" s="949">
        <v>0</v>
      </c>
      <c r="D120" s="950" t="s">
        <v>1736</v>
      </c>
      <c r="E120" s="949"/>
      <c r="F120" s="949">
        <v>0</v>
      </c>
      <c r="G120" s="949">
        <v>0</v>
      </c>
      <c r="H120" s="949"/>
      <c r="I120" s="949"/>
      <c r="J120" s="949" t="s">
        <v>1732</v>
      </c>
      <c r="K120" s="949" t="b">
        <v>0</v>
      </c>
      <c r="L120" s="949">
        <v>0</v>
      </c>
      <c r="M120" s="949">
        <v>0</v>
      </c>
      <c r="N120" s="949" t="s">
        <v>621</v>
      </c>
      <c r="O120" s="949" t="s">
        <v>1364</v>
      </c>
    </row>
    <row r="121" spans="1:15" ht="11.25">
      <c r="A121" s="949">
        <v>120</v>
      </c>
      <c r="B121" s="949">
        <v>120</v>
      </c>
      <c r="C121" s="949">
        <v>0</v>
      </c>
      <c r="D121" s="950" t="s">
        <v>1737</v>
      </c>
      <c r="E121" s="949"/>
      <c r="F121" s="949">
        <v>0</v>
      </c>
      <c r="G121" s="949">
        <v>0</v>
      </c>
      <c r="H121" s="949"/>
      <c r="I121" s="949"/>
      <c r="J121" s="949" t="s">
        <v>1732</v>
      </c>
      <c r="K121" s="949" t="b">
        <v>0</v>
      </c>
      <c r="L121" s="949">
        <v>0</v>
      </c>
      <c r="M121" s="949">
        <v>0</v>
      </c>
      <c r="N121" s="949" t="s">
        <v>621</v>
      </c>
      <c r="O121" s="949" t="s">
        <v>1364</v>
      </c>
    </row>
    <row r="122" spans="1:15" ht="11.25">
      <c r="A122" s="949">
        <v>121</v>
      </c>
      <c r="B122" s="949">
        <v>121</v>
      </c>
      <c r="C122" s="949">
        <v>0</v>
      </c>
      <c r="D122" s="950" t="s">
        <v>1738</v>
      </c>
      <c r="E122" s="949"/>
      <c r="F122" s="949">
        <v>0</v>
      </c>
      <c r="G122" s="949">
        <v>0</v>
      </c>
      <c r="H122" s="949"/>
      <c r="I122" s="949"/>
      <c r="J122" s="949" t="s">
        <v>1732</v>
      </c>
      <c r="K122" s="949" t="b">
        <v>0</v>
      </c>
      <c r="L122" s="949">
        <v>0</v>
      </c>
      <c r="M122" s="949">
        <v>0</v>
      </c>
      <c r="N122" s="949" t="s">
        <v>621</v>
      </c>
      <c r="O122" s="949" t="s">
        <v>1364</v>
      </c>
    </row>
    <row r="123" spans="1:15" ht="11.25">
      <c r="A123" s="949">
        <v>122</v>
      </c>
      <c r="B123" s="949">
        <v>122</v>
      </c>
      <c r="C123" s="949">
        <v>0</v>
      </c>
      <c r="D123" s="950" t="s">
        <v>1739</v>
      </c>
      <c r="E123" s="949"/>
      <c r="F123" s="949">
        <v>0</v>
      </c>
      <c r="G123" s="949">
        <v>0</v>
      </c>
      <c r="H123" s="949"/>
      <c r="I123" s="949"/>
      <c r="J123" s="949" t="s">
        <v>1732</v>
      </c>
      <c r="K123" s="949" t="b">
        <v>0</v>
      </c>
      <c r="L123" s="949">
        <v>0</v>
      </c>
      <c r="M123" s="949">
        <v>0</v>
      </c>
      <c r="N123" s="949" t="s">
        <v>621</v>
      </c>
      <c r="O123" s="949" t="s">
        <v>1364</v>
      </c>
    </row>
    <row r="124" spans="1:15" ht="11.25">
      <c r="A124" s="949">
        <v>123</v>
      </c>
      <c r="B124" s="949">
        <v>123</v>
      </c>
      <c r="C124" s="949">
        <v>0</v>
      </c>
      <c r="D124" s="950" t="s">
        <v>1740</v>
      </c>
      <c r="E124" s="949"/>
      <c r="F124" s="949">
        <v>0</v>
      </c>
      <c r="G124" s="949">
        <v>0</v>
      </c>
      <c r="H124" s="949"/>
      <c r="I124" s="949"/>
      <c r="J124" s="949"/>
      <c r="K124" s="949" t="b">
        <v>1</v>
      </c>
      <c r="L124" s="949">
        <v>0</v>
      </c>
      <c r="M124" s="949">
        <v>0</v>
      </c>
      <c r="N124" s="949" t="s">
        <v>621</v>
      </c>
      <c r="O124" s="949" t="s">
        <v>1364</v>
      </c>
    </row>
    <row r="125" spans="1:15" ht="11.25">
      <c r="A125" s="949">
        <v>124</v>
      </c>
      <c r="B125" s="949">
        <v>124</v>
      </c>
      <c r="C125" s="949">
        <v>0</v>
      </c>
      <c r="D125" s="950" t="s">
        <v>238</v>
      </c>
      <c r="E125" s="949"/>
      <c r="F125" s="949">
        <v>0</v>
      </c>
      <c r="G125" s="949">
        <v>0</v>
      </c>
      <c r="H125" s="949" t="s">
        <v>620</v>
      </c>
      <c r="I125" s="949" t="s">
        <v>1612</v>
      </c>
      <c r="J125" s="949"/>
      <c r="K125" s="949" t="b">
        <v>0</v>
      </c>
      <c r="L125" s="949">
        <v>0</v>
      </c>
      <c r="M125" s="949">
        <v>0</v>
      </c>
      <c r="N125" s="949" t="s">
        <v>621</v>
      </c>
      <c r="O125" s="949" t="s">
        <v>1364</v>
      </c>
    </row>
    <row r="126" spans="1:15" ht="11.25">
      <c r="A126" s="949">
        <v>125</v>
      </c>
      <c r="B126" s="949">
        <v>125</v>
      </c>
      <c r="C126" s="949">
        <v>0</v>
      </c>
      <c r="D126" s="950" t="s">
        <v>1741</v>
      </c>
      <c r="E126" s="949"/>
      <c r="F126" s="949">
        <v>0</v>
      </c>
      <c r="G126" s="949">
        <v>0</v>
      </c>
      <c r="H126" s="949"/>
      <c r="I126" s="949"/>
      <c r="J126" s="949" t="s">
        <v>1742</v>
      </c>
      <c r="K126" s="949" t="b">
        <v>0</v>
      </c>
      <c r="L126" s="949">
        <v>0</v>
      </c>
      <c r="M126" s="949">
        <v>0</v>
      </c>
      <c r="N126" s="949" t="s">
        <v>621</v>
      </c>
      <c r="O126" s="949" t="s">
        <v>1364</v>
      </c>
    </row>
    <row r="127" spans="1:15" ht="11.25">
      <c r="A127" s="949">
        <v>126</v>
      </c>
      <c r="B127" s="949">
        <v>126</v>
      </c>
      <c r="C127" s="949">
        <v>0</v>
      </c>
      <c r="D127" s="950" t="s">
        <v>1743</v>
      </c>
      <c r="E127" s="949"/>
      <c r="F127" s="949">
        <v>0</v>
      </c>
      <c r="G127" s="949">
        <v>0</v>
      </c>
      <c r="H127" s="949"/>
      <c r="I127" s="949"/>
      <c r="J127" s="949" t="s">
        <v>1742</v>
      </c>
      <c r="K127" s="949" t="b">
        <v>0</v>
      </c>
      <c r="L127" s="949">
        <v>0</v>
      </c>
      <c r="M127" s="949">
        <v>0</v>
      </c>
      <c r="N127" s="949" t="s">
        <v>621</v>
      </c>
      <c r="O127" s="949" t="s">
        <v>1364</v>
      </c>
    </row>
    <row r="128" spans="1:15" ht="11.25">
      <c r="A128" s="949">
        <v>127</v>
      </c>
      <c r="B128" s="949">
        <v>127</v>
      </c>
      <c r="C128" s="949">
        <v>0</v>
      </c>
      <c r="D128" s="950" t="s">
        <v>1744</v>
      </c>
      <c r="E128" s="949"/>
      <c r="F128" s="949">
        <v>0</v>
      </c>
      <c r="G128" s="949">
        <v>0</v>
      </c>
      <c r="H128" s="949"/>
      <c r="I128" s="949"/>
      <c r="J128" s="949" t="s">
        <v>1742</v>
      </c>
      <c r="K128" s="949" t="b">
        <v>0</v>
      </c>
      <c r="L128" s="949">
        <v>0</v>
      </c>
      <c r="M128" s="949">
        <v>0</v>
      </c>
      <c r="N128" s="949" t="s">
        <v>621</v>
      </c>
      <c r="O128" s="949" t="s">
        <v>1364</v>
      </c>
    </row>
    <row r="129" spans="1:15" ht="11.25">
      <c r="A129" s="949">
        <v>128</v>
      </c>
      <c r="B129" s="949">
        <v>128</v>
      </c>
      <c r="C129" s="949">
        <v>0</v>
      </c>
      <c r="D129" s="950" t="s">
        <v>1745</v>
      </c>
      <c r="E129" s="949"/>
      <c r="F129" s="949">
        <v>0</v>
      </c>
      <c r="G129" s="949">
        <v>0</v>
      </c>
      <c r="H129" s="949"/>
      <c r="I129" s="949"/>
      <c r="J129" s="949" t="s">
        <v>1742</v>
      </c>
      <c r="K129" s="949" t="b">
        <v>0</v>
      </c>
      <c r="L129" s="949">
        <v>0</v>
      </c>
      <c r="M129" s="949">
        <v>0</v>
      </c>
      <c r="N129" s="949" t="s">
        <v>621</v>
      </c>
      <c r="O129" s="949" t="s">
        <v>1364</v>
      </c>
    </row>
    <row r="130" spans="1:15" ht="11.25">
      <c r="A130" s="949">
        <v>129</v>
      </c>
      <c r="B130" s="949">
        <v>129</v>
      </c>
      <c r="C130" s="949">
        <v>0</v>
      </c>
      <c r="D130" s="950" t="s">
        <v>1746</v>
      </c>
      <c r="E130" s="949"/>
      <c r="F130" s="949">
        <v>0</v>
      </c>
      <c r="G130" s="949">
        <v>0</v>
      </c>
      <c r="H130" s="949"/>
      <c r="I130" s="949"/>
      <c r="J130" s="949" t="s">
        <v>1742</v>
      </c>
      <c r="K130" s="949" t="b">
        <v>0</v>
      </c>
      <c r="L130" s="949">
        <v>0</v>
      </c>
      <c r="M130" s="949">
        <v>0</v>
      </c>
      <c r="N130" s="949" t="s">
        <v>621</v>
      </c>
      <c r="O130" s="949" t="s">
        <v>1364</v>
      </c>
    </row>
    <row r="131" spans="1:15" ht="11.25">
      <c r="A131" s="949">
        <v>130</v>
      </c>
      <c r="B131" s="949">
        <v>130</v>
      </c>
      <c r="C131" s="949">
        <v>0</v>
      </c>
      <c r="D131" s="950" t="s">
        <v>1747</v>
      </c>
      <c r="E131" s="949"/>
      <c r="F131" s="949">
        <v>0</v>
      </c>
      <c r="G131" s="949">
        <v>0</v>
      </c>
      <c r="H131" s="949"/>
      <c r="I131" s="949"/>
      <c r="J131" s="949"/>
      <c r="K131" s="949" t="b">
        <v>1</v>
      </c>
      <c r="L131" s="949">
        <v>0</v>
      </c>
      <c r="M131" s="949">
        <v>0</v>
      </c>
      <c r="N131" s="949" t="s">
        <v>621</v>
      </c>
      <c r="O131" s="949" t="s">
        <v>1364</v>
      </c>
    </row>
    <row r="132" spans="1:15" ht="11.25">
      <c r="A132" s="949">
        <v>131</v>
      </c>
      <c r="B132" s="949">
        <v>131</v>
      </c>
      <c r="C132" s="949">
        <v>0</v>
      </c>
      <c r="D132" s="950" t="s">
        <v>1748</v>
      </c>
      <c r="E132" s="949"/>
      <c r="F132" s="949">
        <v>0</v>
      </c>
      <c r="G132" s="949">
        <v>0</v>
      </c>
      <c r="H132" s="949"/>
      <c r="I132" s="949"/>
      <c r="J132" s="949"/>
      <c r="K132" s="949" t="b">
        <v>1</v>
      </c>
      <c r="L132" s="949">
        <v>0</v>
      </c>
      <c r="M132" s="949">
        <v>0</v>
      </c>
      <c r="N132" s="949" t="s">
        <v>621</v>
      </c>
      <c r="O132" s="949" t="s">
        <v>1364</v>
      </c>
    </row>
    <row r="133" spans="1:15" ht="11.25">
      <c r="A133" s="949">
        <v>132</v>
      </c>
      <c r="B133" s="949">
        <v>132</v>
      </c>
      <c r="C133" s="949">
        <v>0</v>
      </c>
      <c r="D133" s="950" t="s">
        <v>1749</v>
      </c>
      <c r="E133" s="949"/>
      <c r="F133" s="949">
        <v>0</v>
      </c>
      <c r="G133" s="949">
        <v>0</v>
      </c>
      <c r="H133" s="949" t="s">
        <v>620</v>
      </c>
      <c r="I133" s="949" t="s">
        <v>1612</v>
      </c>
      <c r="J133" s="949"/>
      <c r="K133" s="949" t="b">
        <v>0</v>
      </c>
      <c r="L133" s="949">
        <v>0</v>
      </c>
      <c r="M133" s="949">
        <v>0</v>
      </c>
      <c r="N133" s="949" t="s">
        <v>621</v>
      </c>
      <c r="O133" s="949" t="s">
        <v>1364</v>
      </c>
    </row>
    <row r="134" spans="1:15" ht="11.25">
      <c r="A134" s="949">
        <v>133</v>
      </c>
      <c r="B134" s="949">
        <v>133</v>
      </c>
      <c r="C134" s="949">
        <v>0</v>
      </c>
      <c r="D134" s="950" t="s">
        <v>237</v>
      </c>
      <c r="E134" s="949"/>
      <c r="F134" s="949">
        <v>0</v>
      </c>
      <c r="G134" s="949">
        <v>0</v>
      </c>
      <c r="H134" s="949" t="s">
        <v>620</v>
      </c>
      <c r="I134" s="949" t="s">
        <v>1612</v>
      </c>
      <c r="J134" s="949"/>
      <c r="K134" s="949" t="b">
        <v>0</v>
      </c>
      <c r="L134" s="949">
        <v>0</v>
      </c>
      <c r="M134" s="949">
        <v>0</v>
      </c>
      <c r="N134" s="949" t="s">
        <v>621</v>
      </c>
      <c r="O134" s="949" t="s">
        <v>1364</v>
      </c>
    </row>
    <row r="135" spans="1:15" ht="11.25">
      <c r="A135" s="949">
        <v>134</v>
      </c>
      <c r="B135" s="949">
        <v>134</v>
      </c>
      <c r="C135" s="949">
        <v>0</v>
      </c>
      <c r="D135" s="950" t="s">
        <v>1750</v>
      </c>
      <c r="E135" s="949"/>
      <c r="F135" s="949">
        <v>8964154</v>
      </c>
      <c r="G135" s="949">
        <v>8827750</v>
      </c>
      <c r="H135" s="949"/>
      <c r="I135" s="949"/>
      <c r="J135" s="949" t="s">
        <v>1751</v>
      </c>
      <c r="K135" s="949" t="b">
        <v>0</v>
      </c>
      <c r="L135" s="949">
        <v>0</v>
      </c>
      <c r="M135" s="949">
        <v>0</v>
      </c>
      <c r="N135" s="949" t="s">
        <v>621</v>
      </c>
      <c r="O135" s="949" t="s">
        <v>1364</v>
      </c>
    </row>
    <row r="136" spans="1:15" ht="11.25">
      <c r="A136" s="949">
        <v>135</v>
      </c>
      <c r="B136" s="949">
        <v>135</v>
      </c>
      <c r="C136" s="949">
        <v>0</v>
      </c>
      <c r="D136" s="950" t="s">
        <v>1752</v>
      </c>
      <c r="E136" s="949"/>
      <c r="F136" s="949">
        <v>0</v>
      </c>
      <c r="G136" s="949">
        <v>0</v>
      </c>
      <c r="H136" s="949"/>
      <c r="I136" s="949"/>
      <c r="J136" s="949" t="s">
        <v>1751</v>
      </c>
      <c r="K136" s="949" t="b">
        <v>0</v>
      </c>
      <c r="L136" s="949">
        <v>0</v>
      </c>
      <c r="M136" s="949">
        <v>0</v>
      </c>
      <c r="N136" s="949" t="s">
        <v>621</v>
      </c>
      <c r="O136" s="949" t="s">
        <v>1364</v>
      </c>
    </row>
    <row r="137" spans="1:15" ht="11.25">
      <c r="A137" s="949">
        <v>136</v>
      </c>
      <c r="B137" s="949">
        <v>136</v>
      </c>
      <c r="C137" s="949">
        <v>0</v>
      </c>
      <c r="D137" s="950" t="s">
        <v>1753</v>
      </c>
      <c r="E137" s="949"/>
      <c r="F137" s="949">
        <v>472784</v>
      </c>
      <c r="G137" s="949">
        <v>419679</v>
      </c>
      <c r="H137" s="949"/>
      <c r="I137" s="949"/>
      <c r="J137" s="949" t="s">
        <v>1751</v>
      </c>
      <c r="K137" s="949" t="b">
        <v>0</v>
      </c>
      <c r="L137" s="949">
        <v>0</v>
      </c>
      <c r="M137" s="949">
        <v>0</v>
      </c>
      <c r="N137" s="949" t="s">
        <v>621</v>
      </c>
      <c r="O137" s="949" t="s">
        <v>1364</v>
      </c>
    </row>
    <row r="138" spans="1:15" ht="11.25">
      <c r="A138" s="949">
        <v>137</v>
      </c>
      <c r="B138" s="949">
        <v>137</v>
      </c>
      <c r="C138" s="949">
        <v>0</v>
      </c>
      <c r="D138" s="950" t="s">
        <v>1754</v>
      </c>
      <c r="E138" s="949"/>
      <c r="F138" s="949">
        <v>0</v>
      </c>
      <c r="G138" s="949">
        <v>0</v>
      </c>
      <c r="H138" s="949"/>
      <c r="I138" s="949"/>
      <c r="J138" s="949" t="s">
        <v>1751</v>
      </c>
      <c r="K138" s="949" t="b">
        <v>0</v>
      </c>
      <c r="L138" s="949">
        <v>0</v>
      </c>
      <c r="M138" s="949">
        <v>0</v>
      </c>
      <c r="N138" s="949" t="s">
        <v>621</v>
      </c>
      <c r="O138" s="949" t="s">
        <v>1364</v>
      </c>
    </row>
    <row r="139" spans="1:15" ht="11.25">
      <c r="A139" s="949">
        <v>138</v>
      </c>
      <c r="B139" s="949">
        <v>138</v>
      </c>
      <c r="C139" s="949">
        <v>0</v>
      </c>
      <c r="D139" s="950" t="s">
        <v>1755</v>
      </c>
      <c r="E139" s="949"/>
      <c r="F139" s="949">
        <v>1455775</v>
      </c>
      <c r="G139" s="949">
        <v>1215318</v>
      </c>
      <c r="H139" s="949"/>
      <c r="I139" s="949"/>
      <c r="J139" s="949" t="s">
        <v>1751</v>
      </c>
      <c r="K139" s="949" t="b">
        <v>0</v>
      </c>
      <c r="L139" s="949">
        <v>0</v>
      </c>
      <c r="M139" s="949">
        <v>0</v>
      </c>
      <c r="N139" s="949" t="s">
        <v>621</v>
      </c>
      <c r="O139" s="949" t="s">
        <v>1364</v>
      </c>
    </row>
    <row r="140" spans="1:15" ht="11.25">
      <c r="A140" s="949">
        <v>139</v>
      </c>
      <c r="B140" s="949">
        <v>139</v>
      </c>
      <c r="C140" s="949">
        <v>0</v>
      </c>
      <c r="D140" s="950" t="s">
        <v>1756</v>
      </c>
      <c r="E140" s="949"/>
      <c r="F140" s="949">
        <v>2481847</v>
      </c>
      <c r="G140" s="949">
        <v>2497166</v>
      </c>
      <c r="H140" s="949"/>
      <c r="I140" s="949"/>
      <c r="J140" s="949" t="s">
        <v>1751</v>
      </c>
      <c r="K140" s="949" t="b">
        <v>0</v>
      </c>
      <c r="L140" s="949">
        <v>0</v>
      </c>
      <c r="M140" s="949">
        <v>0</v>
      </c>
      <c r="N140" s="949" t="s">
        <v>621</v>
      </c>
      <c r="O140" s="949" t="s">
        <v>1364</v>
      </c>
    </row>
    <row r="141" spans="1:15" ht="11.25">
      <c r="A141" s="949">
        <v>140</v>
      </c>
      <c r="B141" s="949">
        <v>140</v>
      </c>
      <c r="C141" s="949">
        <v>0</v>
      </c>
      <c r="D141" s="950" t="s">
        <v>1757</v>
      </c>
      <c r="E141" s="949"/>
      <c r="F141" s="949">
        <v>967986</v>
      </c>
      <c r="G141" s="949">
        <v>870895</v>
      </c>
      <c r="H141" s="949"/>
      <c r="I141" s="949"/>
      <c r="J141" s="949" t="s">
        <v>1751</v>
      </c>
      <c r="K141" s="949" t="b">
        <v>0</v>
      </c>
      <c r="L141" s="949">
        <v>0</v>
      </c>
      <c r="M141" s="949">
        <v>0</v>
      </c>
      <c r="N141" s="949" t="s">
        <v>621</v>
      </c>
      <c r="O141" s="949" t="s">
        <v>1364</v>
      </c>
    </row>
    <row r="142" spans="1:15" ht="11.25">
      <c r="A142" s="949">
        <v>141</v>
      </c>
      <c r="B142" s="949">
        <v>141</v>
      </c>
      <c r="C142" s="949">
        <v>0</v>
      </c>
      <c r="D142" s="950" t="s">
        <v>1758</v>
      </c>
      <c r="E142" s="949"/>
      <c r="F142" s="949">
        <v>1055530</v>
      </c>
      <c r="G142" s="949">
        <v>1095439</v>
      </c>
      <c r="H142" s="949"/>
      <c r="I142" s="949"/>
      <c r="J142" s="949" t="s">
        <v>1751</v>
      </c>
      <c r="K142" s="949" t="b">
        <v>0</v>
      </c>
      <c r="L142" s="949">
        <v>0</v>
      </c>
      <c r="M142" s="949">
        <v>0</v>
      </c>
      <c r="N142" s="949" t="s">
        <v>621</v>
      </c>
      <c r="O142" s="949" t="s">
        <v>1364</v>
      </c>
    </row>
    <row r="143" spans="1:15" ht="11.25">
      <c r="A143" s="949">
        <v>142</v>
      </c>
      <c r="B143" s="949">
        <v>142</v>
      </c>
      <c r="C143" s="949">
        <v>0</v>
      </c>
      <c r="D143" s="950" t="s">
        <v>1759</v>
      </c>
      <c r="E143" s="949"/>
      <c r="F143" s="949">
        <v>13735</v>
      </c>
      <c r="G143" s="949">
        <v>166030</v>
      </c>
      <c r="H143" s="949"/>
      <c r="I143" s="949"/>
      <c r="J143" s="949" t="s">
        <v>1751</v>
      </c>
      <c r="K143" s="949" t="b">
        <v>0</v>
      </c>
      <c r="L143" s="949">
        <v>0</v>
      </c>
      <c r="M143" s="949">
        <v>0</v>
      </c>
      <c r="N143" s="949" t="s">
        <v>621</v>
      </c>
      <c r="O143" s="949" t="s">
        <v>1364</v>
      </c>
    </row>
    <row r="144" spans="1:15" ht="11.25">
      <c r="A144" s="949">
        <v>143</v>
      </c>
      <c r="B144" s="949">
        <v>143</v>
      </c>
      <c r="C144" s="949">
        <v>0</v>
      </c>
      <c r="D144" s="950" t="s">
        <v>1760</v>
      </c>
      <c r="E144" s="949"/>
      <c r="F144" s="949">
        <v>1400884</v>
      </c>
      <c r="G144" s="949">
        <v>1262529</v>
      </c>
      <c r="H144" s="949"/>
      <c r="I144" s="949"/>
      <c r="J144" s="949" t="s">
        <v>1751</v>
      </c>
      <c r="K144" s="949" t="b">
        <v>0</v>
      </c>
      <c r="L144" s="949">
        <v>0</v>
      </c>
      <c r="M144" s="949">
        <v>0</v>
      </c>
      <c r="N144" s="949" t="s">
        <v>621</v>
      </c>
      <c r="O144" s="949" t="s">
        <v>1364</v>
      </c>
    </row>
    <row r="145" spans="1:15" ht="11.25">
      <c r="A145" s="949">
        <v>144</v>
      </c>
      <c r="B145" s="949">
        <v>144</v>
      </c>
      <c r="C145" s="949">
        <v>0</v>
      </c>
      <c r="D145" s="950" t="s">
        <v>1761</v>
      </c>
      <c r="E145" s="949"/>
      <c r="F145" s="949">
        <v>16812695</v>
      </c>
      <c r="G145" s="949">
        <v>16354806</v>
      </c>
      <c r="H145" s="949"/>
      <c r="I145" s="949"/>
      <c r="J145" s="949"/>
      <c r="K145" s="949" t="b">
        <v>1</v>
      </c>
      <c r="L145" s="949">
        <v>0</v>
      </c>
      <c r="M145" s="949">
        <v>0</v>
      </c>
      <c r="N145" s="949" t="s">
        <v>621</v>
      </c>
      <c r="O145" s="949" t="s">
        <v>1364</v>
      </c>
    </row>
    <row r="146" spans="1:15" ht="11.25">
      <c r="A146" s="949">
        <v>145</v>
      </c>
      <c r="B146" s="949">
        <v>145</v>
      </c>
      <c r="C146" s="949">
        <v>0</v>
      </c>
      <c r="D146" s="950" t="s">
        <v>238</v>
      </c>
      <c r="E146" s="949"/>
      <c r="F146" s="949">
        <v>0</v>
      </c>
      <c r="G146" s="949">
        <v>0</v>
      </c>
      <c r="H146" s="949" t="s">
        <v>620</v>
      </c>
      <c r="I146" s="949" t="s">
        <v>1612</v>
      </c>
      <c r="J146" s="949"/>
      <c r="K146" s="949" t="b">
        <v>0</v>
      </c>
      <c r="L146" s="949">
        <v>0</v>
      </c>
      <c r="M146" s="949">
        <v>0</v>
      </c>
      <c r="N146" s="949" t="s">
        <v>621</v>
      </c>
      <c r="O146" s="949" t="s">
        <v>1364</v>
      </c>
    </row>
    <row r="147" spans="1:15" ht="11.25">
      <c r="A147" s="949">
        <v>146</v>
      </c>
      <c r="B147" s="949">
        <v>146</v>
      </c>
      <c r="C147" s="949">
        <v>0</v>
      </c>
      <c r="D147" s="950" t="s">
        <v>1762</v>
      </c>
      <c r="E147" s="949"/>
      <c r="F147" s="949">
        <v>1272720</v>
      </c>
      <c r="G147" s="949">
        <v>1267684</v>
      </c>
      <c r="H147" s="949"/>
      <c r="I147" s="949"/>
      <c r="J147" s="949" t="s">
        <v>1763</v>
      </c>
      <c r="K147" s="949" t="b">
        <v>0</v>
      </c>
      <c r="L147" s="949">
        <v>0</v>
      </c>
      <c r="M147" s="949">
        <v>0</v>
      </c>
      <c r="N147" s="949" t="s">
        <v>621</v>
      </c>
      <c r="O147" s="949" t="s">
        <v>1364</v>
      </c>
    </row>
    <row r="148" spans="1:15" ht="11.25">
      <c r="A148" s="949">
        <v>147</v>
      </c>
      <c r="B148" s="949">
        <v>147</v>
      </c>
      <c r="C148" s="949">
        <v>0</v>
      </c>
      <c r="D148" s="950" t="s">
        <v>1764</v>
      </c>
      <c r="E148" s="949"/>
      <c r="F148" s="949">
        <v>0</v>
      </c>
      <c r="G148" s="949">
        <v>0</v>
      </c>
      <c r="H148" s="949"/>
      <c r="I148" s="949"/>
      <c r="J148" s="949" t="s">
        <v>1763</v>
      </c>
      <c r="K148" s="949" t="b">
        <v>0</v>
      </c>
      <c r="L148" s="949">
        <v>0</v>
      </c>
      <c r="M148" s="949">
        <v>0</v>
      </c>
      <c r="N148" s="949" t="s">
        <v>621</v>
      </c>
      <c r="O148" s="949" t="s">
        <v>1364</v>
      </c>
    </row>
    <row r="149" spans="1:15" ht="11.25">
      <c r="A149" s="949">
        <v>148</v>
      </c>
      <c r="B149" s="949">
        <v>148</v>
      </c>
      <c r="C149" s="949">
        <v>0</v>
      </c>
      <c r="D149" s="950" t="s">
        <v>1765</v>
      </c>
      <c r="E149" s="949"/>
      <c r="F149" s="949">
        <v>3035741</v>
      </c>
      <c r="G149" s="949">
        <v>3577334</v>
      </c>
      <c r="H149" s="949"/>
      <c r="I149" s="949"/>
      <c r="J149" s="949" t="s">
        <v>1763</v>
      </c>
      <c r="K149" s="949" t="b">
        <v>0</v>
      </c>
      <c r="L149" s="949">
        <v>0</v>
      </c>
      <c r="M149" s="949">
        <v>0</v>
      </c>
      <c r="N149" s="949" t="s">
        <v>621</v>
      </c>
      <c r="O149" s="949" t="s">
        <v>1364</v>
      </c>
    </row>
    <row r="150" spans="1:15" ht="11.25">
      <c r="A150" s="949">
        <v>149</v>
      </c>
      <c r="B150" s="949">
        <v>149</v>
      </c>
      <c r="C150" s="949">
        <v>0</v>
      </c>
      <c r="D150" s="950" t="s">
        <v>1766</v>
      </c>
      <c r="E150" s="949"/>
      <c r="F150" s="949">
        <v>27571906</v>
      </c>
      <c r="G150" s="949">
        <v>21561299</v>
      </c>
      <c r="H150" s="949"/>
      <c r="I150" s="949"/>
      <c r="J150" s="949" t="s">
        <v>1763</v>
      </c>
      <c r="K150" s="949" t="b">
        <v>0</v>
      </c>
      <c r="L150" s="949">
        <v>0</v>
      </c>
      <c r="M150" s="949">
        <v>0</v>
      </c>
      <c r="N150" s="949" t="s">
        <v>621</v>
      </c>
      <c r="O150" s="949" t="s">
        <v>1364</v>
      </c>
    </row>
    <row r="151" spans="1:15" ht="11.25">
      <c r="A151" s="949">
        <v>150</v>
      </c>
      <c r="B151" s="949">
        <v>150</v>
      </c>
      <c r="C151" s="949">
        <v>0</v>
      </c>
      <c r="D151" s="950" t="s">
        <v>1767</v>
      </c>
      <c r="E151" s="949"/>
      <c r="F151" s="949">
        <v>5517483</v>
      </c>
      <c r="G151" s="949">
        <v>5104847</v>
      </c>
      <c r="H151" s="949"/>
      <c r="I151" s="949"/>
      <c r="J151" s="949" t="s">
        <v>1763</v>
      </c>
      <c r="K151" s="949" t="b">
        <v>0</v>
      </c>
      <c r="L151" s="949">
        <v>0</v>
      </c>
      <c r="M151" s="949">
        <v>0</v>
      </c>
      <c r="N151" s="949" t="s">
        <v>621</v>
      </c>
      <c r="O151" s="949" t="s">
        <v>1364</v>
      </c>
    </row>
    <row r="152" spans="1:15" ht="11.25">
      <c r="A152" s="949">
        <v>151</v>
      </c>
      <c r="B152" s="949">
        <v>151</v>
      </c>
      <c r="C152" s="949">
        <v>0</v>
      </c>
      <c r="D152" s="950" t="s">
        <v>1768</v>
      </c>
      <c r="E152" s="949"/>
      <c r="F152" s="949">
        <v>0</v>
      </c>
      <c r="G152" s="949">
        <v>0</v>
      </c>
      <c r="H152" s="949"/>
      <c r="I152" s="949"/>
      <c r="J152" s="949" t="s">
        <v>1763</v>
      </c>
      <c r="K152" s="949" t="b">
        <v>0</v>
      </c>
      <c r="L152" s="949">
        <v>0</v>
      </c>
      <c r="M152" s="949">
        <v>0</v>
      </c>
      <c r="N152" s="949" t="s">
        <v>621</v>
      </c>
      <c r="O152" s="949" t="s">
        <v>1364</v>
      </c>
    </row>
    <row r="153" spans="1:15" ht="11.25">
      <c r="A153" s="949">
        <v>152</v>
      </c>
      <c r="B153" s="949">
        <v>152</v>
      </c>
      <c r="C153" s="949">
        <v>0</v>
      </c>
      <c r="D153" s="950" t="s">
        <v>1769</v>
      </c>
      <c r="E153" s="949"/>
      <c r="F153" s="949">
        <v>0</v>
      </c>
      <c r="G153" s="949">
        <v>0</v>
      </c>
      <c r="H153" s="949"/>
      <c r="I153" s="949"/>
      <c r="J153" s="949" t="s">
        <v>1763</v>
      </c>
      <c r="K153" s="949" t="b">
        <v>0</v>
      </c>
      <c r="L153" s="949">
        <v>0</v>
      </c>
      <c r="M153" s="949">
        <v>0</v>
      </c>
      <c r="N153" s="949" t="s">
        <v>621</v>
      </c>
      <c r="O153" s="949" t="s">
        <v>1364</v>
      </c>
    </row>
    <row r="154" spans="1:15" ht="11.25">
      <c r="A154" s="949">
        <v>153</v>
      </c>
      <c r="B154" s="949">
        <v>153</v>
      </c>
      <c r="C154" s="949">
        <v>0</v>
      </c>
      <c r="D154" s="950" t="s">
        <v>1770</v>
      </c>
      <c r="E154" s="949"/>
      <c r="F154" s="949">
        <v>68906</v>
      </c>
      <c r="G154" s="949">
        <v>48679</v>
      </c>
      <c r="H154" s="949"/>
      <c r="I154" s="949"/>
      <c r="J154" s="949" t="s">
        <v>1763</v>
      </c>
      <c r="K154" s="949" t="b">
        <v>0</v>
      </c>
      <c r="L154" s="949">
        <v>0</v>
      </c>
      <c r="M154" s="949">
        <v>0</v>
      </c>
      <c r="N154" s="949" t="s">
        <v>621</v>
      </c>
      <c r="O154" s="949" t="s">
        <v>1364</v>
      </c>
    </row>
    <row r="155" spans="1:15" ht="11.25">
      <c r="A155" s="949">
        <v>154</v>
      </c>
      <c r="B155" s="949">
        <v>154</v>
      </c>
      <c r="C155" s="949">
        <v>0</v>
      </c>
      <c r="D155" s="950" t="s">
        <v>1771</v>
      </c>
      <c r="E155" s="949"/>
      <c r="F155" s="949">
        <v>9098668</v>
      </c>
      <c r="G155" s="949">
        <v>8273542</v>
      </c>
      <c r="H155" s="949"/>
      <c r="I155" s="949"/>
      <c r="J155" s="949" t="s">
        <v>1763</v>
      </c>
      <c r="K155" s="949" t="b">
        <v>0</v>
      </c>
      <c r="L155" s="949">
        <v>0</v>
      </c>
      <c r="M155" s="949">
        <v>0</v>
      </c>
      <c r="N155" s="949" t="s">
        <v>621</v>
      </c>
      <c r="O155" s="949" t="s">
        <v>1364</v>
      </c>
    </row>
    <row r="156" spans="1:15" ht="11.25">
      <c r="A156" s="949">
        <v>155</v>
      </c>
      <c r="B156" s="949">
        <v>155</v>
      </c>
      <c r="C156" s="949">
        <v>0</v>
      </c>
      <c r="D156" s="950" t="s">
        <v>1772</v>
      </c>
      <c r="E156" s="949"/>
      <c r="F156" s="949">
        <v>46565424</v>
      </c>
      <c r="G156" s="949">
        <v>39833385</v>
      </c>
      <c r="H156" s="949"/>
      <c r="I156" s="949"/>
      <c r="J156" s="949"/>
      <c r="K156" s="949" t="b">
        <v>1</v>
      </c>
      <c r="L156" s="949">
        <v>0</v>
      </c>
      <c r="M156" s="949">
        <v>0</v>
      </c>
      <c r="N156" s="949" t="s">
        <v>621</v>
      </c>
      <c r="O156" s="949" t="s">
        <v>1364</v>
      </c>
    </row>
    <row r="157" spans="1:15" ht="11.25">
      <c r="A157" s="949">
        <v>156</v>
      </c>
      <c r="B157" s="949">
        <v>156</v>
      </c>
      <c r="C157" s="949">
        <v>0</v>
      </c>
      <c r="D157" s="950" t="s">
        <v>1773</v>
      </c>
      <c r="E157" s="949"/>
      <c r="F157" s="949">
        <v>63378119</v>
      </c>
      <c r="G157" s="949">
        <v>56188191</v>
      </c>
      <c r="H157" s="949"/>
      <c r="I157" s="949"/>
      <c r="J157" s="949"/>
      <c r="K157" s="949" t="b">
        <v>1</v>
      </c>
      <c r="L157" s="949">
        <v>0</v>
      </c>
      <c r="M157" s="949">
        <v>0</v>
      </c>
      <c r="N157" s="949" t="s">
        <v>621</v>
      </c>
      <c r="O157" s="949" t="s">
        <v>1364</v>
      </c>
    </row>
    <row r="158" spans="1:15" ht="11.25">
      <c r="A158" s="949">
        <v>157</v>
      </c>
      <c r="B158" s="949">
        <v>157</v>
      </c>
      <c r="C158" s="949">
        <v>0</v>
      </c>
      <c r="D158" s="950" t="s">
        <v>1774</v>
      </c>
      <c r="E158" s="949"/>
      <c r="F158" s="949">
        <v>0</v>
      </c>
      <c r="G158" s="949">
        <v>0</v>
      </c>
      <c r="H158" s="949" t="s">
        <v>620</v>
      </c>
      <c r="I158" s="949" t="s">
        <v>1612</v>
      </c>
      <c r="J158" s="949"/>
      <c r="K158" s="949" t="b">
        <v>0</v>
      </c>
      <c r="L158" s="949">
        <v>0</v>
      </c>
      <c r="M158" s="949">
        <v>0</v>
      </c>
      <c r="N158" s="949" t="s">
        <v>621</v>
      </c>
      <c r="O158" s="949" t="s">
        <v>1364</v>
      </c>
    </row>
    <row r="159" spans="1:15" ht="11.25">
      <c r="A159" s="949">
        <v>158</v>
      </c>
      <c r="B159" s="949">
        <v>158</v>
      </c>
      <c r="C159" s="949">
        <v>0</v>
      </c>
      <c r="D159" s="950" t="s">
        <v>237</v>
      </c>
      <c r="E159" s="949"/>
      <c r="F159" s="949">
        <v>0</v>
      </c>
      <c r="G159" s="949">
        <v>0</v>
      </c>
      <c r="H159" s="949" t="s">
        <v>620</v>
      </c>
      <c r="I159" s="949" t="s">
        <v>1612</v>
      </c>
      <c r="J159" s="949"/>
      <c r="K159" s="949" t="b">
        <v>0</v>
      </c>
      <c r="L159" s="949">
        <v>0</v>
      </c>
      <c r="M159" s="949">
        <v>0</v>
      </c>
      <c r="N159" s="949" t="s">
        <v>621</v>
      </c>
      <c r="O159" s="949" t="s">
        <v>1364</v>
      </c>
    </row>
    <row r="160" spans="1:15" ht="11.25">
      <c r="A160" s="949">
        <v>159</v>
      </c>
      <c r="B160" s="949">
        <v>159</v>
      </c>
      <c r="C160" s="949">
        <v>0</v>
      </c>
      <c r="D160" s="950" t="s">
        <v>1775</v>
      </c>
      <c r="E160" s="949"/>
      <c r="F160" s="949">
        <v>0</v>
      </c>
      <c r="G160" s="949">
        <v>0</v>
      </c>
      <c r="H160" s="949"/>
      <c r="I160" s="949"/>
      <c r="J160" s="949" t="s">
        <v>1776</v>
      </c>
      <c r="K160" s="949" t="b">
        <v>0</v>
      </c>
      <c r="L160" s="949">
        <v>0</v>
      </c>
      <c r="M160" s="949">
        <v>0</v>
      </c>
      <c r="N160" s="949" t="s">
        <v>621</v>
      </c>
      <c r="O160" s="949" t="s">
        <v>1364</v>
      </c>
    </row>
    <row r="161" spans="1:15" ht="11.25">
      <c r="A161" s="949">
        <v>160</v>
      </c>
      <c r="B161" s="949">
        <v>160</v>
      </c>
      <c r="C161" s="949">
        <v>0</v>
      </c>
      <c r="D161" s="950" t="s">
        <v>1777</v>
      </c>
      <c r="E161" s="949"/>
      <c r="F161" s="949">
        <v>5037604</v>
      </c>
      <c r="G161" s="949">
        <v>5031897</v>
      </c>
      <c r="H161" s="949"/>
      <c r="I161" s="949"/>
      <c r="J161" s="949" t="s">
        <v>1776</v>
      </c>
      <c r="K161" s="949" t="b">
        <v>0</v>
      </c>
      <c r="L161" s="949">
        <v>0</v>
      </c>
      <c r="M161" s="949">
        <v>0</v>
      </c>
      <c r="N161" s="949" t="s">
        <v>621</v>
      </c>
      <c r="O161" s="949" t="s">
        <v>1364</v>
      </c>
    </row>
    <row r="162" spans="1:15" ht="11.25">
      <c r="A162" s="949">
        <v>161</v>
      </c>
      <c r="B162" s="949">
        <v>161</v>
      </c>
      <c r="C162" s="949">
        <v>0</v>
      </c>
      <c r="D162" s="950" t="s">
        <v>1778</v>
      </c>
      <c r="E162" s="949"/>
      <c r="F162" s="949">
        <v>37910243</v>
      </c>
      <c r="G162" s="949">
        <v>35158302</v>
      </c>
      <c r="H162" s="949"/>
      <c r="I162" s="949"/>
      <c r="J162" s="949" t="s">
        <v>1776</v>
      </c>
      <c r="K162" s="949" t="b">
        <v>0</v>
      </c>
      <c r="L162" s="949">
        <v>0</v>
      </c>
      <c r="M162" s="949">
        <v>0</v>
      </c>
      <c r="N162" s="949" t="s">
        <v>621</v>
      </c>
      <c r="O162" s="949" t="s">
        <v>1364</v>
      </c>
    </row>
    <row r="163" spans="1:15" ht="11.25">
      <c r="A163" s="949">
        <v>162</v>
      </c>
      <c r="B163" s="949">
        <v>162</v>
      </c>
      <c r="C163" s="949">
        <v>0</v>
      </c>
      <c r="D163" s="950" t="s">
        <v>1779</v>
      </c>
      <c r="E163" s="949"/>
      <c r="F163" s="949">
        <v>6012211</v>
      </c>
      <c r="G163" s="949">
        <v>7792168</v>
      </c>
      <c r="H163" s="949"/>
      <c r="I163" s="949"/>
      <c r="J163" s="949" t="s">
        <v>1776</v>
      </c>
      <c r="K163" s="949" t="b">
        <v>0</v>
      </c>
      <c r="L163" s="949">
        <v>0</v>
      </c>
      <c r="M163" s="949">
        <v>0</v>
      </c>
      <c r="N163" s="949" t="s">
        <v>621</v>
      </c>
      <c r="O163" s="949" t="s">
        <v>1364</v>
      </c>
    </row>
    <row r="164" spans="1:15" ht="11.25">
      <c r="A164" s="949">
        <v>163</v>
      </c>
      <c r="B164" s="949">
        <v>163</v>
      </c>
      <c r="C164" s="949">
        <v>0</v>
      </c>
      <c r="D164" s="950" t="s">
        <v>1780</v>
      </c>
      <c r="E164" s="949"/>
      <c r="F164" s="949">
        <v>4243447</v>
      </c>
      <c r="G164" s="949">
        <v>3973927</v>
      </c>
      <c r="H164" s="949"/>
      <c r="I164" s="949"/>
      <c r="J164" s="949" t="s">
        <v>1776</v>
      </c>
      <c r="K164" s="949" t="b">
        <v>0</v>
      </c>
      <c r="L164" s="949">
        <v>0</v>
      </c>
      <c r="M164" s="949">
        <v>0</v>
      </c>
      <c r="N164" s="949" t="s">
        <v>621</v>
      </c>
      <c r="O164" s="949" t="s">
        <v>1364</v>
      </c>
    </row>
    <row r="165" spans="1:15" ht="11.25">
      <c r="A165" s="949">
        <v>164</v>
      </c>
      <c r="B165" s="949">
        <v>164</v>
      </c>
      <c r="C165" s="949">
        <v>0</v>
      </c>
      <c r="D165" s="950" t="s">
        <v>1781</v>
      </c>
      <c r="E165" s="949"/>
      <c r="F165" s="949">
        <v>53203505</v>
      </c>
      <c r="G165" s="949">
        <v>51956294</v>
      </c>
      <c r="H165" s="949"/>
      <c r="I165" s="949"/>
      <c r="J165" s="949"/>
      <c r="K165" s="949" t="b">
        <v>1</v>
      </c>
      <c r="L165" s="949">
        <v>0</v>
      </c>
      <c r="M165" s="949">
        <v>0</v>
      </c>
      <c r="N165" s="949" t="s">
        <v>621</v>
      </c>
      <c r="O165" s="949" t="s">
        <v>1364</v>
      </c>
    </row>
    <row r="166" spans="1:15" ht="11.25">
      <c r="A166" s="949">
        <v>165</v>
      </c>
      <c r="B166" s="949">
        <v>165</v>
      </c>
      <c r="C166" s="949">
        <v>0</v>
      </c>
      <c r="D166" s="950" t="s">
        <v>1782</v>
      </c>
      <c r="E166" s="949"/>
      <c r="F166" s="949">
        <v>0</v>
      </c>
      <c r="G166" s="949">
        <v>0</v>
      </c>
      <c r="H166" s="949" t="s">
        <v>620</v>
      </c>
      <c r="I166" s="949" t="s">
        <v>1612</v>
      </c>
      <c r="J166" s="949"/>
      <c r="K166" s="949" t="b">
        <v>0</v>
      </c>
      <c r="L166" s="949">
        <v>0</v>
      </c>
      <c r="M166" s="949">
        <v>0</v>
      </c>
      <c r="N166" s="949" t="s">
        <v>621</v>
      </c>
      <c r="O166" s="949" t="s">
        <v>1364</v>
      </c>
    </row>
    <row r="167" spans="1:15" ht="11.25">
      <c r="A167" s="949">
        <v>166</v>
      </c>
      <c r="B167" s="949">
        <v>166</v>
      </c>
      <c r="C167" s="949">
        <v>0</v>
      </c>
      <c r="D167" s="950" t="s">
        <v>237</v>
      </c>
      <c r="E167" s="949"/>
      <c r="F167" s="949">
        <v>0</v>
      </c>
      <c r="G167" s="949">
        <v>0</v>
      </c>
      <c r="H167" s="949" t="s">
        <v>620</v>
      </c>
      <c r="I167" s="949" t="s">
        <v>1612</v>
      </c>
      <c r="J167" s="949"/>
      <c r="K167" s="949" t="b">
        <v>0</v>
      </c>
      <c r="L167" s="949">
        <v>0</v>
      </c>
      <c r="M167" s="949">
        <v>0</v>
      </c>
      <c r="N167" s="949" t="s">
        <v>621</v>
      </c>
      <c r="O167" s="949" t="s">
        <v>1364</v>
      </c>
    </row>
    <row r="168" spans="1:15" ht="11.25">
      <c r="A168" s="949">
        <v>167</v>
      </c>
      <c r="B168" s="949">
        <v>167</v>
      </c>
      <c r="C168" s="949">
        <v>0</v>
      </c>
      <c r="D168" s="950" t="s">
        <v>1783</v>
      </c>
      <c r="E168" s="949"/>
      <c r="F168" s="949">
        <v>0</v>
      </c>
      <c r="G168" s="949">
        <v>0</v>
      </c>
      <c r="H168" s="949"/>
      <c r="I168" s="949"/>
      <c r="J168" s="949" t="s">
        <v>1784</v>
      </c>
      <c r="K168" s="949" t="b">
        <v>0</v>
      </c>
      <c r="L168" s="949">
        <v>0</v>
      </c>
      <c r="M168" s="949">
        <v>0</v>
      </c>
      <c r="N168" s="949" t="s">
        <v>621</v>
      </c>
      <c r="O168" s="949" t="s">
        <v>1364</v>
      </c>
    </row>
    <row r="169" spans="1:15" ht="11.25">
      <c r="A169" s="949">
        <v>168</v>
      </c>
      <c r="B169" s="949">
        <v>168</v>
      </c>
      <c r="C169" s="949">
        <v>0</v>
      </c>
      <c r="D169" s="950" t="s">
        <v>1785</v>
      </c>
      <c r="E169" s="949"/>
      <c r="F169" s="949">
        <v>5961194</v>
      </c>
      <c r="G169" s="949">
        <v>6156489</v>
      </c>
      <c r="H169" s="949"/>
      <c r="I169" s="949"/>
      <c r="J169" s="949" t="s">
        <v>1784</v>
      </c>
      <c r="K169" s="949" t="b">
        <v>0</v>
      </c>
      <c r="L169" s="949">
        <v>0</v>
      </c>
      <c r="M169" s="949">
        <v>0</v>
      </c>
      <c r="N169" s="949" t="s">
        <v>621</v>
      </c>
      <c r="O169" s="949" t="s">
        <v>1364</v>
      </c>
    </row>
    <row r="170" spans="1:15" ht="11.25">
      <c r="A170" s="949">
        <v>169</v>
      </c>
      <c r="B170" s="949">
        <v>169</v>
      </c>
      <c r="C170" s="949">
        <v>0</v>
      </c>
      <c r="D170" s="950" t="s">
        <v>1786</v>
      </c>
      <c r="E170" s="949"/>
      <c r="F170" s="949">
        <v>2678858</v>
      </c>
      <c r="G170" s="949">
        <v>2673402</v>
      </c>
      <c r="H170" s="949"/>
      <c r="I170" s="949"/>
      <c r="J170" s="949" t="s">
        <v>1784</v>
      </c>
      <c r="K170" s="949" t="b">
        <v>0</v>
      </c>
      <c r="L170" s="949">
        <v>0</v>
      </c>
      <c r="M170" s="949">
        <v>0</v>
      </c>
      <c r="N170" s="949" t="s">
        <v>621</v>
      </c>
      <c r="O170" s="949" t="s">
        <v>1364</v>
      </c>
    </row>
    <row r="171" spans="1:14" ht="11.25">
      <c r="A171" s="918">
        <v>170</v>
      </c>
      <c r="B171" s="918">
        <v>170</v>
      </c>
      <c r="C171" s="918">
        <v>0</v>
      </c>
      <c r="D171" s="950" t="s">
        <v>1787</v>
      </c>
      <c r="F171" s="918">
        <v>0</v>
      </c>
      <c r="G171" s="918">
        <v>0</v>
      </c>
      <c r="J171" s="918" t="s">
        <v>1784</v>
      </c>
      <c r="K171" s="918" t="b">
        <v>0</v>
      </c>
      <c r="L171" s="918">
        <v>0</v>
      </c>
      <c r="M171" s="918">
        <v>0</v>
      </c>
      <c r="N171" s="918" t="s">
        <v>621</v>
      </c>
    </row>
    <row r="172" spans="1:14" ht="11.25">
      <c r="A172" s="918">
        <v>171</v>
      </c>
      <c r="B172" s="918">
        <v>171</v>
      </c>
      <c r="C172" s="918">
        <v>0</v>
      </c>
      <c r="D172" s="950" t="s">
        <v>1788</v>
      </c>
      <c r="F172" s="918">
        <v>8640052</v>
      </c>
      <c r="G172" s="918">
        <v>8829891</v>
      </c>
      <c r="K172" s="918" t="b">
        <v>1</v>
      </c>
      <c r="L172" s="918">
        <v>0</v>
      </c>
      <c r="M172" s="918">
        <v>0</v>
      </c>
      <c r="N172" s="918" t="s">
        <v>621</v>
      </c>
    </row>
    <row r="173" spans="1:14" ht="11.25">
      <c r="A173" s="918">
        <v>172</v>
      </c>
      <c r="B173" s="918">
        <v>172</v>
      </c>
      <c r="C173" s="918">
        <v>0</v>
      </c>
      <c r="D173" s="950" t="s">
        <v>1789</v>
      </c>
      <c r="F173" s="918">
        <v>0</v>
      </c>
      <c r="G173" s="918">
        <v>0</v>
      </c>
      <c r="H173" s="918" t="s">
        <v>620</v>
      </c>
      <c r="I173" s="918" t="s">
        <v>1612</v>
      </c>
      <c r="K173" s="918" t="b">
        <v>0</v>
      </c>
      <c r="L173" s="918">
        <v>0</v>
      </c>
      <c r="M173" s="918">
        <v>0</v>
      </c>
      <c r="N173" s="918" t="s">
        <v>621</v>
      </c>
    </row>
    <row r="174" spans="1:14" ht="11.25">
      <c r="A174" s="918">
        <v>173</v>
      </c>
      <c r="B174" s="918">
        <v>173</v>
      </c>
      <c r="C174" s="918">
        <v>0</v>
      </c>
      <c r="D174" s="950" t="s">
        <v>237</v>
      </c>
      <c r="F174" s="918">
        <v>0</v>
      </c>
      <c r="G174" s="918">
        <v>0</v>
      </c>
      <c r="H174" s="918" t="s">
        <v>620</v>
      </c>
      <c r="I174" s="918" t="s">
        <v>1612</v>
      </c>
      <c r="K174" s="918" t="b">
        <v>0</v>
      </c>
      <c r="L174" s="918">
        <v>0</v>
      </c>
      <c r="M174" s="918">
        <v>0</v>
      </c>
      <c r="N174" s="918" t="s">
        <v>621</v>
      </c>
    </row>
    <row r="175" spans="1:14" ht="11.25">
      <c r="A175" s="918">
        <v>174</v>
      </c>
      <c r="B175" s="918">
        <v>174</v>
      </c>
      <c r="C175" s="918">
        <v>0</v>
      </c>
      <c r="D175" s="950" t="s">
        <v>1790</v>
      </c>
      <c r="F175" s="918">
        <v>557</v>
      </c>
      <c r="G175" s="918">
        <v>735</v>
      </c>
      <c r="J175" s="918" t="s">
        <v>1791</v>
      </c>
      <c r="K175" s="918" t="b">
        <v>0</v>
      </c>
      <c r="L175" s="918">
        <v>0</v>
      </c>
      <c r="M175" s="918">
        <v>0</v>
      </c>
      <c r="N175" s="918" t="s">
        <v>621</v>
      </c>
    </row>
    <row r="176" spans="1:14" ht="11.25">
      <c r="A176" s="918">
        <v>175</v>
      </c>
      <c r="B176" s="918">
        <v>175</v>
      </c>
      <c r="C176" s="918">
        <v>0</v>
      </c>
      <c r="D176" s="950" t="s">
        <v>1792</v>
      </c>
      <c r="F176" s="918">
        <v>19</v>
      </c>
      <c r="G176" s="918">
        <v>0</v>
      </c>
      <c r="J176" s="918" t="s">
        <v>1791</v>
      </c>
      <c r="K176" s="918" t="b">
        <v>0</v>
      </c>
      <c r="L176" s="918">
        <v>0</v>
      </c>
      <c r="M176" s="918">
        <v>0</v>
      </c>
      <c r="N176" s="918" t="s">
        <v>621</v>
      </c>
    </row>
    <row r="177" spans="1:14" ht="11.25">
      <c r="A177" s="918">
        <v>176</v>
      </c>
      <c r="B177" s="918">
        <v>176</v>
      </c>
      <c r="C177" s="918">
        <v>0</v>
      </c>
      <c r="D177" s="950" t="s">
        <v>1793</v>
      </c>
      <c r="F177" s="918">
        <v>0</v>
      </c>
      <c r="G177" s="918">
        <v>0</v>
      </c>
      <c r="J177" s="918" t="s">
        <v>1791</v>
      </c>
      <c r="K177" s="918" t="b">
        <v>0</v>
      </c>
      <c r="L177" s="918">
        <v>0</v>
      </c>
      <c r="M177" s="918">
        <v>0</v>
      </c>
      <c r="N177" s="918" t="s">
        <v>621</v>
      </c>
    </row>
    <row r="178" spans="1:14" ht="11.25">
      <c r="A178" s="918">
        <v>177</v>
      </c>
      <c r="B178" s="918">
        <v>177</v>
      </c>
      <c r="C178" s="918">
        <v>0</v>
      </c>
      <c r="D178" s="950" t="s">
        <v>1794</v>
      </c>
      <c r="F178" s="918">
        <v>0</v>
      </c>
      <c r="G178" s="918">
        <v>0</v>
      </c>
      <c r="J178" s="918" t="s">
        <v>1791</v>
      </c>
      <c r="K178" s="918" t="b">
        <v>0</v>
      </c>
      <c r="L178" s="918">
        <v>0</v>
      </c>
      <c r="M178" s="918">
        <v>0</v>
      </c>
      <c r="N178" s="918" t="s">
        <v>621</v>
      </c>
    </row>
    <row r="179" spans="1:14" ht="11.25">
      <c r="A179" s="918">
        <v>178</v>
      </c>
      <c r="B179" s="918">
        <v>178</v>
      </c>
      <c r="C179" s="918">
        <v>0</v>
      </c>
      <c r="D179" s="950" t="s">
        <v>1795</v>
      </c>
      <c r="F179" s="918">
        <v>576</v>
      </c>
      <c r="G179" s="918">
        <v>735</v>
      </c>
      <c r="K179" s="918" t="b">
        <v>1</v>
      </c>
      <c r="L179" s="918">
        <v>0</v>
      </c>
      <c r="M179" s="918">
        <v>0</v>
      </c>
      <c r="N179" s="918" t="s">
        <v>621</v>
      </c>
    </row>
    <row r="180" spans="1:14" ht="11.25">
      <c r="A180" s="918">
        <v>179</v>
      </c>
      <c r="B180" s="918">
        <v>179</v>
      </c>
      <c r="C180" s="918">
        <v>0</v>
      </c>
      <c r="D180" s="950" t="s">
        <v>1796</v>
      </c>
      <c r="F180" s="918">
        <v>0</v>
      </c>
      <c r="G180" s="918">
        <v>0</v>
      </c>
      <c r="H180" s="918" t="s">
        <v>620</v>
      </c>
      <c r="I180" s="918" t="s">
        <v>1612</v>
      </c>
      <c r="K180" s="918" t="b">
        <v>0</v>
      </c>
      <c r="L180" s="918">
        <v>0</v>
      </c>
      <c r="M180" s="918">
        <v>0</v>
      </c>
      <c r="N180" s="918" t="s">
        <v>621</v>
      </c>
    </row>
    <row r="181" spans="1:14" ht="11.25">
      <c r="A181" s="918">
        <v>180</v>
      </c>
      <c r="B181" s="918">
        <v>180</v>
      </c>
      <c r="C181" s="918">
        <v>0</v>
      </c>
      <c r="D181" s="950" t="s">
        <v>237</v>
      </c>
      <c r="F181" s="918">
        <v>0</v>
      </c>
      <c r="G181" s="918">
        <v>0</v>
      </c>
      <c r="H181" s="918" t="s">
        <v>620</v>
      </c>
      <c r="I181" s="918" t="s">
        <v>1612</v>
      </c>
      <c r="K181" s="918" t="b">
        <v>0</v>
      </c>
      <c r="L181" s="918">
        <v>0</v>
      </c>
      <c r="M181" s="918">
        <v>0</v>
      </c>
      <c r="N181" s="918" t="s">
        <v>621</v>
      </c>
    </row>
    <row r="182" spans="1:14" ht="11.25">
      <c r="A182" s="918">
        <v>181</v>
      </c>
      <c r="B182" s="918">
        <v>181</v>
      </c>
      <c r="C182" s="918">
        <v>0</v>
      </c>
      <c r="D182" s="950" t="s">
        <v>1797</v>
      </c>
      <c r="F182" s="918">
        <v>35306793</v>
      </c>
      <c r="G182" s="918">
        <v>33860993</v>
      </c>
      <c r="J182" s="918" t="s">
        <v>1798</v>
      </c>
      <c r="K182" s="918" t="b">
        <v>0</v>
      </c>
      <c r="L182" s="918">
        <v>0</v>
      </c>
      <c r="M182" s="918">
        <v>0</v>
      </c>
      <c r="N182" s="918" t="s">
        <v>621</v>
      </c>
    </row>
    <row r="183" spans="1:14" ht="11.25">
      <c r="A183" s="918">
        <v>182</v>
      </c>
      <c r="B183" s="918">
        <v>182</v>
      </c>
      <c r="C183" s="918">
        <v>0</v>
      </c>
      <c r="D183" s="950" t="s">
        <v>1799</v>
      </c>
      <c r="F183" s="918">
        <v>17177243</v>
      </c>
      <c r="G183" s="918">
        <v>17849625</v>
      </c>
      <c r="J183" s="918" t="s">
        <v>1798</v>
      </c>
      <c r="K183" s="918" t="b">
        <v>0</v>
      </c>
      <c r="L183" s="918">
        <v>0</v>
      </c>
      <c r="M183" s="918">
        <v>0</v>
      </c>
      <c r="N183" s="918" t="s">
        <v>621</v>
      </c>
    </row>
    <row r="184" spans="1:14" ht="11.25">
      <c r="A184" s="918">
        <v>183</v>
      </c>
      <c r="B184" s="918">
        <v>183</v>
      </c>
      <c r="C184" s="918">
        <v>0</v>
      </c>
      <c r="D184" s="950" t="s">
        <v>1800</v>
      </c>
      <c r="F184" s="918">
        <v>11527949</v>
      </c>
      <c r="G184" s="918">
        <v>12855389</v>
      </c>
      <c r="J184" s="918" t="s">
        <v>1801</v>
      </c>
      <c r="K184" s="918" t="b">
        <v>0</v>
      </c>
      <c r="L184" s="918">
        <v>0</v>
      </c>
      <c r="M184" s="918">
        <v>0</v>
      </c>
      <c r="N184" s="918" t="s">
        <v>621</v>
      </c>
    </row>
    <row r="185" spans="1:14" ht="11.25">
      <c r="A185" s="918">
        <v>184</v>
      </c>
      <c r="B185" s="918">
        <v>184</v>
      </c>
      <c r="C185" s="918">
        <v>0</v>
      </c>
      <c r="D185" s="950" t="s">
        <v>1802</v>
      </c>
      <c r="F185" s="918">
        <v>5219349</v>
      </c>
      <c r="G185" s="918">
        <v>5751090</v>
      </c>
      <c r="J185" s="918" t="s">
        <v>1798</v>
      </c>
      <c r="K185" s="918" t="b">
        <v>0</v>
      </c>
      <c r="L185" s="918">
        <v>0</v>
      </c>
      <c r="M185" s="918">
        <v>0</v>
      </c>
      <c r="N185" s="918" t="s">
        <v>621</v>
      </c>
    </row>
    <row r="186" spans="1:14" ht="11.25">
      <c r="A186" s="918">
        <v>185</v>
      </c>
      <c r="B186" s="918">
        <v>185</v>
      </c>
      <c r="C186" s="918">
        <v>0</v>
      </c>
      <c r="D186" s="950" t="s">
        <v>1803</v>
      </c>
      <c r="F186" s="918">
        <v>4187987</v>
      </c>
      <c r="G186" s="918">
        <v>3979125</v>
      </c>
      <c r="J186" s="918" t="s">
        <v>1798</v>
      </c>
      <c r="K186" s="918" t="b">
        <v>0</v>
      </c>
      <c r="L186" s="918">
        <v>0</v>
      </c>
      <c r="M186" s="918">
        <v>0</v>
      </c>
      <c r="N186" s="918" t="s">
        <v>621</v>
      </c>
    </row>
    <row r="187" spans="1:14" ht="11.25">
      <c r="A187" s="918">
        <v>186</v>
      </c>
      <c r="B187" s="918">
        <v>186</v>
      </c>
      <c r="C187" s="918">
        <v>0</v>
      </c>
      <c r="D187" s="950" t="s">
        <v>1804</v>
      </c>
      <c r="F187" s="918">
        <v>2660644</v>
      </c>
      <c r="G187" s="918">
        <v>10708643</v>
      </c>
      <c r="J187" s="918" t="s">
        <v>1798</v>
      </c>
      <c r="K187" s="918" t="b">
        <v>0</v>
      </c>
      <c r="L187" s="918">
        <v>0</v>
      </c>
      <c r="M187" s="918">
        <v>0</v>
      </c>
      <c r="N187" s="918" t="s">
        <v>621</v>
      </c>
    </row>
    <row r="188" spans="1:14" ht="11.25">
      <c r="A188" s="918">
        <v>187</v>
      </c>
      <c r="B188" s="918">
        <v>187</v>
      </c>
      <c r="C188" s="918">
        <v>0</v>
      </c>
      <c r="D188" s="950" t="s">
        <v>1805</v>
      </c>
      <c r="F188" s="918">
        <v>36359490</v>
      </c>
      <c r="G188" s="918">
        <v>34020025</v>
      </c>
      <c r="J188" s="918" t="s">
        <v>1798</v>
      </c>
      <c r="K188" s="918" t="b">
        <v>0</v>
      </c>
      <c r="L188" s="918">
        <v>0</v>
      </c>
      <c r="M188" s="918">
        <v>0</v>
      </c>
      <c r="N188" s="918" t="s">
        <v>621</v>
      </c>
    </row>
    <row r="189" spans="1:14" ht="11.25">
      <c r="A189" s="918">
        <v>188</v>
      </c>
      <c r="B189" s="918">
        <v>188</v>
      </c>
      <c r="C189" s="918">
        <v>0</v>
      </c>
      <c r="D189" s="950" t="s">
        <v>1806</v>
      </c>
      <c r="F189" s="918">
        <v>0</v>
      </c>
      <c r="G189" s="918">
        <v>0</v>
      </c>
      <c r="J189" s="918" t="s">
        <v>1798</v>
      </c>
      <c r="K189" s="918" t="b">
        <v>0</v>
      </c>
      <c r="L189" s="918">
        <v>0</v>
      </c>
      <c r="M189" s="918">
        <v>0</v>
      </c>
      <c r="N189" s="918" t="s">
        <v>621</v>
      </c>
    </row>
    <row r="190" spans="1:14" ht="11.25">
      <c r="A190" s="918">
        <v>189</v>
      </c>
      <c r="B190" s="918">
        <v>189</v>
      </c>
      <c r="C190" s="918">
        <v>0</v>
      </c>
      <c r="D190" s="950" t="s">
        <v>1807</v>
      </c>
      <c r="F190" s="918">
        <v>6075669</v>
      </c>
      <c r="G190" s="918">
        <v>8177148</v>
      </c>
      <c r="J190" s="918" t="s">
        <v>1798</v>
      </c>
      <c r="K190" s="918" t="b">
        <v>0</v>
      </c>
      <c r="L190" s="918">
        <v>0</v>
      </c>
      <c r="M190" s="918">
        <v>0</v>
      </c>
      <c r="N190" s="918" t="s">
        <v>621</v>
      </c>
    </row>
    <row r="191" spans="1:14" ht="11.25">
      <c r="A191" s="918">
        <v>190</v>
      </c>
      <c r="B191" s="918">
        <v>190</v>
      </c>
      <c r="C191" s="918">
        <v>0</v>
      </c>
      <c r="D191" s="950" t="s">
        <v>1808</v>
      </c>
      <c r="F191" s="918">
        <v>1661537</v>
      </c>
      <c r="G191" s="918">
        <v>1690263</v>
      </c>
      <c r="J191" s="918" t="s">
        <v>1801</v>
      </c>
      <c r="K191" s="918" t="b">
        <v>0</v>
      </c>
      <c r="L191" s="918">
        <v>0</v>
      </c>
      <c r="M191" s="918">
        <v>0</v>
      </c>
      <c r="N191" s="918" t="s">
        <v>621</v>
      </c>
    </row>
    <row r="192" spans="1:14" ht="11.25">
      <c r="A192" s="918">
        <v>191</v>
      </c>
      <c r="B192" s="918">
        <v>191</v>
      </c>
      <c r="C192" s="918">
        <v>0</v>
      </c>
      <c r="D192" s="950" t="s">
        <v>1809</v>
      </c>
      <c r="F192" s="918">
        <v>1188047</v>
      </c>
      <c r="G192" s="918">
        <v>831850</v>
      </c>
      <c r="J192" s="918" t="s">
        <v>1798</v>
      </c>
      <c r="K192" s="918" t="b">
        <v>0</v>
      </c>
      <c r="L192" s="918">
        <v>0</v>
      </c>
      <c r="M192" s="918">
        <v>0</v>
      </c>
      <c r="N192" s="918" t="s">
        <v>621</v>
      </c>
    </row>
    <row r="193" spans="1:14" ht="11.25">
      <c r="A193" s="918">
        <v>192</v>
      </c>
      <c r="B193" s="918">
        <v>192</v>
      </c>
      <c r="C193" s="918">
        <v>0</v>
      </c>
      <c r="D193" s="950" t="s">
        <v>1810</v>
      </c>
      <c r="F193" s="918">
        <v>3490273</v>
      </c>
      <c r="G193" s="918">
        <v>3204939</v>
      </c>
      <c r="J193" s="918" t="s">
        <v>1798</v>
      </c>
      <c r="K193" s="918" t="b">
        <v>0</v>
      </c>
      <c r="L193" s="918">
        <v>0</v>
      </c>
      <c r="M193" s="918">
        <v>0</v>
      </c>
      <c r="N193" s="918" t="s">
        <v>621</v>
      </c>
    </row>
    <row r="194" spans="1:14" ht="11.25">
      <c r="A194" s="918">
        <v>193</v>
      </c>
      <c r="B194" s="918">
        <v>193</v>
      </c>
      <c r="C194" s="918">
        <v>0</v>
      </c>
      <c r="D194" s="950" t="s">
        <v>1811</v>
      </c>
      <c r="F194" s="918">
        <v>3902378</v>
      </c>
      <c r="G194" s="918">
        <v>3659754</v>
      </c>
      <c r="J194" s="918" t="s">
        <v>1798</v>
      </c>
      <c r="K194" s="918" t="b">
        <v>0</v>
      </c>
      <c r="L194" s="918">
        <v>0</v>
      </c>
      <c r="M194" s="918">
        <v>0</v>
      </c>
      <c r="N194" s="918" t="s">
        <v>621</v>
      </c>
    </row>
    <row r="195" spans="1:14" ht="11.25">
      <c r="A195" s="918">
        <v>194</v>
      </c>
      <c r="B195" s="918">
        <v>194</v>
      </c>
      <c r="C195" s="918">
        <v>0</v>
      </c>
      <c r="D195" s="950" t="s">
        <v>1812</v>
      </c>
      <c r="F195" s="918">
        <v>102378387</v>
      </c>
      <c r="G195" s="918">
        <v>107497540</v>
      </c>
      <c r="K195" s="918" t="b">
        <v>1</v>
      </c>
      <c r="L195" s="918">
        <v>0</v>
      </c>
      <c r="M195" s="918">
        <v>0</v>
      </c>
      <c r="N195" s="918" t="s">
        <v>621</v>
      </c>
    </row>
    <row r="196" spans="1:14" ht="11.25">
      <c r="A196" s="918">
        <v>195</v>
      </c>
      <c r="B196" s="918">
        <v>195</v>
      </c>
      <c r="C196" s="918">
        <v>0</v>
      </c>
      <c r="D196" s="950" t="s">
        <v>238</v>
      </c>
      <c r="F196" s="918">
        <v>0</v>
      </c>
      <c r="G196" s="918">
        <v>0</v>
      </c>
      <c r="H196" s="918" t="s">
        <v>620</v>
      </c>
      <c r="I196" s="918" t="s">
        <v>1612</v>
      </c>
      <c r="J196" s="918" t="s">
        <v>1813</v>
      </c>
      <c r="K196" s="918" t="b">
        <v>0</v>
      </c>
      <c r="L196" s="918">
        <v>0</v>
      </c>
      <c r="M196" s="918">
        <v>0</v>
      </c>
      <c r="N196" s="918" t="s">
        <v>621</v>
      </c>
    </row>
    <row r="197" spans="1:14" ht="11.25">
      <c r="A197" s="918">
        <v>196</v>
      </c>
      <c r="B197" s="918">
        <v>196</v>
      </c>
      <c r="C197" s="918">
        <v>0</v>
      </c>
      <c r="D197" s="950" t="s">
        <v>1814</v>
      </c>
      <c r="F197" s="918">
        <v>1922911</v>
      </c>
      <c r="G197" s="918">
        <v>1827362</v>
      </c>
      <c r="J197" s="918" t="s">
        <v>1813</v>
      </c>
      <c r="K197" s="918" t="b">
        <v>0</v>
      </c>
      <c r="L197" s="918">
        <v>0</v>
      </c>
      <c r="M197" s="918">
        <v>0</v>
      </c>
      <c r="N197" s="918" t="s">
        <v>621</v>
      </c>
    </row>
    <row r="198" spans="1:14" ht="11.25">
      <c r="A198" s="918">
        <v>197</v>
      </c>
      <c r="B198" s="918">
        <v>197</v>
      </c>
      <c r="C198" s="918">
        <v>0</v>
      </c>
      <c r="D198" s="950" t="s">
        <v>1815</v>
      </c>
      <c r="F198" s="918">
        <v>104301298</v>
      </c>
      <c r="G198" s="918">
        <v>109324902</v>
      </c>
      <c r="K198" s="918" t="b">
        <v>1</v>
      </c>
      <c r="L198" s="918">
        <v>0</v>
      </c>
      <c r="M198" s="918">
        <v>0</v>
      </c>
      <c r="N198" s="918" t="s">
        <v>621</v>
      </c>
    </row>
    <row r="199" spans="1:14" ht="11.25">
      <c r="A199" s="918">
        <v>198</v>
      </c>
      <c r="B199" s="918">
        <v>198</v>
      </c>
      <c r="C199" s="918">
        <v>0</v>
      </c>
      <c r="D199" s="950" t="s">
        <v>1816</v>
      </c>
      <c r="F199" s="918">
        <v>1583334817</v>
      </c>
      <c r="G199" s="918">
        <v>1505181356</v>
      </c>
      <c r="K199" s="918" t="b">
        <v>1</v>
      </c>
      <c r="L199" s="918">
        <v>0</v>
      </c>
      <c r="M199" s="918">
        <v>0</v>
      </c>
      <c r="N199" s="918" t="s">
        <v>621</v>
      </c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J137"/>
  <sheetViews>
    <sheetView workbookViewId="0" topLeftCell="G1">
      <pane ySplit="555" topLeftCell="BM106" activePane="bottomLeft" state="split"/>
      <selection pane="topLeft" activeCell="R135" sqref="R135"/>
      <selection pane="bottomLeft" activeCell="H124" sqref="H124"/>
    </sheetView>
  </sheetViews>
  <sheetFormatPr defaultColWidth="9.00390625" defaultRowHeight="15.75"/>
  <cols>
    <col min="1" max="1" width="8.00390625" style="0" bestFit="1" customWidth="1"/>
    <col min="2" max="2" width="5.50390625" style="0" hidden="1" customWidth="1"/>
    <col min="3" max="3" width="8.875" style="0" hidden="1" customWidth="1"/>
    <col min="4" max="4" width="7.125" style="0" hidden="1" customWidth="1"/>
    <col min="5" max="5" width="6.75390625" style="0" bestFit="1" customWidth="1"/>
    <col min="6" max="6" width="26.625" style="0" bestFit="1" customWidth="1"/>
    <col min="7" max="7" width="9.50390625" style="0" bestFit="1" customWidth="1"/>
    <col min="8" max="8" width="9.625" style="0" bestFit="1" customWidth="1"/>
    <col min="9" max="9" width="11.625" style="0" bestFit="1" customWidth="1"/>
    <col min="10" max="10" width="12.00390625" style="0" bestFit="1" customWidth="1"/>
    <col min="11" max="11" width="11.25390625" style="0" bestFit="1" customWidth="1"/>
    <col min="12" max="12" width="9.875" style="0" customWidth="1"/>
    <col min="13" max="13" width="8.875" style="0" bestFit="1" customWidth="1"/>
    <col min="14" max="14" width="7.375" style="0" bestFit="1" customWidth="1"/>
    <col min="16" max="16" width="7.625" style="0" bestFit="1" customWidth="1"/>
    <col min="17" max="17" width="13.75390625" style="0" bestFit="1" customWidth="1"/>
    <col min="18" max="18" width="13.50390625" style="1131" customWidth="1"/>
    <col min="19" max="19" width="11.75390625" style="0" bestFit="1" customWidth="1"/>
    <col min="20" max="20" width="10.75390625" style="0" bestFit="1" customWidth="1"/>
    <col min="21" max="21" width="10.875" style="0" bestFit="1" customWidth="1"/>
    <col min="22" max="22" width="13.00390625" style="0" bestFit="1" customWidth="1"/>
    <col min="23" max="23" width="13.375" style="0" bestFit="1" customWidth="1"/>
    <col min="24" max="24" width="12.50390625" style="0" bestFit="1" customWidth="1"/>
    <col min="25" max="25" width="11.25390625" style="0" bestFit="1" customWidth="1"/>
    <col min="26" max="26" width="8.125" style="0" bestFit="1" customWidth="1"/>
    <col min="27" max="27" width="8.625" style="0" bestFit="1" customWidth="1"/>
    <col min="28" max="28" width="10.25390625" style="0" bestFit="1" customWidth="1"/>
    <col min="29" max="29" width="8.875" style="0" bestFit="1" customWidth="1"/>
    <col min="30" max="30" width="9.625" style="0" bestFit="1" customWidth="1"/>
    <col min="31" max="31" width="10.75390625" style="0" bestFit="1" customWidth="1"/>
    <col min="32" max="32" width="6.375" style="0" bestFit="1" customWidth="1"/>
    <col min="33" max="33" width="5.625" style="0" bestFit="1" customWidth="1"/>
    <col min="34" max="34" width="3.125" style="0" bestFit="1" customWidth="1"/>
    <col min="35" max="35" width="6.125" style="0" bestFit="1" customWidth="1"/>
    <col min="36" max="36" width="21.875" style="0" bestFit="1" customWidth="1"/>
  </cols>
  <sheetData>
    <row r="1" spans="1:36" ht="15.75">
      <c r="A1" s="918" t="s">
        <v>600</v>
      </c>
      <c r="B1" s="918" t="s">
        <v>601</v>
      </c>
      <c r="C1" s="918" t="s">
        <v>602</v>
      </c>
      <c r="D1" s="918" t="s">
        <v>830</v>
      </c>
      <c r="E1" s="918" t="s">
        <v>604</v>
      </c>
      <c r="F1" s="918" t="s">
        <v>1817</v>
      </c>
      <c r="G1" s="918" t="s">
        <v>1504</v>
      </c>
      <c r="H1" s="918" t="s">
        <v>1818</v>
      </c>
      <c r="I1" s="918" t="s">
        <v>1819</v>
      </c>
      <c r="J1" s="918" t="s">
        <v>1820</v>
      </c>
      <c r="K1" s="918" t="s">
        <v>1821</v>
      </c>
      <c r="L1" s="918" t="s">
        <v>1822</v>
      </c>
      <c r="M1" s="918" t="s">
        <v>1823</v>
      </c>
      <c r="N1" s="918" t="s">
        <v>1824</v>
      </c>
      <c r="O1" s="918" t="s">
        <v>1825</v>
      </c>
      <c r="P1" s="918" t="s">
        <v>1826</v>
      </c>
      <c r="Q1" s="918" t="s">
        <v>1827</v>
      </c>
      <c r="R1" s="1129" t="s">
        <v>1828</v>
      </c>
      <c r="S1" s="918" t="s">
        <v>1829</v>
      </c>
      <c r="T1" s="918" t="s">
        <v>1515</v>
      </c>
      <c r="U1" s="918" t="s">
        <v>1830</v>
      </c>
      <c r="V1" s="918" t="s">
        <v>1831</v>
      </c>
      <c r="W1" s="918" t="s">
        <v>1832</v>
      </c>
      <c r="X1" s="918" t="s">
        <v>1833</v>
      </c>
      <c r="Y1" s="918" t="s">
        <v>1834</v>
      </c>
      <c r="Z1" s="918" t="s">
        <v>1835</v>
      </c>
      <c r="AA1" s="918" t="s">
        <v>1836</v>
      </c>
      <c r="AB1" s="918" t="s">
        <v>1837</v>
      </c>
      <c r="AC1" s="918" t="s">
        <v>1838</v>
      </c>
      <c r="AD1" s="918" t="s">
        <v>1839</v>
      </c>
      <c r="AE1" s="918" t="s">
        <v>1840</v>
      </c>
      <c r="AF1" s="918" t="s">
        <v>615</v>
      </c>
      <c r="AG1" s="918" t="s">
        <v>610</v>
      </c>
      <c r="AH1" s="918" t="s">
        <v>618</v>
      </c>
      <c r="AI1" s="918" t="s">
        <v>617</v>
      </c>
      <c r="AJ1" s="918" t="s">
        <v>619</v>
      </c>
    </row>
    <row r="2" spans="1:36" ht="15.75">
      <c r="A2" s="918">
        <v>1</v>
      </c>
      <c r="B2" s="918">
        <v>1</v>
      </c>
      <c r="C2" s="918">
        <v>0</v>
      </c>
      <c r="D2" s="918" t="s">
        <v>1171</v>
      </c>
      <c r="E2" s="918"/>
      <c r="F2" s="918" t="s">
        <v>1842</v>
      </c>
      <c r="G2" s="918" t="s">
        <v>507</v>
      </c>
      <c r="H2" s="918" t="s">
        <v>1844</v>
      </c>
      <c r="I2" s="918" t="s">
        <v>508</v>
      </c>
      <c r="J2" s="918" t="s">
        <v>508</v>
      </c>
      <c r="K2" s="918" t="s">
        <v>508</v>
      </c>
      <c r="L2" s="918">
        <v>0</v>
      </c>
      <c r="M2" s="918">
        <v>58500</v>
      </c>
      <c r="N2" s="918">
        <v>71850</v>
      </c>
      <c r="O2" s="918">
        <v>0</v>
      </c>
      <c r="P2" s="918">
        <v>0</v>
      </c>
      <c r="Q2" s="918">
        <v>0</v>
      </c>
      <c r="R2" s="1129">
        <v>0</v>
      </c>
      <c r="S2" s="918">
        <v>0</v>
      </c>
      <c r="T2" s="918">
        <v>0</v>
      </c>
      <c r="U2" s="918">
        <v>0</v>
      </c>
      <c r="V2" s="918">
        <v>0</v>
      </c>
      <c r="W2" s="918">
        <v>0</v>
      </c>
      <c r="X2" s="918">
        <v>0</v>
      </c>
      <c r="Y2" s="918">
        <v>0</v>
      </c>
      <c r="Z2" s="918">
        <v>0</v>
      </c>
      <c r="AA2" s="918">
        <v>0</v>
      </c>
      <c r="AB2" s="918">
        <v>0</v>
      </c>
      <c r="AC2" s="918">
        <v>0</v>
      </c>
      <c r="AD2" s="918">
        <v>0</v>
      </c>
      <c r="AE2" s="918">
        <v>0</v>
      </c>
      <c r="AF2" s="918" t="b">
        <v>0</v>
      </c>
      <c r="AG2" s="918"/>
      <c r="AH2" s="918"/>
      <c r="AI2" s="918"/>
      <c r="AJ2" s="918" t="s">
        <v>621</v>
      </c>
    </row>
    <row r="3" spans="1:36" ht="15.75">
      <c r="A3" s="918">
        <v>2</v>
      </c>
      <c r="B3" s="918">
        <v>2</v>
      </c>
      <c r="C3" s="918">
        <v>0</v>
      </c>
      <c r="D3" s="918" t="s">
        <v>1175</v>
      </c>
      <c r="E3" s="918"/>
      <c r="F3" s="918" t="s">
        <v>1554</v>
      </c>
      <c r="G3" s="918" t="s">
        <v>507</v>
      </c>
      <c r="H3" s="918" t="s">
        <v>1529</v>
      </c>
      <c r="I3" s="918" t="s">
        <v>508</v>
      </c>
      <c r="J3" s="918" t="s">
        <v>508</v>
      </c>
      <c r="K3" s="918" t="s">
        <v>508</v>
      </c>
      <c r="L3" s="918">
        <v>0</v>
      </c>
      <c r="M3" s="918">
        <v>26000</v>
      </c>
      <c r="N3" s="918">
        <v>26210</v>
      </c>
      <c r="O3" s="918">
        <v>0</v>
      </c>
      <c r="P3" s="918">
        <v>0</v>
      </c>
      <c r="Q3" s="918">
        <v>0</v>
      </c>
      <c r="R3" s="1129">
        <v>0</v>
      </c>
      <c r="S3" s="918">
        <v>0</v>
      </c>
      <c r="T3" s="918">
        <v>0</v>
      </c>
      <c r="U3" s="918">
        <v>0</v>
      </c>
      <c r="V3" s="918">
        <v>0</v>
      </c>
      <c r="W3" s="918">
        <v>0</v>
      </c>
      <c r="X3" s="918">
        <v>0</v>
      </c>
      <c r="Y3" s="918">
        <v>0</v>
      </c>
      <c r="Z3" s="918">
        <v>0</v>
      </c>
      <c r="AA3" s="918">
        <v>0</v>
      </c>
      <c r="AB3" s="918">
        <v>0</v>
      </c>
      <c r="AC3" s="918">
        <v>0</v>
      </c>
      <c r="AD3" s="918">
        <v>0</v>
      </c>
      <c r="AE3" s="918">
        <v>0</v>
      </c>
      <c r="AF3" s="918" t="b">
        <v>0</v>
      </c>
      <c r="AG3" s="918"/>
      <c r="AH3" s="918"/>
      <c r="AI3" s="918"/>
      <c r="AJ3" s="918" t="s">
        <v>621</v>
      </c>
    </row>
    <row r="4" spans="1:36" ht="15.75">
      <c r="A4" s="918">
        <v>3</v>
      </c>
      <c r="B4" s="918">
        <v>3</v>
      </c>
      <c r="C4" s="918">
        <v>0</v>
      </c>
      <c r="D4" s="918" t="s">
        <v>1177</v>
      </c>
      <c r="E4" s="918"/>
      <c r="F4" s="918" t="s">
        <v>1876</v>
      </c>
      <c r="G4" s="918" t="s">
        <v>507</v>
      </c>
      <c r="H4" s="918" t="s">
        <v>1877</v>
      </c>
      <c r="I4" s="918" t="s">
        <v>508</v>
      </c>
      <c r="J4" s="918" t="s">
        <v>508</v>
      </c>
      <c r="K4" s="918" t="s">
        <v>508</v>
      </c>
      <c r="L4" s="918">
        <v>0</v>
      </c>
      <c r="M4" s="918">
        <v>471330</v>
      </c>
      <c r="N4" s="918">
        <v>472561</v>
      </c>
      <c r="O4" s="918">
        <v>0</v>
      </c>
      <c r="P4" s="918">
        <v>0</v>
      </c>
      <c r="Q4" s="918">
        <v>0</v>
      </c>
      <c r="R4" s="1129">
        <v>0</v>
      </c>
      <c r="S4" s="918">
        <v>0</v>
      </c>
      <c r="T4" s="918">
        <v>0</v>
      </c>
      <c r="U4" s="918">
        <v>0</v>
      </c>
      <c r="V4" s="918">
        <v>0</v>
      </c>
      <c r="W4" s="918">
        <v>0</v>
      </c>
      <c r="X4" s="918">
        <v>0</v>
      </c>
      <c r="Y4" s="918">
        <v>0</v>
      </c>
      <c r="Z4" s="918">
        <v>0</v>
      </c>
      <c r="AA4" s="918">
        <v>0</v>
      </c>
      <c r="AB4" s="918">
        <v>0</v>
      </c>
      <c r="AC4" s="918">
        <v>0</v>
      </c>
      <c r="AD4" s="918">
        <v>0</v>
      </c>
      <c r="AE4" s="918">
        <v>0</v>
      </c>
      <c r="AF4" s="918" t="b">
        <v>0</v>
      </c>
      <c r="AG4" s="918"/>
      <c r="AH4" s="918"/>
      <c r="AI4" s="918"/>
      <c r="AJ4" s="918" t="s">
        <v>621</v>
      </c>
    </row>
    <row r="5" spans="1:36" ht="15.75">
      <c r="A5" s="918">
        <v>4</v>
      </c>
      <c r="B5" s="918">
        <v>4</v>
      </c>
      <c r="C5" s="918">
        <v>0</v>
      </c>
      <c r="D5" s="918" t="s">
        <v>1178</v>
      </c>
      <c r="E5" s="918"/>
      <c r="F5" s="918" t="s">
        <v>1551</v>
      </c>
      <c r="G5" s="918" t="s">
        <v>502</v>
      </c>
      <c r="H5" s="918" t="s">
        <v>1533</v>
      </c>
      <c r="I5" s="918" t="s">
        <v>508</v>
      </c>
      <c r="J5" s="918" t="s">
        <v>508</v>
      </c>
      <c r="K5" s="918" t="s">
        <v>508</v>
      </c>
      <c r="L5" s="933">
        <v>90575</v>
      </c>
      <c r="M5" s="918">
        <v>0</v>
      </c>
      <c r="N5" s="918">
        <v>0</v>
      </c>
      <c r="O5" s="918">
        <v>0</v>
      </c>
      <c r="P5" s="918">
        <v>3215413</v>
      </c>
      <c r="Q5" s="918">
        <v>0</v>
      </c>
      <c r="R5" s="1129">
        <v>3215413</v>
      </c>
      <c r="S5" s="918">
        <v>0</v>
      </c>
      <c r="T5" s="918">
        <v>0</v>
      </c>
      <c r="U5" s="918">
        <v>0</v>
      </c>
      <c r="V5" s="918">
        <v>0</v>
      </c>
      <c r="W5" s="918">
        <v>0</v>
      </c>
      <c r="X5" s="918">
        <v>0</v>
      </c>
      <c r="Y5" s="918">
        <v>0</v>
      </c>
      <c r="Z5" s="918">
        <v>0</v>
      </c>
      <c r="AA5" s="918">
        <v>0</v>
      </c>
      <c r="AB5" s="918">
        <v>0</v>
      </c>
      <c r="AC5" s="918">
        <v>0</v>
      </c>
      <c r="AD5" s="918">
        <v>0</v>
      </c>
      <c r="AE5" s="918">
        <v>0</v>
      </c>
      <c r="AF5" s="918" t="b">
        <v>0</v>
      </c>
      <c r="AG5" s="918"/>
      <c r="AH5" s="918"/>
      <c r="AI5" s="918"/>
      <c r="AJ5" s="918" t="s">
        <v>621</v>
      </c>
    </row>
    <row r="6" spans="1:36" ht="15.75">
      <c r="A6" s="918">
        <v>5</v>
      </c>
      <c r="B6" s="918">
        <v>5</v>
      </c>
      <c r="C6" s="918">
        <v>0</v>
      </c>
      <c r="D6" s="918" t="s">
        <v>1180</v>
      </c>
      <c r="E6" s="918"/>
      <c r="F6" s="918" t="s">
        <v>1568</v>
      </c>
      <c r="G6" s="918" t="s">
        <v>502</v>
      </c>
      <c r="H6" s="918" t="s">
        <v>1533</v>
      </c>
      <c r="I6" s="918" t="s">
        <v>508</v>
      </c>
      <c r="J6" s="918" t="s">
        <v>508</v>
      </c>
      <c r="K6" s="918" t="s">
        <v>508</v>
      </c>
      <c r="L6" s="933">
        <v>219000</v>
      </c>
      <c r="M6" s="918">
        <v>0</v>
      </c>
      <c r="N6" s="918">
        <v>0</v>
      </c>
      <c r="O6" s="918">
        <v>0</v>
      </c>
      <c r="P6" s="918">
        <v>13578000</v>
      </c>
      <c r="Q6" s="918">
        <v>0</v>
      </c>
      <c r="R6" s="1129">
        <v>13578000</v>
      </c>
      <c r="S6" s="918">
        <v>0</v>
      </c>
      <c r="T6" s="918">
        <v>0</v>
      </c>
      <c r="U6" s="918">
        <v>0</v>
      </c>
      <c r="V6" s="918">
        <v>0</v>
      </c>
      <c r="W6" s="918">
        <v>0</v>
      </c>
      <c r="X6" s="918">
        <v>0</v>
      </c>
      <c r="Y6" s="918">
        <v>0</v>
      </c>
      <c r="Z6" s="918">
        <v>0</v>
      </c>
      <c r="AA6" s="918">
        <v>0</v>
      </c>
      <c r="AB6" s="918">
        <v>0</v>
      </c>
      <c r="AC6" s="918">
        <v>0</v>
      </c>
      <c r="AD6" s="918">
        <v>0</v>
      </c>
      <c r="AE6" s="918">
        <v>0</v>
      </c>
      <c r="AF6" s="918" t="b">
        <v>0</v>
      </c>
      <c r="AG6" s="918"/>
      <c r="AH6" s="918"/>
      <c r="AI6" s="918"/>
      <c r="AJ6" s="918" t="s">
        <v>621</v>
      </c>
    </row>
    <row r="7" spans="1:36" ht="15.75">
      <c r="A7" s="918">
        <v>6</v>
      </c>
      <c r="B7" s="918">
        <v>6</v>
      </c>
      <c r="C7" s="918">
        <v>0</v>
      </c>
      <c r="D7" s="918" t="s">
        <v>1182</v>
      </c>
      <c r="E7" s="918"/>
      <c r="F7" s="918" t="s">
        <v>1570</v>
      </c>
      <c r="G7" s="918" t="s">
        <v>502</v>
      </c>
      <c r="H7" s="918" t="s">
        <v>1533</v>
      </c>
      <c r="I7" s="918" t="s">
        <v>508</v>
      </c>
      <c r="J7" s="918" t="s">
        <v>508</v>
      </c>
      <c r="K7" s="918" t="s">
        <v>508</v>
      </c>
      <c r="L7" s="933">
        <v>566425</v>
      </c>
      <c r="M7" s="918">
        <v>0</v>
      </c>
      <c r="N7" s="918">
        <v>0</v>
      </c>
      <c r="O7" s="918">
        <v>0</v>
      </c>
      <c r="P7" s="918">
        <v>21257838</v>
      </c>
      <c r="Q7" s="918">
        <v>0</v>
      </c>
      <c r="R7" s="1129">
        <v>21257838</v>
      </c>
      <c r="S7" s="918">
        <v>0</v>
      </c>
      <c r="T7" s="918">
        <v>0</v>
      </c>
      <c r="U7" s="918">
        <v>0</v>
      </c>
      <c r="V7" s="918">
        <v>0</v>
      </c>
      <c r="W7" s="918">
        <v>0</v>
      </c>
      <c r="X7" s="918">
        <v>0</v>
      </c>
      <c r="Y7" s="918">
        <v>0</v>
      </c>
      <c r="Z7" s="918">
        <v>0</v>
      </c>
      <c r="AA7" s="918">
        <v>0</v>
      </c>
      <c r="AB7" s="918">
        <v>0</v>
      </c>
      <c r="AC7" s="918">
        <v>0</v>
      </c>
      <c r="AD7" s="918">
        <v>0</v>
      </c>
      <c r="AE7" s="918">
        <v>0</v>
      </c>
      <c r="AF7" s="918" t="b">
        <v>0</v>
      </c>
      <c r="AG7" s="918"/>
      <c r="AH7" s="918"/>
      <c r="AI7" s="918"/>
      <c r="AJ7" s="918" t="s">
        <v>621</v>
      </c>
    </row>
    <row r="8" spans="1:36" ht="15.75">
      <c r="A8" s="918">
        <v>7</v>
      </c>
      <c r="B8" s="918">
        <v>7</v>
      </c>
      <c r="C8" s="918">
        <v>0</v>
      </c>
      <c r="D8" s="918" t="s">
        <v>1183</v>
      </c>
      <c r="E8" s="918"/>
      <c r="F8" s="918" t="s">
        <v>1600</v>
      </c>
      <c r="G8" s="918" t="s">
        <v>502</v>
      </c>
      <c r="H8" s="918" t="s">
        <v>1533</v>
      </c>
      <c r="I8" s="918" t="s">
        <v>508</v>
      </c>
      <c r="J8" s="918" t="s">
        <v>508</v>
      </c>
      <c r="K8" s="918" t="s">
        <v>508</v>
      </c>
      <c r="L8" s="933">
        <v>875900</v>
      </c>
      <c r="M8" s="918">
        <v>0</v>
      </c>
      <c r="N8" s="918">
        <v>0</v>
      </c>
      <c r="O8" s="918">
        <v>0</v>
      </c>
      <c r="P8" s="918">
        <v>34817025</v>
      </c>
      <c r="Q8" s="918">
        <v>0</v>
      </c>
      <c r="R8" s="1129">
        <v>34817025</v>
      </c>
      <c r="S8" s="918">
        <v>0</v>
      </c>
      <c r="T8" s="918">
        <v>0</v>
      </c>
      <c r="U8" s="918">
        <v>0</v>
      </c>
      <c r="V8" s="918">
        <v>0</v>
      </c>
      <c r="W8" s="918">
        <v>0</v>
      </c>
      <c r="X8" s="918">
        <v>0</v>
      </c>
      <c r="Y8" s="918">
        <v>0</v>
      </c>
      <c r="Z8" s="918">
        <v>0</v>
      </c>
      <c r="AA8" s="918">
        <v>0</v>
      </c>
      <c r="AB8" s="918">
        <v>0</v>
      </c>
      <c r="AC8" s="918">
        <v>0</v>
      </c>
      <c r="AD8" s="918">
        <v>0</v>
      </c>
      <c r="AE8" s="918">
        <v>0</v>
      </c>
      <c r="AF8" s="918" t="b">
        <v>0</v>
      </c>
      <c r="AG8" s="918"/>
      <c r="AH8" s="918"/>
      <c r="AI8" s="918"/>
      <c r="AJ8" s="918" t="s">
        <v>621</v>
      </c>
    </row>
    <row r="9" spans="1:36" ht="15.75">
      <c r="A9" s="918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1044">
        <f>SUM(L2:L8)</f>
        <v>1751900</v>
      </c>
      <c r="M9" s="918"/>
      <c r="N9" s="918"/>
      <c r="O9" s="918"/>
      <c r="P9" s="918"/>
      <c r="Q9" s="918"/>
      <c r="R9" s="1130">
        <f>SUM(R2:R8)</f>
        <v>72868276</v>
      </c>
      <c r="S9" s="918"/>
      <c r="T9" s="918"/>
      <c r="U9" s="918"/>
      <c r="V9" s="918"/>
      <c r="W9" s="918"/>
      <c r="X9" s="918"/>
      <c r="Y9" s="918"/>
      <c r="Z9" s="918"/>
      <c r="AA9" s="918"/>
      <c r="AB9" s="918"/>
      <c r="AC9" s="918"/>
      <c r="AD9" s="918"/>
      <c r="AE9" s="918"/>
      <c r="AF9" s="918"/>
      <c r="AG9" s="918"/>
      <c r="AH9" s="918"/>
      <c r="AI9" s="918"/>
      <c r="AJ9" s="918"/>
    </row>
    <row r="10" spans="1:36" ht="15.75">
      <c r="A10" s="918">
        <v>8</v>
      </c>
      <c r="B10" s="918">
        <v>8</v>
      </c>
      <c r="C10" s="918">
        <v>0</v>
      </c>
      <c r="D10" s="918" t="s">
        <v>1185</v>
      </c>
      <c r="E10" s="918"/>
      <c r="F10" s="918" t="s">
        <v>1537</v>
      </c>
      <c r="G10" s="918" t="s">
        <v>501</v>
      </c>
      <c r="H10" s="918">
        <v>12167</v>
      </c>
      <c r="I10" s="918" t="s">
        <v>508</v>
      </c>
      <c r="J10" s="918" t="s">
        <v>508</v>
      </c>
      <c r="K10" s="918" t="s">
        <v>508</v>
      </c>
      <c r="L10" s="933">
        <v>1690158</v>
      </c>
      <c r="M10" s="918">
        <v>0</v>
      </c>
      <c r="N10" s="918">
        <v>0</v>
      </c>
      <c r="O10" s="918">
        <v>0</v>
      </c>
      <c r="P10" s="918">
        <v>43681235</v>
      </c>
      <c r="Q10" s="918">
        <v>0</v>
      </c>
      <c r="R10" s="1129">
        <v>43681235</v>
      </c>
      <c r="S10" s="918">
        <v>0</v>
      </c>
      <c r="T10" s="918">
        <v>561410532</v>
      </c>
      <c r="U10" s="918">
        <v>0</v>
      </c>
      <c r="V10" s="918">
        <v>0</v>
      </c>
      <c r="W10" s="918">
        <v>0</v>
      </c>
      <c r="X10" s="918">
        <v>0</v>
      </c>
      <c r="Y10" s="918">
        <v>0</v>
      </c>
      <c r="Z10" s="918">
        <v>0</v>
      </c>
      <c r="AA10" s="918">
        <v>0</v>
      </c>
      <c r="AB10" s="918">
        <v>0</v>
      </c>
      <c r="AC10" s="918">
        <v>0</v>
      </c>
      <c r="AD10" s="918">
        <v>0</v>
      </c>
      <c r="AE10" s="918">
        <v>0</v>
      </c>
      <c r="AF10" s="918" t="b">
        <v>0</v>
      </c>
      <c r="AG10" s="918"/>
      <c r="AH10" s="918"/>
      <c r="AI10" s="918"/>
      <c r="AJ10" s="918" t="s">
        <v>621</v>
      </c>
    </row>
    <row r="11" spans="1:36" ht="15.75">
      <c r="A11" s="918">
        <v>9</v>
      </c>
      <c r="B11" s="918">
        <v>9</v>
      </c>
      <c r="C11" s="918">
        <v>0</v>
      </c>
      <c r="D11" s="918" t="s">
        <v>1187</v>
      </c>
      <c r="E11" s="918"/>
      <c r="F11" s="918" t="s">
        <v>1537</v>
      </c>
      <c r="G11" s="918" t="s">
        <v>501</v>
      </c>
      <c r="H11" s="918">
        <v>11231</v>
      </c>
      <c r="I11" s="918" t="s">
        <v>508</v>
      </c>
      <c r="J11" s="918" t="s">
        <v>508</v>
      </c>
      <c r="K11" s="918" t="s">
        <v>508</v>
      </c>
      <c r="L11" s="933">
        <v>22929</v>
      </c>
      <c r="M11" s="918">
        <v>0</v>
      </c>
      <c r="N11" s="918">
        <v>0</v>
      </c>
      <c r="O11" s="918">
        <v>0</v>
      </c>
      <c r="P11" s="918">
        <v>1069512</v>
      </c>
      <c r="Q11" s="918">
        <v>0</v>
      </c>
      <c r="R11" s="1129">
        <v>1069512</v>
      </c>
      <c r="S11" s="918">
        <v>0</v>
      </c>
      <c r="T11" s="918">
        <v>561410533</v>
      </c>
      <c r="U11" s="918">
        <v>0</v>
      </c>
      <c r="V11" s="918">
        <v>0</v>
      </c>
      <c r="W11" s="918">
        <v>0</v>
      </c>
      <c r="X11" s="918">
        <v>0</v>
      </c>
      <c r="Y11" s="918">
        <v>0</v>
      </c>
      <c r="Z11" s="918">
        <v>0</v>
      </c>
      <c r="AA11" s="918">
        <v>0</v>
      </c>
      <c r="AB11" s="918">
        <v>0</v>
      </c>
      <c r="AC11" s="918">
        <v>0</v>
      </c>
      <c r="AD11" s="918">
        <v>0</v>
      </c>
      <c r="AE11" s="918">
        <v>0</v>
      </c>
      <c r="AF11" s="918" t="b">
        <v>0</v>
      </c>
      <c r="AG11" s="918"/>
      <c r="AH11" s="918"/>
      <c r="AI11" s="918"/>
      <c r="AJ11" s="918" t="s">
        <v>621</v>
      </c>
    </row>
    <row r="12" spans="1:36" ht="15.75">
      <c r="A12" s="918">
        <v>10</v>
      </c>
      <c r="B12" s="918">
        <v>10</v>
      </c>
      <c r="C12" s="918">
        <v>0</v>
      </c>
      <c r="D12" s="918" t="s">
        <v>1189</v>
      </c>
      <c r="E12" s="918"/>
      <c r="F12" s="918" t="s">
        <v>1849</v>
      </c>
      <c r="G12" s="918" t="s">
        <v>501</v>
      </c>
      <c r="H12" s="918" t="s">
        <v>1850</v>
      </c>
      <c r="I12" s="918" t="s">
        <v>508</v>
      </c>
      <c r="J12" s="918" t="s">
        <v>508</v>
      </c>
      <c r="K12" s="918" t="s">
        <v>508</v>
      </c>
      <c r="L12" s="933">
        <v>194851</v>
      </c>
      <c r="M12" s="918">
        <v>0</v>
      </c>
      <c r="N12" s="918">
        <v>0</v>
      </c>
      <c r="O12" s="918">
        <v>0</v>
      </c>
      <c r="P12" s="918">
        <v>4889773</v>
      </c>
      <c r="Q12" s="918">
        <v>0</v>
      </c>
      <c r="R12" s="1129">
        <v>4889773</v>
      </c>
      <c r="S12" s="918">
        <v>0</v>
      </c>
      <c r="T12" s="918">
        <v>561410536</v>
      </c>
      <c r="U12" s="918">
        <v>0</v>
      </c>
      <c r="V12" s="918">
        <v>0</v>
      </c>
      <c r="W12" s="918">
        <v>0</v>
      </c>
      <c r="X12" s="918">
        <v>0</v>
      </c>
      <c r="Y12" s="918">
        <v>0</v>
      </c>
      <c r="Z12" s="918">
        <v>0</v>
      </c>
      <c r="AA12" s="918">
        <v>0</v>
      </c>
      <c r="AB12" s="918">
        <v>0</v>
      </c>
      <c r="AC12" s="918">
        <v>0</v>
      </c>
      <c r="AD12" s="918">
        <v>0</v>
      </c>
      <c r="AE12" s="918">
        <v>0</v>
      </c>
      <c r="AF12" s="918" t="b">
        <v>0</v>
      </c>
      <c r="AG12" s="918"/>
      <c r="AH12" s="918"/>
      <c r="AI12" s="918"/>
      <c r="AJ12" s="918" t="s">
        <v>621</v>
      </c>
    </row>
    <row r="13" spans="1:36" ht="15.75">
      <c r="A13" s="918">
        <v>11</v>
      </c>
      <c r="B13" s="918">
        <v>11</v>
      </c>
      <c r="C13" s="918">
        <v>0</v>
      </c>
      <c r="D13" s="918" t="s">
        <v>1191</v>
      </c>
      <c r="E13" s="918"/>
      <c r="F13" s="918" t="s">
        <v>1854</v>
      </c>
      <c r="G13" s="918" t="s">
        <v>501</v>
      </c>
      <c r="H13" s="918" t="s">
        <v>1529</v>
      </c>
      <c r="I13" s="918" t="s">
        <v>508</v>
      </c>
      <c r="J13" s="918" t="s">
        <v>508</v>
      </c>
      <c r="K13" s="918" t="s">
        <v>508</v>
      </c>
      <c r="L13" s="933">
        <v>68393</v>
      </c>
      <c r="M13" s="918">
        <v>0</v>
      </c>
      <c r="N13" s="918">
        <v>0</v>
      </c>
      <c r="O13" s="918">
        <v>0</v>
      </c>
      <c r="P13" s="918">
        <v>3533002</v>
      </c>
      <c r="Q13" s="918">
        <v>0</v>
      </c>
      <c r="R13" s="1129">
        <v>3533002</v>
      </c>
      <c r="S13" s="918">
        <v>0</v>
      </c>
      <c r="T13" s="918">
        <v>561410537</v>
      </c>
      <c r="U13" s="918">
        <v>0</v>
      </c>
      <c r="V13" s="918">
        <v>0</v>
      </c>
      <c r="W13" s="918">
        <v>0</v>
      </c>
      <c r="X13" s="918">
        <v>0</v>
      </c>
      <c r="Y13" s="918">
        <v>0</v>
      </c>
      <c r="Z13" s="918">
        <v>0</v>
      </c>
      <c r="AA13" s="918">
        <v>0</v>
      </c>
      <c r="AB13" s="918">
        <v>0</v>
      </c>
      <c r="AC13" s="918">
        <v>0</v>
      </c>
      <c r="AD13" s="918">
        <v>0</v>
      </c>
      <c r="AE13" s="918">
        <v>0</v>
      </c>
      <c r="AF13" s="918" t="b">
        <v>0</v>
      </c>
      <c r="AG13" s="918"/>
      <c r="AH13" s="918"/>
      <c r="AI13" s="918"/>
      <c r="AJ13" s="918" t="s">
        <v>621</v>
      </c>
    </row>
    <row r="14" spans="1:36" ht="15.75">
      <c r="A14" s="918">
        <v>12</v>
      </c>
      <c r="B14" s="918">
        <v>12</v>
      </c>
      <c r="C14" s="918">
        <v>0</v>
      </c>
      <c r="D14" s="918" t="s">
        <v>1192</v>
      </c>
      <c r="E14" s="918"/>
      <c r="F14" s="918" t="s">
        <v>1554</v>
      </c>
      <c r="G14" s="918" t="s">
        <v>501</v>
      </c>
      <c r="H14" s="918" t="s">
        <v>1529</v>
      </c>
      <c r="I14" s="918">
        <v>10</v>
      </c>
      <c r="J14" s="918">
        <v>10</v>
      </c>
      <c r="K14" s="918">
        <v>10</v>
      </c>
      <c r="L14" s="933">
        <v>0</v>
      </c>
      <c r="M14" s="918">
        <v>0</v>
      </c>
      <c r="N14" s="918">
        <v>0</v>
      </c>
      <c r="O14" s="918">
        <v>1030200</v>
      </c>
      <c r="P14" s="918">
        <v>0</v>
      </c>
      <c r="Q14" s="918">
        <v>0</v>
      </c>
      <c r="R14" s="1129">
        <v>1030200</v>
      </c>
      <c r="S14" s="918">
        <v>0</v>
      </c>
      <c r="T14" s="918">
        <v>561410538</v>
      </c>
      <c r="U14" s="918">
        <v>0</v>
      </c>
      <c r="V14" s="918">
        <v>0</v>
      </c>
      <c r="W14" s="918">
        <v>0</v>
      </c>
      <c r="X14" s="918">
        <v>0</v>
      </c>
      <c r="Y14" s="918">
        <v>0</v>
      </c>
      <c r="Z14" s="918">
        <v>0</v>
      </c>
      <c r="AA14" s="918">
        <v>0</v>
      </c>
      <c r="AB14" s="918">
        <v>0</v>
      </c>
      <c r="AC14" s="918">
        <v>0</v>
      </c>
      <c r="AD14" s="918">
        <v>0</v>
      </c>
      <c r="AE14" s="918">
        <v>0</v>
      </c>
      <c r="AF14" s="918" t="b">
        <v>0</v>
      </c>
      <c r="AG14" s="918"/>
      <c r="AH14" s="918"/>
      <c r="AI14" s="918"/>
      <c r="AJ14" s="918" t="s">
        <v>621</v>
      </c>
    </row>
    <row r="15" spans="1:36" ht="15.75">
      <c r="A15" s="918">
        <v>13</v>
      </c>
      <c r="B15" s="918">
        <v>13</v>
      </c>
      <c r="C15" s="918">
        <v>0</v>
      </c>
      <c r="D15" s="918" t="s">
        <v>1194</v>
      </c>
      <c r="E15" s="918"/>
      <c r="F15" s="918" t="s">
        <v>1570</v>
      </c>
      <c r="G15" s="918" t="s">
        <v>501</v>
      </c>
      <c r="H15" s="918" t="s">
        <v>1533</v>
      </c>
      <c r="I15" s="918" t="s">
        <v>508</v>
      </c>
      <c r="J15" s="918" t="s">
        <v>508</v>
      </c>
      <c r="K15" s="918" t="s">
        <v>508</v>
      </c>
      <c r="L15" s="933">
        <v>55225</v>
      </c>
      <c r="M15" s="918">
        <v>0</v>
      </c>
      <c r="N15" s="918">
        <v>0</v>
      </c>
      <c r="O15" s="918">
        <v>0</v>
      </c>
      <c r="P15" s="918">
        <v>2374675</v>
      </c>
      <c r="Q15" s="918">
        <v>0</v>
      </c>
      <c r="R15" s="1129">
        <v>2374675</v>
      </c>
      <c r="S15" s="918">
        <v>0</v>
      </c>
      <c r="T15" s="918">
        <v>561410557</v>
      </c>
      <c r="U15" s="918">
        <v>0</v>
      </c>
      <c r="V15" s="918">
        <v>0</v>
      </c>
      <c r="W15" s="918">
        <v>0</v>
      </c>
      <c r="X15" s="918">
        <v>0</v>
      </c>
      <c r="Y15" s="918">
        <v>0</v>
      </c>
      <c r="Z15" s="918">
        <v>0</v>
      </c>
      <c r="AA15" s="918">
        <v>0</v>
      </c>
      <c r="AB15" s="918">
        <v>0</v>
      </c>
      <c r="AC15" s="918">
        <v>0</v>
      </c>
      <c r="AD15" s="918">
        <v>0</v>
      </c>
      <c r="AE15" s="918">
        <v>0</v>
      </c>
      <c r="AF15" s="918" t="b">
        <v>0</v>
      </c>
      <c r="AG15" s="918"/>
      <c r="AH15" s="918"/>
      <c r="AI15" s="918"/>
      <c r="AJ15" s="918" t="s">
        <v>621</v>
      </c>
    </row>
    <row r="16" spans="1:36" ht="15.75">
      <c r="A16" s="918">
        <v>14</v>
      </c>
      <c r="B16" s="918">
        <v>14</v>
      </c>
      <c r="C16" s="918">
        <v>0</v>
      </c>
      <c r="D16" s="918" t="s">
        <v>1196</v>
      </c>
      <c r="E16" s="918"/>
      <c r="F16" s="918" t="s">
        <v>1582</v>
      </c>
      <c r="G16" s="918" t="s">
        <v>501</v>
      </c>
      <c r="H16" s="918" t="s">
        <v>1529</v>
      </c>
      <c r="I16" s="918" t="s">
        <v>508</v>
      </c>
      <c r="J16" s="918" t="s">
        <v>508</v>
      </c>
      <c r="K16" s="918" t="s">
        <v>508</v>
      </c>
      <c r="L16" s="933">
        <v>237461</v>
      </c>
      <c r="M16" s="918">
        <v>0</v>
      </c>
      <c r="N16" s="918">
        <v>0</v>
      </c>
      <c r="O16" s="918">
        <v>0</v>
      </c>
      <c r="P16" s="918">
        <v>10415390</v>
      </c>
      <c r="Q16" s="918">
        <v>0</v>
      </c>
      <c r="R16" s="1129">
        <v>10415390</v>
      </c>
      <c r="S16" s="918">
        <v>0</v>
      </c>
      <c r="T16" s="918">
        <v>561410544</v>
      </c>
      <c r="U16" s="918">
        <v>0</v>
      </c>
      <c r="V16" s="918">
        <v>0</v>
      </c>
      <c r="W16" s="918">
        <v>0</v>
      </c>
      <c r="X16" s="918">
        <v>0</v>
      </c>
      <c r="Y16" s="918">
        <v>0</v>
      </c>
      <c r="Z16" s="918">
        <v>0</v>
      </c>
      <c r="AA16" s="918">
        <v>0</v>
      </c>
      <c r="AB16" s="918">
        <v>0</v>
      </c>
      <c r="AC16" s="918">
        <v>0</v>
      </c>
      <c r="AD16" s="918">
        <v>0</v>
      </c>
      <c r="AE16" s="918">
        <v>0</v>
      </c>
      <c r="AF16" s="918" t="b">
        <v>0</v>
      </c>
      <c r="AG16" s="918"/>
      <c r="AH16" s="918"/>
      <c r="AI16" s="918"/>
      <c r="AJ16" s="918" t="s">
        <v>621</v>
      </c>
    </row>
    <row r="17" spans="1:36" ht="15.75">
      <c r="A17" s="918">
        <v>1</v>
      </c>
      <c r="B17" s="918">
        <v>1</v>
      </c>
      <c r="C17" s="918">
        <v>1</v>
      </c>
      <c r="D17" s="918" t="s">
        <v>1171</v>
      </c>
      <c r="E17" s="918"/>
      <c r="F17" s="918" t="s">
        <v>1876</v>
      </c>
      <c r="G17" s="918" t="s">
        <v>501</v>
      </c>
      <c r="H17" s="918" t="s">
        <v>1877</v>
      </c>
      <c r="I17" s="918">
        <v>150</v>
      </c>
      <c r="J17" s="918">
        <v>150</v>
      </c>
      <c r="K17" s="918">
        <v>144</v>
      </c>
      <c r="L17" s="933">
        <v>0</v>
      </c>
      <c r="M17" s="918">
        <v>0</v>
      </c>
      <c r="N17" s="918">
        <v>0</v>
      </c>
      <c r="O17" s="918">
        <v>18324000</v>
      </c>
      <c r="P17" s="918">
        <v>0</v>
      </c>
      <c r="Q17" s="918">
        <v>0</v>
      </c>
      <c r="R17" s="1129">
        <v>18324000</v>
      </c>
      <c r="S17" s="918">
        <v>0</v>
      </c>
      <c r="T17" s="918">
        <v>561410546</v>
      </c>
      <c r="U17" s="918">
        <v>0</v>
      </c>
      <c r="V17" s="918">
        <v>0</v>
      </c>
      <c r="W17" s="918">
        <v>0</v>
      </c>
      <c r="X17" s="918">
        <v>0</v>
      </c>
      <c r="Y17" s="918">
        <v>0</v>
      </c>
      <c r="Z17" s="918">
        <v>0</v>
      </c>
      <c r="AA17" s="918">
        <v>0</v>
      </c>
      <c r="AB17" s="918">
        <v>0</v>
      </c>
      <c r="AC17" s="918">
        <v>0</v>
      </c>
      <c r="AD17" s="918">
        <v>0</v>
      </c>
      <c r="AE17" s="918">
        <v>0</v>
      </c>
      <c r="AF17" s="918" t="b">
        <v>0</v>
      </c>
      <c r="AG17" s="918"/>
      <c r="AH17" s="918"/>
      <c r="AI17" s="918"/>
      <c r="AJ17" s="918" t="s">
        <v>621</v>
      </c>
    </row>
    <row r="18" spans="1:36" ht="15.75">
      <c r="A18" s="918">
        <v>2</v>
      </c>
      <c r="B18" s="918">
        <v>2</v>
      </c>
      <c r="C18" s="918">
        <v>1</v>
      </c>
      <c r="D18" s="918" t="s">
        <v>1175</v>
      </c>
      <c r="E18" s="918"/>
      <c r="F18" s="918" t="s">
        <v>1600</v>
      </c>
      <c r="G18" s="918" t="s">
        <v>501</v>
      </c>
      <c r="H18" s="918" t="s">
        <v>1533</v>
      </c>
      <c r="I18" s="918" t="s">
        <v>508</v>
      </c>
      <c r="J18" s="918" t="s">
        <v>508</v>
      </c>
      <c r="K18" s="918" t="s">
        <v>508</v>
      </c>
      <c r="L18" s="933">
        <v>220800</v>
      </c>
      <c r="M18" s="918">
        <v>0</v>
      </c>
      <c r="N18" s="918">
        <v>0</v>
      </c>
      <c r="O18" s="918">
        <v>0</v>
      </c>
      <c r="P18" s="918">
        <v>8081280</v>
      </c>
      <c r="Q18" s="918">
        <v>0</v>
      </c>
      <c r="R18" s="1129">
        <v>8081280</v>
      </c>
      <c r="S18" s="918">
        <v>0</v>
      </c>
      <c r="T18" s="918">
        <v>561410558</v>
      </c>
      <c r="U18" s="918">
        <v>0</v>
      </c>
      <c r="V18" s="918">
        <v>0</v>
      </c>
      <c r="W18" s="918">
        <v>0</v>
      </c>
      <c r="X18" s="918">
        <v>0</v>
      </c>
      <c r="Y18" s="918">
        <v>0</v>
      </c>
      <c r="Z18" s="918">
        <v>0</v>
      </c>
      <c r="AA18" s="918">
        <v>0</v>
      </c>
      <c r="AB18" s="918">
        <v>0</v>
      </c>
      <c r="AC18" s="918">
        <v>0</v>
      </c>
      <c r="AD18" s="918">
        <v>0</v>
      </c>
      <c r="AE18" s="918">
        <v>0</v>
      </c>
      <c r="AF18" s="918" t="b">
        <v>0</v>
      </c>
      <c r="AG18" s="918"/>
      <c r="AH18" s="918"/>
      <c r="AI18" s="918"/>
      <c r="AJ18" s="918" t="s">
        <v>621</v>
      </c>
    </row>
    <row r="19" spans="1:36" ht="15.75">
      <c r="A19" s="918">
        <v>3</v>
      </c>
      <c r="B19" s="918">
        <v>3</v>
      </c>
      <c r="C19" s="918">
        <v>1</v>
      </c>
      <c r="D19" s="918" t="s">
        <v>1177</v>
      </c>
      <c r="E19" s="918"/>
      <c r="F19" s="918" t="s">
        <v>1878</v>
      </c>
      <c r="G19" s="918" t="s">
        <v>501</v>
      </c>
      <c r="H19" s="918" t="s">
        <v>1529</v>
      </c>
      <c r="I19" s="918" t="s">
        <v>508</v>
      </c>
      <c r="J19" s="918" t="s">
        <v>508</v>
      </c>
      <c r="K19" s="918" t="s">
        <v>508</v>
      </c>
      <c r="L19" s="933">
        <v>627818</v>
      </c>
      <c r="M19" s="918">
        <v>0</v>
      </c>
      <c r="N19" s="918">
        <v>0</v>
      </c>
      <c r="O19" s="918">
        <v>0</v>
      </c>
      <c r="P19" s="918">
        <v>29313039</v>
      </c>
      <c r="Q19" s="918">
        <v>0</v>
      </c>
      <c r="R19" s="1129">
        <v>29313039</v>
      </c>
      <c r="S19" s="918">
        <v>0</v>
      </c>
      <c r="T19" s="918">
        <v>0</v>
      </c>
      <c r="U19" s="918">
        <v>0</v>
      </c>
      <c r="V19" s="918">
        <v>0</v>
      </c>
      <c r="W19" s="918">
        <v>0</v>
      </c>
      <c r="X19" s="918">
        <v>0</v>
      </c>
      <c r="Y19" s="918">
        <v>0</v>
      </c>
      <c r="Z19" s="918">
        <v>0</v>
      </c>
      <c r="AA19" s="918">
        <v>0</v>
      </c>
      <c r="AB19" s="918">
        <v>0</v>
      </c>
      <c r="AC19" s="918">
        <v>0</v>
      </c>
      <c r="AD19" s="918">
        <v>0</v>
      </c>
      <c r="AE19" s="918">
        <v>0</v>
      </c>
      <c r="AF19" s="918" t="b">
        <v>0</v>
      </c>
      <c r="AG19" s="918"/>
      <c r="AH19" s="918"/>
      <c r="AI19" s="918"/>
      <c r="AJ19" s="918" t="s">
        <v>621</v>
      </c>
    </row>
    <row r="20" spans="1:36" ht="15.75">
      <c r="A20" s="918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1044">
        <f>SUM(L10:L19)</f>
        <v>3117635</v>
      </c>
      <c r="M20" s="918"/>
      <c r="N20" s="918"/>
      <c r="O20" s="918"/>
      <c r="P20" s="918"/>
      <c r="Q20" s="918"/>
      <c r="R20" s="1130">
        <f>SUM(R10:R19)</f>
        <v>122712106</v>
      </c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8"/>
      <c r="AG20" s="918"/>
      <c r="AH20" s="918"/>
      <c r="AI20" s="918"/>
      <c r="AJ20" s="918"/>
    </row>
    <row r="21" spans="1:36" ht="15.75">
      <c r="A21" s="918">
        <v>4</v>
      </c>
      <c r="B21" s="918">
        <v>4</v>
      </c>
      <c r="C21" s="918">
        <v>1</v>
      </c>
      <c r="D21" s="918" t="s">
        <v>1178</v>
      </c>
      <c r="E21" s="918"/>
      <c r="F21" s="918" t="s">
        <v>1842</v>
      </c>
      <c r="G21" s="918" t="s">
        <v>504</v>
      </c>
      <c r="H21" s="918" t="s">
        <v>1843</v>
      </c>
      <c r="I21" s="918" t="s">
        <v>508</v>
      </c>
      <c r="J21" s="918" t="s">
        <v>508</v>
      </c>
      <c r="K21" s="918" t="s">
        <v>508</v>
      </c>
      <c r="L21" s="933">
        <v>751446</v>
      </c>
      <c r="M21" s="918">
        <v>0</v>
      </c>
      <c r="N21" s="918">
        <v>0</v>
      </c>
      <c r="O21" s="918">
        <v>0</v>
      </c>
      <c r="P21" s="918">
        <v>8409172</v>
      </c>
      <c r="Q21" s="918">
        <v>0</v>
      </c>
      <c r="R21" s="1129">
        <v>8409172</v>
      </c>
      <c r="S21" s="918">
        <v>0</v>
      </c>
      <c r="T21" s="918">
        <v>0</v>
      </c>
      <c r="U21" s="918">
        <v>561410534</v>
      </c>
      <c r="V21" s="918">
        <v>0</v>
      </c>
      <c r="W21" s="918">
        <v>0</v>
      </c>
      <c r="X21" s="918">
        <v>0</v>
      </c>
      <c r="Y21" s="918">
        <v>561410556</v>
      </c>
      <c r="Z21" s="918">
        <v>0</v>
      </c>
      <c r="AA21" s="918">
        <v>0</v>
      </c>
      <c r="AB21" s="918">
        <v>0</v>
      </c>
      <c r="AC21" s="918">
        <v>0</v>
      </c>
      <c r="AD21" s="918">
        <v>0</v>
      </c>
      <c r="AE21" s="918">
        <v>0</v>
      </c>
      <c r="AF21" s="918" t="b">
        <v>0</v>
      </c>
      <c r="AG21" s="918"/>
      <c r="AH21" s="918"/>
      <c r="AI21" s="918"/>
      <c r="AJ21" s="918" t="s">
        <v>621</v>
      </c>
    </row>
    <row r="22" spans="1:36" ht="15.75">
      <c r="A22" s="918">
        <v>5</v>
      </c>
      <c r="B22" s="918">
        <v>5</v>
      </c>
      <c r="C22" s="918">
        <v>1</v>
      </c>
      <c r="D22" s="918" t="s">
        <v>1180</v>
      </c>
      <c r="E22" s="918"/>
      <c r="F22" s="918" t="s">
        <v>1847</v>
      </c>
      <c r="G22" s="918" t="s">
        <v>504</v>
      </c>
      <c r="H22" s="918" t="s">
        <v>1848</v>
      </c>
      <c r="I22" s="918" t="s">
        <v>508</v>
      </c>
      <c r="J22" s="918" t="s">
        <v>508</v>
      </c>
      <c r="K22" s="918" t="s">
        <v>508</v>
      </c>
      <c r="L22" s="933">
        <v>84317</v>
      </c>
      <c r="M22" s="918">
        <v>0</v>
      </c>
      <c r="N22" s="918">
        <v>0</v>
      </c>
      <c r="O22" s="918">
        <v>0</v>
      </c>
      <c r="P22" s="918">
        <v>5231891</v>
      </c>
      <c r="Q22" s="918">
        <v>0</v>
      </c>
      <c r="R22" s="1129">
        <v>5231891</v>
      </c>
      <c r="S22" s="918">
        <v>0</v>
      </c>
      <c r="T22" s="918">
        <v>0</v>
      </c>
      <c r="U22" s="918">
        <v>0</v>
      </c>
      <c r="V22" s="918">
        <v>0</v>
      </c>
      <c r="W22" s="918">
        <v>0</v>
      </c>
      <c r="X22" s="918">
        <v>0</v>
      </c>
      <c r="Y22" s="918">
        <v>0</v>
      </c>
      <c r="Z22" s="918">
        <v>0</v>
      </c>
      <c r="AA22" s="918">
        <v>0</v>
      </c>
      <c r="AB22" s="918">
        <v>0</v>
      </c>
      <c r="AC22" s="918">
        <v>0</v>
      </c>
      <c r="AD22" s="918">
        <v>0</v>
      </c>
      <c r="AE22" s="918">
        <v>0</v>
      </c>
      <c r="AF22" s="918" t="b">
        <v>0</v>
      </c>
      <c r="AG22" s="918"/>
      <c r="AH22" s="918"/>
      <c r="AI22" s="918"/>
      <c r="AJ22" s="918" t="s">
        <v>621</v>
      </c>
    </row>
    <row r="23" spans="1:36" ht="15.75">
      <c r="A23" s="918">
        <v>6</v>
      </c>
      <c r="B23" s="918">
        <v>6</v>
      </c>
      <c r="C23" s="918">
        <v>1</v>
      </c>
      <c r="D23" s="918" t="s">
        <v>1182</v>
      </c>
      <c r="E23" s="918"/>
      <c r="F23" s="918" t="s">
        <v>1849</v>
      </c>
      <c r="G23" s="918" t="s">
        <v>504</v>
      </c>
      <c r="H23" s="918" t="s">
        <v>1850</v>
      </c>
      <c r="I23" s="918" t="s">
        <v>508</v>
      </c>
      <c r="J23" s="918" t="s">
        <v>508</v>
      </c>
      <c r="K23" s="918" t="s">
        <v>508</v>
      </c>
      <c r="L23" s="933">
        <v>724329</v>
      </c>
      <c r="M23" s="918">
        <v>0</v>
      </c>
      <c r="N23" s="918">
        <v>0</v>
      </c>
      <c r="O23" s="918">
        <v>0</v>
      </c>
      <c r="P23" s="918">
        <v>5439682</v>
      </c>
      <c r="Q23" s="918">
        <v>0</v>
      </c>
      <c r="R23" s="1129">
        <v>5439682</v>
      </c>
      <c r="S23" s="918">
        <v>0</v>
      </c>
      <c r="T23" s="918">
        <v>0</v>
      </c>
      <c r="U23" s="918">
        <v>561410535</v>
      </c>
      <c r="V23" s="918">
        <v>0</v>
      </c>
      <c r="W23" s="918">
        <v>0</v>
      </c>
      <c r="X23" s="918">
        <v>0</v>
      </c>
      <c r="Y23" s="918">
        <v>0</v>
      </c>
      <c r="Z23" s="918">
        <v>0</v>
      </c>
      <c r="AA23" s="918">
        <v>0</v>
      </c>
      <c r="AB23" s="918">
        <v>0</v>
      </c>
      <c r="AC23" s="918">
        <v>0</v>
      </c>
      <c r="AD23" s="918">
        <v>0</v>
      </c>
      <c r="AE23" s="918">
        <v>0</v>
      </c>
      <c r="AF23" s="918" t="b">
        <v>0</v>
      </c>
      <c r="AG23" s="918"/>
      <c r="AH23" s="918"/>
      <c r="AI23" s="918"/>
      <c r="AJ23" s="918" t="s">
        <v>621</v>
      </c>
    </row>
    <row r="24" spans="1:36" ht="15.75">
      <c r="A24" s="918">
        <v>7</v>
      </c>
      <c r="B24" s="918">
        <v>7</v>
      </c>
      <c r="C24" s="918">
        <v>1</v>
      </c>
      <c r="D24" s="918" t="s">
        <v>1183</v>
      </c>
      <c r="E24" s="918"/>
      <c r="F24" s="918" t="s">
        <v>1858</v>
      </c>
      <c r="G24" s="918" t="s">
        <v>504</v>
      </c>
      <c r="H24" s="918" t="s">
        <v>1859</v>
      </c>
      <c r="I24" s="918" t="s">
        <v>508</v>
      </c>
      <c r="J24" s="918" t="s">
        <v>508</v>
      </c>
      <c r="K24" s="918" t="s">
        <v>508</v>
      </c>
      <c r="L24" s="933">
        <v>790740</v>
      </c>
      <c r="M24" s="918">
        <v>0</v>
      </c>
      <c r="N24" s="918">
        <v>0</v>
      </c>
      <c r="O24" s="918">
        <v>0</v>
      </c>
      <c r="P24" s="918">
        <v>8299716</v>
      </c>
      <c r="Q24" s="918">
        <v>0</v>
      </c>
      <c r="R24" s="1129">
        <v>8299716</v>
      </c>
      <c r="S24" s="918">
        <v>0</v>
      </c>
      <c r="T24" s="918">
        <v>0</v>
      </c>
      <c r="U24" s="918">
        <v>561410541</v>
      </c>
      <c r="V24" s="918">
        <v>0</v>
      </c>
      <c r="W24" s="918">
        <v>0</v>
      </c>
      <c r="X24" s="918">
        <v>0</v>
      </c>
      <c r="Y24" s="918">
        <v>561410555</v>
      </c>
      <c r="Z24" s="918">
        <v>0</v>
      </c>
      <c r="AA24" s="918">
        <v>0</v>
      </c>
      <c r="AB24" s="918">
        <v>0</v>
      </c>
      <c r="AC24" s="918">
        <v>0</v>
      </c>
      <c r="AD24" s="918">
        <v>0</v>
      </c>
      <c r="AE24" s="918">
        <v>0</v>
      </c>
      <c r="AF24" s="918" t="b">
        <v>0</v>
      </c>
      <c r="AG24" s="918"/>
      <c r="AH24" s="918"/>
      <c r="AI24" s="918"/>
      <c r="AJ24" s="918" t="s">
        <v>621</v>
      </c>
    </row>
    <row r="25" spans="1:36" ht="15.75">
      <c r="A25" s="918">
        <v>8</v>
      </c>
      <c r="B25" s="918">
        <v>8</v>
      </c>
      <c r="C25" s="918">
        <v>1</v>
      </c>
      <c r="D25" s="918" t="s">
        <v>1185</v>
      </c>
      <c r="E25" s="918"/>
      <c r="F25" s="918" t="s">
        <v>1858</v>
      </c>
      <c r="G25" s="918" t="s">
        <v>504</v>
      </c>
      <c r="H25" s="918" t="s">
        <v>1860</v>
      </c>
      <c r="I25" s="918" t="s">
        <v>508</v>
      </c>
      <c r="J25" s="918" t="s">
        <v>508</v>
      </c>
      <c r="K25" s="918" t="s">
        <v>508</v>
      </c>
      <c r="L25" s="933">
        <v>768643</v>
      </c>
      <c r="M25" s="918">
        <v>0</v>
      </c>
      <c r="N25" s="918">
        <v>0</v>
      </c>
      <c r="O25" s="918">
        <v>0</v>
      </c>
      <c r="P25" s="918">
        <v>15060644</v>
      </c>
      <c r="Q25" s="918">
        <v>0</v>
      </c>
      <c r="R25" s="1129">
        <v>15060644</v>
      </c>
      <c r="S25" s="918">
        <v>0</v>
      </c>
      <c r="T25" s="918">
        <v>0</v>
      </c>
      <c r="U25" s="918">
        <v>0</v>
      </c>
      <c r="V25" s="918">
        <v>0</v>
      </c>
      <c r="W25" s="918">
        <v>0</v>
      </c>
      <c r="X25" s="918">
        <v>0</v>
      </c>
      <c r="Y25" s="918">
        <v>0</v>
      </c>
      <c r="Z25" s="918">
        <v>0</v>
      </c>
      <c r="AA25" s="918">
        <v>0</v>
      </c>
      <c r="AB25" s="918">
        <v>0</v>
      </c>
      <c r="AC25" s="918">
        <v>0</v>
      </c>
      <c r="AD25" s="918">
        <v>0</v>
      </c>
      <c r="AE25" s="918">
        <v>0</v>
      </c>
      <c r="AF25" s="918" t="b">
        <v>0</v>
      </c>
      <c r="AG25" s="918"/>
      <c r="AH25" s="918"/>
      <c r="AI25" s="918"/>
      <c r="AJ25" s="918" t="s">
        <v>621</v>
      </c>
    </row>
    <row r="26" spans="1:36" ht="15.75">
      <c r="A26" s="918">
        <v>9</v>
      </c>
      <c r="B26" s="918">
        <v>9</v>
      </c>
      <c r="C26" s="918">
        <v>1</v>
      </c>
      <c r="D26" s="918" t="s">
        <v>1187</v>
      </c>
      <c r="E26" s="918"/>
      <c r="F26" s="918" t="s">
        <v>1866</v>
      </c>
      <c r="G26" s="918" t="s">
        <v>504</v>
      </c>
      <c r="H26" s="918" t="s">
        <v>1867</v>
      </c>
      <c r="I26" s="918" t="s">
        <v>508</v>
      </c>
      <c r="J26" s="918" t="s">
        <v>508</v>
      </c>
      <c r="K26" s="918" t="s">
        <v>508</v>
      </c>
      <c r="L26" s="933">
        <v>87796</v>
      </c>
      <c r="M26" s="918">
        <v>0</v>
      </c>
      <c r="N26" s="918">
        <v>0</v>
      </c>
      <c r="O26" s="918">
        <v>0</v>
      </c>
      <c r="P26" s="918">
        <v>3568886</v>
      </c>
      <c r="Q26" s="918">
        <v>0</v>
      </c>
      <c r="R26" s="1129">
        <v>3568886</v>
      </c>
      <c r="S26" s="918">
        <v>0</v>
      </c>
      <c r="T26" s="918">
        <v>0</v>
      </c>
      <c r="U26" s="918">
        <v>0</v>
      </c>
      <c r="V26" s="918">
        <v>0</v>
      </c>
      <c r="W26" s="918">
        <v>0</v>
      </c>
      <c r="X26" s="918">
        <v>0</v>
      </c>
      <c r="Y26" s="918">
        <v>0</v>
      </c>
      <c r="Z26" s="918">
        <v>0</v>
      </c>
      <c r="AA26" s="918">
        <v>0</v>
      </c>
      <c r="AB26" s="918">
        <v>0</v>
      </c>
      <c r="AC26" s="918">
        <v>0</v>
      </c>
      <c r="AD26" s="918">
        <v>0</v>
      </c>
      <c r="AE26" s="918">
        <v>0</v>
      </c>
      <c r="AF26" s="918" t="b">
        <v>0</v>
      </c>
      <c r="AG26" s="918"/>
      <c r="AH26" s="918"/>
      <c r="AI26" s="918"/>
      <c r="AJ26" s="918" t="s">
        <v>621</v>
      </c>
    </row>
    <row r="27" spans="1:36" ht="15.75">
      <c r="A27" s="918">
        <v>10</v>
      </c>
      <c r="B27" s="918">
        <v>10</v>
      </c>
      <c r="C27" s="918">
        <v>1</v>
      </c>
      <c r="D27" s="918" t="s">
        <v>1189</v>
      </c>
      <c r="E27" s="918"/>
      <c r="F27" s="918" t="s">
        <v>1866</v>
      </c>
      <c r="G27" s="918" t="s">
        <v>504</v>
      </c>
      <c r="H27" s="918" t="s">
        <v>1868</v>
      </c>
      <c r="I27" s="918" t="s">
        <v>508</v>
      </c>
      <c r="J27" s="918" t="s">
        <v>508</v>
      </c>
      <c r="K27" s="918" t="s">
        <v>508</v>
      </c>
      <c r="L27" s="933">
        <v>549</v>
      </c>
      <c r="M27" s="918">
        <v>0</v>
      </c>
      <c r="N27" s="918">
        <v>0</v>
      </c>
      <c r="O27" s="918">
        <v>0</v>
      </c>
      <c r="P27" s="918">
        <v>57355</v>
      </c>
      <c r="Q27" s="918">
        <v>0</v>
      </c>
      <c r="R27" s="1129">
        <v>57355</v>
      </c>
      <c r="S27" s="918">
        <v>0</v>
      </c>
      <c r="T27" s="918">
        <v>0</v>
      </c>
      <c r="U27" s="918">
        <v>0</v>
      </c>
      <c r="V27" s="918">
        <v>0</v>
      </c>
      <c r="W27" s="918">
        <v>0</v>
      </c>
      <c r="X27" s="918">
        <v>0</v>
      </c>
      <c r="Y27" s="918">
        <v>0</v>
      </c>
      <c r="Z27" s="918">
        <v>0</v>
      </c>
      <c r="AA27" s="918">
        <v>0</v>
      </c>
      <c r="AB27" s="918">
        <v>0</v>
      </c>
      <c r="AC27" s="918">
        <v>0</v>
      </c>
      <c r="AD27" s="918">
        <v>0</v>
      </c>
      <c r="AE27" s="918">
        <v>0</v>
      </c>
      <c r="AF27" s="918" t="b">
        <v>0</v>
      </c>
      <c r="AG27" s="918"/>
      <c r="AH27" s="918"/>
      <c r="AI27" s="918"/>
      <c r="AJ27" s="918" t="s">
        <v>621</v>
      </c>
    </row>
    <row r="28" spans="1:36" ht="15.75">
      <c r="A28" s="918"/>
      <c r="B28" s="918"/>
      <c r="C28" s="918"/>
      <c r="D28" s="918"/>
      <c r="E28" s="918"/>
      <c r="F28" s="918"/>
      <c r="G28" s="918"/>
      <c r="H28" s="918"/>
      <c r="I28" s="918"/>
      <c r="J28" s="918"/>
      <c r="K28" s="918"/>
      <c r="L28" s="1044">
        <f>SUM(L21:L27)</f>
        <v>3207820</v>
      </c>
      <c r="M28" s="918"/>
      <c r="N28" s="918"/>
      <c r="O28" s="918"/>
      <c r="P28" s="918"/>
      <c r="Q28" s="918"/>
      <c r="R28" s="1130">
        <f>SUM(R21:R27)</f>
        <v>46067346</v>
      </c>
      <c r="S28" s="918"/>
      <c r="T28" s="918"/>
      <c r="U28" s="918"/>
      <c r="V28" s="918"/>
      <c r="W28" s="918"/>
      <c r="X28" s="918"/>
      <c r="Y28" s="918"/>
      <c r="Z28" s="918"/>
      <c r="AA28" s="918"/>
      <c r="AB28" s="918"/>
      <c r="AC28" s="918"/>
      <c r="AD28" s="918"/>
      <c r="AE28" s="918"/>
      <c r="AF28" s="918"/>
      <c r="AG28" s="918"/>
      <c r="AH28" s="918"/>
      <c r="AI28" s="918"/>
      <c r="AJ28" s="918"/>
    </row>
    <row r="29" spans="1:36" ht="15.75">
      <c r="A29" s="918">
        <v>11</v>
      </c>
      <c r="B29" s="918">
        <v>11</v>
      </c>
      <c r="C29" s="918">
        <v>1</v>
      </c>
      <c r="D29" s="918" t="s">
        <v>1191</v>
      </c>
      <c r="E29" s="918"/>
      <c r="F29" s="918" t="s">
        <v>1554</v>
      </c>
      <c r="G29" s="918" t="s">
        <v>506</v>
      </c>
      <c r="H29" s="918" t="s">
        <v>1855</v>
      </c>
      <c r="I29" s="918" t="s">
        <v>508</v>
      </c>
      <c r="J29" s="918" t="s">
        <v>508</v>
      </c>
      <c r="K29" s="918" t="s">
        <v>508</v>
      </c>
      <c r="L29" s="933">
        <v>1407</v>
      </c>
      <c r="M29" s="918">
        <v>0</v>
      </c>
      <c r="N29" s="918">
        <v>0</v>
      </c>
      <c r="O29" s="918">
        <v>0</v>
      </c>
      <c r="P29" s="918">
        <v>0</v>
      </c>
      <c r="Q29" s="918">
        <v>0</v>
      </c>
      <c r="R29" s="1129">
        <v>0</v>
      </c>
      <c r="S29" s="918">
        <v>0</v>
      </c>
      <c r="T29" s="918">
        <v>0</v>
      </c>
      <c r="U29" s="918">
        <v>0</v>
      </c>
      <c r="V29" s="918">
        <v>0</v>
      </c>
      <c r="W29" s="918">
        <v>0</v>
      </c>
      <c r="X29" s="918">
        <v>0</v>
      </c>
      <c r="Y29" s="918">
        <v>561410553</v>
      </c>
      <c r="Z29" s="918">
        <v>0</v>
      </c>
      <c r="AA29" s="918">
        <v>0</v>
      </c>
      <c r="AB29" s="918">
        <v>0</v>
      </c>
      <c r="AC29" s="918">
        <v>0</v>
      </c>
      <c r="AD29" s="918">
        <v>0</v>
      </c>
      <c r="AE29" s="918">
        <v>0</v>
      </c>
      <c r="AF29" s="918" t="b">
        <v>0</v>
      </c>
      <c r="AG29" s="918"/>
      <c r="AH29" s="918"/>
      <c r="AI29" s="918"/>
      <c r="AJ29" s="918" t="s">
        <v>621</v>
      </c>
    </row>
    <row r="30" spans="1:36" ht="15.75">
      <c r="A30" s="918">
        <v>12</v>
      </c>
      <c r="B30" s="918">
        <v>12</v>
      </c>
      <c r="C30" s="918">
        <v>1</v>
      </c>
      <c r="D30" s="918" t="s">
        <v>1192</v>
      </c>
      <c r="E30" s="918"/>
      <c r="F30" s="918" t="s">
        <v>1862</v>
      </c>
      <c r="G30" s="918" t="s">
        <v>506</v>
      </c>
      <c r="H30" s="918" t="s">
        <v>1565</v>
      </c>
      <c r="I30" s="918" t="s">
        <v>508</v>
      </c>
      <c r="J30" s="918" t="s">
        <v>508</v>
      </c>
      <c r="K30" s="918" t="s">
        <v>508</v>
      </c>
      <c r="L30" s="933">
        <v>34687</v>
      </c>
      <c r="M30" s="918">
        <v>0</v>
      </c>
      <c r="N30" s="918">
        <v>0</v>
      </c>
      <c r="O30" s="918">
        <v>0</v>
      </c>
      <c r="P30" s="918">
        <v>1221505</v>
      </c>
      <c r="Q30" s="918">
        <v>0</v>
      </c>
      <c r="R30" s="1129">
        <v>1221505</v>
      </c>
      <c r="S30" s="918">
        <v>0</v>
      </c>
      <c r="T30" s="918">
        <v>561410543</v>
      </c>
      <c r="U30" s="918">
        <v>0</v>
      </c>
      <c r="V30" s="918">
        <v>0</v>
      </c>
      <c r="W30" s="918">
        <v>0</v>
      </c>
      <c r="X30" s="918">
        <v>0</v>
      </c>
      <c r="Y30" s="918">
        <v>0</v>
      </c>
      <c r="Z30" s="918">
        <v>0</v>
      </c>
      <c r="AA30" s="918">
        <v>0</v>
      </c>
      <c r="AB30" s="918">
        <v>0</v>
      </c>
      <c r="AC30" s="918">
        <v>0</v>
      </c>
      <c r="AD30" s="918">
        <v>0</v>
      </c>
      <c r="AE30" s="918">
        <v>0</v>
      </c>
      <c r="AF30" s="918" t="b">
        <v>0</v>
      </c>
      <c r="AG30" s="918"/>
      <c r="AH30" s="918"/>
      <c r="AI30" s="918"/>
      <c r="AJ30" s="918" t="s">
        <v>621</v>
      </c>
    </row>
    <row r="31" spans="1:36" ht="15.75">
      <c r="A31" s="918">
        <v>13</v>
      </c>
      <c r="B31" s="918">
        <v>13</v>
      </c>
      <c r="C31" s="918">
        <v>1</v>
      </c>
      <c r="D31" s="918" t="s">
        <v>1194</v>
      </c>
      <c r="E31" s="918"/>
      <c r="F31" s="918" t="s">
        <v>1880</v>
      </c>
      <c r="G31" s="918" t="s">
        <v>506</v>
      </c>
      <c r="H31" s="918">
        <v>201</v>
      </c>
      <c r="I31" s="918" t="s">
        <v>508</v>
      </c>
      <c r="J31" s="918" t="s">
        <v>508</v>
      </c>
      <c r="K31" s="918" t="s">
        <v>508</v>
      </c>
      <c r="L31" s="933">
        <v>413</v>
      </c>
      <c r="M31" s="918">
        <v>0</v>
      </c>
      <c r="N31" s="918">
        <v>0</v>
      </c>
      <c r="O31" s="918">
        <v>0</v>
      </c>
      <c r="P31" s="918">
        <v>28584</v>
      </c>
      <c r="Q31" s="918">
        <v>0</v>
      </c>
      <c r="R31" s="1129">
        <v>28584</v>
      </c>
      <c r="S31" s="918">
        <v>0</v>
      </c>
      <c r="T31" s="918">
        <v>561410559</v>
      </c>
      <c r="U31" s="918">
        <v>0</v>
      </c>
      <c r="V31" s="918">
        <v>0</v>
      </c>
      <c r="W31" s="918">
        <v>0</v>
      </c>
      <c r="X31" s="918">
        <v>0</v>
      </c>
      <c r="Y31" s="918">
        <v>0</v>
      </c>
      <c r="Z31" s="918">
        <v>0</v>
      </c>
      <c r="AA31" s="918">
        <v>0</v>
      </c>
      <c r="AB31" s="918">
        <v>0</v>
      </c>
      <c r="AC31" s="918">
        <v>0</v>
      </c>
      <c r="AD31" s="918">
        <v>0</v>
      </c>
      <c r="AE31" s="918">
        <v>0</v>
      </c>
      <c r="AF31" s="918" t="b">
        <v>0</v>
      </c>
      <c r="AG31" s="918"/>
      <c r="AH31" s="918"/>
      <c r="AI31" s="918"/>
      <c r="AJ31" s="918" t="s">
        <v>621</v>
      </c>
    </row>
    <row r="32" spans="1:36" ht="15.75">
      <c r="A32" s="918">
        <v>14</v>
      </c>
      <c r="B32" s="918">
        <v>14</v>
      </c>
      <c r="C32" s="918">
        <v>1</v>
      </c>
      <c r="D32" s="918" t="s">
        <v>1196</v>
      </c>
      <c r="E32" s="918"/>
      <c r="F32" s="918" t="s">
        <v>1881</v>
      </c>
      <c r="G32" s="918" t="s">
        <v>506</v>
      </c>
      <c r="H32" s="918">
        <v>201</v>
      </c>
      <c r="I32" s="918" t="s">
        <v>508</v>
      </c>
      <c r="J32" s="918" t="s">
        <v>508</v>
      </c>
      <c r="K32" s="918" t="s">
        <v>508</v>
      </c>
      <c r="L32" s="933">
        <v>537</v>
      </c>
      <c r="M32" s="918">
        <v>0</v>
      </c>
      <c r="N32" s="918">
        <v>0</v>
      </c>
      <c r="O32" s="918">
        <v>0</v>
      </c>
      <c r="P32" s="918">
        <v>33081</v>
      </c>
      <c r="Q32" s="918">
        <v>0</v>
      </c>
      <c r="R32" s="1129">
        <v>33081</v>
      </c>
      <c r="S32" s="918">
        <v>0</v>
      </c>
      <c r="T32" s="918">
        <v>561410547</v>
      </c>
      <c r="U32" s="918">
        <v>0</v>
      </c>
      <c r="V32" s="918">
        <v>0</v>
      </c>
      <c r="W32" s="918">
        <v>0</v>
      </c>
      <c r="X32" s="918">
        <v>0</v>
      </c>
      <c r="Y32" s="918">
        <v>0</v>
      </c>
      <c r="Z32" s="918">
        <v>0</v>
      </c>
      <c r="AA32" s="918">
        <v>0</v>
      </c>
      <c r="AB32" s="918">
        <v>0</v>
      </c>
      <c r="AC32" s="918">
        <v>0</v>
      </c>
      <c r="AD32" s="918">
        <v>0</v>
      </c>
      <c r="AE32" s="918">
        <v>0</v>
      </c>
      <c r="AF32" s="918" t="b">
        <v>0</v>
      </c>
      <c r="AG32" s="918"/>
      <c r="AH32" s="918"/>
      <c r="AI32" s="918"/>
      <c r="AJ32" s="918" t="s">
        <v>621</v>
      </c>
    </row>
    <row r="33" spans="1:36" ht="15.75">
      <c r="A33" s="918">
        <v>1</v>
      </c>
      <c r="B33" s="918">
        <v>1</v>
      </c>
      <c r="C33" s="918">
        <v>2</v>
      </c>
      <c r="D33" s="918" t="s">
        <v>1171</v>
      </c>
      <c r="E33" s="918"/>
      <c r="F33" s="918" t="s">
        <v>1882</v>
      </c>
      <c r="G33" s="918" t="s">
        <v>506</v>
      </c>
      <c r="H33" s="918">
        <v>201</v>
      </c>
      <c r="I33" s="918" t="s">
        <v>508</v>
      </c>
      <c r="J33" s="918" t="s">
        <v>508</v>
      </c>
      <c r="K33" s="918" t="s">
        <v>508</v>
      </c>
      <c r="L33" s="933">
        <v>23</v>
      </c>
      <c r="M33" s="918">
        <v>0</v>
      </c>
      <c r="N33" s="918">
        <v>0</v>
      </c>
      <c r="O33" s="918">
        <v>0</v>
      </c>
      <c r="P33" s="918">
        <v>1052</v>
      </c>
      <c r="Q33" s="918">
        <v>0</v>
      </c>
      <c r="R33" s="1129">
        <v>1052</v>
      </c>
      <c r="S33" s="918">
        <v>0</v>
      </c>
      <c r="T33" s="918">
        <v>561410548</v>
      </c>
      <c r="U33" s="918">
        <v>0</v>
      </c>
      <c r="V33" s="918">
        <v>0</v>
      </c>
      <c r="W33" s="918">
        <v>0</v>
      </c>
      <c r="X33" s="918">
        <v>0</v>
      </c>
      <c r="Y33" s="918">
        <v>0</v>
      </c>
      <c r="Z33" s="918">
        <v>0</v>
      </c>
      <c r="AA33" s="918">
        <v>0</v>
      </c>
      <c r="AB33" s="918">
        <v>0</v>
      </c>
      <c r="AC33" s="918">
        <v>0</v>
      </c>
      <c r="AD33" s="918">
        <v>0</v>
      </c>
      <c r="AE33" s="918">
        <v>0</v>
      </c>
      <c r="AF33" s="918" t="b">
        <v>0</v>
      </c>
      <c r="AG33" s="918"/>
      <c r="AH33" s="918"/>
      <c r="AI33" s="918"/>
      <c r="AJ33" s="918" t="s">
        <v>621</v>
      </c>
    </row>
    <row r="34" spans="1:36" ht="15.75">
      <c r="A34" s="918">
        <v>2</v>
      </c>
      <c r="B34" s="918">
        <v>2</v>
      </c>
      <c r="C34" s="918">
        <v>2</v>
      </c>
      <c r="D34" s="918" t="s">
        <v>1175</v>
      </c>
      <c r="E34" s="918"/>
      <c r="F34" s="918" t="s">
        <v>1883</v>
      </c>
      <c r="G34" s="918" t="s">
        <v>506</v>
      </c>
      <c r="H34" s="918">
        <v>201</v>
      </c>
      <c r="I34" s="918" t="s">
        <v>508</v>
      </c>
      <c r="J34" s="918" t="s">
        <v>508</v>
      </c>
      <c r="K34" s="918" t="s">
        <v>508</v>
      </c>
      <c r="L34" s="933">
        <v>113</v>
      </c>
      <c r="M34" s="918">
        <v>0</v>
      </c>
      <c r="N34" s="918">
        <v>0</v>
      </c>
      <c r="O34" s="918">
        <v>0</v>
      </c>
      <c r="P34" s="918">
        <v>8347</v>
      </c>
      <c r="Q34" s="918">
        <v>0</v>
      </c>
      <c r="R34" s="1129">
        <v>8347</v>
      </c>
      <c r="S34" s="918">
        <v>0</v>
      </c>
      <c r="T34" s="918">
        <v>561410549</v>
      </c>
      <c r="U34" s="918">
        <v>0</v>
      </c>
      <c r="V34" s="918">
        <v>0</v>
      </c>
      <c r="W34" s="918">
        <v>0</v>
      </c>
      <c r="X34" s="918">
        <v>0</v>
      </c>
      <c r="Y34" s="918">
        <v>0</v>
      </c>
      <c r="Z34" s="918">
        <v>0</v>
      </c>
      <c r="AA34" s="918">
        <v>0</v>
      </c>
      <c r="AB34" s="918">
        <v>0</v>
      </c>
      <c r="AC34" s="918">
        <v>0</v>
      </c>
      <c r="AD34" s="918">
        <v>0</v>
      </c>
      <c r="AE34" s="918">
        <v>0</v>
      </c>
      <c r="AF34" s="918" t="b">
        <v>0</v>
      </c>
      <c r="AG34" s="918"/>
      <c r="AH34" s="918"/>
      <c r="AI34" s="918"/>
      <c r="AJ34" s="918" t="s">
        <v>621</v>
      </c>
    </row>
    <row r="35" spans="1:36" ht="15.75">
      <c r="A35" s="918">
        <v>3</v>
      </c>
      <c r="B35" s="918">
        <v>3</v>
      </c>
      <c r="C35" s="918">
        <v>2</v>
      </c>
      <c r="D35" s="918" t="s">
        <v>1177</v>
      </c>
      <c r="E35" s="918"/>
      <c r="F35" s="918" t="s">
        <v>1884</v>
      </c>
      <c r="G35" s="918" t="s">
        <v>506</v>
      </c>
      <c r="H35" s="918">
        <v>201</v>
      </c>
      <c r="I35" s="918" t="s">
        <v>508</v>
      </c>
      <c r="J35" s="918" t="s">
        <v>508</v>
      </c>
      <c r="K35" s="918" t="s">
        <v>508</v>
      </c>
      <c r="L35" s="933">
        <v>271</v>
      </c>
      <c r="M35" s="918">
        <v>0</v>
      </c>
      <c r="N35" s="918">
        <v>0</v>
      </c>
      <c r="O35" s="918">
        <v>0</v>
      </c>
      <c r="P35" s="918">
        <v>17505</v>
      </c>
      <c r="Q35" s="918">
        <v>0</v>
      </c>
      <c r="R35" s="1129">
        <v>17505</v>
      </c>
      <c r="S35" s="918">
        <v>0</v>
      </c>
      <c r="T35" s="918">
        <v>561410551</v>
      </c>
      <c r="U35" s="918">
        <v>0</v>
      </c>
      <c r="V35" s="918">
        <v>0</v>
      </c>
      <c r="W35" s="918">
        <v>0</v>
      </c>
      <c r="X35" s="918">
        <v>0</v>
      </c>
      <c r="Y35" s="918">
        <v>0</v>
      </c>
      <c r="Z35" s="918">
        <v>0</v>
      </c>
      <c r="AA35" s="918">
        <v>0</v>
      </c>
      <c r="AB35" s="918">
        <v>0</v>
      </c>
      <c r="AC35" s="918">
        <v>0</v>
      </c>
      <c r="AD35" s="918">
        <v>0</v>
      </c>
      <c r="AE35" s="918">
        <v>0</v>
      </c>
      <c r="AF35" s="918" t="b">
        <v>0</v>
      </c>
      <c r="AG35" s="918"/>
      <c r="AH35" s="918"/>
      <c r="AI35" s="918"/>
      <c r="AJ35" s="918" t="s">
        <v>621</v>
      </c>
    </row>
    <row r="36" spans="1:36" ht="15.75">
      <c r="A36" s="918">
        <v>4</v>
      </c>
      <c r="B36" s="918">
        <v>4</v>
      </c>
      <c r="C36" s="918">
        <v>2</v>
      </c>
      <c r="D36" s="918" t="s">
        <v>1178</v>
      </c>
      <c r="E36" s="918"/>
      <c r="F36" s="918" t="s">
        <v>1885</v>
      </c>
      <c r="G36" s="918" t="s">
        <v>506</v>
      </c>
      <c r="H36" s="918">
        <v>201</v>
      </c>
      <c r="I36" s="918" t="s">
        <v>508</v>
      </c>
      <c r="J36" s="918" t="s">
        <v>508</v>
      </c>
      <c r="K36" s="918" t="s">
        <v>508</v>
      </c>
      <c r="L36" s="933">
        <v>1</v>
      </c>
      <c r="M36" s="918">
        <v>0</v>
      </c>
      <c r="N36" s="918">
        <v>0</v>
      </c>
      <c r="O36" s="918">
        <v>0</v>
      </c>
      <c r="P36" s="918">
        <v>8</v>
      </c>
      <c r="Q36" s="918">
        <v>0</v>
      </c>
      <c r="R36" s="1129">
        <v>8</v>
      </c>
      <c r="S36" s="918">
        <v>0</v>
      </c>
      <c r="T36" s="918">
        <v>561410550</v>
      </c>
      <c r="U36" s="918">
        <v>0</v>
      </c>
      <c r="V36" s="918">
        <v>0</v>
      </c>
      <c r="W36" s="918">
        <v>0</v>
      </c>
      <c r="X36" s="918">
        <v>0</v>
      </c>
      <c r="Y36" s="918">
        <v>0</v>
      </c>
      <c r="Z36" s="918">
        <v>0</v>
      </c>
      <c r="AA36" s="918">
        <v>0</v>
      </c>
      <c r="AB36" s="918">
        <v>0</v>
      </c>
      <c r="AC36" s="918">
        <v>0</v>
      </c>
      <c r="AD36" s="918">
        <v>0</v>
      </c>
      <c r="AE36" s="918">
        <v>0</v>
      </c>
      <c r="AF36" s="918" t="b">
        <v>0</v>
      </c>
      <c r="AG36" s="918"/>
      <c r="AH36" s="918"/>
      <c r="AI36" s="918"/>
      <c r="AJ36" s="918" t="s">
        <v>621</v>
      </c>
    </row>
    <row r="37" spans="1:36" ht="15.75">
      <c r="A37" s="918"/>
      <c r="B37" s="918"/>
      <c r="C37" s="918"/>
      <c r="D37" s="918"/>
      <c r="E37" s="918"/>
      <c r="F37" s="918"/>
      <c r="G37" s="918"/>
      <c r="H37" s="918"/>
      <c r="I37" s="918"/>
      <c r="J37" s="918"/>
      <c r="K37" s="918"/>
      <c r="L37" s="1044">
        <f>SUM(L29:L36)</f>
        <v>37452</v>
      </c>
      <c r="M37" s="918"/>
      <c r="N37" s="918"/>
      <c r="O37" s="918"/>
      <c r="P37" s="918"/>
      <c r="Q37" s="918"/>
      <c r="R37" s="1130">
        <f>SUM(R29:R36)</f>
        <v>1310082</v>
      </c>
      <c r="S37" s="918"/>
      <c r="T37" s="918"/>
      <c r="U37" s="918"/>
      <c r="V37" s="918"/>
      <c r="W37" s="918"/>
      <c r="X37" s="918"/>
      <c r="Y37" s="918"/>
      <c r="Z37" s="918"/>
      <c r="AA37" s="918"/>
      <c r="AB37" s="918"/>
      <c r="AC37" s="918"/>
      <c r="AD37" s="918"/>
      <c r="AE37" s="918"/>
      <c r="AF37" s="918"/>
      <c r="AG37" s="918"/>
      <c r="AH37" s="918"/>
      <c r="AI37" s="918"/>
      <c r="AJ37" s="918"/>
    </row>
    <row r="38" spans="1:36" ht="15.75">
      <c r="A38" s="918">
        <v>5</v>
      </c>
      <c r="B38" s="918">
        <v>5</v>
      </c>
      <c r="C38" s="918">
        <v>2</v>
      </c>
      <c r="D38" s="918" t="s">
        <v>1180</v>
      </c>
      <c r="E38" s="918"/>
      <c r="F38" s="918" t="s">
        <v>1579</v>
      </c>
      <c r="G38" s="918" t="s">
        <v>500</v>
      </c>
      <c r="H38" s="918" t="s">
        <v>1865</v>
      </c>
      <c r="I38" s="918" t="s">
        <v>508</v>
      </c>
      <c r="J38" s="918" t="s">
        <v>508</v>
      </c>
      <c r="K38" s="918" t="s">
        <v>508</v>
      </c>
      <c r="L38" s="933">
        <v>11059</v>
      </c>
      <c r="M38" s="918">
        <v>0</v>
      </c>
      <c r="N38" s="918">
        <v>0</v>
      </c>
      <c r="O38" s="918">
        <v>0</v>
      </c>
      <c r="P38" s="918">
        <v>927165</v>
      </c>
      <c r="Q38" s="918">
        <v>0</v>
      </c>
      <c r="R38" s="1129">
        <v>927165</v>
      </c>
      <c r="S38" s="918">
        <v>0</v>
      </c>
      <c r="T38" s="918">
        <v>0</v>
      </c>
      <c r="U38" s="918">
        <v>0</v>
      </c>
      <c r="V38" s="918">
        <v>0</v>
      </c>
      <c r="W38" s="918">
        <v>0</v>
      </c>
      <c r="X38" s="918">
        <v>0</v>
      </c>
      <c r="Y38" s="918">
        <v>0</v>
      </c>
      <c r="Z38" s="918">
        <v>0</v>
      </c>
      <c r="AA38" s="918">
        <v>0</v>
      </c>
      <c r="AB38" s="918">
        <v>0</v>
      </c>
      <c r="AC38" s="918">
        <v>0</v>
      </c>
      <c r="AD38" s="918">
        <v>0</v>
      </c>
      <c r="AE38" s="918">
        <v>0</v>
      </c>
      <c r="AF38" s="918" t="b">
        <v>0</v>
      </c>
      <c r="AG38" s="918"/>
      <c r="AH38" s="918"/>
      <c r="AI38" s="918"/>
      <c r="AJ38" s="918" t="s">
        <v>621</v>
      </c>
    </row>
    <row r="39" spans="1:36" ht="15.75">
      <c r="A39" s="918"/>
      <c r="B39" s="918"/>
      <c r="C39" s="918"/>
      <c r="D39" s="918"/>
      <c r="E39" s="918"/>
      <c r="F39" s="918"/>
      <c r="G39" s="918"/>
      <c r="H39" s="918"/>
      <c r="I39" s="918"/>
      <c r="J39" s="918"/>
      <c r="K39" s="918"/>
      <c r="L39" s="1044">
        <f>L38</f>
        <v>11059</v>
      </c>
      <c r="M39" s="918"/>
      <c r="N39" s="918"/>
      <c r="O39" s="918"/>
      <c r="P39" s="918"/>
      <c r="Q39" s="918"/>
      <c r="R39" s="1130">
        <f>R38</f>
        <v>927165</v>
      </c>
      <c r="S39" s="918"/>
      <c r="T39" s="918"/>
      <c r="U39" s="918"/>
      <c r="V39" s="918"/>
      <c r="W39" s="918"/>
      <c r="X39" s="918"/>
      <c r="Y39" s="918"/>
      <c r="Z39" s="918"/>
      <c r="AA39" s="918"/>
      <c r="AB39" s="918"/>
      <c r="AC39" s="918"/>
      <c r="AD39" s="918"/>
      <c r="AE39" s="918"/>
      <c r="AF39" s="918"/>
      <c r="AG39" s="918"/>
      <c r="AH39" s="918"/>
      <c r="AI39" s="918"/>
      <c r="AJ39" s="918"/>
    </row>
    <row r="40" spans="1:36" ht="15.75">
      <c r="A40" s="918">
        <v>6</v>
      </c>
      <c r="B40" s="918">
        <v>6</v>
      </c>
      <c r="C40" s="918">
        <v>2</v>
      </c>
      <c r="D40" s="918" t="s">
        <v>1182</v>
      </c>
      <c r="E40" s="918"/>
      <c r="F40" s="918" t="s">
        <v>1528</v>
      </c>
      <c r="G40" s="918" t="s">
        <v>503</v>
      </c>
      <c r="H40" s="918" t="s">
        <v>1529</v>
      </c>
      <c r="I40" s="918" t="s">
        <v>508</v>
      </c>
      <c r="J40" s="918" t="s">
        <v>508</v>
      </c>
      <c r="K40" s="918" t="s">
        <v>508</v>
      </c>
      <c r="L40" s="933">
        <v>218200</v>
      </c>
      <c r="M40" s="918">
        <v>0</v>
      </c>
      <c r="N40" s="918">
        <v>0</v>
      </c>
      <c r="O40" s="918">
        <v>0</v>
      </c>
      <c r="P40" s="918">
        <v>11100616</v>
      </c>
      <c r="Q40" s="918">
        <v>0</v>
      </c>
      <c r="R40" s="1129">
        <v>11100616</v>
      </c>
      <c r="S40" s="918">
        <v>0</v>
      </c>
      <c r="T40" s="918">
        <v>0</v>
      </c>
      <c r="U40" s="918">
        <v>0</v>
      </c>
      <c r="V40" s="918">
        <v>0</v>
      </c>
      <c r="W40" s="918">
        <v>0</v>
      </c>
      <c r="X40" s="918">
        <v>0</v>
      </c>
      <c r="Y40" s="918">
        <v>0</v>
      </c>
      <c r="Z40" s="918">
        <v>0</v>
      </c>
      <c r="AA40" s="918">
        <v>0</v>
      </c>
      <c r="AB40" s="918">
        <v>0</v>
      </c>
      <c r="AC40" s="918">
        <v>0</v>
      </c>
      <c r="AD40" s="918">
        <v>0</v>
      </c>
      <c r="AE40" s="918">
        <v>0</v>
      </c>
      <c r="AF40" s="918" t="b">
        <v>0</v>
      </c>
      <c r="AG40" s="918"/>
      <c r="AH40" s="918"/>
      <c r="AI40" s="918"/>
      <c r="AJ40" s="918" t="s">
        <v>621</v>
      </c>
    </row>
    <row r="41" spans="1:36" ht="15.75">
      <c r="A41" s="918">
        <v>7</v>
      </c>
      <c r="B41" s="918">
        <v>7</v>
      </c>
      <c r="C41" s="918">
        <v>2</v>
      </c>
      <c r="D41" s="918" t="s">
        <v>1183</v>
      </c>
      <c r="E41" s="918"/>
      <c r="F41" s="918" t="s">
        <v>1530</v>
      </c>
      <c r="G41" s="918" t="s">
        <v>503</v>
      </c>
      <c r="H41" s="918" t="s">
        <v>1529</v>
      </c>
      <c r="I41" s="918" t="s">
        <v>508</v>
      </c>
      <c r="J41" s="918" t="s">
        <v>508</v>
      </c>
      <c r="K41" s="918" t="s">
        <v>508</v>
      </c>
      <c r="L41" s="933">
        <v>54887</v>
      </c>
      <c r="M41" s="918">
        <v>0</v>
      </c>
      <c r="N41" s="918">
        <v>0</v>
      </c>
      <c r="O41" s="918">
        <v>0</v>
      </c>
      <c r="P41" s="918">
        <v>3288497</v>
      </c>
      <c r="Q41" s="918">
        <v>0</v>
      </c>
      <c r="R41" s="1129">
        <v>3288497</v>
      </c>
      <c r="S41" s="918">
        <v>0</v>
      </c>
      <c r="T41" s="918">
        <v>0</v>
      </c>
      <c r="U41" s="918">
        <v>0</v>
      </c>
      <c r="V41" s="918">
        <v>0</v>
      </c>
      <c r="W41" s="918">
        <v>0</v>
      </c>
      <c r="X41" s="918">
        <v>0</v>
      </c>
      <c r="Y41" s="918">
        <v>0</v>
      </c>
      <c r="Z41" s="918">
        <v>0</v>
      </c>
      <c r="AA41" s="918">
        <v>0</v>
      </c>
      <c r="AB41" s="918">
        <v>0</v>
      </c>
      <c r="AC41" s="918">
        <v>0</v>
      </c>
      <c r="AD41" s="918">
        <v>0</v>
      </c>
      <c r="AE41" s="918">
        <v>0</v>
      </c>
      <c r="AF41" s="918" t="b">
        <v>0</v>
      </c>
      <c r="AG41" s="918"/>
      <c r="AH41" s="918"/>
      <c r="AI41" s="918"/>
      <c r="AJ41" s="918" t="s">
        <v>621</v>
      </c>
    </row>
    <row r="42" spans="1:36" ht="15.75">
      <c r="A42" s="918">
        <v>8</v>
      </c>
      <c r="B42" s="918">
        <v>8</v>
      </c>
      <c r="C42" s="918">
        <v>2</v>
      </c>
      <c r="D42" s="918" t="s">
        <v>1185</v>
      </c>
      <c r="E42" s="918"/>
      <c r="F42" s="918" t="s">
        <v>1841</v>
      </c>
      <c r="G42" s="918" t="s">
        <v>503</v>
      </c>
      <c r="H42" s="918" t="s">
        <v>1529</v>
      </c>
      <c r="I42" s="918" t="s">
        <v>508</v>
      </c>
      <c r="J42" s="918" t="s">
        <v>508</v>
      </c>
      <c r="K42" s="918" t="s">
        <v>508</v>
      </c>
      <c r="L42" s="933">
        <v>415</v>
      </c>
      <c r="M42" s="918">
        <v>0</v>
      </c>
      <c r="N42" s="918">
        <v>0</v>
      </c>
      <c r="O42" s="918">
        <v>0</v>
      </c>
      <c r="P42" s="918">
        <v>15030</v>
      </c>
      <c r="Q42" s="918">
        <v>0</v>
      </c>
      <c r="R42" s="1129">
        <v>15030</v>
      </c>
      <c r="S42" s="918">
        <v>0</v>
      </c>
      <c r="T42" s="918">
        <v>0</v>
      </c>
      <c r="U42" s="918">
        <v>0</v>
      </c>
      <c r="V42" s="918">
        <v>0</v>
      </c>
      <c r="W42" s="918">
        <v>0</v>
      </c>
      <c r="X42" s="918">
        <v>0</v>
      </c>
      <c r="Y42" s="918">
        <v>0</v>
      </c>
      <c r="Z42" s="918">
        <v>0</v>
      </c>
      <c r="AA42" s="918">
        <v>0</v>
      </c>
      <c r="AB42" s="918">
        <v>0</v>
      </c>
      <c r="AC42" s="918">
        <v>0</v>
      </c>
      <c r="AD42" s="918">
        <v>0</v>
      </c>
      <c r="AE42" s="918">
        <v>0</v>
      </c>
      <c r="AF42" s="918" t="b">
        <v>0</v>
      </c>
      <c r="AG42" s="918"/>
      <c r="AH42" s="918"/>
      <c r="AI42" s="918"/>
      <c r="AJ42" s="918" t="s">
        <v>621</v>
      </c>
    </row>
    <row r="43" spans="1:36" ht="15.75">
      <c r="A43" s="918">
        <v>9</v>
      </c>
      <c r="B43" s="918">
        <v>9</v>
      </c>
      <c r="C43" s="918">
        <v>2</v>
      </c>
      <c r="D43" s="918" t="s">
        <v>1187</v>
      </c>
      <c r="E43" s="918"/>
      <c r="F43" s="918" t="s">
        <v>1531</v>
      </c>
      <c r="G43" s="918" t="s">
        <v>503</v>
      </c>
      <c r="H43" s="918" t="s">
        <v>1529</v>
      </c>
      <c r="I43" s="918" t="s">
        <v>508</v>
      </c>
      <c r="J43" s="918" t="s">
        <v>508</v>
      </c>
      <c r="K43" s="918" t="s">
        <v>508</v>
      </c>
      <c r="L43" s="933">
        <v>805998</v>
      </c>
      <c r="M43" s="918">
        <v>0</v>
      </c>
      <c r="N43" s="918">
        <v>0</v>
      </c>
      <c r="O43" s="918">
        <v>0</v>
      </c>
      <c r="P43" s="918">
        <v>6156139</v>
      </c>
      <c r="Q43" s="918">
        <v>0</v>
      </c>
      <c r="R43" s="1129">
        <v>6156139</v>
      </c>
      <c r="S43" s="918">
        <v>0</v>
      </c>
      <c r="T43" s="918">
        <v>0</v>
      </c>
      <c r="U43" s="918">
        <v>0</v>
      </c>
      <c r="V43" s="918">
        <v>0</v>
      </c>
      <c r="W43" s="918">
        <v>0</v>
      </c>
      <c r="X43" s="918">
        <v>0</v>
      </c>
      <c r="Y43" s="918">
        <v>0</v>
      </c>
      <c r="Z43" s="918">
        <v>0</v>
      </c>
      <c r="AA43" s="918">
        <v>0</v>
      </c>
      <c r="AB43" s="918">
        <v>0</v>
      </c>
      <c r="AC43" s="918">
        <v>0</v>
      </c>
      <c r="AD43" s="918">
        <v>0</v>
      </c>
      <c r="AE43" s="918">
        <v>0</v>
      </c>
      <c r="AF43" s="918" t="b">
        <v>0</v>
      </c>
      <c r="AG43" s="918"/>
      <c r="AH43" s="918"/>
      <c r="AI43" s="918"/>
      <c r="AJ43" s="918" t="s">
        <v>621</v>
      </c>
    </row>
    <row r="44" spans="1:36" ht="15.75">
      <c r="A44" s="918">
        <v>10</v>
      </c>
      <c r="B44" s="918">
        <v>10</v>
      </c>
      <c r="C44" s="918">
        <v>2</v>
      </c>
      <c r="D44" s="918" t="s">
        <v>1189</v>
      </c>
      <c r="E44" s="918"/>
      <c r="F44" s="918" t="s">
        <v>1532</v>
      </c>
      <c r="G44" s="918" t="s">
        <v>503</v>
      </c>
      <c r="H44" s="918" t="s">
        <v>1533</v>
      </c>
      <c r="I44" s="918" t="s">
        <v>508</v>
      </c>
      <c r="J44" s="918" t="s">
        <v>508</v>
      </c>
      <c r="K44" s="918" t="s">
        <v>508</v>
      </c>
      <c r="L44" s="933">
        <v>1541039</v>
      </c>
      <c r="M44" s="918">
        <v>0</v>
      </c>
      <c r="N44" s="918">
        <v>0</v>
      </c>
      <c r="O44" s="918">
        <v>0</v>
      </c>
      <c r="P44" s="918">
        <v>77637593</v>
      </c>
      <c r="Q44" s="918">
        <v>0</v>
      </c>
      <c r="R44" s="1129">
        <v>77637593</v>
      </c>
      <c r="S44" s="918">
        <v>0</v>
      </c>
      <c r="T44" s="918">
        <v>0</v>
      </c>
      <c r="U44" s="918">
        <v>0</v>
      </c>
      <c r="V44" s="918">
        <v>0</v>
      </c>
      <c r="W44" s="918">
        <v>0</v>
      </c>
      <c r="X44" s="918">
        <v>0</v>
      </c>
      <c r="Y44" s="918">
        <v>0</v>
      </c>
      <c r="Z44" s="918">
        <v>0</v>
      </c>
      <c r="AA44" s="918">
        <v>0</v>
      </c>
      <c r="AB44" s="918">
        <v>0</v>
      </c>
      <c r="AC44" s="918">
        <v>0</v>
      </c>
      <c r="AD44" s="918">
        <v>0</v>
      </c>
      <c r="AE44" s="918">
        <v>0</v>
      </c>
      <c r="AF44" s="918" t="b">
        <v>0</v>
      </c>
      <c r="AG44" s="918"/>
      <c r="AH44" s="918"/>
      <c r="AI44" s="918"/>
      <c r="AJ44" s="918" t="s">
        <v>621</v>
      </c>
    </row>
    <row r="45" spans="1:36" ht="15.75">
      <c r="A45" s="918">
        <v>11</v>
      </c>
      <c r="B45" s="918">
        <v>11</v>
      </c>
      <c r="C45" s="918">
        <v>2</v>
      </c>
      <c r="D45" s="918" t="s">
        <v>1191</v>
      </c>
      <c r="E45" s="918"/>
      <c r="F45" s="918" t="s">
        <v>1534</v>
      </c>
      <c r="G45" s="918" t="s">
        <v>503</v>
      </c>
      <c r="H45" s="918" t="s">
        <v>1529</v>
      </c>
      <c r="I45" s="918" t="s">
        <v>508</v>
      </c>
      <c r="J45" s="918" t="s">
        <v>508</v>
      </c>
      <c r="K45" s="918" t="s">
        <v>508</v>
      </c>
      <c r="L45" s="933">
        <v>12776</v>
      </c>
      <c r="M45" s="918">
        <v>0</v>
      </c>
      <c r="N45" s="918">
        <v>0</v>
      </c>
      <c r="O45" s="918">
        <v>0</v>
      </c>
      <c r="P45" s="918">
        <v>583986</v>
      </c>
      <c r="Q45" s="918">
        <v>0</v>
      </c>
      <c r="R45" s="1129">
        <v>583986</v>
      </c>
      <c r="S45" s="918">
        <v>0</v>
      </c>
      <c r="T45" s="918">
        <v>0</v>
      </c>
      <c r="U45" s="918">
        <v>0</v>
      </c>
      <c r="V45" s="918">
        <v>0</v>
      </c>
      <c r="W45" s="918">
        <v>0</v>
      </c>
      <c r="X45" s="918">
        <v>0</v>
      </c>
      <c r="Y45" s="918">
        <v>0</v>
      </c>
      <c r="Z45" s="918">
        <v>0</v>
      </c>
      <c r="AA45" s="918">
        <v>0</v>
      </c>
      <c r="AB45" s="918">
        <v>0</v>
      </c>
      <c r="AC45" s="918">
        <v>0</v>
      </c>
      <c r="AD45" s="918">
        <v>0</v>
      </c>
      <c r="AE45" s="918">
        <v>0</v>
      </c>
      <c r="AF45" s="918" t="b">
        <v>0</v>
      </c>
      <c r="AG45" s="918"/>
      <c r="AH45" s="918"/>
      <c r="AI45" s="918"/>
      <c r="AJ45" s="918" t="s">
        <v>621</v>
      </c>
    </row>
    <row r="46" spans="1:36" ht="15.75">
      <c r="A46" s="918">
        <v>12</v>
      </c>
      <c r="B46" s="918">
        <v>12</v>
      </c>
      <c r="C46" s="918">
        <v>2</v>
      </c>
      <c r="D46" s="918" t="s">
        <v>1192</v>
      </c>
      <c r="E46" s="918"/>
      <c r="F46" s="918" t="s">
        <v>1536</v>
      </c>
      <c r="G46" s="918" t="s">
        <v>503</v>
      </c>
      <c r="H46" s="918" t="s">
        <v>1529</v>
      </c>
      <c r="I46" s="918" t="s">
        <v>508</v>
      </c>
      <c r="J46" s="918" t="s">
        <v>508</v>
      </c>
      <c r="K46" s="918" t="s">
        <v>508</v>
      </c>
      <c r="L46" s="933">
        <v>2814</v>
      </c>
      <c r="M46" s="918">
        <v>0</v>
      </c>
      <c r="N46" s="918">
        <v>0</v>
      </c>
      <c r="O46" s="918">
        <v>0</v>
      </c>
      <c r="P46" s="918">
        <v>116653</v>
      </c>
      <c r="Q46" s="918">
        <v>0</v>
      </c>
      <c r="R46" s="1129">
        <v>116653</v>
      </c>
      <c r="S46" s="918">
        <v>0</v>
      </c>
      <c r="T46" s="918">
        <v>0</v>
      </c>
      <c r="U46" s="918">
        <v>0</v>
      </c>
      <c r="V46" s="918">
        <v>0</v>
      </c>
      <c r="W46" s="918">
        <v>0</v>
      </c>
      <c r="X46" s="918">
        <v>0</v>
      </c>
      <c r="Y46" s="918">
        <v>0</v>
      </c>
      <c r="Z46" s="918">
        <v>0</v>
      </c>
      <c r="AA46" s="918">
        <v>0</v>
      </c>
      <c r="AB46" s="918">
        <v>0</v>
      </c>
      <c r="AC46" s="918">
        <v>0</v>
      </c>
      <c r="AD46" s="918">
        <v>0</v>
      </c>
      <c r="AE46" s="918">
        <v>0</v>
      </c>
      <c r="AF46" s="918" t="b">
        <v>0</v>
      </c>
      <c r="AG46" s="918"/>
      <c r="AH46" s="918"/>
      <c r="AI46" s="918"/>
      <c r="AJ46" s="918" t="s">
        <v>621</v>
      </c>
    </row>
    <row r="47" spans="1:36" ht="15.75">
      <c r="A47" s="918">
        <v>13</v>
      </c>
      <c r="B47" s="918">
        <v>13</v>
      </c>
      <c r="C47" s="918">
        <v>2</v>
      </c>
      <c r="D47" s="918" t="s">
        <v>1194</v>
      </c>
      <c r="E47" s="918"/>
      <c r="F47" s="918" t="s">
        <v>1537</v>
      </c>
      <c r="G47" s="918" t="s">
        <v>503</v>
      </c>
      <c r="H47" s="918">
        <v>92375</v>
      </c>
      <c r="I47" s="918" t="s">
        <v>508</v>
      </c>
      <c r="J47" s="918" t="s">
        <v>508</v>
      </c>
      <c r="K47" s="918" t="s">
        <v>508</v>
      </c>
      <c r="L47" s="933">
        <v>1291137</v>
      </c>
      <c r="M47" s="918">
        <v>0</v>
      </c>
      <c r="N47" s="918">
        <v>0</v>
      </c>
      <c r="O47" s="918">
        <v>0</v>
      </c>
      <c r="P47" s="918">
        <v>55749493</v>
      </c>
      <c r="Q47" s="918">
        <v>0</v>
      </c>
      <c r="R47" s="1129">
        <v>55749493</v>
      </c>
      <c r="S47" s="918">
        <v>0</v>
      </c>
      <c r="T47" s="918">
        <v>0</v>
      </c>
      <c r="U47" s="918">
        <v>0</v>
      </c>
      <c r="V47" s="918">
        <v>0</v>
      </c>
      <c r="W47" s="918">
        <v>0</v>
      </c>
      <c r="X47" s="918">
        <v>0</v>
      </c>
      <c r="Y47" s="918">
        <v>0</v>
      </c>
      <c r="Z47" s="918">
        <v>0</v>
      </c>
      <c r="AA47" s="918">
        <v>0</v>
      </c>
      <c r="AB47" s="918">
        <v>0</v>
      </c>
      <c r="AC47" s="918">
        <v>0</v>
      </c>
      <c r="AD47" s="918">
        <v>0</v>
      </c>
      <c r="AE47" s="918">
        <v>0</v>
      </c>
      <c r="AF47" s="918" t="b">
        <v>0</v>
      </c>
      <c r="AG47" s="918"/>
      <c r="AH47" s="918"/>
      <c r="AI47" s="918"/>
      <c r="AJ47" s="918" t="s">
        <v>621</v>
      </c>
    </row>
    <row r="48" spans="1:36" ht="15.75">
      <c r="A48" s="918">
        <v>14</v>
      </c>
      <c r="B48" s="918">
        <v>14</v>
      </c>
      <c r="C48" s="918">
        <v>2</v>
      </c>
      <c r="D48" s="918" t="s">
        <v>1196</v>
      </c>
      <c r="E48" s="918"/>
      <c r="F48" s="918" t="s">
        <v>1538</v>
      </c>
      <c r="G48" s="918" t="s">
        <v>503</v>
      </c>
      <c r="H48" s="918" t="s">
        <v>1533</v>
      </c>
      <c r="I48" s="918" t="s">
        <v>508</v>
      </c>
      <c r="J48" s="918" t="s">
        <v>508</v>
      </c>
      <c r="K48" s="918" t="s">
        <v>508</v>
      </c>
      <c r="L48" s="933">
        <v>1943227</v>
      </c>
      <c r="M48" s="918">
        <v>0</v>
      </c>
      <c r="N48" s="918">
        <v>0</v>
      </c>
      <c r="O48" s="918">
        <v>0</v>
      </c>
      <c r="P48" s="918">
        <v>109783440</v>
      </c>
      <c r="Q48" s="918">
        <v>0</v>
      </c>
      <c r="R48" s="1129">
        <v>109783440</v>
      </c>
      <c r="S48" s="918">
        <v>0</v>
      </c>
      <c r="T48" s="918">
        <v>0</v>
      </c>
      <c r="U48" s="918">
        <v>0</v>
      </c>
      <c r="V48" s="918">
        <v>0</v>
      </c>
      <c r="W48" s="918">
        <v>0</v>
      </c>
      <c r="X48" s="918">
        <v>0</v>
      </c>
      <c r="Y48" s="918">
        <v>0</v>
      </c>
      <c r="Z48" s="918">
        <v>0</v>
      </c>
      <c r="AA48" s="918">
        <v>0</v>
      </c>
      <c r="AB48" s="918">
        <v>0</v>
      </c>
      <c r="AC48" s="918">
        <v>0</v>
      </c>
      <c r="AD48" s="918">
        <v>0</v>
      </c>
      <c r="AE48" s="918">
        <v>0</v>
      </c>
      <c r="AF48" s="918" t="b">
        <v>0</v>
      </c>
      <c r="AG48" s="918"/>
      <c r="AH48" s="918"/>
      <c r="AI48" s="918"/>
      <c r="AJ48" s="918" t="s">
        <v>621</v>
      </c>
    </row>
    <row r="49" spans="1:36" ht="15.75">
      <c r="A49" s="918">
        <v>1</v>
      </c>
      <c r="B49" s="918">
        <v>1</v>
      </c>
      <c r="C49" s="918">
        <v>3</v>
      </c>
      <c r="D49" s="918" t="s">
        <v>1171</v>
      </c>
      <c r="E49" s="918"/>
      <c r="F49" s="918" t="s">
        <v>1539</v>
      </c>
      <c r="G49" s="918" t="s">
        <v>503</v>
      </c>
      <c r="H49" s="918" t="s">
        <v>1529</v>
      </c>
      <c r="I49" s="918" t="s">
        <v>508</v>
      </c>
      <c r="J49" s="918" t="s">
        <v>508</v>
      </c>
      <c r="K49" s="918" t="s">
        <v>508</v>
      </c>
      <c r="L49" s="933">
        <v>52672</v>
      </c>
      <c r="M49" s="918">
        <v>0</v>
      </c>
      <c r="N49" s="918">
        <v>0</v>
      </c>
      <c r="O49" s="918">
        <v>0</v>
      </c>
      <c r="P49" s="918">
        <v>2448185</v>
      </c>
      <c r="Q49" s="918">
        <v>0</v>
      </c>
      <c r="R49" s="1129">
        <v>2448185</v>
      </c>
      <c r="S49" s="918">
        <v>0</v>
      </c>
      <c r="T49" s="918">
        <v>0</v>
      </c>
      <c r="U49" s="918">
        <v>0</v>
      </c>
      <c r="V49" s="918">
        <v>0</v>
      </c>
      <c r="W49" s="918">
        <v>0</v>
      </c>
      <c r="X49" s="918">
        <v>0</v>
      </c>
      <c r="Y49" s="918">
        <v>0</v>
      </c>
      <c r="Z49" s="918">
        <v>0</v>
      </c>
      <c r="AA49" s="918">
        <v>0</v>
      </c>
      <c r="AB49" s="918">
        <v>0</v>
      </c>
      <c r="AC49" s="918">
        <v>0</v>
      </c>
      <c r="AD49" s="918">
        <v>0</v>
      </c>
      <c r="AE49" s="918">
        <v>0</v>
      </c>
      <c r="AF49" s="918" t="b">
        <v>0</v>
      </c>
      <c r="AG49" s="918"/>
      <c r="AH49" s="918"/>
      <c r="AI49" s="918"/>
      <c r="AJ49" s="918" t="s">
        <v>621</v>
      </c>
    </row>
    <row r="50" spans="1:36" ht="15.75">
      <c r="A50" s="918">
        <v>2</v>
      </c>
      <c r="B50" s="918">
        <v>2</v>
      </c>
      <c r="C50" s="918">
        <v>3</v>
      </c>
      <c r="D50" s="918" t="s">
        <v>1175</v>
      </c>
      <c r="E50" s="918"/>
      <c r="F50" s="918" t="s">
        <v>1540</v>
      </c>
      <c r="G50" s="918" t="s">
        <v>503</v>
      </c>
      <c r="H50" s="918" t="s">
        <v>1529</v>
      </c>
      <c r="I50" s="918" t="s">
        <v>508</v>
      </c>
      <c r="J50" s="918" t="s">
        <v>508</v>
      </c>
      <c r="K50" s="918" t="s">
        <v>508</v>
      </c>
      <c r="L50" s="933">
        <v>120774</v>
      </c>
      <c r="M50" s="918">
        <v>0</v>
      </c>
      <c r="N50" s="918">
        <v>0</v>
      </c>
      <c r="O50" s="918">
        <v>0</v>
      </c>
      <c r="P50" s="918">
        <v>1811059</v>
      </c>
      <c r="Q50" s="918">
        <v>0</v>
      </c>
      <c r="R50" s="1129">
        <v>1811059</v>
      </c>
      <c r="S50" s="918">
        <v>0</v>
      </c>
      <c r="T50" s="918">
        <v>0</v>
      </c>
      <c r="U50" s="918">
        <v>0</v>
      </c>
      <c r="V50" s="918">
        <v>0</v>
      </c>
      <c r="W50" s="918">
        <v>0</v>
      </c>
      <c r="X50" s="918">
        <v>0</v>
      </c>
      <c r="Y50" s="918">
        <v>0</v>
      </c>
      <c r="Z50" s="918">
        <v>0</v>
      </c>
      <c r="AA50" s="918">
        <v>0</v>
      </c>
      <c r="AB50" s="918">
        <v>0</v>
      </c>
      <c r="AC50" s="918">
        <v>0</v>
      </c>
      <c r="AD50" s="918">
        <v>0</v>
      </c>
      <c r="AE50" s="918">
        <v>0</v>
      </c>
      <c r="AF50" s="918" t="b">
        <v>0</v>
      </c>
      <c r="AG50" s="918"/>
      <c r="AH50" s="918"/>
      <c r="AI50" s="918"/>
      <c r="AJ50" s="918" t="s">
        <v>621</v>
      </c>
    </row>
    <row r="51" spans="1:36" ht="15.75">
      <c r="A51" s="918">
        <v>3</v>
      </c>
      <c r="B51" s="918">
        <v>3</v>
      </c>
      <c r="C51" s="918">
        <v>3</v>
      </c>
      <c r="D51" s="918" t="s">
        <v>1177</v>
      </c>
      <c r="E51" s="918"/>
      <c r="F51" s="918" t="s">
        <v>1541</v>
      </c>
      <c r="G51" s="918" t="s">
        <v>503</v>
      </c>
      <c r="H51" s="918" t="s">
        <v>1533</v>
      </c>
      <c r="I51" s="918" t="s">
        <v>508</v>
      </c>
      <c r="J51" s="918" t="s">
        <v>508</v>
      </c>
      <c r="K51" s="918" t="s">
        <v>508</v>
      </c>
      <c r="L51" s="933">
        <v>44918</v>
      </c>
      <c r="M51" s="918">
        <v>0</v>
      </c>
      <c r="N51" s="918">
        <v>0</v>
      </c>
      <c r="O51" s="918">
        <v>0</v>
      </c>
      <c r="P51" s="918">
        <v>2408725</v>
      </c>
      <c r="Q51" s="918">
        <v>0</v>
      </c>
      <c r="R51" s="1129">
        <v>2408725</v>
      </c>
      <c r="S51" s="918">
        <v>0</v>
      </c>
      <c r="T51" s="918">
        <v>0</v>
      </c>
      <c r="U51" s="918">
        <v>0</v>
      </c>
      <c r="V51" s="918">
        <v>0</v>
      </c>
      <c r="W51" s="918">
        <v>0</v>
      </c>
      <c r="X51" s="918">
        <v>0</v>
      </c>
      <c r="Y51" s="918">
        <v>0</v>
      </c>
      <c r="Z51" s="918">
        <v>0</v>
      </c>
      <c r="AA51" s="918">
        <v>0</v>
      </c>
      <c r="AB51" s="918">
        <v>0</v>
      </c>
      <c r="AC51" s="918">
        <v>0</v>
      </c>
      <c r="AD51" s="918">
        <v>0</v>
      </c>
      <c r="AE51" s="918">
        <v>0</v>
      </c>
      <c r="AF51" s="918" t="b">
        <v>0</v>
      </c>
      <c r="AG51" s="918"/>
      <c r="AH51" s="918"/>
      <c r="AI51" s="918"/>
      <c r="AJ51" s="918" t="s">
        <v>621</v>
      </c>
    </row>
    <row r="52" spans="1:36" ht="15.75">
      <c r="A52" s="918">
        <v>4</v>
      </c>
      <c r="B52" s="918">
        <v>4</v>
      </c>
      <c r="C52" s="918">
        <v>3</v>
      </c>
      <c r="D52" s="918" t="s">
        <v>1178</v>
      </c>
      <c r="E52" s="918"/>
      <c r="F52" s="918" t="s">
        <v>1542</v>
      </c>
      <c r="G52" s="918" t="s">
        <v>503</v>
      </c>
      <c r="H52" s="918" t="s">
        <v>1529</v>
      </c>
      <c r="I52" s="918" t="s">
        <v>508</v>
      </c>
      <c r="J52" s="918" t="s">
        <v>508</v>
      </c>
      <c r="K52" s="918" t="s">
        <v>508</v>
      </c>
      <c r="L52" s="933">
        <v>38825</v>
      </c>
      <c r="M52" s="918">
        <v>0</v>
      </c>
      <c r="N52" s="918">
        <v>0</v>
      </c>
      <c r="O52" s="918">
        <v>0</v>
      </c>
      <c r="P52" s="918">
        <v>2310318</v>
      </c>
      <c r="Q52" s="918">
        <v>0</v>
      </c>
      <c r="R52" s="1129">
        <v>2310318</v>
      </c>
      <c r="S52" s="918">
        <v>0</v>
      </c>
      <c r="T52" s="918">
        <v>0</v>
      </c>
      <c r="U52" s="918">
        <v>0</v>
      </c>
      <c r="V52" s="918">
        <v>0</v>
      </c>
      <c r="W52" s="918">
        <v>0</v>
      </c>
      <c r="X52" s="918">
        <v>0</v>
      </c>
      <c r="Y52" s="918">
        <v>0</v>
      </c>
      <c r="Z52" s="918">
        <v>0</v>
      </c>
      <c r="AA52" s="918">
        <v>0</v>
      </c>
      <c r="AB52" s="918">
        <v>0</v>
      </c>
      <c r="AC52" s="918">
        <v>0</v>
      </c>
      <c r="AD52" s="918">
        <v>0</v>
      </c>
      <c r="AE52" s="918">
        <v>0</v>
      </c>
      <c r="AF52" s="918" t="b">
        <v>0</v>
      </c>
      <c r="AG52" s="918"/>
      <c r="AH52" s="918"/>
      <c r="AI52" s="918"/>
      <c r="AJ52" s="918" t="s">
        <v>621</v>
      </c>
    </row>
    <row r="53" spans="1:36" ht="15.75">
      <c r="A53" s="918">
        <v>5</v>
      </c>
      <c r="B53" s="918">
        <v>5</v>
      </c>
      <c r="C53" s="918">
        <v>3</v>
      </c>
      <c r="D53" s="918" t="s">
        <v>1180</v>
      </c>
      <c r="E53" s="918"/>
      <c r="F53" s="918" t="s">
        <v>1842</v>
      </c>
      <c r="G53" s="918" t="s">
        <v>503</v>
      </c>
      <c r="H53" s="918" t="s">
        <v>1529</v>
      </c>
      <c r="I53" s="918" t="s">
        <v>508</v>
      </c>
      <c r="J53" s="918" t="s">
        <v>508</v>
      </c>
      <c r="K53" s="918" t="s">
        <v>508</v>
      </c>
      <c r="L53" s="933">
        <v>38425</v>
      </c>
      <c r="M53" s="918">
        <v>0</v>
      </c>
      <c r="N53" s="918">
        <v>0</v>
      </c>
      <c r="O53" s="918">
        <v>0</v>
      </c>
      <c r="P53" s="918">
        <v>2487011</v>
      </c>
      <c r="Q53" s="918">
        <v>0</v>
      </c>
      <c r="R53" s="1129">
        <v>2487011</v>
      </c>
      <c r="S53" s="918">
        <v>0</v>
      </c>
      <c r="T53" s="918">
        <v>0</v>
      </c>
      <c r="U53" s="918">
        <v>0</v>
      </c>
      <c r="V53" s="918">
        <v>0</v>
      </c>
      <c r="W53" s="918">
        <v>0</v>
      </c>
      <c r="X53" s="918">
        <v>0</v>
      </c>
      <c r="Y53" s="918">
        <v>0</v>
      </c>
      <c r="Z53" s="918">
        <v>0</v>
      </c>
      <c r="AA53" s="918">
        <v>0</v>
      </c>
      <c r="AB53" s="918">
        <v>0</v>
      </c>
      <c r="AC53" s="918">
        <v>0</v>
      </c>
      <c r="AD53" s="918">
        <v>0</v>
      </c>
      <c r="AE53" s="918">
        <v>0</v>
      </c>
      <c r="AF53" s="918" t="b">
        <v>0</v>
      </c>
      <c r="AG53" s="918"/>
      <c r="AH53" s="918"/>
      <c r="AI53" s="918"/>
      <c r="AJ53" s="918" t="s">
        <v>621</v>
      </c>
    </row>
    <row r="54" spans="1:36" ht="15.75">
      <c r="A54" s="918">
        <v>6</v>
      </c>
      <c r="B54" s="918">
        <v>6</v>
      </c>
      <c r="C54" s="918">
        <v>3</v>
      </c>
      <c r="D54" s="918" t="s">
        <v>1182</v>
      </c>
      <c r="E54" s="918"/>
      <c r="F54" s="918" t="s">
        <v>1544</v>
      </c>
      <c r="G54" s="918" t="s">
        <v>503</v>
      </c>
      <c r="H54" s="918" t="s">
        <v>1529</v>
      </c>
      <c r="I54" s="918" t="s">
        <v>508</v>
      </c>
      <c r="J54" s="918" t="s">
        <v>508</v>
      </c>
      <c r="K54" s="918" t="s">
        <v>508</v>
      </c>
      <c r="L54" s="933">
        <v>5800</v>
      </c>
      <c r="M54" s="918">
        <v>0</v>
      </c>
      <c r="N54" s="918">
        <v>0</v>
      </c>
      <c r="O54" s="918">
        <v>0</v>
      </c>
      <c r="P54" s="918">
        <v>299450</v>
      </c>
      <c r="Q54" s="918">
        <v>0</v>
      </c>
      <c r="R54" s="1129">
        <v>299450</v>
      </c>
      <c r="S54" s="918">
        <v>0</v>
      </c>
      <c r="T54" s="918">
        <v>0</v>
      </c>
      <c r="U54" s="918">
        <v>0</v>
      </c>
      <c r="V54" s="918">
        <v>0</v>
      </c>
      <c r="W54" s="918">
        <v>0</v>
      </c>
      <c r="X54" s="918">
        <v>0</v>
      </c>
      <c r="Y54" s="918">
        <v>0</v>
      </c>
      <c r="Z54" s="918">
        <v>0</v>
      </c>
      <c r="AA54" s="918">
        <v>0</v>
      </c>
      <c r="AB54" s="918">
        <v>0</v>
      </c>
      <c r="AC54" s="918">
        <v>0</v>
      </c>
      <c r="AD54" s="918">
        <v>0</v>
      </c>
      <c r="AE54" s="918">
        <v>0</v>
      </c>
      <c r="AF54" s="918" t="b">
        <v>0</v>
      </c>
      <c r="AG54" s="918"/>
      <c r="AH54" s="918"/>
      <c r="AI54" s="918"/>
      <c r="AJ54" s="918" t="s">
        <v>621</v>
      </c>
    </row>
    <row r="55" spans="1:36" ht="15.75">
      <c r="A55" s="918">
        <v>7</v>
      </c>
      <c r="B55" s="918">
        <v>7</v>
      </c>
      <c r="C55" s="918">
        <v>3</v>
      </c>
      <c r="D55" s="918" t="s">
        <v>1183</v>
      </c>
      <c r="E55" s="918"/>
      <c r="F55" s="918" t="s">
        <v>1845</v>
      </c>
      <c r="G55" s="918" t="s">
        <v>503</v>
      </c>
      <c r="H55" s="918" t="s">
        <v>1529</v>
      </c>
      <c r="I55" s="918" t="s">
        <v>508</v>
      </c>
      <c r="J55" s="918" t="s">
        <v>508</v>
      </c>
      <c r="K55" s="918" t="s">
        <v>508</v>
      </c>
      <c r="L55" s="933">
        <v>7310</v>
      </c>
      <c r="M55" s="918">
        <v>0</v>
      </c>
      <c r="N55" s="918">
        <v>0</v>
      </c>
      <c r="O55" s="918">
        <v>0</v>
      </c>
      <c r="P55" s="918">
        <v>281137</v>
      </c>
      <c r="Q55" s="918">
        <v>0</v>
      </c>
      <c r="R55" s="1129">
        <v>281137</v>
      </c>
      <c r="S55" s="918">
        <v>0</v>
      </c>
      <c r="T55" s="918">
        <v>0</v>
      </c>
      <c r="U55" s="918">
        <v>0</v>
      </c>
      <c r="V55" s="918">
        <v>0</v>
      </c>
      <c r="W55" s="918">
        <v>0</v>
      </c>
      <c r="X55" s="918">
        <v>0</v>
      </c>
      <c r="Y55" s="918">
        <v>0</v>
      </c>
      <c r="Z55" s="918">
        <v>0</v>
      </c>
      <c r="AA55" s="918">
        <v>0</v>
      </c>
      <c r="AB55" s="918">
        <v>0</v>
      </c>
      <c r="AC55" s="918">
        <v>0</v>
      </c>
      <c r="AD55" s="918">
        <v>0</v>
      </c>
      <c r="AE55" s="918">
        <v>0</v>
      </c>
      <c r="AF55" s="918" t="b">
        <v>0</v>
      </c>
      <c r="AG55" s="918"/>
      <c r="AH55" s="918"/>
      <c r="AI55" s="918"/>
      <c r="AJ55" s="918" t="s">
        <v>621</v>
      </c>
    </row>
    <row r="56" spans="1:36" ht="15.75">
      <c r="A56" s="918">
        <v>8</v>
      </c>
      <c r="B56" s="918">
        <v>8</v>
      </c>
      <c r="C56" s="918">
        <v>3</v>
      </c>
      <c r="D56" s="918" t="s">
        <v>1185</v>
      </c>
      <c r="E56" s="918"/>
      <c r="F56" s="918" t="s">
        <v>1546</v>
      </c>
      <c r="G56" s="918" t="s">
        <v>503</v>
      </c>
      <c r="H56" s="918" t="s">
        <v>1529</v>
      </c>
      <c r="I56" s="918" t="s">
        <v>508</v>
      </c>
      <c r="J56" s="918" t="s">
        <v>508</v>
      </c>
      <c r="K56" s="918" t="s">
        <v>508</v>
      </c>
      <c r="L56" s="933">
        <v>11985</v>
      </c>
      <c r="M56" s="918">
        <v>0</v>
      </c>
      <c r="N56" s="918">
        <v>0</v>
      </c>
      <c r="O56" s="918">
        <v>0</v>
      </c>
      <c r="P56" s="918">
        <v>332581</v>
      </c>
      <c r="Q56" s="918">
        <v>0</v>
      </c>
      <c r="R56" s="1129">
        <v>332581</v>
      </c>
      <c r="S56" s="918">
        <v>0</v>
      </c>
      <c r="T56" s="918">
        <v>0</v>
      </c>
      <c r="U56" s="918">
        <v>0</v>
      </c>
      <c r="V56" s="918">
        <v>0</v>
      </c>
      <c r="W56" s="918">
        <v>0</v>
      </c>
      <c r="X56" s="918">
        <v>0</v>
      </c>
      <c r="Y56" s="918">
        <v>0</v>
      </c>
      <c r="Z56" s="918">
        <v>0</v>
      </c>
      <c r="AA56" s="918">
        <v>0</v>
      </c>
      <c r="AB56" s="918">
        <v>0</v>
      </c>
      <c r="AC56" s="918">
        <v>0</v>
      </c>
      <c r="AD56" s="918">
        <v>0</v>
      </c>
      <c r="AE56" s="918">
        <v>0</v>
      </c>
      <c r="AF56" s="918" t="b">
        <v>0</v>
      </c>
      <c r="AG56" s="918"/>
      <c r="AH56" s="918"/>
      <c r="AI56" s="918"/>
      <c r="AJ56" s="918" t="s">
        <v>621</v>
      </c>
    </row>
    <row r="57" spans="1:36" ht="15.75">
      <c r="A57" s="918">
        <v>9</v>
      </c>
      <c r="B57" s="918">
        <v>9</v>
      </c>
      <c r="C57" s="918">
        <v>3</v>
      </c>
      <c r="D57" s="918" t="s">
        <v>1187</v>
      </c>
      <c r="E57" s="918"/>
      <c r="F57" s="918" t="s">
        <v>1547</v>
      </c>
      <c r="G57" s="918" t="s">
        <v>503</v>
      </c>
      <c r="H57" s="918" t="s">
        <v>1533</v>
      </c>
      <c r="I57" s="918" t="s">
        <v>508</v>
      </c>
      <c r="J57" s="918" t="s">
        <v>508</v>
      </c>
      <c r="K57" s="918" t="s">
        <v>508</v>
      </c>
      <c r="L57" s="933">
        <v>560300</v>
      </c>
      <c r="M57" s="918">
        <v>0</v>
      </c>
      <c r="N57" s="918">
        <v>0</v>
      </c>
      <c r="O57" s="918">
        <v>0</v>
      </c>
      <c r="P57" s="918">
        <v>27581492</v>
      </c>
      <c r="Q57" s="918">
        <v>0</v>
      </c>
      <c r="R57" s="1129">
        <v>27581492</v>
      </c>
      <c r="S57" s="918">
        <v>0</v>
      </c>
      <c r="T57" s="918">
        <v>0</v>
      </c>
      <c r="U57" s="918">
        <v>0</v>
      </c>
      <c r="V57" s="918">
        <v>0</v>
      </c>
      <c r="W57" s="918">
        <v>0</v>
      </c>
      <c r="X57" s="918">
        <v>0</v>
      </c>
      <c r="Y57" s="918">
        <v>0</v>
      </c>
      <c r="Z57" s="918">
        <v>0</v>
      </c>
      <c r="AA57" s="918">
        <v>0</v>
      </c>
      <c r="AB57" s="918">
        <v>0</v>
      </c>
      <c r="AC57" s="918">
        <v>0</v>
      </c>
      <c r="AD57" s="918">
        <v>0</v>
      </c>
      <c r="AE57" s="918">
        <v>0</v>
      </c>
      <c r="AF57" s="918" t="b">
        <v>0</v>
      </c>
      <c r="AG57" s="918"/>
      <c r="AH57" s="918"/>
      <c r="AI57" s="918"/>
      <c r="AJ57" s="918" t="s">
        <v>621</v>
      </c>
    </row>
    <row r="58" spans="1:36" ht="15.75">
      <c r="A58" s="918">
        <v>10</v>
      </c>
      <c r="B58" s="918">
        <v>10</v>
      </c>
      <c r="C58" s="918">
        <v>3</v>
      </c>
      <c r="D58" s="918" t="s">
        <v>1189</v>
      </c>
      <c r="E58" s="918"/>
      <c r="F58" s="918" t="s">
        <v>1846</v>
      </c>
      <c r="G58" s="918" t="s">
        <v>503</v>
      </c>
      <c r="H58" s="918" t="s">
        <v>1529</v>
      </c>
      <c r="I58" s="918" t="s">
        <v>508</v>
      </c>
      <c r="J58" s="918" t="s">
        <v>508</v>
      </c>
      <c r="K58" s="918" t="s">
        <v>508</v>
      </c>
      <c r="L58" s="933">
        <v>289231</v>
      </c>
      <c r="M58" s="918">
        <v>0</v>
      </c>
      <c r="N58" s="918">
        <v>0</v>
      </c>
      <c r="O58" s="918">
        <v>0</v>
      </c>
      <c r="P58" s="918">
        <v>16017698</v>
      </c>
      <c r="Q58" s="918">
        <v>0</v>
      </c>
      <c r="R58" s="1129">
        <v>16017698</v>
      </c>
      <c r="S58" s="918">
        <v>0</v>
      </c>
      <c r="T58" s="918">
        <v>0</v>
      </c>
      <c r="U58" s="918">
        <v>0</v>
      </c>
      <c r="V58" s="918">
        <v>0</v>
      </c>
      <c r="W58" s="918">
        <v>0</v>
      </c>
      <c r="X58" s="918">
        <v>0</v>
      </c>
      <c r="Y58" s="918">
        <v>0</v>
      </c>
      <c r="Z58" s="918">
        <v>0</v>
      </c>
      <c r="AA58" s="918">
        <v>0</v>
      </c>
      <c r="AB58" s="918">
        <v>0</v>
      </c>
      <c r="AC58" s="918">
        <v>0</v>
      </c>
      <c r="AD58" s="918">
        <v>0</v>
      </c>
      <c r="AE58" s="918">
        <v>0</v>
      </c>
      <c r="AF58" s="918" t="b">
        <v>0</v>
      </c>
      <c r="AG58" s="918"/>
      <c r="AH58" s="918"/>
      <c r="AI58" s="918"/>
      <c r="AJ58" s="918" t="s">
        <v>621</v>
      </c>
    </row>
    <row r="59" spans="1:36" ht="15.75">
      <c r="A59" s="918">
        <v>11</v>
      </c>
      <c r="B59" s="918">
        <v>11</v>
      </c>
      <c r="C59" s="918">
        <v>3</v>
      </c>
      <c r="D59" s="918" t="s">
        <v>1191</v>
      </c>
      <c r="E59" s="918"/>
      <c r="F59" s="918" t="s">
        <v>1851</v>
      </c>
      <c r="G59" s="918" t="s">
        <v>503</v>
      </c>
      <c r="H59" s="918" t="s">
        <v>1529</v>
      </c>
      <c r="I59" s="918" t="s">
        <v>508</v>
      </c>
      <c r="J59" s="918" t="s">
        <v>508</v>
      </c>
      <c r="K59" s="918" t="s">
        <v>508</v>
      </c>
      <c r="L59" s="933">
        <v>4386</v>
      </c>
      <c r="M59" s="918">
        <v>0</v>
      </c>
      <c r="N59" s="918">
        <v>0</v>
      </c>
      <c r="O59" s="918">
        <v>0</v>
      </c>
      <c r="P59" s="918">
        <v>137096</v>
      </c>
      <c r="Q59" s="918">
        <v>0</v>
      </c>
      <c r="R59" s="1129">
        <v>137096</v>
      </c>
      <c r="S59" s="918">
        <v>0</v>
      </c>
      <c r="T59" s="918">
        <v>0</v>
      </c>
      <c r="U59" s="918">
        <v>0</v>
      </c>
      <c r="V59" s="918">
        <v>0</v>
      </c>
      <c r="W59" s="918">
        <v>0</v>
      </c>
      <c r="X59" s="918">
        <v>0</v>
      </c>
      <c r="Y59" s="918">
        <v>0</v>
      </c>
      <c r="Z59" s="918">
        <v>0</v>
      </c>
      <c r="AA59" s="918">
        <v>0</v>
      </c>
      <c r="AB59" s="918">
        <v>0</v>
      </c>
      <c r="AC59" s="918">
        <v>0</v>
      </c>
      <c r="AD59" s="918">
        <v>0</v>
      </c>
      <c r="AE59" s="918">
        <v>0</v>
      </c>
      <c r="AF59" s="918" t="b">
        <v>0</v>
      </c>
      <c r="AG59" s="918"/>
      <c r="AH59" s="918"/>
      <c r="AI59" s="918"/>
      <c r="AJ59" s="918" t="s">
        <v>621</v>
      </c>
    </row>
    <row r="60" spans="1:36" ht="15.75">
      <c r="A60" s="918">
        <v>12</v>
      </c>
      <c r="B60" s="918">
        <v>12</v>
      </c>
      <c r="C60" s="918">
        <v>3</v>
      </c>
      <c r="D60" s="918" t="s">
        <v>1192</v>
      </c>
      <c r="E60" s="918"/>
      <c r="F60" s="918" t="s">
        <v>1852</v>
      </c>
      <c r="G60" s="918" t="s">
        <v>503</v>
      </c>
      <c r="H60" s="918" t="s">
        <v>1529</v>
      </c>
      <c r="I60" s="918" t="s">
        <v>508</v>
      </c>
      <c r="J60" s="918" t="s">
        <v>508</v>
      </c>
      <c r="K60" s="918" t="s">
        <v>508</v>
      </c>
      <c r="L60" s="933">
        <v>297</v>
      </c>
      <c r="M60" s="918">
        <v>0</v>
      </c>
      <c r="N60" s="918">
        <v>0</v>
      </c>
      <c r="O60" s="918">
        <v>0</v>
      </c>
      <c r="P60" s="918">
        <v>11880</v>
      </c>
      <c r="Q60" s="918">
        <v>0</v>
      </c>
      <c r="R60" s="1129">
        <v>11880</v>
      </c>
      <c r="S60" s="918">
        <v>0</v>
      </c>
      <c r="T60" s="918">
        <v>0</v>
      </c>
      <c r="U60" s="918">
        <v>0</v>
      </c>
      <c r="V60" s="918">
        <v>0</v>
      </c>
      <c r="W60" s="918">
        <v>0</v>
      </c>
      <c r="X60" s="918">
        <v>0</v>
      </c>
      <c r="Y60" s="918">
        <v>0</v>
      </c>
      <c r="Z60" s="918">
        <v>0</v>
      </c>
      <c r="AA60" s="918">
        <v>0</v>
      </c>
      <c r="AB60" s="918">
        <v>0</v>
      </c>
      <c r="AC60" s="918">
        <v>0</v>
      </c>
      <c r="AD60" s="918">
        <v>0</v>
      </c>
      <c r="AE60" s="918">
        <v>0</v>
      </c>
      <c r="AF60" s="918" t="b">
        <v>0</v>
      </c>
      <c r="AG60" s="918"/>
      <c r="AH60" s="918"/>
      <c r="AI60" s="918"/>
      <c r="AJ60" s="918" t="s">
        <v>621</v>
      </c>
    </row>
    <row r="61" spans="1:36" ht="15.75">
      <c r="A61" s="918">
        <v>13</v>
      </c>
      <c r="B61" s="918">
        <v>13</v>
      </c>
      <c r="C61" s="918">
        <v>3</v>
      </c>
      <c r="D61" s="918" t="s">
        <v>1194</v>
      </c>
      <c r="E61" s="918"/>
      <c r="F61" s="918" t="s">
        <v>1853</v>
      </c>
      <c r="G61" s="918" t="s">
        <v>503</v>
      </c>
      <c r="H61" s="918" t="s">
        <v>1529</v>
      </c>
      <c r="I61" s="918" t="s">
        <v>508</v>
      </c>
      <c r="J61" s="918" t="s">
        <v>508</v>
      </c>
      <c r="K61" s="918" t="s">
        <v>508</v>
      </c>
      <c r="L61" s="933">
        <v>4570</v>
      </c>
      <c r="M61" s="918">
        <v>0</v>
      </c>
      <c r="N61" s="918">
        <v>0</v>
      </c>
      <c r="O61" s="918">
        <v>0</v>
      </c>
      <c r="P61" s="918">
        <v>220165</v>
      </c>
      <c r="Q61" s="918">
        <v>0</v>
      </c>
      <c r="R61" s="1129">
        <v>220165</v>
      </c>
      <c r="S61" s="918">
        <v>0</v>
      </c>
      <c r="T61" s="918">
        <v>0</v>
      </c>
      <c r="U61" s="918">
        <v>0</v>
      </c>
      <c r="V61" s="918">
        <v>0</v>
      </c>
      <c r="W61" s="918">
        <v>0</v>
      </c>
      <c r="X61" s="918">
        <v>0</v>
      </c>
      <c r="Y61" s="918">
        <v>0</v>
      </c>
      <c r="Z61" s="918">
        <v>0</v>
      </c>
      <c r="AA61" s="918">
        <v>0</v>
      </c>
      <c r="AB61" s="918">
        <v>0</v>
      </c>
      <c r="AC61" s="918">
        <v>0</v>
      </c>
      <c r="AD61" s="918">
        <v>0</v>
      </c>
      <c r="AE61" s="918">
        <v>0</v>
      </c>
      <c r="AF61" s="918" t="b">
        <v>0</v>
      </c>
      <c r="AG61" s="918"/>
      <c r="AH61" s="918"/>
      <c r="AI61" s="918"/>
      <c r="AJ61" s="918" t="s">
        <v>621</v>
      </c>
    </row>
    <row r="62" spans="1:36" ht="15.75">
      <c r="A62" s="918">
        <v>14</v>
      </c>
      <c r="B62" s="918">
        <v>14</v>
      </c>
      <c r="C62" s="918">
        <v>3</v>
      </c>
      <c r="D62" s="918" t="s">
        <v>1196</v>
      </c>
      <c r="E62" s="918"/>
      <c r="F62" s="918" t="s">
        <v>1554</v>
      </c>
      <c r="G62" s="918" t="s">
        <v>503</v>
      </c>
      <c r="H62" s="918" t="s">
        <v>1529</v>
      </c>
      <c r="I62" s="918" t="s">
        <v>508</v>
      </c>
      <c r="J62" s="918" t="s">
        <v>508</v>
      </c>
      <c r="K62" s="918" t="s">
        <v>508</v>
      </c>
      <c r="L62" s="933">
        <v>510097</v>
      </c>
      <c r="M62" s="918">
        <v>0</v>
      </c>
      <c r="N62" s="918">
        <v>0</v>
      </c>
      <c r="O62" s="918">
        <v>0</v>
      </c>
      <c r="P62" s="918">
        <v>2525939</v>
      </c>
      <c r="Q62" s="918">
        <v>0</v>
      </c>
      <c r="R62" s="1129">
        <v>2525939</v>
      </c>
      <c r="S62" s="918">
        <v>0</v>
      </c>
      <c r="T62" s="918">
        <v>0</v>
      </c>
      <c r="U62" s="918">
        <v>561410715</v>
      </c>
      <c r="V62" s="918">
        <v>0</v>
      </c>
      <c r="W62" s="918">
        <v>0</v>
      </c>
      <c r="X62" s="918">
        <v>0</v>
      </c>
      <c r="Y62" s="918">
        <v>0</v>
      </c>
      <c r="Z62" s="918">
        <v>0</v>
      </c>
      <c r="AA62" s="918">
        <v>0</v>
      </c>
      <c r="AB62" s="918">
        <v>0</v>
      </c>
      <c r="AC62" s="918">
        <v>0</v>
      </c>
      <c r="AD62" s="918">
        <v>0</v>
      </c>
      <c r="AE62" s="918">
        <v>0</v>
      </c>
      <c r="AF62" s="918" t="b">
        <v>0</v>
      </c>
      <c r="AG62" s="918"/>
      <c r="AH62" s="918"/>
      <c r="AI62" s="918"/>
      <c r="AJ62" s="918" t="s">
        <v>621</v>
      </c>
    </row>
    <row r="63" spans="1:36" ht="15.75">
      <c r="A63" s="918">
        <v>1</v>
      </c>
      <c r="B63" s="918">
        <v>1</v>
      </c>
      <c r="C63" s="918">
        <v>4</v>
      </c>
      <c r="D63" s="918" t="s">
        <v>1171</v>
      </c>
      <c r="E63" s="918"/>
      <c r="F63" s="918" t="s">
        <v>1857</v>
      </c>
      <c r="G63" s="918" t="s">
        <v>503</v>
      </c>
      <c r="H63" s="918" t="s">
        <v>1529</v>
      </c>
      <c r="I63" s="918" t="s">
        <v>508</v>
      </c>
      <c r="J63" s="918" t="s">
        <v>508</v>
      </c>
      <c r="K63" s="918" t="s">
        <v>508</v>
      </c>
      <c r="L63" s="933">
        <v>6400</v>
      </c>
      <c r="M63" s="918">
        <v>0</v>
      </c>
      <c r="N63" s="918">
        <v>0</v>
      </c>
      <c r="O63" s="918">
        <v>0</v>
      </c>
      <c r="P63" s="918">
        <v>355140</v>
      </c>
      <c r="Q63" s="918">
        <v>0</v>
      </c>
      <c r="R63" s="1129">
        <v>355140</v>
      </c>
      <c r="S63" s="918">
        <v>0</v>
      </c>
      <c r="T63" s="918">
        <v>0</v>
      </c>
      <c r="U63" s="918">
        <v>0</v>
      </c>
      <c r="V63" s="918">
        <v>0</v>
      </c>
      <c r="W63" s="918">
        <v>0</v>
      </c>
      <c r="X63" s="918">
        <v>0</v>
      </c>
      <c r="Y63" s="918">
        <v>0</v>
      </c>
      <c r="Z63" s="918">
        <v>0</v>
      </c>
      <c r="AA63" s="918">
        <v>0</v>
      </c>
      <c r="AB63" s="918">
        <v>0</v>
      </c>
      <c r="AC63" s="918">
        <v>0</v>
      </c>
      <c r="AD63" s="918">
        <v>0</v>
      </c>
      <c r="AE63" s="918">
        <v>0</v>
      </c>
      <c r="AF63" s="918" t="b">
        <v>0</v>
      </c>
      <c r="AG63" s="918"/>
      <c r="AH63" s="918"/>
      <c r="AI63" s="918"/>
      <c r="AJ63" s="918" t="s">
        <v>621</v>
      </c>
    </row>
    <row r="64" spans="1:36" ht="15.75">
      <c r="A64" s="918">
        <v>2</v>
      </c>
      <c r="B64" s="918">
        <v>2</v>
      </c>
      <c r="C64" s="918">
        <v>4</v>
      </c>
      <c r="D64" s="918" t="s">
        <v>1175</v>
      </c>
      <c r="E64" s="918"/>
      <c r="F64" s="918" t="s">
        <v>1556</v>
      </c>
      <c r="G64" s="918" t="s">
        <v>503</v>
      </c>
      <c r="H64" s="918" t="s">
        <v>1529</v>
      </c>
      <c r="I64" s="918" t="s">
        <v>508</v>
      </c>
      <c r="J64" s="918" t="s">
        <v>508</v>
      </c>
      <c r="K64" s="918" t="s">
        <v>508</v>
      </c>
      <c r="L64" s="933">
        <v>3123</v>
      </c>
      <c r="M64" s="918">
        <v>0</v>
      </c>
      <c r="N64" s="918">
        <v>0</v>
      </c>
      <c r="O64" s="918">
        <v>0</v>
      </c>
      <c r="P64" s="918">
        <v>118520</v>
      </c>
      <c r="Q64" s="918">
        <v>0</v>
      </c>
      <c r="R64" s="1129">
        <v>118520</v>
      </c>
      <c r="S64" s="918">
        <v>0</v>
      </c>
      <c r="T64" s="918">
        <v>0</v>
      </c>
      <c r="U64" s="918">
        <v>0</v>
      </c>
      <c r="V64" s="918">
        <v>0</v>
      </c>
      <c r="W64" s="918">
        <v>0</v>
      </c>
      <c r="X64" s="918">
        <v>0</v>
      </c>
      <c r="Y64" s="918">
        <v>0</v>
      </c>
      <c r="Z64" s="918">
        <v>0</v>
      </c>
      <c r="AA64" s="918">
        <v>0</v>
      </c>
      <c r="AB64" s="918">
        <v>0</v>
      </c>
      <c r="AC64" s="918">
        <v>0</v>
      </c>
      <c r="AD64" s="918">
        <v>0</v>
      </c>
      <c r="AE64" s="918">
        <v>0</v>
      </c>
      <c r="AF64" s="918" t="b">
        <v>0</v>
      </c>
      <c r="AG64" s="918"/>
      <c r="AH64" s="918"/>
      <c r="AI64" s="918"/>
      <c r="AJ64" s="918" t="s">
        <v>621</v>
      </c>
    </row>
    <row r="65" spans="1:36" ht="15.75">
      <c r="A65" s="918">
        <v>3</v>
      </c>
      <c r="B65" s="918">
        <v>3</v>
      </c>
      <c r="C65" s="918">
        <v>4</v>
      </c>
      <c r="D65" s="918" t="s">
        <v>1177</v>
      </c>
      <c r="E65" s="918"/>
      <c r="F65" s="918" t="s">
        <v>1557</v>
      </c>
      <c r="G65" s="918" t="s">
        <v>503</v>
      </c>
      <c r="H65" s="918" t="s">
        <v>1529</v>
      </c>
      <c r="I65" s="918" t="s">
        <v>508</v>
      </c>
      <c r="J65" s="918" t="s">
        <v>508</v>
      </c>
      <c r="K65" s="918" t="s">
        <v>508</v>
      </c>
      <c r="L65" s="933">
        <v>2761</v>
      </c>
      <c r="M65" s="918">
        <v>0</v>
      </c>
      <c r="N65" s="918">
        <v>0</v>
      </c>
      <c r="O65" s="918">
        <v>0</v>
      </c>
      <c r="P65" s="918">
        <v>150069</v>
      </c>
      <c r="Q65" s="918">
        <v>0</v>
      </c>
      <c r="R65" s="1129">
        <v>150069</v>
      </c>
      <c r="S65" s="918">
        <v>0</v>
      </c>
      <c r="T65" s="918">
        <v>0</v>
      </c>
      <c r="U65" s="918">
        <v>0</v>
      </c>
      <c r="V65" s="918">
        <v>0</v>
      </c>
      <c r="W65" s="918">
        <v>0</v>
      </c>
      <c r="X65" s="918">
        <v>0</v>
      </c>
      <c r="Y65" s="918">
        <v>0</v>
      </c>
      <c r="Z65" s="918">
        <v>0</v>
      </c>
      <c r="AA65" s="918">
        <v>0</v>
      </c>
      <c r="AB65" s="918">
        <v>0</v>
      </c>
      <c r="AC65" s="918">
        <v>0</v>
      </c>
      <c r="AD65" s="918">
        <v>0</v>
      </c>
      <c r="AE65" s="918">
        <v>0</v>
      </c>
      <c r="AF65" s="918" t="b">
        <v>0</v>
      </c>
      <c r="AG65" s="918"/>
      <c r="AH65" s="918"/>
      <c r="AI65" s="918"/>
      <c r="AJ65" s="918" t="s">
        <v>621</v>
      </c>
    </row>
    <row r="66" spans="1:36" ht="15.75">
      <c r="A66" s="918">
        <v>4</v>
      </c>
      <c r="B66" s="918">
        <v>4</v>
      </c>
      <c r="C66" s="918">
        <v>4</v>
      </c>
      <c r="D66" s="918" t="s">
        <v>1178</v>
      </c>
      <c r="E66" s="918"/>
      <c r="F66" s="918" t="s">
        <v>1858</v>
      </c>
      <c r="G66" s="918" t="s">
        <v>503</v>
      </c>
      <c r="H66" s="918" t="s">
        <v>1529</v>
      </c>
      <c r="I66" s="918" t="s">
        <v>508</v>
      </c>
      <c r="J66" s="918" t="s">
        <v>508</v>
      </c>
      <c r="K66" s="918" t="s">
        <v>508</v>
      </c>
      <c r="L66" s="933">
        <v>75315</v>
      </c>
      <c r="M66" s="918">
        <v>0</v>
      </c>
      <c r="N66" s="918">
        <v>0</v>
      </c>
      <c r="O66" s="918">
        <v>0</v>
      </c>
      <c r="P66" s="918">
        <v>3250921</v>
      </c>
      <c r="Q66" s="918">
        <v>0</v>
      </c>
      <c r="R66" s="1129">
        <v>3250921</v>
      </c>
      <c r="S66" s="918">
        <v>0</v>
      </c>
      <c r="T66" s="918">
        <v>0</v>
      </c>
      <c r="U66" s="918">
        <v>0</v>
      </c>
      <c r="V66" s="918">
        <v>0</v>
      </c>
      <c r="W66" s="918">
        <v>0</v>
      </c>
      <c r="X66" s="918">
        <v>0</v>
      </c>
      <c r="Y66" s="918">
        <v>0</v>
      </c>
      <c r="Z66" s="918">
        <v>0</v>
      </c>
      <c r="AA66" s="918">
        <v>0</v>
      </c>
      <c r="AB66" s="918">
        <v>0</v>
      </c>
      <c r="AC66" s="918">
        <v>0</v>
      </c>
      <c r="AD66" s="918">
        <v>0</v>
      </c>
      <c r="AE66" s="918">
        <v>0</v>
      </c>
      <c r="AF66" s="918" t="b">
        <v>0</v>
      </c>
      <c r="AG66" s="918"/>
      <c r="AH66" s="918"/>
      <c r="AI66" s="918"/>
      <c r="AJ66" s="918" t="s">
        <v>621</v>
      </c>
    </row>
    <row r="67" spans="1:36" ht="15.75">
      <c r="A67" s="918">
        <v>5</v>
      </c>
      <c r="B67" s="918">
        <v>5</v>
      </c>
      <c r="C67" s="918">
        <v>4</v>
      </c>
      <c r="D67" s="918" t="s">
        <v>1180</v>
      </c>
      <c r="E67" s="918"/>
      <c r="F67" s="918" t="s">
        <v>1560</v>
      </c>
      <c r="G67" s="918" t="s">
        <v>503</v>
      </c>
      <c r="H67" s="918" t="s">
        <v>1529</v>
      </c>
      <c r="I67" s="918" t="s">
        <v>508</v>
      </c>
      <c r="J67" s="918" t="s">
        <v>508</v>
      </c>
      <c r="K67" s="918" t="s">
        <v>508</v>
      </c>
      <c r="L67" s="933">
        <v>4987</v>
      </c>
      <c r="M67" s="918">
        <v>0</v>
      </c>
      <c r="N67" s="918">
        <v>0</v>
      </c>
      <c r="O67" s="918">
        <v>0</v>
      </c>
      <c r="P67" s="918">
        <v>229908</v>
      </c>
      <c r="Q67" s="918">
        <v>0</v>
      </c>
      <c r="R67" s="1129">
        <v>229908</v>
      </c>
      <c r="S67" s="918">
        <v>0</v>
      </c>
      <c r="T67" s="918">
        <v>0</v>
      </c>
      <c r="U67" s="918">
        <v>0</v>
      </c>
      <c r="V67" s="918">
        <v>0</v>
      </c>
      <c r="W67" s="918">
        <v>0</v>
      </c>
      <c r="X67" s="918">
        <v>0</v>
      </c>
      <c r="Y67" s="918">
        <v>0</v>
      </c>
      <c r="Z67" s="918">
        <v>0</v>
      </c>
      <c r="AA67" s="918">
        <v>0</v>
      </c>
      <c r="AB67" s="918">
        <v>0</v>
      </c>
      <c r="AC67" s="918">
        <v>0</v>
      </c>
      <c r="AD67" s="918">
        <v>0</v>
      </c>
      <c r="AE67" s="918">
        <v>0</v>
      </c>
      <c r="AF67" s="918" t="b">
        <v>0</v>
      </c>
      <c r="AG67" s="918"/>
      <c r="AH67" s="918"/>
      <c r="AI67" s="918"/>
      <c r="AJ67" s="918" t="s">
        <v>621</v>
      </c>
    </row>
    <row r="68" spans="1:36" ht="15.75">
      <c r="A68" s="918">
        <v>6</v>
      </c>
      <c r="B68" s="918">
        <v>6</v>
      </c>
      <c r="C68" s="918">
        <v>4</v>
      </c>
      <c r="D68" s="918" t="s">
        <v>1182</v>
      </c>
      <c r="E68" s="918"/>
      <c r="F68" s="918" t="s">
        <v>1861</v>
      </c>
      <c r="G68" s="918" t="s">
        <v>503</v>
      </c>
      <c r="H68" s="918" t="s">
        <v>1529</v>
      </c>
      <c r="I68" s="918" t="s">
        <v>508</v>
      </c>
      <c r="J68" s="918" t="s">
        <v>508</v>
      </c>
      <c r="K68" s="918" t="s">
        <v>508</v>
      </c>
      <c r="L68" s="933">
        <v>202832</v>
      </c>
      <c r="M68" s="918">
        <v>0</v>
      </c>
      <c r="N68" s="918">
        <v>0</v>
      </c>
      <c r="O68" s="918">
        <v>0</v>
      </c>
      <c r="P68" s="918">
        <v>10223312</v>
      </c>
      <c r="Q68" s="918">
        <v>0</v>
      </c>
      <c r="R68" s="1129">
        <v>10223312</v>
      </c>
      <c r="S68" s="918">
        <v>0</v>
      </c>
      <c r="T68" s="918">
        <v>0</v>
      </c>
      <c r="U68" s="918">
        <v>0</v>
      </c>
      <c r="V68" s="918">
        <v>0</v>
      </c>
      <c r="W68" s="918">
        <v>0</v>
      </c>
      <c r="X68" s="918">
        <v>0</v>
      </c>
      <c r="Y68" s="918">
        <v>0</v>
      </c>
      <c r="Z68" s="918">
        <v>0</v>
      </c>
      <c r="AA68" s="918">
        <v>0</v>
      </c>
      <c r="AB68" s="918">
        <v>0</v>
      </c>
      <c r="AC68" s="918">
        <v>0</v>
      </c>
      <c r="AD68" s="918">
        <v>0</v>
      </c>
      <c r="AE68" s="918">
        <v>0</v>
      </c>
      <c r="AF68" s="918" t="b">
        <v>0</v>
      </c>
      <c r="AG68" s="918"/>
      <c r="AH68" s="918"/>
      <c r="AI68" s="918"/>
      <c r="AJ68" s="918" t="s">
        <v>621</v>
      </c>
    </row>
    <row r="69" spans="1:36" ht="15.75">
      <c r="A69" s="918">
        <v>7</v>
      </c>
      <c r="B69" s="918">
        <v>7</v>
      </c>
      <c r="C69" s="918">
        <v>4</v>
      </c>
      <c r="D69" s="918" t="s">
        <v>1183</v>
      </c>
      <c r="E69" s="918"/>
      <c r="F69" s="918" t="s">
        <v>1562</v>
      </c>
      <c r="G69" s="918" t="s">
        <v>503</v>
      </c>
      <c r="H69" s="918" t="s">
        <v>1533</v>
      </c>
      <c r="I69" s="918" t="s">
        <v>508</v>
      </c>
      <c r="J69" s="918" t="s">
        <v>508</v>
      </c>
      <c r="K69" s="918" t="s">
        <v>508</v>
      </c>
      <c r="L69" s="933">
        <v>475000</v>
      </c>
      <c r="M69" s="918">
        <v>0</v>
      </c>
      <c r="N69" s="918">
        <v>0</v>
      </c>
      <c r="O69" s="918">
        <v>0</v>
      </c>
      <c r="P69" s="918">
        <v>26061350</v>
      </c>
      <c r="Q69" s="918">
        <v>0</v>
      </c>
      <c r="R69" s="1129">
        <v>26061350</v>
      </c>
      <c r="S69" s="918">
        <v>0</v>
      </c>
      <c r="T69" s="918">
        <v>0</v>
      </c>
      <c r="U69" s="918">
        <v>0</v>
      </c>
      <c r="V69" s="918">
        <v>0</v>
      </c>
      <c r="W69" s="918">
        <v>0</v>
      </c>
      <c r="X69" s="918">
        <v>0</v>
      </c>
      <c r="Y69" s="918">
        <v>0</v>
      </c>
      <c r="Z69" s="918">
        <v>0</v>
      </c>
      <c r="AA69" s="918">
        <v>0</v>
      </c>
      <c r="AB69" s="918">
        <v>0</v>
      </c>
      <c r="AC69" s="918">
        <v>0</v>
      </c>
      <c r="AD69" s="918">
        <v>0</v>
      </c>
      <c r="AE69" s="918">
        <v>0</v>
      </c>
      <c r="AF69" s="918" t="b">
        <v>0</v>
      </c>
      <c r="AG69" s="918"/>
      <c r="AH69" s="918"/>
      <c r="AI69" s="918"/>
      <c r="AJ69" s="918" t="s">
        <v>621</v>
      </c>
    </row>
    <row r="70" spans="1:36" ht="15.75">
      <c r="A70" s="918">
        <v>8</v>
      </c>
      <c r="B70" s="918">
        <v>8</v>
      </c>
      <c r="C70" s="918">
        <v>4</v>
      </c>
      <c r="D70" s="918" t="s">
        <v>1185</v>
      </c>
      <c r="E70" s="918"/>
      <c r="F70" s="918" t="s">
        <v>1563</v>
      </c>
      <c r="G70" s="918" t="s">
        <v>503</v>
      </c>
      <c r="H70" s="918" t="s">
        <v>1529</v>
      </c>
      <c r="I70" s="918" t="s">
        <v>508</v>
      </c>
      <c r="J70" s="918" t="s">
        <v>508</v>
      </c>
      <c r="K70" s="918" t="s">
        <v>508</v>
      </c>
      <c r="L70" s="933">
        <v>22676</v>
      </c>
      <c r="M70" s="918">
        <v>0</v>
      </c>
      <c r="N70" s="918">
        <v>0</v>
      </c>
      <c r="O70" s="918">
        <v>0</v>
      </c>
      <c r="P70" s="918">
        <v>1119645</v>
      </c>
      <c r="Q70" s="918">
        <v>0</v>
      </c>
      <c r="R70" s="1129">
        <v>1119645</v>
      </c>
      <c r="S70" s="918">
        <v>0</v>
      </c>
      <c r="T70" s="918">
        <v>0</v>
      </c>
      <c r="U70" s="918">
        <v>0</v>
      </c>
      <c r="V70" s="918">
        <v>0</v>
      </c>
      <c r="W70" s="918">
        <v>0</v>
      </c>
      <c r="X70" s="918">
        <v>0</v>
      </c>
      <c r="Y70" s="918">
        <v>0</v>
      </c>
      <c r="Z70" s="918">
        <v>0</v>
      </c>
      <c r="AA70" s="918">
        <v>0</v>
      </c>
      <c r="AB70" s="918">
        <v>0</v>
      </c>
      <c r="AC70" s="918">
        <v>0</v>
      </c>
      <c r="AD70" s="918">
        <v>0</v>
      </c>
      <c r="AE70" s="918">
        <v>0</v>
      </c>
      <c r="AF70" s="918" t="b">
        <v>0</v>
      </c>
      <c r="AG70" s="918"/>
      <c r="AH70" s="918"/>
      <c r="AI70" s="918"/>
      <c r="AJ70" s="918" t="s">
        <v>621</v>
      </c>
    </row>
    <row r="71" spans="1:36" ht="15.75">
      <c r="A71" s="918">
        <v>9</v>
      </c>
      <c r="B71" s="918">
        <v>9</v>
      </c>
      <c r="C71" s="918">
        <v>4</v>
      </c>
      <c r="D71" s="918" t="s">
        <v>1187</v>
      </c>
      <c r="E71" s="918"/>
      <c r="F71" s="918" t="s">
        <v>1863</v>
      </c>
      <c r="G71" s="918" t="s">
        <v>503</v>
      </c>
      <c r="H71" s="918" t="s">
        <v>1529</v>
      </c>
      <c r="I71" s="918" t="s">
        <v>508</v>
      </c>
      <c r="J71" s="918" t="s">
        <v>508</v>
      </c>
      <c r="K71" s="918" t="s">
        <v>508</v>
      </c>
      <c r="L71" s="933">
        <v>13777</v>
      </c>
      <c r="M71" s="918">
        <v>0</v>
      </c>
      <c r="N71" s="918">
        <v>0</v>
      </c>
      <c r="O71" s="918">
        <v>0</v>
      </c>
      <c r="P71" s="918">
        <v>775976</v>
      </c>
      <c r="Q71" s="918">
        <v>0</v>
      </c>
      <c r="R71" s="1129">
        <v>775976</v>
      </c>
      <c r="S71" s="918">
        <v>0</v>
      </c>
      <c r="T71" s="918">
        <v>0</v>
      </c>
      <c r="U71" s="918">
        <v>0</v>
      </c>
      <c r="V71" s="918">
        <v>0</v>
      </c>
      <c r="W71" s="918">
        <v>0</v>
      </c>
      <c r="X71" s="918">
        <v>0</v>
      </c>
      <c r="Y71" s="918">
        <v>0</v>
      </c>
      <c r="Z71" s="918">
        <v>0</v>
      </c>
      <c r="AA71" s="918">
        <v>0</v>
      </c>
      <c r="AB71" s="918">
        <v>0</v>
      </c>
      <c r="AC71" s="918">
        <v>0</v>
      </c>
      <c r="AD71" s="918">
        <v>0</v>
      </c>
      <c r="AE71" s="918">
        <v>0</v>
      </c>
      <c r="AF71" s="918" t="b">
        <v>0</v>
      </c>
      <c r="AG71" s="918"/>
      <c r="AH71" s="918"/>
      <c r="AI71" s="918"/>
      <c r="AJ71" s="918" t="s">
        <v>621</v>
      </c>
    </row>
    <row r="72" spans="1:36" ht="15.75">
      <c r="A72" s="918">
        <v>10</v>
      </c>
      <c r="B72" s="918">
        <v>10</v>
      </c>
      <c r="C72" s="918">
        <v>4</v>
      </c>
      <c r="D72" s="918" t="s">
        <v>1189</v>
      </c>
      <c r="E72" s="918"/>
      <c r="F72" s="918" t="s">
        <v>1567</v>
      </c>
      <c r="G72" s="918" t="s">
        <v>503</v>
      </c>
      <c r="H72" s="918" t="s">
        <v>1529</v>
      </c>
      <c r="I72" s="918" t="s">
        <v>508</v>
      </c>
      <c r="J72" s="918" t="s">
        <v>508</v>
      </c>
      <c r="K72" s="918" t="s">
        <v>508</v>
      </c>
      <c r="L72" s="933">
        <v>80400</v>
      </c>
      <c r="M72" s="918">
        <v>0</v>
      </c>
      <c r="N72" s="918">
        <v>0</v>
      </c>
      <c r="O72" s="918">
        <v>0</v>
      </c>
      <c r="P72" s="918">
        <v>3200606</v>
      </c>
      <c r="Q72" s="918">
        <v>0</v>
      </c>
      <c r="R72" s="1129">
        <v>3200606</v>
      </c>
      <c r="S72" s="918">
        <v>0</v>
      </c>
      <c r="T72" s="918">
        <v>0</v>
      </c>
      <c r="U72" s="918">
        <v>0</v>
      </c>
      <c r="V72" s="918">
        <v>0</v>
      </c>
      <c r="W72" s="918">
        <v>0</v>
      </c>
      <c r="X72" s="918">
        <v>0</v>
      </c>
      <c r="Y72" s="918">
        <v>0</v>
      </c>
      <c r="Z72" s="918">
        <v>0</v>
      </c>
      <c r="AA72" s="918">
        <v>0</v>
      </c>
      <c r="AB72" s="918">
        <v>0</v>
      </c>
      <c r="AC72" s="918">
        <v>0</v>
      </c>
      <c r="AD72" s="918">
        <v>0</v>
      </c>
      <c r="AE72" s="918">
        <v>0</v>
      </c>
      <c r="AF72" s="918" t="b">
        <v>0</v>
      </c>
      <c r="AG72" s="918"/>
      <c r="AH72" s="918"/>
      <c r="AI72" s="918"/>
      <c r="AJ72" s="918" t="s">
        <v>621</v>
      </c>
    </row>
    <row r="73" spans="1:36" ht="15.75">
      <c r="A73" s="918">
        <v>11</v>
      </c>
      <c r="B73" s="918">
        <v>11</v>
      </c>
      <c r="C73" s="918">
        <v>4</v>
      </c>
      <c r="D73" s="918" t="s">
        <v>1191</v>
      </c>
      <c r="E73" s="918"/>
      <c r="F73" s="918" t="s">
        <v>1568</v>
      </c>
      <c r="G73" s="918" t="s">
        <v>503</v>
      </c>
      <c r="H73" s="918" t="s">
        <v>1533</v>
      </c>
      <c r="I73" s="918" t="s">
        <v>508</v>
      </c>
      <c r="J73" s="918" t="s">
        <v>508</v>
      </c>
      <c r="K73" s="918" t="s">
        <v>508</v>
      </c>
      <c r="L73" s="933">
        <v>22621</v>
      </c>
      <c r="M73" s="918">
        <v>0</v>
      </c>
      <c r="N73" s="918">
        <v>0</v>
      </c>
      <c r="O73" s="918">
        <v>0</v>
      </c>
      <c r="P73" s="918">
        <v>763597</v>
      </c>
      <c r="Q73" s="918">
        <v>0</v>
      </c>
      <c r="R73" s="1129">
        <v>763597</v>
      </c>
      <c r="S73" s="918">
        <v>0</v>
      </c>
      <c r="T73" s="918">
        <v>0</v>
      </c>
      <c r="U73" s="918">
        <v>0</v>
      </c>
      <c r="V73" s="918">
        <v>0</v>
      </c>
      <c r="W73" s="918">
        <v>0</v>
      </c>
      <c r="X73" s="918">
        <v>0</v>
      </c>
      <c r="Y73" s="918">
        <v>0</v>
      </c>
      <c r="Z73" s="918">
        <v>0</v>
      </c>
      <c r="AA73" s="918">
        <v>0</v>
      </c>
      <c r="AB73" s="918">
        <v>0</v>
      </c>
      <c r="AC73" s="918">
        <v>0</v>
      </c>
      <c r="AD73" s="918">
        <v>0</v>
      </c>
      <c r="AE73" s="918">
        <v>0</v>
      </c>
      <c r="AF73" s="918" t="b">
        <v>0</v>
      </c>
      <c r="AG73" s="918"/>
      <c r="AH73" s="918"/>
      <c r="AI73" s="918"/>
      <c r="AJ73" s="918" t="s">
        <v>621</v>
      </c>
    </row>
    <row r="74" spans="1:36" ht="15.75">
      <c r="A74" s="918">
        <v>12</v>
      </c>
      <c r="B74" s="918">
        <v>12</v>
      </c>
      <c r="C74" s="918">
        <v>4</v>
      </c>
      <c r="D74" s="918" t="s">
        <v>1192</v>
      </c>
      <c r="E74" s="918"/>
      <c r="F74" s="918" t="s">
        <v>1569</v>
      </c>
      <c r="G74" s="918" t="s">
        <v>503</v>
      </c>
      <c r="H74" s="918" t="s">
        <v>1529</v>
      </c>
      <c r="I74" s="918" t="s">
        <v>508</v>
      </c>
      <c r="J74" s="918" t="s">
        <v>508</v>
      </c>
      <c r="K74" s="918" t="s">
        <v>508</v>
      </c>
      <c r="L74" s="933">
        <v>9999</v>
      </c>
      <c r="M74" s="918">
        <v>0</v>
      </c>
      <c r="N74" s="918">
        <v>0</v>
      </c>
      <c r="O74" s="918">
        <v>0</v>
      </c>
      <c r="P74" s="918">
        <v>316914</v>
      </c>
      <c r="Q74" s="918">
        <v>0</v>
      </c>
      <c r="R74" s="1129">
        <v>316914</v>
      </c>
      <c r="S74" s="918">
        <v>0</v>
      </c>
      <c r="T74" s="918">
        <v>0</v>
      </c>
      <c r="U74" s="918">
        <v>0</v>
      </c>
      <c r="V74" s="918">
        <v>0</v>
      </c>
      <c r="W74" s="918">
        <v>0</v>
      </c>
      <c r="X74" s="918">
        <v>0</v>
      </c>
      <c r="Y74" s="918">
        <v>0</v>
      </c>
      <c r="Z74" s="918">
        <v>0</v>
      </c>
      <c r="AA74" s="918">
        <v>0</v>
      </c>
      <c r="AB74" s="918">
        <v>0</v>
      </c>
      <c r="AC74" s="918">
        <v>0</v>
      </c>
      <c r="AD74" s="918">
        <v>0</v>
      </c>
      <c r="AE74" s="918">
        <v>0</v>
      </c>
      <c r="AF74" s="918" t="b">
        <v>0</v>
      </c>
      <c r="AG74" s="918"/>
      <c r="AH74" s="918"/>
      <c r="AI74" s="918"/>
      <c r="AJ74" s="918" t="s">
        <v>621</v>
      </c>
    </row>
    <row r="75" spans="1:36" ht="15.75">
      <c r="A75" s="918">
        <v>13</v>
      </c>
      <c r="B75" s="918">
        <v>13</v>
      </c>
      <c r="C75" s="918">
        <v>4</v>
      </c>
      <c r="D75" s="918" t="s">
        <v>1194</v>
      </c>
      <c r="E75" s="918"/>
      <c r="F75" s="918" t="s">
        <v>1570</v>
      </c>
      <c r="G75" s="918" t="s">
        <v>503</v>
      </c>
      <c r="H75" s="918" t="s">
        <v>1533</v>
      </c>
      <c r="I75" s="918" t="s">
        <v>508</v>
      </c>
      <c r="J75" s="918" t="s">
        <v>508</v>
      </c>
      <c r="K75" s="918" t="s">
        <v>508</v>
      </c>
      <c r="L75" s="933">
        <v>2917177</v>
      </c>
      <c r="M75" s="918">
        <v>0</v>
      </c>
      <c r="N75" s="918">
        <v>0</v>
      </c>
      <c r="O75" s="918">
        <v>0</v>
      </c>
      <c r="P75" s="918">
        <v>163403199</v>
      </c>
      <c r="Q75" s="918">
        <v>0</v>
      </c>
      <c r="R75" s="1129">
        <v>163403199</v>
      </c>
      <c r="S75" s="918">
        <v>0</v>
      </c>
      <c r="T75" s="918">
        <v>0</v>
      </c>
      <c r="U75" s="918">
        <v>0</v>
      </c>
      <c r="V75" s="918">
        <v>0</v>
      </c>
      <c r="W75" s="918">
        <v>0</v>
      </c>
      <c r="X75" s="918">
        <v>0</v>
      </c>
      <c r="Y75" s="918">
        <v>0</v>
      </c>
      <c r="Z75" s="918">
        <v>0</v>
      </c>
      <c r="AA75" s="918">
        <v>0</v>
      </c>
      <c r="AB75" s="918">
        <v>0</v>
      </c>
      <c r="AC75" s="918">
        <v>0</v>
      </c>
      <c r="AD75" s="918">
        <v>0</v>
      </c>
      <c r="AE75" s="918">
        <v>0</v>
      </c>
      <c r="AF75" s="918" t="b">
        <v>0</v>
      </c>
      <c r="AG75" s="918"/>
      <c r="AH75" s="918"/>
      <c r="AI75" s="918"/>
      <c r="AJ75" s="918" t="s">
        <v>621</v>
      </c>
    </row>
    <row r="76" spans="1:36" ht="15.75">
      <c r="A76" s="918">
        <v>14</v>
      </c>
      <c r="B76" s="918">
        <v>14</v>
      </c>
      <c r="C76" s="918">
        <v>4</v>
      </c>
      <c r="D76" s="918" t="s">
        <v>1196</v>
      </c>
      <c r="E76" s="918"/>
      <c r="F76" s="918" t="s">
        <v>1571</v>
      </c>
      <c r="G76" s="918" t="s">
        <v>503</v>
      </c>
      <c r="H76" s="918" t="s">
        <v>1529</v>
      </c>
      <c r="I76" s="918" t="s">
        <v>508</v>
      </c>
      <c r="J76" s="918" t="s">
        <v>508</v>
      </c>
      <c r="K76" s="918" t="s">
        <v>508</v>
      </c>
      <c r="L76" s="933">
        <v>172</v>
      </c>
      <c r="M76" s="918">
        <v>0</v>
      </c>
      <c r="N76" s="918">
        <v>0</v>
      </c>
      <c r="O76" s="918">
        <v>0</v>
      </c>
      <c r="P76" s="918">
        <v>235</v>
      </c>
      <c r="Q76" s="918">
        <v>0</v>
      </c>
      <c r="R76" s="1129">
        <v>235</v>
      </c>
      <c r="S76" s="918">
        <v>0</v>
      </c>
      <c r="T76" s="918">
        <v>0</v>
      </c>
      <c r="U76" s="918">
        <v>0</v>
      </c>
      <c r="V76" s="918">
        <v>0</v>
      </c>
      <c r="W76" s="918">
        <v>0</v>
      </c>
      <c r="X76" s="918">
        <v>0</v>
      </c>
      <c r="Y76" s="918">
        <v>0</v>
      </c>
      <c r="Z76" s="918">
        <v>0</v>
      </c>
      <c r="AA76" s="918">
        <v>0</v>
      </c>
      <c r="AB76" s="918">
        <v>0</v>
      </c>
      <c r="AC76" s="918">
        <v>0</v>
      </c>
      <c r="AD76" s="918">
        <v>0</v>
      </c>
      <c r="AE76" s="918">
        <v>0</v>
      </c>
      <c r="AF76" s="918" t="b">
        <v>0</v>
      </c>
      <c r="AG76" s="918"/>
      <c r="AH76" s="918"/>
      <c r="AI76" s="918"/>
      <c r="AJ76" s="918" t="s">
        <v>621</v>
      </c>
    </row>
    <row r="77" spans="1:36" ht="15.75">
      <c r="A77" s="918">
        <v>1</v>
      </c>
      <c r="B77" s="918">
        <v>1</v>
      </c>
      <c r="C77" s="918">
        <v>5</v>
      </c>
      <c r="D77" s="918" t="s">
        <v>1171</v>
      </c>
      <c r="E77" s="918"/>
      <c r="F77" s="918" t="s">
        <v>1572</v>
      </c>
      <c r="G77" s="918" t="s">
        <v>503</v>
      </c>
      <c r="H77" s="918" t="s">
        <v>1529</v>
      </c>
      <c r="I77" s="918" t="s">
        <v>508</v>
      </c>
      <c r="J77" s="918" t="s">
        <v>508</v>
      </c>
      <c r="K77" s="918" t="s">
        <v>508</v>
      </c>
      <c r="L77" s="933">
        <v>2534</v>
      </c>
      <c r="M77" s="918">
        <v>0</v>
      </c>
      <c r="N77" s="918">
        <v>0</v>
      </c>
      <c r="O77" s="918">
        <v>0</v>
      </c>
      <c r="P77" s="918">
        <v>113034</v>
      </c>
      <c r="Q77" s="918">
        <v>0</v>
      </c>
      <c r="R77" s="1129">
        <v>113034</v>
      </c>
      <c r="S77" s="918">
        <v>0</v>
      </c>
      <c r="T77" s="918">
        <v>0</v>
      </c>
      <c r="U77" s="918">
        <v>0</v>
      </c>
      <c r="V77" s="918">
        <v>0</v>
      </c>
      <c r="W77" s="918">
        <v>0</v>
      </c>
      <c r="X77" s="918">
        <v>0</v>
      </c>
      <c r="Y77" s="918">
        <v>0</v>
      </c>
      <c r="Z77" s="918">
        <v>0</v>
      </c>
      <c r="AA77" s="918">
        <v>0</v>
      </c>
      <c r="AB77" s="918">
        <v>0</v>
      </c>
      <c r="AC77" s="918">
        <v>0</v>
      </c>
      <c r="AD77" s="918">
        <v>0</v>
      </c>
      <c r="AE77" s="918">
        <v>0</v>
      </c>
      <c r="AF77" s="918" t="b">
        <v>0</v>
      </c>
      <c r="AG77" s="918"/>
      <c r="AH77" s="918"/>
      <c r="AI77" s="918"/>
      <c r="AJ77" s="918" t="s">
        <v>621</v>
      </c>
    </row>
    <row r="78" spans="1:36" ht="15.75">
      <c r="A78" s="918">
        <v>2</v>
      </c>
      <c r="B78" s="918">
        <v>2</v>
      </c>
      <c r="C78" s="918">
        <v>5</v>
      </c>
      <c r="D78" s="918" t="s">
        <v>1175</v>
      </c>
      <c r="E78" s="918"/>
      <c r="F78" s="918" t="s">
        <v>1573</v>
      </c>
      <c r="G78" s="918" t="s">
        <v>503</v>
      </c>
      <c r="H78" s="918" t="s">
        <v>1529</v>
      </c>
      <c r="I78" s="918" t="s">
        <v>508</v>
      </c>
      <c r="J78" s="918" t="s">
        <v>508</v>
      </c>
      <c r="K78" s="918" t="s">
        <v>508</v>
      </c>
      <c r="L78" s="933">
        <v>1121</v>
      </c>
      <c r="M78" s="918">
        <v>0</v>
      </c>
      <c r="N78" s="918">
        <v>0</v>
      </c>
      <c r="O78" s="918">
        <v>0</v>
      </c>
      <c r="P78" s="918">
        <v>57162</v>
      </c>
      <c r="Q78" s="918">
        <v>0</v>
      </c>
      <c r="R78" s="1129">
        <v>57162</v>
      </c>
      <c r="S78" s="918">
        <v>0</v>
      </c>
      <c r="T78" s="918">
        <v>0</v>
      </c>
      <c r="U78" s="918">
        <v>0</v>
      </c>
      <c r="V78" s="918">
        <v>0</v>
      </c>
      <c r="W78" s="918">
        <v>0</v>
      </c>
      <c r="X78" s="918">
        <v>0</v>
      </c>
      <c r="Y78" s="918">
        <v>0</v>
      </c>
      <c r="Z78" s="918">
        <v>0</v>
      </c>
      <c r="AA78" s="918">
        <v>0</v>
      </c>
      <c r="AB78" s="918">
        <v>0</v>
      </c>
      <c r="AC78" s="918">
        <v>0</v>
      </c>
      <c r="AD78" s="918">
        <v>0</v>
      </c>
      <c r="AE78" s="918">
        <v>0</v>
      </c>
      <c r="AF78" s="918" t="b">
        <v>0</v>
      </c>
      <c r="AG78" s="918"/>
      <c r="AH78" s="918"/>
      <c r="AI78" s="918"/>
      <c r="AJ78" s="918" t="s">
        <v>621</v>
      </c>
    </row>
    <row r="79" spans="1:36" ht="15.75">
      <c r="A79" s="918">
        <v>3</v>
      </c>
      <c r="B79" s="918">
        <v>3</v>
      </c>
      <c r="C79" s="918">
        <v>5</v>
      </c>
      <c r="D79" s="918" t="s">
        <v>1177</v>
      </c>
      <c r="E79" s="918"/>
      <c r="F79" s="918" t="s">
        <v>1864</v>
      </c>
      <c r="G79" s="918" t="s">
        <v>503</v>
      </c>
      <c r="H79" s="918" t="s">
        <v>1529</v>
      </c>
      <c r="I79" s="918" t="s">
        <v>508</v>
      </c>
      <c r="J79" s="918" t="s">
        <v>508</v>
      </c>
      <c r="K79" s="918" t="s">
        <v>508</v>
      </c>
      <c r="L79" s="933">
        <v>225190</v>
      </c>
      <c r="M79" s="918">
        <v>0</v>
      </c>
      <c r="N79" s="918">
        <v>0</v>
      </c>
      <c r="O79" s="918">
        <v>0</v>
      </c>
      <c r="P79" s="918">
        <v>7587638</v>
      </c>
      <c r="Q79" s="918">
        <v>0</v>
      </c>
      <c r="R79" s="1129">
        <v>7587638</v>
      </c>
      <c r="S79" s="918">
        <v>0</v>
      </c>
      <c r="T79" s="918">
        <v>0</v>
      </c>
      <c r="U79" s="918">
        <v>0</v>
      </c>
      <c r="V79" s="918">
        <v>0</v>
      </c>
      <c r="W79" s="918">
        <v>0</v>
      </c>
      <c r="X79" s="918">
        <v>0</v>
      </c>
      <c r="Y79" s="918">
        <v>0</v>
      </c>
      <c r="Z79" s="918">
        <v>0</v>
      </c>
      <c r="AA79" s="918">
        <v>0</v>
      </c>
      <c r="AB79" s="918">
        <v>0</v>
      </c>
      <c r="AC79" s="918">
        <v>0</v>
      </c>
      <c r="AD79" s="918">
        <v>0</v>
      </c>
      <c r="AE79" s="918">
        <v>0</v>
      </c>
      <c r="AF79" s="918" t="b">
        <v>0</v>
      </c>
      <c r="AG79" s="918"/>
      <c r="AH79" s="918"/>
      <c r="AI79" s="918"/>
      <c r="AJ79" s="918" t="s">
        <v>621</v>
      </c>
    </row>
    <row r="80" spans="1:36" ht="15.75">
      <c r="A80" s="918">
        <v>4</v>
      </c>
      <c r="B80" s="918">
        <v>4</v>
      </c>
      <c r="C80" s="918">
        <v>5</v>
      </c>
      <c r="D80" s="918" t="s">
        <v>1178</v>
      </c>
      <c r="E80" s="918"/>
      <c r="F80" s="918" t="s">
        <v>1575</v>
      </c>
      <c r="G80" s="918" t="s">
        <v>503</v>
      </c>
      <c r="H80" s="918" t="s">
        <v>1576</v>
      </c>
      <c r="I80" s="918" t="s">
        <v>508</v>
      </c>
      <c r="J80" s="918" t="s">
        <v>508</v>
      </c>
      <c r="K80" s="918" t="s">
        <v>508</v>
      </c>
      <c r="L80" s="933">
        <v>3763</v>
      </c>
      <c r="M80" s="918">
        <v>0</v>
      </c>
      <c r="N80" s="918">
        <v>0</v>
      </c>
      <c r="O80" s="918">
        <v>0</v>
      </c>
      <c r="P80" s="918">
        <v>88519</v>
      </c>
      <c r="Q80" s="918">
        <v>0</v>
      </c>
      <c r="R80" s="1129">
        <v>88519</v>
      </c>
      <c r="S80" s="918">
        <v>0</v>
      </c>
      <c r="T80" s="918">
        <v>0</v>
      </c>
      <c r="U80" s="918">
        <v>0</v>
      </c>
      <c r="V80" s="918">
        <v>0</v>
      </c>
      <c r="W80" s="918">
        <v>0</v>
      </c>
      <c r="X80" s="918">
        <v>0</v>
      </c>
      <c r="Y80" s="918">
        <v>0</v>
      </c>
      <c r="Z80" s="918">
        <v>0</v>
      </c>
      <c r="AA80" s="918">
        <v>0</v>
      </c>
      <c r="AB80" s="918">
        <v>0</v>
      </c>
      <c r="AC80" s="918">
        <v>0</v>
      </c>
      <c r="AD80" s="918">
        <v>0</v>
      </c>
      <c r="AE80" s="918">
        <v>0</v>
      </c>
      <c r="AF80" s="918" t="b">
        <v>0</v>
      </c>
      <c r="AG80" s="918"/>
      <c r="AH80" s="918"/>
      <c r="AI80" s="918"/>
      <c r="AJ80" s="918" t="s">
        <v>621</v>
      </c>
    </row>
    <row r="81" spans="1:36" ht="15.75">
      <c r="A81" s="918">
        <v>5</v>
      </c>
      <c r="B81" s="918">
        <v>5</v>
      </c>
      <c r="C81" s="918">
        <v>5</v>
      </c>
      <c r="D81" s="918" t="s">
        <v>1180</v>
      </c>
      <c r="E81" s="918"/>
      <c r="F81" s="918" t="s">
        <v>1577</v>
      </c>
      <c r="G81" s="918" t="s">
        <v>503</v>
      </c>
      <c r="H81" s="918" t="s">
        <v>1529</v>
      </c>
      <c r="I81" s="918" t="s">
        <v>508</v>
      </c>
      <c r="J81" s="918" t="s">
        <v>508</v>
      </c>
      <c r="K81" s="918" t="s">
        <v>508</v>
      </c>
      <c r="L81" s="933">
        <v>66330</v>
      </c>
      <c r="M81" s="918">
        <v>0</v>
      </c>
      <c r="N81" s="918">
        <v>0</v>
      </c>
      <c r="O81" s="918">
        <v>0</v>
      </c>
      <c r="P81" s="918">
        <v>2587873</v>
      </c>
      <c r="Q81" s="918">
        <v>0</v>
      </c>
      <c r="R81" s="1129">
        <v>2587873</v>
      </c>
      <c r="S81" s="918">
        <v>0</v>
      </c>
      <c r="T81" s="918">
        <v>0</v>
      </c>
      <c r="U81" s="918">
        <v>0</v>
      </c>
      <c r="V81" s="918">
        <v>0</v>
      </c>
      <c r="W81" s="918">
        <v>0</v>
      </c>
      <c r="X81" s="918">
        <v>0</v>
      </c>
      <c r="Y81" s="918">
        <v>0</v>
      </c>
      <c r="Z81" s="918">
        <v>0</v>
      </c>
      <c r="AA81" s="918">
        <v>0</v>
      </c>
      <c r="AB81" s="918">
        <v>0</v>
      </c>
      <c r="AC81" s="918">
        <v>0</v>
      </c>
      <c r="AD81" s="918">
        <v>0</v>
      </c>
      <c r="AE81" s="918">
        <v>0</v>
      </c>
      <c r="AF81" s="918" t="b">
        <v>0</v>
      </c>
      <c r="AG81" s="918"/>
      <c r="AH81" s="918"/>
      <c r="AI81" s="918"/>
      <c r="AJ81" s="918" t="s">
        <v>621</v>
      </c>
    </row>
    <row r="82" spans="1:36" ht="15.75">
      <c r="A82" s="918">
        <v>6</v>
      </c>
      <c r="B82" s="918">
        <v>6</v>
      </c>
      <c r="C82" s="918">
        <v>5</v>
      </c>
      <c r="D82" s="918" t="s">
        <v>1182</v>
      </c>
      <c r="E82" s="918"/>
      <c r="F82" s="918" t="s">
        <v>1578</v>
      </c>
      <c r="G82" s="918" t="s">
        <v>503</v>
      </c>
      <c r="H82" s="918" t="s">
        <v>1529</v>
      </c>
      <c r="I82" s="918" t="s">
        <v>508</v>
      </c>
      <c r="J82" s="918" t="s">
        <v>508</v>
      </c>
      <c r="K82" s="918" t="s">
        <v>508</v>
      </c>
      <c r="L82" s="933">
        <v>179367</v>
      </c>
      <c r="M82" s="918">
        <v>0</v>
      </c>
      <c r="N82" s="918">
        <v>0</v>
      </c>
      <c r="O82" s="918">
        <v>0</v>
      </c>
      <c r="P82" s="918">
        <v>5162903</v>
      </c>
      <c r="Q82" s="918">
        <v>0</v>
      </c>
      <c r="R82" s="1129">
        <v>5162903</v>
      </c>
      <c r="S82" s="918">
        <v>0</v>
      </c>
      <c r="T82" s="918">
        <v>0</v>
      </c>
      <c r="U82" s="918">
        <v>0</v>
      </c>
      <c r="V82" s="918">
        <v>0</v>
      </c>
      <c r="W82" s="918">
        <v>0</v>
      </c>
      <c r="X82" s="918">
        <v>0</v>
      </c>
      <c r="Y82" s="918">
        <v>0</v>
      </c>
      <c r="Z82" s="918">
        <v>0</v>
      </c>
      <c r="AA82" s="918">
        <v>0</v>
      </c>
      <c r="AB82" s="918">
        <v>0</v>
      </c>
      <c r="AC82" s="918">
        <v>0</v>
      </c>
      <c r="AD82" s="918">
        <v>0</v>
      </c>
      <c r="AE82" s="918">
        <v>0</v>
      </c>
      <c r="AF82" s="918" t="b">
        <v>0</v>
      </c>
      <c r="AG82" s="918"/>
      <c r="AH82" s="918"/>
      <c r="AI82" s="918"/>
      <c r="AJ82" s="918" t="s">
        <v>621</v>
      </c>
    </row>
    <row r="83" spans="1:36" ht="15.75">
      <c r="A83" s="918">
        <v>7</v>
      </c>
      <c r="B83" s="918">
        <v>7</v>
      </c>
      <c r="C83" s="918">
        <v>5</v>
      </c>
      <c r="D83" s="918" t="s">
        <v>1183</v>
      </c>
      <c r="E83" s="918"/>
      <c r="F83" s="918" t="s">
        <v>1579</v>
      </c>
      <c r="G83" s="918" t="s">
        <v>503</v>
      </c>
      <c r="H83" s="918" t="s">
        <v>1533</v>
      </c>
      <c r="I83" s="918" t="s">
        <v>508</v>
      </c>
      <c r="J83" s="918" t="s">
        <v>508</v>
      </c>
      <c r="K83" s="918" t="s">
        <v>508</v>
      </c>
      <c r="L83" s="933">
        <v>494628</v>
      </c>
      <c r="M83" s="918">
        <v>0</v>
      </c>
      <c r="N83" s="918">
        <v>0</v>
      </c>
      <c r="O83" s="918">
        <v>0</v>
      </c>
      <c r="P83" s="918">
        <v>27897268</v>
      </c>
      <c r="Q83" s="918">
        <v>0</v>
      </c>
      <c r="R83" s="1129">
        <v>27897268</v>
      </c>
      <c r="S83" s="918">
        <v>0</v>
      </c>
      <c r="T83" s="918">
        <v>0</v>
      </c>
      <c r="U83" s="918">
        <v>0</v>
      </c>
      <c r="V83" s="918">
        <v>0</v>
      </c>
      <c r="W83" s="918">
        <v>0</v>
      </c>
      <c r="X83" s="918">
        <v>0</v>
      </c>
      <c r="Y83" s="918">
        <v>0</v>
      </c>
      <c r="Z83" s="918">
        <v>0</v>
      </c>
      <c r="AA83" s="918">
        <v>0</v>
      </c>
      <c r="AB83" s="918">
        <v>0</v>
      </c>
      <c r="AC83" s="918">
        <v>0</v>
      </c>
      <c r="AD83" s="918">
        <v>0</v>
      </c>
      <c r="AE83" s="918">
        <v>0</v>
      </c>
      <c r="AF83" s="918" t="b">
        <v>0</v>
      </c>
      <c r="AG83" s="918"/>
      <c r="AH83" s="918"/>
      <c r="AI83" s="918"/>
      <c r="AJ83" s="918" t="s">
        <v>621</v>
      </c>
    </row>
    <row r="84" spans="1:36" ht="15.75">
      <c r="A84" s="918">
        <v>8</v>
      </c>
      <c r="B84" s="918">
        <v>8</v>
      </c>
      <c r="C84" s="918">
        <v>5</v>
      </c>
      <c r="D84" s="918" t="s">
        <v>1185</v>
      </c>
      <c r="E84" s="918"/>
      <c r="F84" s="918" t="s">
        <v>1869</v>
      </c>
      <c r="G84" s="918" t="s">
        <v>503</v>
      </c>
      <c r="H84" s="918" t="s">
        <v>1533</v>
      </c>
      <c r="I84" s="918" t="s">
        <v>508</v>
      </c>
      <c r="J84" s="918" t="s">
        <v>508</v>
      </c>
      <c r="K84" s="918" t="s">
        <v>508</v>
      </c>
      <c r="L84" s="933">
        <v>315659</v>
      </c>
      <c r="M84" s="918">
        <v>0</v>
      </c>
      <c r="N84" s="918">
        <v>0</v>
      </c>
      <c r="O84" s="918">
        <v>0</v>
      </c>
      <c r="P84" s="918">
        <v>17825865</v>
      </c>
      <c r="Q84" s="918">
        <v>0</v>
      </c>
      <c r="R84" s="1129">
        <v>17825865</v>
      </c>
      <c r="S84" s="918">
        <v>0</v>
      </c>
      <c r="T84" s="918">
        <v>0</v>
      </c>
      <c r="U84" s="918">
        <v>0</v>
      </c>
      <c r="V84" s="918">
        <v>0</v>
      </c>
      <c r="W84" s="918">
        <v>0</v>
      </c>
      <c r="X84" s="918">
        <v>0</v>
      </c>
      <c r="Y84" s="918">
        <v>0</v>
      </c>
      <c r="Z84" s="918">
        <v>0</v>
      </c>
      <c r="AA84" s="918">
        <v>0</v>
      </c>
      <c r="AB84" s="918">
        <v>0</v>
      </c>
      <c r="AC84" s="918">
        <v>0</v>
      </c>
      <c r="AD84" s="918">
        <v>0</v>
      </c>
      <c r="AE84" s="918">
        <v>0</v>
      </c>
      <c r="AF84" s="918" t="b">
        <v>0</v>
      </c>
      <c r="AG84" s="918"/>
      <c r="AH84" s="918"/>
      <c r="AI84" s="918"/>
      <c r="AJ84" s="918" t="s">
        <v>621</v>
      </c>
    </row>
    <row r="85" spans="1:36" ht="15.75">
      <c r="A85" s="918">
        <v>9</v>
      </c>
      <c r="B85" s="918">
        <v>9</v>
      </c>
      <c r="C85" s="918">
        <v>5</v>
      </c>
      <c r="D85" s="918" t="s">
        <v>1187</v>
      </c>
      <c r="E85" s="918"/>
      <c r="F85" s="918" t="s">
        <v>1870</v>
      </c>
      <c r="G85" s="918" t="s">
        <v>503</v>
      </c>
      <c r="H85" s="918" t="s">
        <v>1533</v>
      </c>
      <c r="I85" s="918" t="s">
        <v>508</v>
      </c>
      <c r="J85" s="918" t="s">
        <v>508</v>
      </c>
      <c r="K85" s="918" t="s">
        <v>508</v>
      </c>
      <c r="L85" s="933">
        <v>1038798</v>
      </c>
      <c r="M85" s="918">
        <v>0</v>
      </c>
      <c r="N85" s="918">
        <v>0</v>
      </c>
      <c r="O85" s="918">
        <v>0</v>
      </c>
      <c r="P85" s="918">
        <v>43849005</v>
      </c>
      <c r="Q85" s="918">
        <v>0</v>
      </c>
      <c r="R85" s="1129">
        <v>43849005</v>
      </c>
      <c r="S85" s="918">
        <v>0</v>
      </c>
      <c r="T85" s="918">
        <v>0</v>
      </c>
      <c r="U85" s="918">
        <v>0</v>
      </c>
      <c r="V85" s="918">
        <v>0</v>
      </c>
      <c r="W85" s="918">
        <v>0</v>
      </c>
      <c r="X85" s="918">
        <v>0</v>
      </c>
      <c r="Y85" s="918">
        <v>0</v>
      </c>
      <c r="Z85" s="918">
        <v>0</v>
      </c>
      <c r="AA85" s="918">
        <v>0</v>
      </c>
      <c r="AB85" s="918">
        <v>0</v>
      </c>
      <c r="AC85" s="918">
        <v>0</v>
      </c>
      <c r="AD85" s="918">
        <v>0</v>
      </c>
      <c r="AE85" s="918">
        <v>0</v>
      </c>
      <c r="AF85" s="918" t="b">
        <v>0</v>
      </c>
      <c r="AG85" s="918"/>
      <c r="AH85" s="918"/>
      <c r="AI85" s="918"/>
      <c r="AJ85" s="918" t="s">
        <v>621</v>
      </c>
    </row>
    <row r="86" spans="1:36" ht="15.75">
      <c r="A86" s="918">
        <v>10</v>
      </c>
      <c r="B86" s="918">
        <v>10</v>
      </c>
      <c r="C86" s="918">
        <v>5</v>
      </c>
      <c r="D86" s="918" t="s">
        <v>1189</v>
      </c>
      <c r="E86" s="918"/>
      <c r="F86" s="918" t="s">
        <v>1582</v>
      </c>
      <c r="G86" s="918" t="s">
        <v>503</v>
      </c>
      <c r="H86" s="918" t="s">
        <v>1529</v>
      </c>
      <c r="I86" s="918" t="s">
        <v>508</v>
      </c>
      <c r="J86" s="918" t="s">
        <v>508</v>
      </c>
      <c r="K86" s="918" t="s">
        <v>508</v>
      </c>
      <c r="L86" s="933">
        <v>646838</v>
      </c>
      <c r="M86" s="918">
        <v>0</v>
      </c>
      <c r="N86" s="918">
        <v>0</v>
      </c>
      <c r="O86" s="918">
        <v>0</v>
      </c>
      <c r="P86" s="918">
        <v>34290435</v>
      </c>
      <c r="Q86" s="918">
        <v>0</v>
      </c>
      <c r="R86" s="1129">
        <v>34290435</v>
      </c>
      <c r="S86" s="918">
        <v>0</v>
      </c>
      <c r="T86" s="918">
        <v>0</v>
      </c>
      <c r="U86" s="918">
        <v>0</v>
      </c>
      <c r="V86" s="918">
        <v>0</v>
      </c>
      <c r="W86" s="918">
        <v>0</v>
      </c>
      <c r="X86" s="918">
        <v>0</v>
      </c>
      <c r="Y86" s="918">
        <v>0</v>
      </c>
      <c r="Z86" s="918">
        <v>0</v>
      </c>
      <c r="AA86" s="918">
        <v>0</v>
      </c>
      <c r="AB86" s="918">
        <v>0</v>
      </c>
      <c r="AC86" s="918">
        <v>0</v>
      </c>
      <c r="AD86" s="918">
        <v>0</v>
      </c>
      <c r="AE86" s="918">
        <v>0</v>
      </c>
      <c r="AF86" s="918" t="b">
        <v>0</v>
      </c>
      <c r="AG86" s="918"/>
      <c r="AH86" s="918"/>
      <c r="AI86" s="918"/>
      <c r="AJ86" s="918" t="s">
        <v>621</v>
      </c>
    </row>
    <row r="87" spans="1:36" ht="15.75">
      <c r="A87" s="918">
        <v>11</v>
      </c>
      <c r="B87" s="918">
        <v>11</v>
      </c>
      <c r="C87" s="918">
        <v>5</v>
      </c>
      <c r="D87" s="918" t="s">
        <v>1191</v>
      </c>
      <c r="E87" s="918"/>
      <c r="F87" s="918" t="s">
        <v>1871</v>
      </c>
      <c r="G87" s="918" t="s">
        <v>503</v>
      </c>
      <c r="H87" s="918" t="s">
        <v>1529</v>
      </c>
      <c r="I87" s="918" t="s">
        <v>508</v>
      </c>
      <c r="J87" s="918" t="s">
        <v>508</v>
      </c>
      <c r="K87" s="918" t="s">
        <v>508</v>
      </c>
      <c r="L87" s="933">
        <v>61205</v>
      </c>
      <c r="M87" s="918">
        <v>0</v>
      </c>
      <c r="N87" s="918">
        <v>0</v>
      </c>
      <c r="O87" s="918">
        <v>0</v>
      </c>
      <c r="P87" s="918">
        <v>4664118</v>
      </c>
      <c r="Q87" s="918">
        <v>0</v>
      </c>
      <c r="R87" s="1129">
        <v>4664118</v>
      </c>
      <c r="S87" s="918">
        <v>0</v>
      </c>
      <c r="T87" s="918">
        <v>0</v>
      </c>
      <c r="U87" s="918">
        <v>0</v>
      </c>
      <c r="V87" s="918">
        <v>0</v>
      </c>
      <c r="W87" s="918">
        <v>0</v>
      </c>
      <c r="X87" s="918">
        <v>0</v>
      </c>
      <c r="Y87" s="918">
        <v>0</v>
      </c>
      <c r="Z87" s="918">
        <v>0</v>
      </c>
      <c r="AA87" s="918">
        <v>0</v>
      </c>
      <c r="AB87" s="918">
        <v>0</v>
      </c>
      <c r="AC87" s="918">
        <v>0</v>
      </c>
      <c r="AD87" s="918">
        <v>0</v>
      </c>
      <c r="AE87" s="918">
        <v>0</v>
      </c>
      <c r="AF87" s="918" t="b">
        <v>0</v>
      </c>
      <c r="AG87" s="918"/>
      <c r="AH87" s="918"/>
      <c r="AI87" s="918"/>
      <c r="AJ87" s="918" t="s">
        <v>621</v>
      </c>
    </row>
    <row r="88" spans="1:36" ht="15.75">
      <c r="A88" s="918">
        <v>12</v>
      </c>
      <c r="B88" s="918">
        <v>12</v>
      </c>
      <c r="C88" s="918">
        <v>5</v>
      </c>
      <c r="D88" s="918" t="s">
        <v>1192</v>
      </c>
      <c r="E88" s="918"/>
      <c r="F88" s="918" t="s">
        <v>1584</v>
      </c>
      <c r="G88" s="918" t="s">
        <v>503</v>
      </c>
      <c r="H88" s="918" t="s">
        <v>1529</v>
      </c>
      <c r="I88" s="918" t="s">
        <v>508</v>
      </c>
      <c r="J88" s="918" t="s">
        <v>508</v>
      </c>
      <c r="K88" s="918" t="s">
        <v>508</v>
      </c>
      <c r="L88" s="933">
        <v>5619</v>
      </c>
      <c r="M88" s="918">
        <v>0</v>
      </c>
      <c r="N88" s="918">
        <v>0</v>
      </c>
      <c r="O88" s="918">
        <v>0</v>
      </c>
      <c r="P88" s="918">
        <v>247160</v>
      </c>
      <c r="Q88" s="918">
        <v>0</v>
      </c>
      <c r="R88" s="1129">
        <v>247160</v>
      </c>
      <c r="S88" s="918">
        <v>0</v>
      </c>
      <c r="T88" s="918">
        <v>0</v>
      </c>
      <c r="U88" s="918">
        <v>0</v>
      </c>
      <c r="V88" s="918">
        <v>0</v>
      </c>
      <c r="W88" s="918">
        <v>0</v>
      </c>
      <c r="X88" s="918">
        <v>0</v>
      </c>
      <c r="Y88" s="918">
        <v>0</v>
      </c>
      <c r="Z88" s="918">
        <v>0</v>
      </c>
      <c r="AA88" s="918">
        <v>0</v>
      </c>
      <c r="AB88" s="918">
        <v>0</v>
      </c>
      <c r="AC88" s="918">
        <v>0</v>
      </c>
      <c r="AD88" s="918">
        <v>0</v>
      </c>
      <c r="AE88" s="918">
        <v>0</v>
      </c>
      <c r="AF88" s="918" t="b">
        <v>0</v>
      </c>
      <c r="AG88" s="918"/>
      <c r="AH88" s="918"/>
      <c r="AI88" s="918"/>
      <c r="AJ88" s="918" t="s">
        <v>621</v>
      </c>
    </row>
    <row r="89" spans="1:36" ht="15.75">
      <c r="A89" s="918">
        <v>13</v>
      </c>
      <c r="B89" s="918">
        <v>13</v>
      </c>
      <c r="C89" s="918">
        <v>5</v>
      </c>
      <c r="D89" s="918" t="s">
        <v>1194</v>
      </c>
      <c r="E89" s="918"/>
      <c r="F89" s="918" t="s">
        <v>1585</v>
      </c>
      <c r="G89" s="918" t="s">
        <v>503</v>
      </c>
      <c r="H89" s="918" t="s">
        <v>1529</v>
      </c>
      <c r="I89" s="918" t="s">
        <v>508</v>
      </c>
      <c r="J89" s="918" t="s">
        <v>508</v>
      </c>
      <c r="K89" s="918" t="s">
        <v>508</v>
      </c>
      <c r="L89" s="933">
        <v>84863</v>
      </c>
      <c r="M89" s="918">
        <v>0</v>
      </c>
      <c r="N89" s="918">
        <v>0</v>
      </c>
      <c r="O89" s="918">
        <v>0</v>
      </c>
      <c r="P89" s="918">
        <v>4163672</v>
      </c>
      <c r="Q89" s="918">
        <v>0</v>
      </c>
      <c r="R89" s="1129">
        <v>4163672</v>
      </c>
      <c r="S89" s="918">
        <v>0</v>
      </c>
      <c r="T89" s="918">
        <v>0</v>
      </c>
      <c r="U89" s="918">
        <v>0</v>
      </c>
      <c r="V89" s="918">
        <v>0</v>
      </c>
      <c r="W89" s="918">
        <v>0</v>
      </c>
      <c r="X89" s="918">
        <v>0</v>
      </c>
      <c r="Y89" s="918">
        <v>0</v>
      </c>
      <c r="Z89" s="918">
        <v>0</v>
      </c>
      <c r="AA89" s="918">
        <v>0</v>
      </c>
      <c r="AB89" s="918">
        <v>0</v>
      </c>
      <c r="AC89" s="918">
        <v>0</v>
      </c>
      <c r="AD89" s="918">
        <v>0</v>
      </c>
      <c r="AE89" s="918">
        <v>0</v>
      </c>
      <c r="AF89" s="918" t="b">
        <v>0</v>
      </c>
      <c r="AG89" s="918"/>
      <c r="AH89" s="918"/>
      <c r="AI89" s="918"/>
      <c r="AJ89" s="918" t="s">
        <v>621</v>
      </c>
    </row>
    <row r="90" spans="1:36" ht="15.75">
      <c r="A90" s="918">
        <v>14</v>
      </c>
      <c r="B90" s="918">
        <v>14</v>
      </c>
      <c r="C90" s="918">
        <v>5</v>
      </c>
      <c r="D90" s="918" t="s">
        <v>1196</v>
      </c>
      <c r="E90" s="918"/>
      <c r="F90" s="918" t="s">
        <v>1586</v>
      </c>
      <c r="G90" s="918" t="s">
        <v>503</v>
      </c>
      <c r="H90" s="918" t="s">
        <v>1529</v>
      </c>
      <c r="I90" s="918" t="s">
        <v>508</v>
      </c>
      <c r="J90" s="918" t="s">
        <v>508</v>
      </c>
      <c r="K90" s="918" t="s">
        <v>508</v>
      </c>
      <c r="L90" s="933">
        <v>8800</v>
      </c>
      <c r="M90" s="918">
        <v>0</v>
      </c>
      <c r="N90" s="918">
        <v>0</v>
      </c>
      <c r="O90" s="918">
        <v>0</v>
      </c>
      <c r="P90" s="918">
        <v>381400</v>
      </c>
      <c r="Q90" s="918">
        <v>0</v>
      </c>
      <c r="R90" s="1129">
        <v>381400</v>
      </c>
      <c r="S90" s="918">
        <v>0</v>
      </c>
      <c r="T90" s="918">
        <v>0</v>
      </c>
      <c r="U90" s="918">
        <v>0</v>
      </c>
      <c r="V90" s="918">
        <v>0</v>
      </c>
      <c r="W90" s="918">
        <v>0</v>
      </c>
      <c r="X90" s="918">
        <v>0</v>
      </c>
      <c r="Y90" s="918">
        <v>0</v>
      </c>
      <c r="Z90" s="918">
        <v>0</v>
      </c>
      <c r="AA90" s="918">
        <v>0</v>
      </c>
      <c r="AB90" s="918">
        <v>0</v>
      </c>
      <c r="AC90" s="918">
        <v>0</v>
      </c>
      <c r="AD90" s="918">
        <v>0</v>
      </c>
      <c r="AE90" s="918">
        <v>0</v>
      </c>
      <c r="AF90" s="918" t="b">
        <v>0</v>
      </c>
      <c r="AG90" s="918"/>
      <c r="AH90" s="918"/>
      <c r="AI90" s="918"/>
      <c r="AJ90" s="918" t="s">
        <v>621</v>
      </c>
    </row>
    <row r="91" spans="1:36" ht="15.75">
      <c r="A91" s="918">
        <v>1</v>
      </c>
      <c r="B91" s="918">
        <v>1</v>
      </c>
      <c r="C91" s="918">
        <v>6</v>
      </c>
      <c r="D91" s="918" t="s">
        <v>1171</v>
      </c>
      <c r="E91" s="918"/>
      <c r="F91" s="918" t="s">
        <v>1872</v>
      </c>
      <c r="G91" s="918" t="s">
        <v>503</v>
      </c>
      <c r="H91" s="918" t="s">
        <v>1529</v>
      </c>
      <c r="I91" s="918" t="s">
        <v>508</v>
      </c>
      <c r="J91" s="918" t="s">
        <v>508</v>
      </c>
      <c r="K91" s="918" t="s">
        <v>508</v>
      </c>
      <c r="L91" s="933">
        <v>4002</v>
      </c>
      <c r="M91" s="918">
        <v>0</v>
      </c>
      <c r="N91" s="918">
        <v>0</v>
      </c>
      <c r="O91" s="918">
        <v>0</v>
      </c>
      <c r="P91" s="918">
        <v>165410</v>
      </c>
      <c r="Q91" s="918">
        <v>0</v>
      </c>
      <c r="R91" s="1129">
        <v>165410</v>
      </c>
      <c r="S91" s="918">
        <v>0</v>
      </c>
      <c r="T91" s="918">
        <v>0</v>
      </c>
      <c r="U91" s="918">
        <v>0</v>
      </c>
      <c r="V91" s="918">
        <v>0</v>
      </c>
      <c r="W91" s="918">
        <v>0</v>
      </c>
      <c r="X91" s="918">
        <v>0</v>
      </c>
      <c r="Y91" s="918">
        <v>0</v>
      </c>
      <c r="Z91" s="918">
        <v>0</v>
      </c>
      <c r="AA91" s="918">
        <v>0</v>
      </c>
      <c r="AB91" s="918">
        <v>0</v>
      </c>
      <c r="AC91" s="918">
        <v>0</v>
      </c>
      <c r="AD91" s="918">
        <v>0</v>
      </c>
      <c r="AE91" s="918">
        <v>0</v>
      </c>
      <c r="AF91" s="918" t="b">
        <v>0</v>
      </c>
      <c r="AG91" s="918"/>
      <c r="AH91" s="918"/>
      <c r="AI91" s="918"/>
      <c r="AJ91" s="918" t="s">
        <v>621</v>
      </c>
    </row>
    <row r="92" spans="1:36" ht="15.75">
      <c r="A92" s="918">
        <v>2</v>
      </c>
      <c r="B92" s="918">
        <v>2</v>
      </c>
      <c r="C92" s="918">
        <v>6</v>
      </c>
      <c r="D92" s="918" t="s">
        <v>1175</v>
      </c>
      <c r="E92" s="918"/>
      <c r="F92" s="918" t="s">
        <v>1588</v>
      </c>
      <c r="G92" s="918" t="s">
        <v>503</v>
      </c>
      <c r="H92" s="918" t="s">
        <v>1529</v>
      </c>
      <c r="I92" s="918" t="s">
        <v>508</v>
      </c>
      <c r="J92" s="918" t="s">
        <v>508</v>
      </c>
      <c r="K92" s="918" t="s">
        <v>508</v>
      </c>
      <c r="L92" s="933">
        <v>148</v>
      </c>
      <c r="M92" s="918">
        <v>0</v>
      </c>
      <c r="N92" s="918">
        <v>0</v>
      </c>
      <c r="O92" s="918">
        <v>0</v>
      </c>
      <c r="P92" s="918">
        <v>11070</v>
      </c>
      <c r="Q92" s="918">
        <v>0</v>
      </c>
      <c r="R92" s="1129">
        <v>11070</v>
      </c>
      <c r="S92" s="918">
        <v>0</v>
      </c>
      <c r="T92" s="918">
        <v>0</v>
      </c>
      <c r="U92" s="918">
        <v>0</v>
      </c>
      <c r="V92" s="918">
        <v>0</v>
      </c>
      <c r="W92" s="918">
        <v>0</v>
      </c>
      <c r="X92" s="918">
        <v>0</v>
      </c>
      <c r="Y92" s="918">
        <v>0</v>
      </c>
      <c r="Z92" s="918">
        <v>0</v>
      </c>
      <c r="AA92" s="918">
        <v>0</v>
      </c>
      <c r="AB92" s="918">
        <v>0</v>
      </c>
      <c r="AC92" s="918">
        <v>0</v>
      </c>
      <c r="AD92" s="918">
        <v>0</v>
      </c>
      <c r="AE92" s="918">
        <v>0</v>
      </c>
      <c r="AF92" s="918" t="b">
        <v>0</v>
      </c>
      <c r="AG92" s="918"/>
      <c r="AH92" s="918"/>
      <c r="AI92" s="918"/>
      <c r="AJ92" s="918" t="s">
        <v>621</v>
      </c>
    </row>
    <row r="93" spans="1:36" ht="15.75">
      <c r="A93" s="918">
        <v>3</v>
      </c>
      <c r="B93" s="918">
        <v>3</v>
      </c>
      <c r="C93" s="918">
        <v>6</v>
      </c>
      <c r="D93" s="918" t="s">
        <v>1177</v>
      </c>
      <c r="E93" s="918"/>
      <c r="F93" s="918" t="s">
        <v>1589</v>
      </c>
      <c r="G93" s="918" t="s">
        <v>503</v>
      </c>
      <c r="H93" s="918" t="s">
        <v>1529</v>
      </c>
      <c r="I93" s="918" t="s">
        <v>508</v>
      </c>
      <c r="J93" s="918" t="s">
        <v>508</v>
      </c>
      <c r="K93" s="918" t="s">
        <v>508</v>
      </c>
      <c r="L93" s="933">
        <v>86039</v>
      </c>
      <c r="M93" s="918">
        <v>0</v>
      </c>
      <c r="N93" s="918">
        <v>0</v>
      </c>
      <c r="O93" s="918">
        <v>0</v>
      </c>
      <c r="P93" s="918">
        <v>4130453</v>
      </c>
      <c r="Q93" s="918">
        <v>0</v>
      </c>
      <c r="R93" s="1129">
        <v>4130453</v>
      </c>
      <c r="S93" s="918">
        <v>0</v>
      </c>
      <c r="T93" s="918">
        <v>0</v>
      </c>
      <c r="U93" s="918">
        <v>0</v>
      </c>
      <c r="V93" s="918">
        <v>0</v>
      </c>
      <c r="W93" s="918">
        <v>0</v>
      </c>
      <c r="X93" s="918">
        <v>0</v>
      </c>
      <c r="Y93" s="918">
        <v>0</v>
      </c>
      <c r="Z93" s="918">
        <v>0</v>
      </c>
      <c r="AA93" s="918">
        <v>0</v>
      </c>
      <c r="AB93" s="918">
        <v>0</v>
      </c>
      <c r="AC93" s="918">
        <v>0</v>
      </c>
      <c r="AD93" s="918">
        <v>0</v>
      </c>
      <c r="AE93" s="918">
        <v>0</v>
      </c>
      <c r="AF93" s="918" t="b">
        <v>0</v>
      </c>
      <c r="AG93" s="918"/>
      <c r="AH93" s="918"/>
      <c r="AI93" s="918"/>
      <c r="AJ93" s="918" t="s">
        <v>621</v>
      </c>
    </row>
    <row r="94" spans="1:36" ht="15.75">
      <c r="A94" s="918">
        <v>4</v>
      </c>
      <c r="B94" s="918">
        <v>4</v>
      </c>
      <c r="C94" s="918">
        <v>6</v>
      </c>
      <c r="D94" s="918" t="s">
        <v>1178</v>
      </c>
      <c r="E94" s="918"/>
      <c r="F94" s="918" t="s">
        <v>1590</v>
      </c>
      <c r="G94" s="918" t="s">
        <v>503</v>
      </c>
      <c r="H94" s="918" t="s">
        <v>1529</v>
      </c>
      <c r="I94" s="918" t="s">
        <v>508</v>
      </c>
      <c r="J94" s="918" t="s">
        <v>508</v>
      </c>
      <c r="K94" s="918" t="s">
        <v>508</v>
      </c>
      <c r="L94" s="933">
        <v>50</v>
      </c>
      <c r="M94" s="918">
        <v>0</v>
      </c>
      <c r="N94" s="918">
        <v>0</v>
      </c>
      <c r="O94" s="918">
        <v>0</v>
      </c>
      <c r="P94" s="918">
        <v>4500</v>
      </c>
      <c r="Q94" s="918">
        <v>0</v>
      </c>
      <c r="R94" s="1129">
        <v>4500</v>
      </c>
      <c r="S94" s="918">
        <v>0</v>
      </c>
      <c r="T94" s="918">
        <v>0</v>
      </c>
      <c r="U94" s="918">
        <v>0</v>
      </c>
      <c r="V94" s="918">
        <v>0</v>
      </c>
      <c r="W94" s="918">
        <v>0</v>
      </c>
      <c r="X94" s="918">
        <v>0</v>
      </c>
      <c r="Y94" s="918">
        <v>0</v>
      </c>
      <c r="Z94" s="918">
        <v>0</v>
      </c>
      <c r="AA94" s="918">
        <v>0</v>
      </c>
      <c r="AB94" s="918">
        <v>0</v>
      </c>
      <c r="AC94" s="918">
        <v>0</v>
      </c>
      <c r="AD94" s="918">
        <v>0</v>
      </c>
      <c r="AE94" s="918">
        <v>0</v>
      </c>
      <c r="AF94" s="918" t="b">
        <v>0</v>
      </c>
      <c r="AG94" s="918"/>
      <c r="AH94" s="918"/>
      <c r="AI94" s="918"/>
      <c r="AJ94" s="918" t="s">
        <v>621</v>
      </c>
    </row>
    <row r="95" spans="1:36" ht="15.75">
      <c r="A95" s="918">
        <v>5</v>
      </c>
      <c r="B95" s="918">
        <v>5</v>
      </c>
      <c r="C95" s="918">
        <v>6</v>
      </c>
      <c r="D95" s="918" t="s">
        <v>1180</v>
      </c>
      <c r="E95" s="918"/>
      <c r="F95" s="918" t="s">
        <v>1591</v>
      </c>
      <c r="G95" s="918" t="s">
        <v>503</v>
      </c>
      <c r="H95" s="918" t="s">
        <v>1529</v>
      </c>
      <c r="I95" s="918" t="s">
        <v>508</v>
      </c>
      <c r="J95" s="918" t="s">
        <v>508</v>
      </c>
      <c r="K95" s="918" t="s">
        <v>508</v>
      </c>
      <c r="L95" s="933">
        <v>20920</v>
      </c>
      <c r="M95" s="918">
        <v>0</v>
      </c>
      <c r="N95" s="918">
        <v>0</v>
      </c>
      <c r="O95" s="918">
        <v>0</v>
      </c>
      <c r="P95" s="918">
        <v>1071831</v>
      </c>
      <c r="Q95" s="918">
        <v>0</v>
      </c>
      <c r="R95" s="1129">
        <v>1071831</v>
      </c>
      <c r="S95" s="918">
        <v>0</v>
      </c>
      <c r="T95" s="918">
        <v>0</v>
      </c>
      <c r="U95" s="918">
        <v>0</v>
      </c>
      <c r="V95" s="918">
        <v>0</v>
      </c>
      <c r="W95" s="918">
        <v>0</v>
      </c>
      <c r="X95" s="918">
        <v>0</v>
      </c>
      <c r="Y95" s="918">
        <v>0</v>
      </c>
      <c r="Z95" s="918">
        <v>0</v>
      </c>
      <c r="AA95" s="918">
        <v>0</v>
      </c>
      <c r="AB95" s="918">
        <v>0</v>
      </c>
      <c r="AC95" s="918">
        <v>0</v>
      </c>
      <c r="AD95" s="918">
        <v>0</v>
      </c>
      <c r="AE95" s="918">
        <v>0</v>
      </c>
      <c r="AF95" s="918" t="b">
        <v>0</v>
      </c>
      <c r="AG95" s="918"/>
      <c r="AH95" s="918"/>
      <c r="AI95" s="918"/>
      <c r="AJ95" s="918" t="s">
        <v>621</v>
      </c>
    </row>
    <row r="96" spans="1:36" ht="15.75">
      <c r="A96" s="918">
        <v>6</v>
      </c>
      <c r="B96" s="918">
        <v>6</v>
      </c>
      <c r="C96" s="918">
        <v>6</v>
      </c>
      <c r="D96" s="918" t="s">
        <v>1182</v>
      </c>
      <c r="E96" s="918"/>
      <c r="F96" s="918" t="s">
        <v>1592</v>
      </c>
      <c r="G96" s="918" t="s">
        <v>503</v>
      </c>
      <c r="H96" s="918" t="s">
        <v>1529</v>
      </c>
      <c r="I96" s="918" t="s">
        <v>508</v>
      </c>
      <c r="J96" s="918" t="s">
        <v>508</v>
      </c>
      <c r="K96" s="918" t="s">
        <v>508</v>
      </c>
      <c r="L96" s="933">
        <v>190079</v>
      </c>
      <c r="M96" s="918">
        <v>0</v>
      </c>
      <c r="N96" s="918">
        <v>0</v>
      </c>
      <c r="O96" s="918">
        <v>0</v>
      </c>
      <c r="P96" s="918">
        <v>8266910</v>
      </c>
      <c r="Q96" s="918">
        <v>0</v>
      </c>
      <c r="R96" s="1129">
        <v>8266910</v>
      </c>
      <c r="S96" s="918">
        <v>0</v>
      </c>
      <c r="T96" s="918">
        <v>0</v>
      </c>
      <c r="U96" s="918">
        <v>0</v>
      </c>
      <c r="V96" s="918">
        <v>0</v>
      </c>
      <c r="W96" s="918">
        <v>0</v>
      </c>
      <c r="X96" s="918">
        <v>0</v>
      </c>
      <c r="Y96" s="918">
        <v>0</v>
      </c>
      <c r="Z96" s="918">
        <v>0</v>
      </c>
      <c r="AA96" s="918">
        <v>0</v>
      </c>
      <c r="AB96" s="918">
        <v>0</v>
      </c>
      <c r="AC96" s="918">
        <v>0</v>
      </c>
      <c r="AD96" s="918">
        <v>0</v>
      </c>
      <c r="AE96" s="918">
        <v>0</v>
      </c>
      <c r="AF96" s="918" t="b">
        <v>0</v>
      </c>
      <c r="AG96" s="918"/>
      <c r="AH96" s="918"/>
      <c r="AI96" s="918"/>
      <c r="AJ96" s="918" t="s">
        <v>621</v>
      </c>
    </row>
    <row r="97" spans="1:36" ht="15.75">
      <c r="A97" s="918">
        <v>7</v>
      </c>
      <c r="B97" s="918">
        <v>7</v>
      </c>
      <c r="C97" s="918">
        <v>6</v>
      </c>
      <c r="D97" s="918" t="s">
        <v>1183</v>
      </c>
      <c r="E97" s="918"/>
      <c r="F97" s="918" t="s">
        <v>1593</v>
      </c>
      <c r="G97" s="918" t="s">
        <v>503</v>
      </c>
      <c r="H97" s="918" t="s">
        <v>1529</v>
      </c>
      <c r="I97" s="918" t="s">
        <v>508</v>
      </c>
      <c r="J97" s="918" t="s">
        <v>508</v>
      </c>
      <c r="K97" s="918" t="s">
        <v>508</v>
      </c>
      <c r="L97" s="933">
        <v>1488715</v>
      </c>
      <c r="M97" s="918">
        <v>0</v>
      </c>
      <c r="N97" s="918">
        <v>0</v>
      </c>
      <c r="O97" s="918">
        <v>0</v>
      </c>
      <c r="P97" s="918">
        <v>83175464</v>
      </c>
      <c r="Q97" s="918">
        <v>0</v>
      </c>
      <c r="R97" s="1129">
        <v>83175464</v>
      </c>
      <c r="S97" s="918">
        <v>0</v>
      </c>
      <c r="T97" s="918">
        <v>0</v>
      </c>
      <c r="U97" s="918">
        <v>0</v>
      </c>
      <c r="V97" s="918">
        <v>0</v>
      </c>
      <c r="W97" s="918">
        <v>0</v>
      </c>
      <c r="X97" s="918">
        <v>0</v>
      </c>
      <c r="Y97" s="918">
        <v>0</v>
      </c>
      <c r="Z97" s="918">
        <v>0</v>
      </c>
      <c r="AA97" s="918">
        <v>0</v>
      </c>
      <c r="AB97" s="918">
        <v>0</v>
      </c>
      <c r="AC97" s="918">
        <v>0</v>
      </c>
      <c r="AD97" s="918">
        <v>0</v>
      </c>
      <c r="AE97" s="918">
        <v>0</v>
      </c>
      <c r="AF97" s="918" t="b">
        <v>0</v>
      </c>
      <c r="AG97" s="918"/>
      <c r="AH97" s="918"/>
      <c r="AI97" s="918"/>
      <c r="AJ97" s="918" t="s">
        <v>621</v>
      </c>
    </row>
    <row r="98" spans="1:36" ht="15.75">
      <c r="A98" s="918">
        <v>8</v>
      </c>
      <c r="B98" s="918">
        <v>8</v>
      </c>
      <c r="C98" s="918">
        <v>6</v>
      </c>
      <c r="D98" s="918" t="s">
        <v>1185</v>
      </c>
      <c r="E98" s="918"/>
      <c r="F98" s="918" t="s">
        <v>1594</v>
      </c>
      <c r="G98" s="918" t="s">
        <v>503</v>
      </c>
      <c r="H98" s="918" t="s">
        <v>1529</v>
      </c>
      <c r="I98" s="918" t="s">
        <v>508</v>
      </c>
      <c r="J98" s="918" t="s">
        <v>508</v>
      </c>
      <c r="K98" s="918" t="s">
        <v>508</v>
      </c>
      <c r="L98" s="933">
        <v>157068</v>
      </c>
      <c r="M98" s="918">
        <v>0</v>
      </c>
      <c r="N98" s="918">
        <v>0</v>
      </c>
      <c r="O98" s="918">
        <v>0</v>
      </c>
      <c r="P98" s="918">
        <v>9859932</v>
      </c>
      <c r="Q98" s="918">
        <v>0</v>
      </c>
      <c r="R98" s="1129">
        <v>9859932</v>
      </c>
      <c r="S98" s="918">
        <v>0</v>
      </c>
      <c r="T98" s="918">
        <v>0</v>
      </c>
      <c r="U98" s="918">
        <v>0</v>
      </c>
      <c r="V98" s="918">
        <v>0</v>
      </c>
      <c r="W98" s="918">
        <v>0</v>
      </c>
      <c r="X98" s="918">
        <v>0</v>
      </c>
      <c r="Y98" s="918">
        <v>0</v>
      </c>
      <c r="Z98" s="918">
        <v>0</v>
      </c>
      <c r="AA98" s="918">
        <v>0</v>
      </c>
      <c r="AB98" s="918">
        <v>0</v>
      </c>
      <c r="AC98" s="918">
        <v>0</v>
      </c>
      <c r="AD98" s="918">
        <v>0</v>
      </c>
      <c r="AE98" s="918">
        <v>0</v>
      </c>
      <c r="AF98" s="918" t="b">
        <v>0</v>
      </c>
      <c r="AG98" s="918"/>
      <c r="AH98" s="918"/>
      <c r="AI98" s="918"/>
      <c r="AJ98" s="918" t="s">
        <v>621</v>
      </c>
    </row>
    <row r="99" spans="1:36" ht="15.75">
      <c r="A99" s="918">
        <v>9</v>
      </c>
      <c r="B99" s="918">
        <v>9</v>
      </c>
      <c r="C99" s="918">
        <v>6</v>
      </c>
      <c r="D99" s="918" t="s">
        <v>1187</v>
      </c>
      <c r="E99" s="918"/>
      <c r="F99" s="918" t="s">
        <v>1873</v>
      </c>
      <c r="G99" s="918" t="s">
        <v>503</v>
      </c>
      <c r="H99" s="918" t="s">
        <v>1529</v>
      </c>
      <c r="I99" s="918" t="s">
        <v>508</v>
      </c>
      <c r="J99" s="918" t="s">
        <v>508</v>
      </c>
      <c r="K99" s="918" t="s">
        <v>508</v>
      </c>
      <c r="L99" s="933">
        <v>150</v>
      </c>
      <c r="M99" s="918">
        <v>0</v>
      </c>
      <c r="N99" s="918">
        <v>0</v>
      </c>
      <c r="O99" s="918">
        <v>0</v>
      </c>
      <c r="P99" s="918">
        <v>19500</v>
      </c>
      <c r="Q99" s="918">
        <v>0</v>
      </c>
      <c r="R99" s="1129">
        <v>19500</v>
      </c>
      <c r="S99" s="918">
        <v>0</v>
      </c>
      <c r="T99" s="918">
        <v>0</v>
      </c>
      <c r="U99" s="918">
        <v>0</v>
      </c>
      <c r="V99" s="918">
        <v>0</v>
      </c>
      <c r="W99" s="918">
        <v>0</v>
      </c>
      <c r="X99" s="918">
        <v>0</v>
      </c>
      <c r="Y99" s="918">
        <v>0</v>
      </c>
      <c r="Z99" s="918">
        <v>0</v>
      </c>
      <c r="AA99" s="918">
        <v>0</v>
      </c>
      <c r="AB99" s="918">
        <v>0</v>
      </c>
      <c r="AC99" s="918">
        <v>0</v>
      </c>
      <c r="AD99" s="918">
        <v>0</v>
      </c>
      <c r="AE99" s="918">
        <v>0</v>
      </c>
      <c r="AF99" s="918" t="b">
        <v>0</v>
      </c>
      <c r="AG99" s="918"/>
      <c r="AH99" s="918"/>
      <c r="AI99" s="918"/>
      <c r="AJ99" s="918" t="s">
        <v>621</v>
      </c>
    </row>
    <row r="100" spans="1:36" ht="15.75">
      <c r="A100" s="918">
        <v>10</v>
      </c>
      <c r="B100" s="918">
        <v>10</v>
      </c>
      <c r="C100" s="918">
        <v>6</v>
      </c>
      <c r="D100" s="918" t="s">
        <v>1189</v>
      </c>
      <c r="E100" s="918"/>
      <c r="F100" s="918" t="s">
        <v>1595</v>
      </c>
      <c r="G100" s="918" t="s">
        <v>503</v>
      </c>
      <c r="H100" s="918" t="s">
        <v>1529</v>
      </c>
      <c r="I100" s="918" t="s">
        <v>508</v>
      </c>
      <c r="J100" s="918" t="s">
        <v>508</v>
      </c>
      <c r="K100" s="918" t="s">
        <v>508</v>
      </c>
      <c r="L100" s="933">
        <v>3110</v>
      </c>
      <c r="M100" s="918">
        <v>0</v>
      </c>
      <c r="N100" s="918">
        <v>0</v>
      </c>
      <c r="O100" s="918">
        <v>0</v>
      </c>
      <c r="P100" s="918">
        <v>154855</v>
      </c>
      <c r="Q100" s="918">
        <v>0</v>
      </c>
      <c r="R100" s="1129">
        <v>154855</v>
      </c>
      <c r="S100" s="918">
        <v>0</v>
      </c>
      <c r="T100" s="918">
        <v>0</v>
      </c>
      <c r="U100" s="918">
        <v>0</v>
      </c>
      <c r="V100" s="918">
        <v>0</v>
      </c>
      <c r="W100" s="918">
        <v>0</v>
      </c>
      <c r="X100" s="918">
        <v>0</v>
      </c>
      <c r="Y100" s="918">
        <v>0</v>
      </c>
      <c r="Z100" s="918">
        <v>0</v>
      </c>
      <c r="AA100" s="918">
        <v>0</v>
      </c>
      <c r="AB100" s="918">
        <v>0</v>
      </c>
      <c r="AC100" s="918">
        <v>0</v>
      </c>
      <c r="AD100" s="918">
        <v>0</v>
      </c>
      <c r="AE100" s="918">
        <v>0</v>
      </c>
      <c r="AF100" s="918" t="b">
        <v>0</v>
      </c>
      <c r="AG100" s="918"/>
      <c r="AH100" s="918"/>
      <c r="AI100" s="918"/>
      <c r="AJ100" s="918" t="s">
        <v>621</v>
      </c>
    </row>
    <row r="101" spans="1:36" ht="15.75">
      <c r="A101" s="918">
        <v>11</v>
      </c>
      <c r="B101" s="918">
        <v>11</v>
      </c>
      <c r="C101" s="918">
        <v>6</v>
      </c>
      <c r="D101" s="918" t="s">
        <v>1191</v>
      </c>
      <c r="E101" s="918"/>
      <c r="F101" s="918" t="s">
        <v>1874</v>
      </c>
      <c r="G101" s="918" t="s">
        <v>503</v>
      </c>
      <c r="H101" s="918" t="s">
        <v>1529</v>
      </c>
      <c r="I101" s="918" t="s">
        <v>508</v>
      </c>
      <c r="J101" s="918" t="s">
        <v>508</v>
      </c>
      <c r="K101" s="918" t="s">
        <v>508</v>
      </c>
      <c r="L101" s="933">
        <v>22680</v>
      </c>
      <c r="M101" s="918">
        <v>0</v>
      </c>
      <c r="N101" s="918">
        <v>0</v>
      </c>
      <c r="O101" s="918">
        <v>0</v>
      </c>
      <c r="P101" s="918">
        <v>791037</v>
      </c>
      <c r="Q101" s="918">
        <v>0</v>
      </c>
      <c r="R101" s="1129">
        <v>791037</v>
      </c>
      <c r="S101" s="918">
        <v>0</v>
      </c>
      <c r="T101" s="918">
        <v>0</v>
      </c>
      <c r="U101" s="918">
        <v>561410545</v>
      </c>
      <c r="V101" s="918">
        <v>0</v>
      </c>
      <c r="W101" s="918">
        <v>0</v>
      </c>
      <c r="X101" s="918">
        <v>0</v>
      </c>
      <c r="Y101" s="918">
        <v>0</v>
      </c>
      <c r="Z101" s="918">
        <v>0</v>
      </c>
      <c r="AA101" s="918">
        <v>0</v>
      </c>
      <c r="AB101" s="918">
        <v>0</v>
      </c>
      <c r="AC101" s="918">
        <v>0</v>
      </c>
      <c r="AD101" s="918">
        <v>0</v>
      </c>
      <c r="AE101" s="918">
        <v>0</v>
      </c>
      <c r="AF101" s="918" t="b">
        <v>0</v>
      </c>
      <c r="AG101" s="918"/>
      <c r="AH101" s="918"/>
      <c r="AI101" s="918"/>
      <c r="AJ101" s="918" t="s">
        <v>621</v>
      </c>
    </row>
    <row r="102" spans="1:36" ht="15.75">
      <c r="A102" s="918">
        <v>12</v>
      </c>
      <c r="B102" s="918">
        <v>12</v>
      </c>
      <c r="C102" s="918">
        <v>6</v>
      </c>
      <c r="D102" s="918" t="s">
        <v>1192</v>
      </c>
      <c r="E102" s="918"/>
      <c r="F102" s="918" t="s">
        <v>1597</v>
      </c>
      <c r="G102" s="918" t="s">
        <v>503</v>
      </c>
      <c r="H102" s="918" t="s">
        <v>1533</v>
      </c>
      <c r="I102" s="918" t="s">
        <v>508</v>
      </c>
      <c r="J102" s="918" t="s">
        <v>508</v>
      </c>
      <c r="K102" s="918" t="s">
        <v>508</v>
      </c>
      <c r="L102" s="933">
        <v>132924</v>
      </c>
      <c r="M102" s="918">
        <v>0</v>
      </c>
      <c r="N102" s="918">
        <v>0</v>
      </c>
      <c r="O102" s="918">
        <v>0</v>
      </c>
      <c r="P102" s="918">
        <v>5248941</v>
      </c>
      <c r="Q102" s="918">
        <v>0</v>
      </c>
      <c r="R102" s="1129">
        <v>5248941</v>
      </c>
      <c r="S102" s="918">
        <v>0</v>
      </c>
      <c r="T102" s="918">
        <v>0</v>
      </c>
      <c r="U102" s="918">
        <v>0</v>
      </c>
      <c r="V102" s="918">
        <v>0</v>
      </c>
      <c r="W102" s="918">
        <v>0</v>
      </c>
      <c r="X102" s="918">
        <v>0</v>
      </c>
      <c r="Y102" s="918">
        <v>0</v>
      </c>
      <c r="Z102" s="918">
        <v>0</v>
      </c>
      <c r="AA102" s="918">
        <v>0</v>
      </c>
      <c r="AB102" s="918">
        <v>0</v>
      </c>
      <c r="AC102" s="918">
        <v>0</v>
      </c>
      <c r="AD102" s="918">
        <v>0</v>
      </c>
      <c r="AE102" s="918">
        <v>0</v>
      </c>
      <c r="AF102" s="918" t="b">
        <v>0</v>
      </c>
      <c r="AG102" s="918"/>
      <c r="AH102" s="918"/>
      <c r="AI102" s="918"/>
      <c r="AJ102" s="918" t="s">
        <v>621</v>
      </c>
    </row>
    <row r="103" spans="1:36" ht="15.75">
      <c r="A103" s="918">
        <v>13</v>
      </c>
      <c r="B103" s="918">
        <v>13</v>
      </c>
      <c r="C103" s="918">
        <v>6</v>
      </c>
      <c r="D103" s="918" t="s">
        <v>1194</v>
      </c>
      <c r="E103" s="918"/>
      <c r="F103" s="918" t="s">
        <v>1875</v>
      </c>
      <c r="G103" s="918" t="s">
        <v>503</v>
      </c>
      <c r="H103" s="918" t="s">
        <v>1529</v>
      </c>
      <c r="I103" s="918" t="s">
        <v>508</v>
      </c>
      <c r="J103" s="918" t="s">
        <v>508</v>
      </c>
      <c r="K103" s="918" t="s">
        <v>508</v>
      </c>
      <c r="L103" s="933">
        <v>2429</v>
      </c>
      <c r="M103" s="918">
        <v>0</v>
      </c>
      <c r="N103" s="918">
        <v>0</v>
      </c>
      <c r="O103" s="918">
        <v>0</v>
      </c>
      <c r="P103" s="918">
        <v>705126</v>
      </c>
      <c r="Q103" s="918">
        <v>0</v>
      </c>
      <c r="R103" s="1129">
        <v>705126</v>
      </c>
      <c r="S103" s="918">
        <v>0</v>
      </c>
      <c r="T103" s="918">
        <v>0</v>
      </c>
      <c r="U103" s="918">
        <v>0</v>
      </c>
      <c r="V103" s="918">
        <v>0</v>
      </c>
      <c r="W103" s="918">
        <v>0</v>
      </c>
      <c r="X103" s="918">
        <v>0</v>
      </c>
      <c r="Y103" s="918">
        <v>0</v>
      </c>
      <c r="Z103" s="918">
        <v>0</v>
      </c>
      <c r="AA103" s="918">
        <v>0</v>
      </c>
      <c r="AB103" s="918">
        <v>0</v>
      </c>
      <c r="AC103" s="918">
        <v>0</v>
      </c>
      <c r="AD103" s="918">
        <v>0</v>
      </c>
      <c r="AE103" s="918">
        <v>0</v>
      </c>
      <c r="AF103" s="918" t="b">
        <v>0</v>
      </c>
      <c r="AG103" s="918"/>
      <c r="AH103" s="918"/>
      <c r="AI103" s="918"/>
      <c r="AJ103" s="918" t="s">
        <v>621</v>
      </c>
    </row>
    <row r="104" spans="1:36" ht="15.75">
      <c r="A104" s="918">
        <v>14</v>
      </c>
      <c r="B104" s="918">
        <v>14</v>
      </c>
      <c r="C104" s="918">
        <v>6</v>
      </c>
      <c r="D104" s="918" t="s">
        <v>1196</v>
      </c>
      <c r="E104" s="918"/>
      <c r="F104" s="918" t="s">
        <v>1598</v>
      </c>
      <c r="G104" s="918" t="s">
        <v>503</v>
      </c>
      <c r="H104" s="918" t="s">
        <v>1533</v>
      </c>
      <c r="I104" s="918" t="s">
        <v>508</v>
      </c>
      <c r="J104" s="918" t="s">
        <v>508</v>
      </c>
      <c r="K104" s="918" t="s">
        <v>508</v>
      </c>
      <c r="L104" s="933">
        <v>264666</v>
      </c>
      <c r="M104" s="918">
        <v>0</v>
      </c>
      <c r="N104" s="918">
        <v>0</v>
      </c>
      <c r="O104" s="918">
        <v>0</v>
      </c>
      <c r="P104" s="918">
        <v>14297731</v>
      </c>
      <c r="Q104" s="918">
        <v>0</v>
      </c>
      <c r="R104" s="1129">
        <v>14297731</v>
      </c>
      <c r="S104" s="918">
        <v>0</v>
      </c>
      <c r="T104" s="918">
        <v>0</v>
      </c>
      <c r="U104" s="918">
        <v>0</v>
      </c>
      <c r="V104" s="918">
        <v>0</v>
      </c>
      <c r="W104" s="918">
        <v>0</v>
      </c>
      <c r="X104" s="918">
        <v>0</v>
      </c>
      <c r="Y104" s="918">
        <v>0</v>
      </c>
      <c r="Z104" s="918">
        <v>0</v>
      </c>
      <c r="AA104" s="918">
        <v>0</v>
      </c>
      <c r="AB104" s="918">
        <v>0</v>
      </c>
      <c r="AC104" s="918">
        <v>0</v>
      </c>
      <c r="AD104" s="918">
        <v>0</v>
      </c>
      <c r="AE104" s="918">
        <v>0</v>
      </c>
      <c r="AF104" s="918" t="b">
        <v>0</v>
      </c>
      <c r="AG104" s="918"/>
      <c r="AH104" s="918"/>
      <c r="AI104" s="918"/>
      <c r="AJ104" s="918" t="s">
        <v>621</v>
      </c>
    </row>
    <row r="105" spans="1:36" ht="15.75">
      <c r="A105" s="918">
        <v>1</v>
      </c>
      <c r="B105" s="918">
        <v>1</v>
      </c>
      <c r="C105" s="918">
        <v>7</v>
      </c>
      <c r="D105" s="918" t="s">
        <v>1171</v>
      </c>
      <c r="E105" s="918"/>
      <c r="F105" s="918" t="s">
        <v>1599</v>
      </c>
      <c r="G105" s="918" t="s">
        <v>503</v>
      </c>
      <c r="H105" s="918" t="s">
        <v>1529</v>
      </c>
      <c r="I105" s="918" t="s">
        <v>508</v>
      </c>
      <c r="J105" s="918" t="s">
        <v>508</v>
      </c>
      <c r="K105" s="918" t="s">
        <v>508</v>
      </c>
      <c r="L105" s="933">
        <v>69931</v>
      </c>
      <c r="M105" s="918">
        <v>0</v>
      </c>
      <c r="N105" s="918">
        <v>0</v>
      </c>
      <c r="O105" s="918">
        <v>0</v>
      </c>
      <c r="P105" s="918">
        <v>3733260</v>
      </c>
      <c r="Q105" s="918">
        <v>0</v>
      </c>
      <c r="R105" s="1129">
        <v>3733260</v>
      </c>
      <c r="S105" s="918">
        <v>0</v>
      </c>
      <c r="T105" s="918">
        <v>0</v>
      </c>
      <c r="U105" s="918">
        <v>0</v>
      </c>
      <c r="V105" s="918">
        <v>0</v>
      </c>
      <c r="W105" s="918">
        <v>0</v>
      </c>
      <c r="X105" s="918">
        <v>0</v>
      </c>
      <c r="Y105" s="918">
        <v>0</v>
      </c>
      <c r="Z105" s="918">
        <v>0</v>
      </c>
      <c r="AA105" s="918">
        <v>0</v>
      </c>
      <c r="AB105" s="918">
        <v>0</v>
      </c>
      <c r="AC105" s="918">
        <v>0</v>
      </c>
      <c r="AD105" s="918">
        <v>0</v>
      </c>
      <c r="AE105" s="918">
        <v>0</v>
      </c>
      <c r="AF105" s="918" t="b">
        <v>0</v>
      </c>
      <c r="AG105" s="918"/>
      <c r="AH105" s="918"/>
      <c r="AI105" s="918"/>
      <c r="AJ105" s="918" t="s">
        <v>621</v>
      </c>
    </row>
    <row r="106" spans="1:36" ht="15.75">
      <c r="A106" s="918">
        <v>2</v>
      </c>
      <c r="B106" s="918">
        <v>2</v>
      </c>
      <c r="C106" s="918">
        <v>7</v>
      </c>
      <c r="D106" s="918" t="s">
        <v>1175</v>
      </c>
      <c r="E106" s="918"/>
      <c r="F106" s="918" t="s">
        <v>1600</v>
      </c>
      <c r="G106" s="918" t="s">
        <v>503</v>
      </c>
      <c r="H106" s="918" t="s">
        <v>1533</v>
      </c>
      <c r="I106" s="918" t="s">
        <v>508</v>
      </c>
      <c r="J106" s="918" t="s">
        <v>508</v>
      </c>
      <c r="K106" s="918" t="s">
        <v>508</v>
      </c>
      <c r="L106" s="933">
        <v>1062079</v>
      </c>
      <c r="M106" s="918">
        <v>0</v>
      </c>
      <c r="N106" s="918">
        <v>0</v>
      </c>
      <c r="O106" s="918">
        <v>0</v>
      </c>
      <c r="P106" s="918">
        <v>62005969</v>
      </c>
      <c r="Q106" s="918">
        <v>0</v>
      </c>
      <c r="R106" s="1129">
        <v>62005969</v>
      </c>
      <c r="S106" s="918">
        <v>0</v>
      </c>
      <c r="T106" s="918">
        <v>0</v>
      </c>
      <c r="U106" s="918">
        <v>0</v>
      </c>
      <c r="V106" s="918">
        <v>0</v>
      </c>
      <c r="W106" s="918">
        <v>0</v>
      </c>
      <c r="X106" s="918">
        <v>0</v>
      </c>
      <c r="Y106" s="918">
        <v>0</v>
      </c>
      <c r="Z106" s="918">
        <v>0</v>
      </c>
      <c r="AA106" s="918">
        <v>0</v>
      </c>
      <c r="AB106" s="918">
        <v>0</v>
      </c>
      <c r="AC106" s="918">
        <v>0</v>
      </c>
      <c r="AD106" s="918">
        <v>0</v>
      </c>
      <c r="AE106" s="918">
        <v>0</v>
      </c>
      <c r="AF106" s="918" t="b">
        <v>0</v>
      </c>
      <c r="AG106" s="918"/>
      <c r="AH106" s="918"/>
      <c r="AI106" s="918"/>
      <c r="AJ106" s="918" t="s">
        <v>621</v>
      </c>
    </row>
    <row r="107" spans="1:36" ht="15.75">
      <c r="A107" s="918">
        <v>3</v>
      </c>
      <c r="B107" s="918">
        <v>3</v>
      </c>
      <c r="C107" s="918">
        <v>7</v>
      </c>
      <c r="D107" s="918" t="s">
        <v>1177</v>
      </c>
      <c r="E107" s="918"/>
      <c r="F107" s="918" t="s">
        <v>1601</v>
      </c>
      <c r="G107" s="918" t="s">
        <v>503</v>
      </c>
      <c r="H107" s="918" t="s">
        <v>1529</v>
      </c>
      <c r="I107" s="918" t="s">
        <v>508</v>
      </c>
      <c r="J107" s="918" t="s">
        <v>508</v>
      </c>
      <c r="K107" s="918" t="s">
        <v>508</v>
      </c>
      <c r="L107" s="933">
        <v>10311</v>
      </c>
      <c r="M107" s="918">
        <v>0</v>
      </c>
      <c r="N107" s="918">
        <v>0</v>
      </c>
      <c r="O107" s="918">
        <v>0</v>
      </c>
      <c r="P107" s="918">
        <v>443498</v>
      </c>
      <c r="Q107" s="918">
        <v>0</v>
      </c>
      <c r="R107" s="1129">
        <v>443498</v>
      </c>
      <c r="S107" s="918">
        <v>0</v>
      </c>
      <c r="T107" s="918">
        <v>0</v>
      </c>
      <c r="U107" s="918">
        <v>0</v>
      </c>
      <c r="V107" s="918">
        <v>0</v>
      </c>
      <c r="W107" s="918">
        <v>0</v>
      </c>
      <c r="X107" s="918">
        <v>0</v>
      </c>
      <c r="Y107" s="918">
        <v>0</v>
      </c>
      <c r="Z107" s="918">
        <v>0</v>
      </c>
      <c r="AA107" s="918">
        <v>0</v>
      </c>
      <c r="AB107" s="918">
        <v>0</v>
      </c>
      <c r="AC107" s="918">
        <v>0</v>
      </c>
      <c r="AD107" s="918">
        <v>0</v>
      </c>
      <c r="AE107" s="918">
        <v>0</v>
      </c>
      <c r="AF107" s="918" t="b">
        <v>0</v>
      </c>
      <c r="AG107" s="918"/>
      <c r="AH107" s="918"/>
      <c r="AI107" s="918"/>
      <c r="AJ107" s="918" t="s">
        <v>621</v>
      </c>
    </row>
    <row r="108" spans="1:36" ht="15.75">
      <c r="A108" s="918">
        <v>4</v>
      </c>
      <c r="B108" s="918">
        <v>4</v>
      </c>
      <c r="C108" s="918">
        <v>7</v>
      </c>
      <c r="D108" s="918" t="s">
        <v>1178</v>
      </c>
      <c r="E108" s="918"/>
      <c r="F108" s="918" t="s">
        <v>1602</v>
      </c>
      <c r="G108" s="918" t="s">
        <v>503</v>
      </c>
      <c r="H108" s="918" t="s">
        <v>1529</v>
      </c>
      <c r="I108" s="918" t="s">
        <v>508</v>
      </c>
      <c r="J108" s="918" t="s">
        <v>508</v>
      </c>
      <c r="K108" s="918" t="s">
        <v>508</v>
      </c>
      <c r="L108" s="933">
        <v>15338</v>
      </c>
      <c r="M108" s="918">
        <v>0</v>
      </c>
      <c r="N108" s="918">
        <v>0</v>
      </c>
      <c r="O108" s="918">
        <v>0</v>
      </c>
      <c r="P108" s="918">
        <v>646953</v>
      </c>
      <c r="Q108" s="918">
        <v>0</v>
      </c>
      <c r="R108" s="1129">
        <v>646953</v>
      </c>
      <c r="S108" s="918">
        <v>0</v>
      </c>
      <c r="T108" s="918">
        <v>0</v>
      </c>
      <c r="U108" s="918">
        <v>0</v>
      </c>
      <c r="V108" s="918">
        <v>0</v>
      </c>
      <c r="W108" s="918">
        <v>0</v>
      </c>
      <c r="X108" s="918">
        <v>0</v>
      </c>
      <c r="Y108" s="918">
        <v>0</v>
      </c>
      <c r="Z108" s="918">
        <v>0</v>
      </c>
      <c r="AA108" s="918">
        <v>0</v>
      </c>
      <c r="AB108" s="918">
        <v>0</v>
      </c>
      <c r="AC108" s="918">
        <v>0</v>
      </c>
      <c r="AD108" s="918">
        <v>0</v>
      </c>
      <c r="AE108" s="918">
        <v>0</v>
      </c>
      <c r="AF108" s="918" t="b">
        <v>0</v>
      </c>
      <c r="AG108" s="918"/>
      <c r="AH108" s="918"/>
      <c r="AI108" s="918"/>
      <c r="AJ108" s="918" t="s">
        <v>621</v>
      </c>
    </row>
    <row r="109" spans="1:36" ht="15.75">
      <c r="A109" s="918">
        <v>5</v>
      </c>
      <c r="B109" s="918">
        <v>5</v>
      </c>
      <c r="C109" s="918">
        <v>7</v>
      </c>
      <c r="D109" s="918" t="s">
        <v>1180</v>
      </c>
      <c r="E109" s="918"/>
      <c r="F109" s="918" t="s">
        <v>1603</v>
      </c>
      <c r="G109" s="918" t="s">
        <v>503</v>
      </c>
      <c r="H109" s="918" t="s">
        <v>1529</v>
      </c>
      <c r="I109" s="918" t="s">
        <v>508</v>
      </c>
      <c r="J109" s="918" t="s">
        <v>508</v>
      </c>
      <c r="K109" s="918" t="s">
        <v>508</v>
      </c>
      <c r="L109" s="933">
        <v>430</v>
      </c>
      <c r="M109" s="918">
        <v>0</v>
      </c>
      <c r="N109" s="918">
        <v>0</v>
      </c>
      <c r="O109" s="918">
        <v>0</v>
      </c>
      <c r="P109" s="918">
        <v>15355</v>
      </c>
      <c r="Q109" s="918">
        <v>0</v>
      </c>
      <c r="R109" s="1129">
        <v>15355</v>
      </c>
      <c r="S109" s="918">
        <v>0</v>
      </c>
      <c r="T109" s="918">
        <v>0</v>
      </c>
      <c r="U109" s="918">
        <v>0</v>
      </c>
      <c r="V109" s="918">
        <v>0</v>
      </c>
      <c r="W109" s="918">
        <v>0</v>
      </c>
      <c r="X109" s="918">
        <v>0</v>
      </c>
      <c r="Y109" s="918">
        <v>0</v>
      </c>
      <c r="Z109" s="918">
        <v>0</v>
      </c>
      <c r="AA109" s="918">
        <v>0</v>
      </c>
      <c r="AB109" s="918">
        <v>0</v>
      </c>
      <c r="AC109" s="918">
        <v>0</v>
      </c>
      <c r="AD109" s="918">
        <v>0</v>
      </c>
      <c r="AE109" s="918">
        <v>0</v>
      </c>
      <c r="AF109" s="918" t="b">
        <v>0</v>
      </c>
      <c r="AG109" s="918"/>
      <c r="AH109" s="918"/>
      <c r="AI109" s="918"/>
      <c r="AJ109" s="918" t="s">
        <v>621</v>
      </c>
    </row>
    <row r="110" spans="1:36" ht="15.75">
      <c r="A110" s="918">
        <v>6</v>
      </c>
      <c r="B110" s="918">
        <v>6</v>
      </c>
      <c r="C110" s="918">
        <v>7</v>
      </c>
      <c r="D110" s="918" t="s">
        <v>1182</v>
      </c>
      <c r="E110" s="918"/>
      <c r="F110" s="918" t="s">
        <v>1879</v>
      </c>
      <c r="G110" s="918" t="s">
        <v>503</v>
      </c>
      <c r="H110" s="918" t="s">
        <v>1533</v>
      </c>
      <c r="I110" s="918" t="s">
        <v>508</v>
      </c>
      <c r="J110" s="918" t="s">
        <v>508</v>
      </c>
      <c r="K110" s="918" t="s">
        <v>508</v>
      </c>
      <c r="L110" s="933">
        <v>25170</v>
      </c>
      <c r="M110" s="918">
        <v>0</v>
      </c>
      <c r="N110" s="918">
        <v>0</v>
      </c>
      <c r="O110" s="918">
        <v>0</v>
      </c>
      <c r="P110" s="918">
        <v>121891</v>
      </c>
      <c r="Q110" s="918">
        <v>0</v>
      </c>
      <c r="R110" s="1129">
        <v>121891</v>
      </c>
      <c r="S110" s="918">
        <v>0</v>
      </c>
      <c r="T110" s="918">
        <v>0</v>
      </c>
      <c r="U110" s="918">
        <v>0</v>
      </c>
      <c r="V110" s="918">
        <v>0</v>
      </c>
      <c r="W110" s="918">
        <v>0</v>
      </c>
      <c r="X110" s="918">
        <v>0</v>
      </c>
      <c r="Y110" s="918">
        <v>0</v>
      </c>
      <c r="Z110" s="918">
        <v>0</v>
      </c>
      <c r="AA110" s="918">
        <v>0</v>
      </c>
      <c r="AB110" s="918">
        <v>0</v>
      </c>
      <c r="AC110" s="918">
        <v>0</v>
      </c>
      <c r="AD110" s="918">
        <v>0</v>
      </c>
      <c r="AE110" s="918">
        <v>0</v>
      </c>
      <c r="AF110" s="918" t="b">
        <v>0</v>
      </c>
      <c r="AG110" s="918"/>
      <c r="AH110" s="918"/>
      <c r="AI110" s="918"/>
      <c r="AJ110" s="918" t="s">
        <v>621</v>
      </c>
    </row>
    <row r="111" spans="1:36" ht="15.75">
      <c r="A111" s="918"/>
      <c r="B111" s="918"/>
      <c r="C111" s="918"/>
      <c r="D111" s="918"/>
      <c r="E111" s="918"/>
      <c r="F111" s="918"/>
      <c r="G111" s="918"/>
      <c r="H111" s="918"/>
      <c r="I111" s="918"/>
      <c r="J111" s="918"/>
      <c r="K111" s="918"/>
      <c r="L111" s="1044">
        <f>SUM(L40:L110)</f>
        <v>18088277</v>
      </c>
      <c r="M111" s="918"/>
      <c r="N111" s="918"/>
      <c r="O111" s="918"/>
      <c r="P111" s="918"/>
      <c r="Q111" s="918"/>
      <c r="R111" s="1130">
        <f>SUM(R40:R110)</f>
        <v>877059313</v>
      </c>
      <c r="S111" s="918"/>
      <c r="T111" s="918"/>
      <c r="U111" s="918"/>
      <c r="V111" s="918"/>
      <c r="W111" s="918"/>
      <c r="X111" s="918"/>
      <c r="Y111" s="918"/>
      <c r="Z111" s="918"/>
      <c r="AA111" s="918"/>
      <c r="AB111" s="918"/>
      <c r="AC111" s="918"/>
      <c r="AD111" s="918"/>
      <c r="AE111" s="918"/>
      <c r="AF111" s="918"/>
      <c r="AG111" s="918"/>
      <c r="AH111" s="918"/>
      <c r="AI111" s="918"/>
      <c r="AJ111" s="918"/>
    </row>
    <row r="112" spans="1:36" ht="15.75">
      <c r="A112" s="918">
        <v>7</v>
      </c>
      <c r="B112" s="918">
        <v>7</v>
      </c>
      <c r="C112" s="918">
        <v>7</v>
      </c>
      <c r="D112" s="918" t="s">
        <v>1183</v>
      </c>
      <c r="E112" s="918"/>
      <c r="F112" s="918" t="s">
        <v>1856</v>
      </c>
      <c r="G112" s="918" t="s">
        <v>509</v>
      </c>
      <c r="H112" s="918" t="s">
        <v>1527</v>
      </c>
      <c r="I112" s="918" t="s">
        <v>508</v>
      </c>
      <c r="J112" s="918" t="s">
        <v>508</v>
      </c>
      <c r="K112" s="918" t="s">
        <v>508</v>
      </c>
      <c r="L112" s="933">
        <v>10385</v>
      </c>
      <c r="M112" s="918">
        <v>0</v>
      </c>
      <c r="N112" s="918">
        <v>0</v>
      </c>
      <c r="O112" s="918">
        <v>0</v>
      </c>
      <c r="P112" s="918">
        <v>0</v>
      </c>
      <c r="Q112" s="918">
        <v>0</v>
      </c>
      <c r="R112" s="1129">
        <v>0</v>
      </c>
      <c r="S112" s="918">
        <v>0</v>
      </c>
      <c r="T112" s="918">
        <v>0</v>
      </c>
      <c r="U112" s="918">
        <v>561410540</v>
      </c>
      <c r="V112" s="918">
        <v>0</v>
      </c>
      <c r="W112" s="918">
        <v>0</v>
      </c>
      <c r="X112" s="918">
        <v>0</v>
      </c>
      <c r="Y112" s="918">
        <v>0</v>
      </c>
      <c r="Z112" s="918">
        <v>0</v>
      </c>
      <c r="AA112" s="918">
        <v>0</v>
      </c>
      <c r="AB112" s="918">
        <v>0</v>
      </c>
      <c r="AC112" s="918">
        <v>0</v>
      </c>
      <c r="AD112" s="918">
        <v>0</v>
      </c>
      <c r="AE112" s="918">
        <v>0</v>
      </c>
      <c r="AF112" s="918" t="b">
        <v>0</v>
      </c>
      <c r="AG112" s="918"/>
      <c r="AH112" s="918"/>
      <c r="AI112" s="918"/>
      <c r="AJ112" s="918" t="s">
        <v>621</v>
      </c>
    </row>
    <row r="113" spans="1:36" ht="15.75">
      <c r="A113" s="918">
        <v>8</v>
      </c>
      <c r="B113" s="918">
        <v>8</v>
      </c>
      <c r="C113" s="918">
        <v>7</v>
      </c>
      <c r="D113" s="918" t="s">
        <v>1185</v>
      </c>
      <c r="E113" s="918"/>
      <c r="F113" s="918" t="s">
        <v>1886</v>
      </c>
      <c r="G113" s="918" t="s">
        <v>509</v>
      </c>
      <c r="H113" s="918"/>
      <c r="I113" s="918" t="s">
        <v>508</v>
      </c>
      <c r="J113" s="918" t="s">
        <v>508</v>
      </c>
      <c r="K113" s="918" t="s">
        <v>508</v>
      </c>
      <c r="L113" s="933">
        <v>0</v>
      </c>
      <c r="M113" s="918">
        <v>0</v>
      </c>
      <c r="N113" s="918">
        <v>0</v>
      </c>
      <c r="O113" s="918">
        <v>0</v>
      </c>
      <c r="P113" s="918">
        <v>0</v>
      </c>
      <c r="Q113" s="918">
        <v>-6137952</v>
      </c>
      <c r="R113" s="1129">
        <v>-6137952</v>
      </c>
      <c r="S113" s="918">
        <v>0</v>
      </c>
      <c r="T113" s="918">
        <v>0</v>
      </c>
      <c r="U113" s="918">
        <v>0</v>
      </c>
      <c r="V113" s="918">
        <v>0</v>
      </c>
      <c r="W113" s="918">
        <v>0</v>
      </c>
      <c r="X113" s="918">
        <v>0</v>
      </c>
      <c r="Y113" s="918">
        <v>0</v>
      </c>
      <c r="Z113" s="918">
        <v>0</v>
      </c>
      <c r="AA113" s="918">
        <v>0</v>
      </c>
      <c r="AB113" s="918">
        <v>0</v>
      </c>
      <c r="AC113" s="918">
        <v>0</v>
      </c>
      <c r="AD113" s="918">
        <v>561410560</v>
      </c>
      <c r="AE113" s="918">
        <v>0</v>
      </c>
      <c r="AF113" s="918" t="b">
        <v>0</v>
      </c>
      <c r="AG113" s="918"/>
      <c r="AH113" s="918"/>
      <c r="AI113" s="918"/>
      <c r="AJ113" s="918" t="s">
        <v>621</v>
      </c>
    </row>
    <row r="114" spans="1:36" ht="15.75">
      <c r="A114" s="918">
        <v>9</v>
      </c>
      <c r="B114" s="918">
        <v>9</v>
      </c>
      <c r="C114" s="918">
        <v>7</v>
      </c>
      <c r="D114" s="918" t="s">
        <v>1187</v>
      </c>
      <c r="E114" s="918"/>
      <c r="F114" s="918" t="s">
        <v>1887</v>
      </c>
      <c r="G114" s="918" t="s">
        <v>509</v>
      </c>
      <c r="H114" s="918"/>
      <c r="I114" s="918" t="s">
        <v>508</v>
      </c>
      <c r="J114" s="918" t="s">
        <v>508</v>
      </c>
      <c r="K114" s="918" t="s">
        <v>508</v>
      </c>
      <c r="L114" s="933">
        <v>0</v>
      </c>
      <c r="M114" s="918">
        <v>0</v>
      </c>
      <c r="N114" s="918">
        <v>0</v>
      </c>
      <c r="O114" s="918">
        <v>0</v>
      </c>
      <c r="P114" s="918">
        <v>0</v>
      </c>
      <c r="Q114" s="918">
        <v>-1170123</v>
      </c>
      <c r="R114" s="1129">
        <v>-1170123</v>
      </c>
      <c r="S114" s="918">
        <v>0</v>
      </c>
      <c r="T114" s="918">
        <v>0</v>
      </c>
      <c r="U114" s="918">
        <v>0</v>
      </c>
      <c r="V114" s="918">
        <v>0</v>
      </c>
      <c r="W114" s="918">
        <v>0</v>
      </c>
      <c r="X114" s="918">
        <v>0</v>
      </c>
      <c r="Y114" s="918">
        <v>0</v>
      </c>
      <c r="Z114" s="918">
        <v>0</v>
      </c>
      <c r="AA114" s="918">
        <v>0</v>
      </c>
      <c r="AB114" s="918">
        <v>0</v>
      </c>
      <c r="AC114" s="918">
        <v>0</v>
      </c>
      <c r="AD114" s="918">
        <v>561410561</v>
      </c>
      <c r="AE114" s="918">
        <v>0</v>
      </c>
      <c r="AF114" s="918" t="b">
        <v>0</v>
      </c>
      <c r="AG114" s="918"/>
      <c r="AH114" s="918"/>
      <c r="AI114" s="918"/>
      <c r="AJ114" s="918" t="s">
        <v>621</v>
      </c>
    </row>
    <row r="115" spans="1:36" ht="15.75">
      <c r="A115" s="918">
        <v>10</v>
      </c>
      <c r="B115" s="918">
        <v>10</v>
      </c>
      <c r="C115" s="918">
        <v>7</v>
      </c>
      <c r="D115" s="918" t="s">
        <v>1189</v>
      </c>
      <c r="E115" s="918"/>
      <c r="F115" s="918" t="s">
        <v>1888</v>
      </c>
      <c r="G115" s="918" t="s">
        <v>509</v>
      </c>
      <c r="H115" s="918"/>
      <c r="I115" s="918" t="s">
        <v>508</v>
      </c>
      <c r="J115" s="918" t="s">
        <v>508</v>
      </c>
      <c r="K115" s="918" t="s">
        <v>508</v>
      </c>
      <c r="L115" s="933">
        <v>0</v>
      </c>
      <c r="M115" s="918">
        <v>0</v>
      </c>
      <c r="N115" s="918">
        <v>0</v>
      </c>
      <c r="O115" s="918">
        <v>0</v>
      </c>
      <c r="P115" s="918">
        <v>0</v>
      </c>
      <c r="Q115" s="918">
        <v>-167320</v>
      </c>
      <c r="R115" s="1129">
        <v>-167320</v>
      </c>
      <c r="S115" s="918">
        <v>0</v>
      </c>
      <c r="T115" s="918">
        <v>0</v>
      </c>
      <c r="U115" s="918">
        <v>0</v>
      </c>
      <c r="V115" s="918">
        <v>0</v>
      </c>
      <c r="W115" s="918">
        <v>0</v>
      </c>
      <c r="X115" s="918">
        <v>0</v>
      </c>
      <c r="Y115" s="918">
        <v>0</v>
      </c>
      <c r="Z115" s="918">
        <v>0</v>
      </c>
      <c r="AA115" s="918">
        <v>0</v>
      </c>
      <c r="AB115" s="918">
        <v>0</v>
      </c>
      <c r="AC115" s="918">
        <v>0</v>
      </c>
      <c r="AD115" s="918">
        <v>561410562</v>
      </c>
      <c r="AE115" s="918">
        <v>0</v>
      </c>
      <c r="AF115" s="918" t="b">
        <v>0</v>
      </c>
      <c r="AG115" s="918"/>
      <c r="AH115" s="918"/>
      <c r="AI115" s="918"/>
      <c r="AJ115" s="918" t="s">
        <v>621</v>
      </c>
    </row>
    <row r="116" spans="1:36" ht="15.75">
      <c r="A116" s="918">
        <v>11</v>
      </c>
      <c r="B116" s="918">
        <v>11</v>
      </c>
      <c r="C116" s="918">
        <v>7</v>
      </c>
      <c r="D116" s="918" t="s">
        <v>1191</v>
      </c>
      <c r="E116" s="918"/>
      <c r="F116" s="918" t="s">
        <v>1889</v>
      </c>
      <c r="G116" s="918" t="s">
        <v>509</v>
      </c>
      <c r="H116" s="918"/>
      <c r="I116" s="918" t="s">
        <v>508</v>
      </c>
      <c r="J116" s="918" t="s">
        <v>508</v>
      </c>
      <c r="K116" s="918" t="s">
        <v>508</v>
      </c>
      <c r="L116" s="933">
        <v>0</v>
      </c>
      <c r="M116" s="918">
        <v>0</v>
      </c>
      <c r="N116" s="918">
        <v>0</v>
      </c>
      <c r="O116" s="918">
        <v>0</v>
      </c>
      <c r="P116" s="918">
        <v>0</v>
      </c>
      <c r="Q116" s="918">
        <v>55735</v>
      </c>
      <c r="R116" s="1129">
        <v>55735</v>
      </c>
      <c r="S116" s="918">
        <v>0</v>
      </c>
      <c r="T116" s="918">
        <v>0</v>
      </c>
      <c r="U116" s="918">
        <v>0</v>
      </c>
      <c r="V116" s="918">
        <v>0</v>
      </c>
      <c r="W116" s="918">
        <v>0</v>
      </c>
      <c r="X116" s="918">
        <v>0</v>
      </c>
      <c r="Y116" s="918">
        <v>0</v>
      </c>
      <c r="Z116" s="918">
        <v>0</v>
      </c>
      <c r="AA116" s="918">
        <v>0</v>
      </c>
      <c r="AB116" s="918">
        <v>0</v>
      </c>
      <c r="AC116" s="918">
        <v>0</v>
      </c>
      <c r="AD116" s="918">
        <v>561410563</v>
      </c>
      <c r="AE116" s="918">
        <v>0</v>
      </c>
      <c r="AF116" s="918" t="b">
        <v>0</v>
      </c>
      <c r="AG116" s="918"/>
      <c r="AH116" s="918"/>
      <c r="AI116" s="918"/>
      <c r="AJ116" s="918" t="s">
        <v>621</v>
      </c>
    </row>
    <row r="117" spans="1:36" ht="15.75">
      <c r="A117" s="918">
        <v>12</v>
      </c>
      <c r="B117" s="918">
        <v>12</v>
      </c>
      <c r="C117" s="918">
        <v>7</v>
      </c>
      <c r="D117" s="918" t="s">
        <v>1192</v>
      </c>
      <c r="E117" s="918"/>
      <c r="F117" s="918" t="s">
        <v>1262</v>
      </c>
      <c r="G117" s="918" t="s">
        <v>509</v>
      </c>
      <c r="H117" s="918"/>
      <c r="I117" s="918" t="s">
        <v>508</v>
      </c>
      <c r="J117" s="918" t="s">
        <v>508</v>
      </c>
      <c r="K117" s="918" t="s">
        <v>508</v>
      </c>
      <c r="L117" s="933">
        <v>0</v>
      </c>
      <c r="M117" s="918">
        <v>0</v>
      </c>
      <c r="N117" s="918">
        <v>0</v>
      </c>
      <c r="O117" s="918">
        <v>0</v>
      </c>
      <c r="P117" s="918">
        <v>0</v>
      </c>
      <c r="Q117" s="918">
        <v>-6000000</v>
      </c>
      <c r="R117" s="1129">
        <v>-6000000</v>
      </c>
      <c r="S117" s="918">
        <v>0</v>
      </c>
      <c r="T117" s="918">
        <v>0</v>
      </c>
      <c r="U117" s="918">
        <v>0</v>
      </c>
      <c r="V117" s="918">
        <v>0</v>
      </c>
      <c r="W117" s="918">
        <v>0</v>
      </c>
      <c r="X117" s="918">
        <v>0</v>
      </c>
      <c r="Y117" s="918">
        <v>0</v>
      </c>
      <c r="Z117" s="918">
        <v>0</v>
      </c>
      <c r="AA117" s="918">
        <v>0</v>
      </c>
      <c r="AB117" s="918">
        <v>0</v>
      </c>
      <c r="AC117" s="918">
        <v>0</v>
      </c>
      <c r="AD117" s="918">
        <v>561410564</v>
      </c>
      <c r="AE117" s="918">
        <v>0</v>
      </c>
      <c r="AF117" s="918" t="b">
        <v>0</v>
      </c>
      <c r="AG117" s="918"/>
      <c r="AH117" s="918"/>
      <c r="AI117" s="918"/>
      <c r="AJ117" s="918" t="s">
        <v>621</v>
      </c>
    </row>
    <row r="118" spans="1:36" ht="15.75">
      <c r="A118" s="918">
        <v>13</v>
      </c>
      <c r="B118" s="918">
        <v>13</v>
      </c>
      <c r="C118" s="918">
        <v>7</v>
      </c>
      <c r="D118" s="918" t="s">
        <v>1194</v>
      </c>
      <c r="E118" s="918"/>
      <c r="F118" s="918" t="s">
        <v>1890</v>
      </c>
      <c r="G118" s="918" t="s">
        <v>509</v>
      </c>
      <c r="H118" s="918"/>
      <c r="I118" s="918" t="s">
        <v>508</v>
      </c>
      <c r="J118" s="918" t="s">
        <v>508</v>
      </c>
      <c r="K118" s="918" t="s">
        <v>508</v>
      </c>
      <c r="L118" s="933">
        <v>0</v>
      </c>
      <c r="M118" s="918">
        <v>0</v>
      </c>
      <c r="N118" s="918">
        <v>0</v>
      </c>
      <c r="O118" s="918">
        <v>0</v>
      </c>
      <c r="P118" s="918">
        <v>0</v>
      </c>
      <c r="Q118" s="918">
        <v>3270527</v>
      </c>
      <c r="R118" s="1129">
        <v>3270527</v>
      </c>
      <c r="S118" s="918">
        <v>0</v>
      </c>
      <c r="T118" s="918">
        <v>0</v>
      </c>
      <c r="U118" s="918">
        <v>0</v>
      </c>
      <c r="V118" s="918">
        <v>0</v>
      </c>
      <c r="W118" s="918">
        <v>0</v>
      </c>
      <c r="X118" s="918">
        <v>0</v>
      </c>
      <c r="Y118" s="918">
        <v>0</v>
      </c>
      <c r="Z118" s="918">
        <v>0</v>
      </c>
      <c r="AA118" s="918">
        <v>0</v>
      </c>
      <c r="AB118" s="918">
        <v>0</v>
      </c>
      <c r="AC118" s="918">
        <v>0</v>
      </c>
      <c r="AD118" s="918">
        <v>561410565</v>
      </c>
      <c r="AE118" s="918">
        <v>0</v>
      </c>
      <c r="AF118" s="918" t="b">
        <v>0</v>
      </c>
      <c r="AG118" s="918"/>
      <c r="AH118" s="918"/>
      <c r="AI118" s="918"/>
      <c r="AJ118" s="918" t="s">
        <v>621</v>
      </c>
    </row>
    <row r="119" spans="1:36" ht="15.75">
      <c r="A119" s="918">
        <v>14</v>
      </c>
      <c r="B119" s="918">
        <v>14</v>
      </c>
      <c r="C119" s="918">
        <v>7</v>
      </c>
      <c r="D119" s="918" t="s">
        <v>1196</v>
      </c>
      <c r="E119" s="918"/>
      <c r="F119" s="918" t="s">
        <v>1891</v>
      </c>
      <c r="G119" s="918" t="s">
        <v>509</v>
      </c>
      <c r="H119" s="918"/>
      <c r="I119" s="918" t="s">
        <v>508</v>
      </c>
      <c r="J119" s="918" t="s">
        <v>508</v>
      </c>
      <c r="K119" s="918" t="s">
        <v>508</v>
      </c>
      <c r="L119" s="933">
        <v>0</v>
      </c>
      <c r="M119" s="918">
        <v>0</v>
      </c>
      <c r="N119" s="918">
        <v>0</v>
      </c>
      <c r="O119" s="918">
        <v>0</v>
      </c>
      <c r="P119" s="918">
        <v>0</v>
      </c>
      <c r="Q119" s="918">
        <v>3816</v>
      </c>
      <c r="R119" s="1129">
        <v>3816</v>
      </c>
      <c r="S119" s="918">
        <v>0</v>
      </c>
      <c r="T119" s="918">
        <v>0</v>
      </c>
      <c r="U119" s="918">
        <v>0</v>
      </c>
      <c r="V119" s="918">
        <v>0</v>
      </c>
      <c r="W119" s="918">
        <v>0</v>
      </c>
      <c r="X119" s="918">
        <v>0</v>
      </c>
      <c r="Y119" s="918">
        <v>0</v>
      </c>
      <c r="Z119" s="918">
        <v>0</v>
      </c>
      <c r="AA119" s="918">
        <v>0</v>
      </c>
      <c r="AB119" s="918">
        <v>0</v>
      </c>
      <c r="AC119" s="918">
        <v>0</v>
      </c>
      <c r="AD119" s="918">
        <v>561410566</v>
      </c>
      <c r="AE119" s="918">
        <v>0</v>
      </c>
      <c r="AF119" s="918" t="b">
        <v>0</v>
      </c>
      <c r="AG119" s="918"/>
      <c r="AH119" s="918"/>
      <c r="AI119" s="918"/>
      <c r="AJ119" s="918" t="s">
        <v>621</v>
      </c>
    </row>
    <row r="120" spans="1:36" ht="15.75">
      <c r="A120" s="918">
        <v>1</v>
      </c>
      <c r="B120" s="918">
        <v>1</v>
      </c>
      <c r="C120" s="918">
        <v>8</v>
      </c>
      <c r="D120" s="918" t="s">
        <v>1171</v>
      </c>
      <c r="E120" s="918"/>
      <c r="F120" s="918"/>
      <c r="G120" s="918" t="s">
        <v>509</v>
      </c>
      <c r="H120" s="918"/>
      <c r="I120" s="918"/>
      <c r="J120" s="918"/>
      <c r="K120" s="918"/>
      <c r="L120" s="933">
        <v>0</v>
      </c>
      <c r="M120" s="918">
        <v>0</v>
      </c>
      <c r="N120" s="918">
        <v>0</v>
      </c>
      <c r="O120" s="918">
        <v>0</v>
      </c>
      <c r="P120" s="918">
        <v>0</v>
      </c>
      <c r="Q120" s="918">
        <v>0</v>
      </c>
      <c r="R120" s="1129">
        <v>0</v>
      </c>
      <c r="S120" s="918">
        <v>0</v>
      </c>
      <c r="T120" s="918">
        <v>0</v>
      </c>
      <c r="U120" s="918">
        <v>0</v>
      </c>
      <c r="V120" s="918">
        <v>0</v>
      </c>
      <c r="W120" s="918">
        <v>0</v>
      </c>
      <c r="X120" s="918">
        <v>0</v>
      </c>
      <c r="Y120" s="918">
        <v>0</v>
      </c>
      <c r="Z120" s="918">
        <v>0</v>
      </c>
      <c r="AA120" s="918">
        <v>0</v>
      </c>
      <c r="AB120" s="918">
        <v>0</v>
      </c>
      <c r="AC120" s="918">
        <v>0</v>
      </c>
      <c r="AD120" s="918">
        <v>0</v>
      </c>
      <c r="AE120" s="918">
        <v>0</v>
      </c>
      <c r="AF120" s="918" t="b">
        <v>0</v>
      </c>
      <c r="AG120" s="918"/>
      <c r="AH120" s="918"/>
      <c r="AI120" s="918"/>
      <c r="AJ120" s="918" t="s">
        <v>621</v>
      </c>
    </row>
    <row r="121" spans="1:36" ht="15.75">
      <c r="A121" s="918">
        <v>2</v>
      </c>
      <c r="B121" s="918">
        <v>2</v>
      </c>
      <c r="C121" s="918">
        <v>8</v>
      </c>
      <c r="D121" s="918" t="s">
        <v>1175</v>
      </c>
      <c r="E121" s="918"/>
      <c r="F121" s="918" t="s">
        <v>1892</v>
      </c>
      <c r="G121" s="918" t="s">
        <v>509</v>
      </c>
      <c r="H121" s="918"/>
      <c r="I121" s="918"/>
      <c r="J121" s="918"/>
      <c r="K121" s="918"/>
      <c r="L121" s="933">
        <v>0</v>
      </c>
      <c r="M121" s="918">
        <v>0</v>
      </c>
      <c r="N121" s="918">
        <v>0</v>
      </c>
      <c r="O121" s="918">
        <v>0</v>
      </c>
      <c r="P121" s="918">
        <v>0</v>
      </c>
      <c r="Q121" s="918">
        <v>-358189</v>
      </c>
      <c r="R121" s="1129">
        <v>-358189</v>
      </c>
      <c r="S121" s="918">
        <v>0</v>
      </c>
      <c r="T121" s="918">
        <v>0</v>
      </c>
      <c r="U121" s="918">
        <v>0</v>
      </c>
      <c r="V121" s="918">
        <v>0</v>
      </c>
      <c r="W121" s="918">
        <v>0</v>
      </c>
      <c r="X121" s="918">
        <v>0</v>
      </c>
      <c r="Y121" s="918">
        <v>0</v>
      </c>
      <c r="Z121" s="918">
        <v>0</v>
      </c>
      <c r="AA121" s="918">
        <v>0</v>
      </c>
      <c r="AB121" s="918">
        <v>0</v>
      </c>
      <c r="AC121" s="918">
        <v>0</v>
      </c>
      <c r="AD121" s="918">
        <v>0</v>
      </c>
      <c r="AE121" s="918">
        <v>0</v>
      </c>
      <c r="AF121" s="918" t="b">
        <v>0</v>
      </c>
      <c r="AG121" s="918"/>
      <c r="AH121" s="918"/>
      <c r="AI121" s="918"/>
      <c r="AJ121" s="918" t="s">
        <v>621</v>
      </c>
    </row>
    <row r="122" spans="1:36" ht="15.75">
      <c r="A122" s="918">
        <v>3</v>
      </c>
      <c r="B122" s="918">
        <v>3</v>
      </c>
      <c r="C122" s="918">
        <v>8</v>
      </c>
      <c r="D122" s="918" t="s">
        <v>1177</v>
      </c>
      <c r="E122" s="918"/>
      <c r="F122" s="918"/>
      <c r="G122" s="918"/>
      <c r="H122" s="918"/>
      <c r="I122" s="918"/>
      <c r="J122" s="918"/>
      <c r="K122" s="918"/>
      <c r="L122" s="933">
        <v>0</v>
      </c>
      <c r="M122" s="918">
        <v>0</v>
      </c>
      <c r="N122" s="918">
        <v>0</v>
      </c>
      <c r="O122" s="918">
        <v>0</v>
      </c>
      <c r="P122" s="918">
        <v>0</v>
      </c>
      <c r="Q122" s="918">
        <v>0</v>
      </c>
      <c r="R122" s="1129">
        <v>0</v>
      </c>
      <c r="S122" s="918">
        <v>0</v>
      </c>
      <c r="T122" s="918">
        <v>0</v>
      </c>
      <c r="U122" s="918">
        <v>0</v>
      </c>
      <c r="V122" s="918">
        <v>0</v>
      </c>
      <c r="W122" s="918">
        <v>0</v>
      </c>
      <c r="X122" s="918">
        <v>0</v>
      </c>
      <c r="Y122" s="918">
        <v>0</v>
      </c>
      <c r="Z122" s="918">
        <v>0</v>
      </c>
      <c r="AA122" s="918">
        <v>0</v>
      </c>
      <c r="AB122" s="918">
        <v>0</v>
      </c>
      <c r="AC122" s="918">
        <v>0</v>
      </c>
      <c r="AD122" s="918">
        <v>0</v>
      </c>
      <c r="AE122" s="918">
        <v>0</v>
      </c>
      <c r="AF122" s="918" t="b">
        <v>0</v>
      </c>
      <c r="AG122" s="918"/>
      <c r="AH122" s="918"/>
      <c r="AI122" s="918"/>
      <c r="AJ122" s="918" t="s">
        <v>621</v>
      </c>
    </row>
    <row r="123" spans="1:36" ht="15.75">
      <c r="A123" s="918">
        <v>4</v>
      </c>
      <c r="B123" s="918">
        <v>4</v>
      </c>
      <c r="C123" s="918">
        <v>8</v>
      </c>
      <c r="D123" s="918" t="s">
        <v>1178</v>
      </c>
      <c r="E123" s="918"/>
      <c r="F123" s="918" t="s">
        <v>1606</v>
      </c>
      <c r="G123" s="918"/>
      <c r="H123" s="918"/>
      <c r="I123" s="918"/>
      <c r="J123" s="918"/>
      <c r="K123" s="918"/>
      <c r="L123" s="933">
        <v>0</v>
      </c>
      <c r="M123" s="918">
        <v>0</v>
      </c>
      <c r="N123" s="918">
        <v>0</v>
      </c>
      <c r="O123" s="918">
        <v>0</v>
      </c>
      <c r="P123" s="918">
        <v>0</v>
      </c>
      <c r="Q123" s="918">
        <v>0</v>
      </c>
      <c r="R123" s="1129">
        <v>0</v>
      </c>
      <c r="S123" s="918">
        <v>561410552</v>
      </c>
      <c r="T123" s="918">
        <v>0</v>
      </c>
      <c r="U123" s="918">
        <v>0</v>
      </c>
      <c r="V123" s="918">
        <v>0</v>
      </c>
      <c r="W123" s="918">
        <v>0</v>
      </c>
      <c r="X123" s="918">
        <v>0</v>
      </c>
      <c r="Y123" s="918">
        <v>0</v>
      </c>
      <c r="Z123" s="918">
        <v>0</v>
      </c>
      <c r="AA123" s="918">
        <v>0</v>
      </c>
      <c r="AB123" s="918">
        <v>0</v>
      </c>
      <c r="AC123" s="918">
        <v>0</v>
      </c>
      <c r="AD123" s="918">
        <v>0</v>
      </c>
      <c r="AE123" s="918">
        <v>0</v>
      </c>
      <c r="AF123" s="918" t="b">
        <v>0</v>
      </c>
      <c r="AG123" s="918"/>
      <c r="AH123" s="918"/>
      <c r="AI123" s="918"/>
      <c r="AJ123" s="918" t="s">
        <v>621</v>
      </c>
    </row>
    <row r="124" spans="1:36" ht="15.75">
      <c r="A124" s="918">
        <v>5</v>
      </c>
      <c r="B124" s="918">
        <v>5</v>
      </c>
      <c r="C124" s="918">
        <v>8</v>
      </c>
      <c r="D124" s="918" t="s">
        <v>1180</v>
      </c>
      <c r="E124" s="918"/>
      <c r="F124" s="918"/>
      <c r="G124" s="918"/>
      <c r="H124" s="918"/>
      <c r="I124" s="918"/>
      <c r="J124" s="918"/>
      <c r="K124" s="918"/>
      <c r="L124" s="933">
        <v>0</v>
      </c>
      <c r="M124" s="918">
        <v>0</v>
      </c>
      <c r="N124" s="918">
        <v>0</v>
      </c>
      <c r="O124" s="918">
        <v>0</v>
      </c>
      <c r="P124" s="918">
        <v>0</v>
      </c>
      <c r="Q124" s="918">
        <v>0</v>
      </c>
      <c r="R124" s="1129">
        <f>SUM(R112:R123)</f>
        <v>-10503506</v>
      </c>
      <c r="S124" s="918">
        <v>0</v>
      </c>
      <c r="T124" s="918">
        <v>0</v>
      </c>
      <c r="U124" s="918">
        <v>0</v>
      </c>
      <c r="V124" s="918">
        <v>0</v>
      </c>
      <c r="W124" s="918">
        <v>0</v>
      </c>
      <c r="X124" s="918">
        <v>0</v>
      </c>
      <c r="Y124" s="918">
        <v>0</v>
      </c>
      <c r="Z124" s="918">
        <v>0</v>
      </c>
      <c r="AA124" s="918">
        <v>0</v>
      </c>
      <c r="AB124" s="918">
        <v>0</v>
      </c>
      <c r="AC124" s="918">
        <v>0</v>
      </c>
      <c r="AD124" s="918">
        <v>0</v>
      </c>
      <c r="AE124" s="918">
        <v>0</v>
      </c>
      <c r="AF124" s="918" t="b">
        <v>0</v>
      </c>
      <c r="AG124" s="918"/>
      <c r="AH124" s="918"/>
      <c r="AI124" s="918"/>
      <c r="AJ124" s="918" t="s">
        <v>621</v>
      </c>
    </row>
    <row r="125" spans="1:36" ht="15.75">
      <c r="A125" s="918">
        <v>6</v>
      </c>
      <c r="B125" s="918">
        <v>6</v>
      </c>
      <c r="C125" s="918">
        <v>8</v>
      </c>
      <c r="D125" s="918" t="s">
        <v>1182</v>
      </c>
      <c r="E125" s="918"/>
      <c r="F125" s="918"/>
      <c r="G125" s="918"/>
      <c r="H125" s="918"/>
      <c r="I125" s="918"/>
      <c r="J125" s="918"/>
      <c r="K125" s="918"/>
      <c r="L125" s="933">
        <v>0</v>
      </c>
      <c r="M125" s="918">
        <v>0</v>
      </c>
      <c r="N125" s="918">
        <v>0</v>
      </c>
      <c r="O125" s="918">
        <v>0</v>
      </c>
      <c r="P125" s="918">
        <v>0</v>
      </c>
      <c r="Q125" s="918">
        <v>0</v>
      </c>
      <c r="R125" s="1129">
        <v>0</v>
      </c>
      <c r="S125" s="918">
        <v>0</v>
      </c>
      <c r="T125" s="918">
        <v>0</v>
      </c>
      <c r="U125" s="918">
        <v>0</v>
      </c>
      <c r="V125" s="918">
        <v>0</v>
      </c>
      <c r="W125" s="918">
        <v>0</v>
      </c>
      <c r="X125" s="918">
        <v>0</v>
      </c>
      <c r="Y125" s="918">
        <v>0</v>
      </c>
      <c r="Z125" s="918">
        <v>0</v>
      </c>
      <c r="AA125" s="918">
        <v>0</v>
      </c>
      <c r="AB125" s="918">
        <v>0</v>
      </c>
      <c r="AC125" s="918">
        <v>0</v>
      </c>
      <c r="AD125" s="918">
        <v>0</v>
      </c>
      <c r="AE125" s="918">
        <v>0</v>
      </c>
      <c r="AF125" s="918" t="b">
        <v>0</v>
      </c>
      <c r="AG125" s="918"/>
      <c r="AH125" s="918"/>
      <c r="AI125" s="918"/>
      <c r="AJ125" s="918" t="s">
        <v>621</v>
      </c>
    </row>
    <row r="126" spans="1:36" ht="15.75">
      <c r="A126" s="918">
        <v>7</v>
      </c>
      <c r="B126" s="918">
        <v>7</v>
      </c>
      <c r="C126" s="918">
        <v>8</v>
      </c>
      <c r="D126" s="918" t="s">
        <v>1183</v>
      </c>
      <c r="E126" s="918"/>
      <c r="F126" s="918"/>
      <c r="G126" s="918"/>
      <c r="H126" s="918"/>
      <c r="I126" s="918"/>
      <c r="J126" s="918"/>
      <c r="K126" s="918"/>
      <c r="L126" s="933">
        <v>0</v>
      </c>
      <c r="M126" s="918">
        <v>0</v>
      </c>
      <c r="N126" s="918">
        <v>0</v>
      </c>
      <c r="O126" s="918">
        <v>0</v>
      </c>
      <c r="P126" s="918">
        <v>0</v>
      </c>
      <c r="Q126" s="918">
        <v>0</v>
      </c>
      <c r="R126" s="1129">
        <v>0</v>
      </c>
      <c r="S126" s="918">
        <v>0</v>
      </c>
      <c r="T126" s="918">
        <v>0</v>
      </c>
      <c r="U126" s="918">
        <v>0</v>
      </c>
      <c r="V126" s="918">
        <v>0</v>
      </c>
      <c r="W126" s="918">
        <v>0</v>
      </c>
      <c r="X126" s="918">
        <v>0</v>
      </c>
      <c r="Y126" s="918">
        <v>0</v>
      </c>
      <c r="Z126" s="918">
        <v>0</v>
      </c>
      <c r="AA126" s="918">
        <v>0</v>
      </c>
      <c r="AB126" s="918">
        <v>0</v>
      </c>
      <c r="AC126" s="918">
        <v>0</v>
      </c>
      <c r="AD126" s="918">
        <v>0</v>
      </c>
      <c r="AE126" s="918">
        <v>0</v>
      </c>
      <c r="AF126" s="918" t="b">
        <v>0</v>
      </c>
      <c r="AG126" s="918"/>
      <c r="AH126" s="918"/>
      <c r="AI126" s="918"/>
      <c r="AJ126" s="918" t="s">
        <v>621</v>
      </c>
    </row>
    <row r="127" spans="1:36" ht="15.75">
      <c r="A127" s="918">
        <v>8</v>
      </c>
      <c r="B127" s="918">
        <v>8</v>
      </c>
      <c r="C127" s="918">
        <v>8</v>
      </c>
      <c r="D127" s="918" t="s">
        <v>1185</v>
      </c>
      <c r="E127" s="918"/>
      <c r="F127" s="918"/>
      <c r="G127" s="918"/>
      <c r="H127" s="918"/>
      <c r="I127" s="918"/>
      <c r="J127" s="918"/>
      <c r="K127" s="918"/>
      <c r="L127" s="933">
        <v>0</v>
      </c>
      <c r="M127" s="918">
        <v>0</v>
      </c>
      <c r="N127" s="918">
        <v>0</v>
      </c>
      <c r="O127" s="918">
        <v>0</v>
      </c>
      <c r="P127" s="918">
        <v>0</v>
      </c>
      <c r="Q127" s="918">
        <v>0</v>
      </c>
      <c r="R127" s="1129">
        <v>0</v>
      </c>
      <c r="S127" s="918">
        <v>0</v>
      </c>
      <c r="T127" s="918">
        <v>0</v>
      </c>
      <c r="U127" s="918">
        <v>0</v>
      </c>
      <c r="V127" s="918">
        <v>0</v>
      </c>
      <c r="W127" s="918">
        <v>0</v>
      </c>
      <c r="X127" s="918">
        <v>0</v>
      </c>
      <c r="Y127" s="918">
        <v>0</v>
      </c>
      <c r="Z127" s="918">
        <v>0</v>
      </c>
      <c r="AA127" s="918">
        <v>0</v>
      </c>
      <c r="AB127" s="918">
        <v>0</v>
      </c>
      <c r="AC127" s="918">
        <v>0</v>
      </c>
      <c r="AD127" s="918">
        <v>0</v>
      </c>
      <c r="AE127" s="918">
        <v>0</v>
      </c>
      <c r="AF127" s="918" t="b">
        <v>0</v>
      </c>
      <c r="AG127" s="918"/>
      <c r="AH127" s="918"/>
      <c r="AI127" s="918"/>
      <c r="AJ127" s="918" t="s">
        <v>621</v>
      </c>
    </row>
    <row r="128" spans="1:36" ht="15.75">
      <c r="A128" s="918">
        <v>9</v>
      </c>
      <c r="B128" s="918">
        <v>9</v>
      </c>
      <c r="C128" s="918">
        <v>8</v>
      </c>
      <c r="D128" s="918" t="s">
        <v>1187</v>
      </c>
      <c r="E128" s="918"/>
      <c r="F128" s="918"/>
      <c r="G128" s="918"/>
      <c r="H128" s="918"/>
      <c r="I128" s="918"/>
      <c r="J128" s="918"/>
      <c r="K128" s="918"/>
      <c r="L128" s="933">
        <v>0</v>
      </c>
      <c r="M128" s="918">
        <v>0</v>
      </c>
      <c r="N128" s="918">
        <v>0</v>
      </c>
      <c r="O128" s="918">
        <v>0</v>
      </c>
      <c r="P128" s="918">
        <v>0</v>
      </c>
      <c r="Q128" s="918">
        <v>0</v>
      </c>
      <c r="R128" s="1129">
        <v>0</v>
      </c>
      <c r="S128" s="918">
        <v>0</v>
      </c>
      <c r="T128" s="918">
        <v>0</v>
      </c>
      <c r="U128" s="918">
        <v>0</v>
      </c>
      <c r="V128" s="918">
        <v>0</v>
      </c>
      <c r="W128" s="918">
        <v>0</v>
      </c>
      <c r="X128" s="918">
        <v>0</v>
      </c>
      <c r="Y128" s="918">
        <v>0</v>
      </c>
      <c r="Z128" s="918">
        <v>0</v>
      </c>
      <c r="AA128" s="918">
        <v>0</v>
      </c>
      <c r="AB128" s="918">
        <v>0</v>
      </c>
      <c r="AC128" s="918">
        <v>0</v>
      </c>
      <c r="AD128" s="918">
        <v>0</v>
      </c>
      <c r="AE128" s="918">
        <v>0</v>
      </c>
      <c r="AF128" s="918" t="b">
        <v>0</v>
      </c>
      <c r="AG128" s="918"/>
      <c r="AH128" s="918"/>
      <c r="AI128" s="918"/>
      <c r="AJ128" s="918" t="s">
        <v>621</v>
      </c>
    </row>
    <row r="129" spans="1:36" ht="15.75">
      <c r="A129" s="918">
        <v>10</v>
      </c>
      <c r="B129" s="918">
        <v>10</v>
      </c>
      <c r="C129" s="918">
        <v>8</v>
      </c>
      <c r="D129" s="918" t="s">
        <v>1189</v>
      </c>
      <c r="E129" s="918"/>
      <c r="F129" s="918"/>
      <c r="G129" s="918"/>
      <c r="H129" s="918"/>
      <c r="I129" s="918"/>
      <c r="J129" s="918"/>
      <c r="K129" s="918"/>
      <c r="L129" s="933">
        <v>0</v>
      </c>
      <c r="M129" s="918">
        <v>0</v>
      </c>
      <c r="N129" s="918">
        <v>0</v>
      </c>
      <c r="O129" s="918">
        <v>0</v>
      </c>
      <c r="P129" s="918">
        <v>0</v>
      </c>
      <c r="Q129" s="918">
        <v>0</v>
      </c>
      <c r="R129" s="1129">
        <v>0</v>
      </c>
      <c r="S129" s="918">
        <v>0</v>
      </c>
      <c r="T129" s="918">
        <v>0</v>
      </c>
      <c r="U129" s="918">
        <v>0</v>
      </c>
      <c r="V129" s="918">
        <v>0</v>
      </c>
      <c r="W129" s="918">
        <v>0</v>
      </c>
      <c r="X129" s="918">
        <v>0</v>
      </c>
      <c r="Y129" s="918">
        <v>0</v>
      </c>
      <c r="Z129" s="918">
        <v>0</v>
      </c>
      <c r="AA129" s="918">
        <v>0</v>
      </c>
      <c r="AB129" s="918">
        <v>0</v>
      </c>
      <c r="AC129" s="918">
        <v>0</v>
      </c>
      <c r="AD129" s="918">
        <v>0</v>
      </c>
      <c r="AE129" s="918">
        <v>0</v>
      </c>
      <c r="AF129" s="918" t="b">
        <v>0</v>
      </c>
      <c r="AG129" s="918"/>
      <c r="AH129" s="918"/>
      <c r="AI129" s="918"/>
      <c r="AJ129" s="918" t="s">
        <v>621</v>
      </c>
    </row>
    <row r="130" spans="1:36" ht="15.75">
      <c r="A130" s="918">
        <v>11</v>
      </c>
      <c r="B130" s="918">
        <v>11</v>
      </c>
      <c r="C130" s="918">
        <v>8</v>
      </c>
      <c r="D130" s="918" t="s">
        <v>1191</v>
      </c>
      <c r="E130" s="918"/>
      <c r="F130" s="918"/>
      <c r="G130" s="918"/>
      <c r="H130" s="918"/>
      <c r="I130" s="918"/>
      <c r="J130" s="918"/>
      <c r="K130" s="918"/>
      <c r="L130" s="933">
        <v>0</v>
      </c>
      <c r="M130" s="918">
        <v>0</v>
      </c>
      <c r="N130" s="918">
        <v>0</v>
      </c>
      <c r="O130" s="918">
        <v>0</v>
      </c>
      <c r="P130" s="918">
        <v>0</v>
      </c>
      <c r="Q130" s="918">
        <v>0</v>
      </c>
      <c r="R130" s="1129">
        <v>0</v>
      </c>
      <c r="S130" s="918">
        <v>0</v>
      </c>
      <c r="T130" s="918">
        <v>0</v>
      </c>
      <c r="U130" s="918">
        <v>0</v>
      </c>
      <c r="V130" s="918">
        <v>0</v>
      </c>
      <c r="W130" s="918">
        <v>0</v>
      </c>
      <c r="X130" s="918">
        <v>0</v>
      </c>
      <c r="Y130" s="918">
        <v>0</v>
      </c>
      <c r="Z130" s="918">
        <v>0</v>
      </c>
      <c r="AA130" s="918">
        <v>0</v>
      </c>
      <c r="AB130" s="918">
        <v>0</v>
      </c>
      <c r="AC130" s="918">
        <v>0</v>
      </c>
      <c r="AD130" s="918">
        <v>0</v>
      </c>
      <c r="AE130" s="918">
        <v>0</v>
      </c>
      <c r="AF130" s="918" t="b">
        <v>0</v>
      </c>
      <c r="AG130" s="918"/>
      <c r="AH130" s="918"/>
      <c r="AI130" s="918"/>
      <c r="AJ130" s="918" t="s">
        <v>621</v>
      </c>
    </row>
    <row r="131" spans="1:36" ht="15.75">
      <c r="A131" s="918">
        <v>12</v>
      </c>
      <c r="B131" s="918">
        <v>12</v>
      </c>
      <c r="C131" s="918">
        <v>8</v>
      </c>
      <c r="D131" s="918" t="s">
        <v>1192</v>
      </c>
      <c r="E131" s="918"/>
      <c r="F131" s="918"/>
      <c r="G131" s="918"/>
      <c r="H131" s="918"/>
      <c r="I131" s="918"/>
      <c r="J131" s="918"/>
      <c r="K131" s="918"/>
      <c r="L131" s="933">
        <v>0</v>
      </c>
      <c r="M131" s="918">
        <v>0</v>
      </c>
      <c r="N131" s="918">
        <v>0</v>
      </c>
      <c r="O131" s="918">
        <v>0</v>
      </c>
      <c r="P131" s="918">
        <v>0</v>
      </c>
      <c r="Q131" s="918">
        <v>0</v>
      </c>
      <c r="R131" s="1129">
        <v>0</v>
      </c>
      <c r="S131" s="918">
        <v>0</v>
      </c>
      <c r="T131" s="918">
        <v>0</v>
      </c>
      <c r="U131" s="918">
        <v>0</v>
      </c>
      <c r="V131" s="918">
        <v>0</v>
      </c>
      <c r="W131" s="918">
        <v>0</v>
      </c>
      <c r="X131" s="918">
        <v>0</v>
      </c>
      <c r="Y131" s="918">
        <v>0</v>
      </c>
      <c r="Z131" s="918">
        <v>0</v>
      </c>
      <c r="AA131" s="918">
        <v>0</v>
      </c>
      <c r="AB131" s="918">
        <v>0</v>
      </c>
      <c r="AC131" s="918">
        <v>0</v>
      </c>
      <c r="AD131" s="918">
        <v>0</v>
      </c>
      <c r="AE131" s="918">
        <v>0</v>
      </c>
      <c r="AF131" s="918" t="b">
        <v>0</v>
      </c>
      <c r="AG131" s="918"/>
      <c r="AH131" s="918"/>
      <c r="AI131" s="918"/>
      <c r="AJ131" s="918" t="s">
        <v>621</v>
      </c>
    </row>
    <row r="132" spans="1:36" ht="15.75">
      <c r="A132" s="918">
        <v>13</v>
      </c>
      <c r="B132" s="918">
        <v>13</v>
      </c>
      <c r="C132" s="918">
        <v>8</v>
      </c>
      <c r="D132" s="918" t="s">
        <v>1194</v>
      </c>
      <c r="E132" s="918"/>
      <c r="F132" s="918"/>
      <c r="G132" s="918"/>
      <c r="H132" s="918"/>
      <c r="I132" s="918"/>
      <c r="J132" s="918"/>
      <c r="K132" s="918"/>
      <c r="L132" s="933">
        <v>0</v>
      </c>
      <c r="M132" s="918">
        <v>0</v>
      </c>
      <c r="N132" s="918">
        <v>0</v>
      </c>
      <c r="O132" s="918">
        <v>0</v>
      </c>
      <c r="P132" s="918">
        <v>0</v>
      </c>
      <c r="Q132" s="918">
        <v>0</v>
      </c>
      <c r="R132" s="1129">
        <v>0</v>
      </c>
      <c r="S132" s="918">
        <v>0</v>
      </c>
      <c r="T132" s="918">
        <v>0</v>
      </c>
      <c r="U132" s="918">
        <v>0</v>
      </c>
      <c r="V132" s="918">
        <v>0</v>
      </c>
      <c r="W132" s="918">
        <v>0</v>
      </c>
      <c r="X132" s="918">
        <v>0</v>
      </c>
      <c r="Y132" s="918">
        <v>0</v>
      </c>
      <c r="Z132" s="918">
        <v>0</v>
      </c>
      <c r="AA132" s="918">
        <v>0</v>
      </c>
      <c r="AB132" s="918">
        <v>0</v>
      </c>
      <c r="AC132" s="918">
        <v>0</v>
      </c>
      <c r="AD132" s="918">
        <v>0</v>
      </c>
      <c r="AE132" s="918">
        <v>0</v>
      </c>
      <c r="AF132" s="918" t="b">
        <v>0</v>
      </c>
      <c r="AG132" s="918"/>
      <c r="AH132" s="918"/>
      <c r="AI132" s="918"/>
      <c r="AJ132" s="918" t="s">
        <v>621</v>
      </c>
    </row>
    <row r="133" spans="1:36" ht="15.75">
      <c r="A133" s="918">
        <v>14</v>
      </c>
      <c r="B133" s="918">
        <v>14</v>
      </c>
      <c r="C133" s="918">
        <v>8</v>
      </c>
      <c r="D133" s="918" t="s">
        <v>1196</v>
      </c>
      <c r="E133" s="918"/>
      <c r="F133" s="918"/>
      <c r="G133" s="918"/>
      <c r="H133" s="918"/>
      <c r="I133" s="918"/>
      <c r="J133" s="918"/>
      <c r="K133" s="918"/>
      <c r="L133" s="933">
        <v>0</v>
      </c>
      <c r="M133" s="918">
        <v>0</v>
      </c>
      <c r="N133" s="918">
        <v>0</v>
      </c>
      <c r="O133" s="918">
        <v>0</v>
      </c>
      <c r="P133" s="918">
        <v>0</v>
      </c>
      <c r="Q133" s="918">
        <v>0</v>
      </c>
      <c r="R133" s="1129">
        <v>0</v>
      </c>
      <c r="S133" s="918">
        <v>0</v>
      </c>
      <c r="T133" s="918">
        <v>0</v>
      </c>
      <c r="U133" s="918">
        <v>0</v>
      </c>
      <c r="V133" s="918">
        <v>0</v>
      </c>
      <c r="W133" s="918">
        <v>0</v>
      </c>
      <c r="X133" s="918">
        <v>0</v>
      </c>
      <c r="Y133" s="918">
        <v>0</v>
      </c>
      <c r="Z133" s="918">
        <v>0</v>
      </c>
      <c r="AA133" s="918">
        <v>0</v>
      </c>
      <c r="AB133" s="918">
        <v>0</v>
      </c>
      <c r="AC133" s="918">
        <v>0</v>
      </c>
      <c r="AD133" s="918">
        <v>0</v>
      </c>
      <c r="AE133" s="918">
        <v>0</v>
      </c>
      <c r="AF133" s="918" t="b">
        <v>0</v>
      </c>
      <c r="AG133" s="918"/>
      <c r="AH133" s="918"/>
      <c r="AI133" s="918"/>
      <c r="AJ133" s="918" t="s">
        <v>621</v>
      </c>
    </row>
    <row r="134" ht="15.75">
      <c r="L134" s="1043"/>
    </row>
    <row r="135" spans="12:18" ht="15.75">
      <c r="L135" s="1045">
        <f>L111+L39+L37+L28+L20+L9</f>
        <v>26214143</v>
      </c>
      <c r="M135" s="1043"/>
      <c r="N135" s="1043"/>
      <c r="Q135" s="1133">
        <f>R135+R124</f>
        <v>1110440782</v>
      </c>
      <c r="R135" s="1132">
        <f>R111+R39+R37+R28+R20+R9</f>
        <v>1120944288</v>
      </c>
    </row>
    <row r="137" ht="15.75">
      <c r="M137" s="1043"/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K138"/>
  <sheetViews>
    <sheetView workbookViewId="0" topLeftCell="A31">
      <selection activeCell="I11" sqref="I11"/>
    </sheetView>
  </sheetViews>
  <sheetFormatPr defaultColWidth="9.00390625" defaultRowHeight="15.75"/>
  <cols>
    <col min="1" max="16384" width="9.00390625" style="941" customWidth="1"/>
  </cols>
  <sheetData>
    <row r="1" spans="1:37" ht="11.25">
      <c r="A1" s="941" t="s">
        <v>600</v>
      </c>
      <c r="B1" s="941" t="s">
        <v>601</v>
      </c>
      <c r="C1" s="941" t="s">
        <v>602</v>
      </c>
      <c r="D1" s="941" t="s">
        <v>830</v>
      </c>
      <c r="E1" s="941" t="s">
        <v>604</v>
      </c>
      <c r="F1" s="941" t="s">
        <v>1893</v>
      </c>
      <c r="G1" s="941" t="s">
        <v>1894</v>
      </c>
      <c r="H1" s="941" t="s">
        <v>1895</v>
      </c>
      <c r="I1" s="941" t="s">
        <v>1504</v>
      </c>
      <c r="J1" s="941" t="s">
        <v>1818</v>
      </c>
      <c r="K1" s="941" t="s">
        <v>1896</v>
      </c>
      <c r="L1" s="941" t="s">
        <v>1897</v>
      </c>
      <c r="M1" s="941" t="s">
        <v>1898</v>
      </c>
      <c r="N1" s="941" t="s">
        <v>1823</v>
      </c>
      <c r="O1" s="941" t="s">
        <v>1824</v>
      </c>
      <c r="P1" s="941" t="s">
        <v>1825</v>
      </c>
      <c r="Q1" s="941" t="s">
        <v>1826</v>
      </c>
      <c r="R1" s="941" t="s">
        <v>1827</v>
      </c>
      <c r="S1" s="951" t="s">
        <v>1899</v>
      </c>
      <c r="T1" s="941" t="s">
        <v>1900</v>
      </c>
      <c r="U1" s="941" t="s">
        <v>1901</v>
      </c>
      <c r="V1" s="941" t="s">
        <v>1902</v>
      </c>
      <c r="W1" s="941" t="s">
        <v>1515</v>
      </c>
      <c r="X1" s="941" t="s">
        <v>1830</v>
      </c>
      <c r="Y1" s="941" t="s">
        <v>1903</v>
      </c>
      <c r="Z1" s="941" t="s">
        <v>1904</v>
      </c>
      <c r="AA1" s="941" t="s">
        <v>1905</v>
      </c>
      <c r="AB1" s="941" t="s">
        <v>1835</v>
      </c>
      <c r="AC1" s="941" t="s">
        <v>1836</v>
      </c>
      <c r="AD1" s="941" t="s">
        <v>1837</v>
      </c>
      <c r="AE1" s="941" t="s">
        <v>1838</v>
      </c>
      <c r="AF1" s="941" t="s">
        <v>1839</v>
      </c>
      <c r="AG1" s="941" t="s">
        <v>1906</v>
      </c>
      <c r="AH1" s="941" t="s">
        <v>615</v>
      </c>
      <c r="AI1" s="941" t="s">
        <v>610</v>
      </c>
      <c r="AJ1" s="941" t="s">
        <v>618</v>
      </c>
      <c r="AK1" s="941" t="s">
        <v>619</v>
      </c>
    </row>
    <row r="2" spans="1:37" ht="11.25">
      <c r="A2" s="941">
        <v>1</v>
      </c>
      <c r="B2" s="941">
        <v>1</v>
      </c>
      <c r="C2" s="941">
        <v>0</v>
      </c>
      <c r="D2" s="941" t="s">
        <v>1171</v>
      </c>
      <c r="F2" s="941" t="s">
        <v>1907</v>
      </c>
      <c r="G2" s="941" t="s">
        <v>1537</v>
      </c>
      <c r="H2" s="941" t="s">
        <v>1908</v>
      </c>
      <c r="I2" s="941" t="s">
        <v>1909</v>
      </c>
      <c r="J2" s="941" t="s">
        <v>1605</v>
      </c>
      <c r="K2" s="941" t="s">
        <v>1910</v>
      </c>
      <c r="L2" s="941" t="s">
        <v>1911</v>
      </c>
      <c r="M2" s="941">
        <v>100</v>
      </c>
      <c r="N2" s="941">
        <v>0</v>
      </c>
      <c r="O2" s="941">
        <v>0</v>
      </c>
      <c r="P2" s="941">
        <v>642588</v>
      </c>
      <c r="Q2" s="941">
        <v>0</v>
      </c>
      <c r="R2" s="941">
        <v>0</v>
      </c>
      <c r="S2" s="952">
        <v>642588</v>
      </c>
      <c r="T2" s="941">
        <v>0</v>
      </c>
      <c r="U2" s="941">
        <v>0</v>
      </c>
      <c r="V2" s="941">
        <v>0</v>
      </c>
      <c r="W2" s="941">
        <v>561410623</v>
      </c>
      <c r="X2" s="941">
        <v>0</v>
      </c>
      <c r="Y2" s="941">
        <v>0</v>
      </c>
      <c r="Z2" s="941">
        <v>0</v>
      </c>
      <c r="AA2" s="941">
        <v>0</v>
      </c>
      <c r="AB2" s="941">
        <v>0</v>
      </c>
      <c r="AC2" s="941">
        <v>0</v>
      </c>
      <c r="AD2" s="941">
        <v>0</v>
      </c>
      <c r="AE2" s="941">
        <v>0</v>
      </c>
      <c r="AF2" s="941">
        <v>0</v>
      </c>
      <c r="AG2" s="941">
        <v>0</v>
      </c>
      <c r="AH2" s="941" t="b">
        <v>0</v>
      </c>
      <c r="AK2" s="941" t="s">
        <v>621</v>
      </c>
    </row>
    <row r="3" spans="1:37" ht="11.25">
      <c r="A3" s="941">
        <v>2</v>
      </c>
      <c r="B3" s="941">
        <v>2</v>
      </c>
      <c r="C3" s="941">
        <v>0</v>
      </c>
      <c r="D3" s="941" t="s">
        <v>1175</v>
      </c>
      <c r="F3" s="941" t="s">
        <v>1907</v>
      </c>
      <c r="G3" s="941" t="s">
        <v>1537</v>
      </c>
      <c r="H3" s="941" t="s">
        <v>1908</v>
      </c>
      <c r="I3" s="941" t="s">
        <v>1912</v>
      </c>
      <c r="J3" s="941" t="s">
        <v>1605</v>
      </c>
      <c r="K3" s="941" t="s">
        <v>1910</v>
      </c>
      <c r="L3" s="941" t="s">
        <v>1911</v>
      </c>
      <c r="M3" s="941">
        <v>0</v>
      </c>
      <c r="N3" s="941">
        <v>1501</v>
      </c>
      <c r="O3" s="941">
        <v>1501</v>
      </c>
      <c r="P3" s="941">
        <v>0</v>
      </c>
      <c r="Q3" s="941">
        <v>1912</v>
      </c>
      <c r="R3" s="941">
        <v>0</v>
      </c>
      <c r="S3" s="952">
        <v>1912</v>
      </c>
      <c r="T3" s="941">
        <v>0</v>
      </c>
      <c r="U3" s="941">
        <v>0</v>
      </c>
      <c r="V3" s="941">
        <v>0</v>
      </c>
      <c r="W3" s="941">
        <v>0</v>
      </c>
      <c r="X3" s="941">
        <v>0</v>
      </c>
      <c r="Y3" s="941">
        <v>0</v>
      </c>
      <c r="Z3" s="941">
        <v>0</v>
      </c>
      <c r="AA3" s="941">
        <v>0</v>
      </c>
      <c r="AB3" s="941">
        <v>0</v>
      </c>
      <c r="AC3" s="941">
        <v>0</v>
      </c>
      <c r="AD3" s="941">
        <v>0</v>
      </c>
      <c r="AE3" s="941">
        <v>0</v>
      </c>
      <c r="AF3" s="941">
        <v>0</v>
      </c>
      <c r="AG3" s="941">
        <v>0</v>
      </c>
      <c r="AH3" s="941" t="b">
        <v>0</v>
      </c>
      <c r="AK3" s="941" t="s">
        <v>621</v>
      </c>
    </row>
    <row r="4" spans="1:37" ht="11.25">
      <c r="A4" s="941">
        <v>3</v>
      </c>
      <c r="B4" s="941">
        <v>3</v>
      </c>
      <c r="C4" s="941">
        <v>0</v>
      </c>
      <c r="D4" s="941" t="s">
        <v>1177</v>
      </c>
      <c r="F4" s="941" t="s">
        <v>1913</v>
      </c>
      <c r="G4" s="941" t="s">
        <v>1537</v>
      </c>
      <c r="H4" s="941" t="s">
        <v>1908</v>
      </c>
      <c r="I4" s="941" t="s">
        <v>1909</v>
      </c>
      <c r="J4" s="941" t="s">
        <v>1605</v>
      </c>
      <c r="K4" s="941" t="s">
        <v>1910</v>
      </c>
      <c r="L4" s="941" t="s">
        <v>1911</v>
      </c>
      <c r="M4" s="941">
        <v>200</v>
      </c>
      <c r="N4" s="941">
        <v>0</v>
      </c>
      <c r="O4" s="941">
        <v>0</v>
      </c>
      <c r="P4" s="941">
        <v>1285176</v>
      </c>
      <c r="Q4" s="941">
        <v>0</v>
      </c>
      <c r="R4" s="941">
        <v>0</v>
      </c>
      <c r="S4" s="952">
        <v>1285176</v>
      </c>
      <c r="T4" s="941">
        <v>0</v>
      </c>
      <c r="U4" s="941">
        <v>0</v>
      </c>
      <c r="V4" s="941">
        <v>0</v>
      </c>
      <c r="W4" s="941">
        <v>561410624</v>
      </c>
      <c r="X4" s="941">
        <v>0</v>
      </c>
      <c r="Y4" s="941">
        <v>0</v>
      </c>
      <c r="Z4" s="941">
        <v>0</v>
      </c>
      <c r="AA4" s="941">
        <v>0</v>
      </c>
      <c r="AB4" s="941">
        <v>0</v>
      </c>
      <c r="AC4" s="941">
        <v>0</v>
      </c>
      <c r="AD4" s="941">
        <v>0</v>
      </c>
      <c r="AE4" s="941">
        <v>0</v>
      </c>
      <c r="AF4" s="941">
        <v>0</v>
      </c>
      <c r="AG4" s="941">
        <v>0</v>
      </c>
      <c r="AH4" s="941" t="b">
        <v>0</v>
      </c>
      <c r="AK4" s="941" t="s">
        <v>621</v>
      </c>
    </row>
    <row r="5" spans="1:37" ht="11.25">
      <c r="A5" s="941">
        <v>4</v>
      </c>
      <c r="B5" s="941">
        <v>4</v>
      </c>
      <c r="C5" s="941">
        <v>0</v>
      </c>
      <c r="D5" s="941" t="s">
        <v>1178</v>
      </c>
      <c r="F5" s="941" t="s">
        <v>1913</v>
      </c>
      <c r="G5" s="941" t="s">
        <v>1537</v>
      </c>
      <c r="H5" s="941" t="s">
        <v>1908</v>
      </c>
      <c r="I5" s="941" t="s">
        <v>1912</v>
      </c>
      <c r="J5" s="941" t="s">
        <v>1605</v>
      </c>
      <c r="K5" s="941" t="s">
        <v>1910</v>
      </c>
      <c r="L5" s="941" t="s">
        <v>1911</v>
      </c>
      <c r="M5" s="941">
        <v>0</v>
      </c>
      <c r="N5" s="941">
        <v>25719</v>
      </c>
      <c r="O5" s="941">
        <v>25719</v>
      </c>
      <c r="P5" s="941">
        <v>0</v>
      </c>
      <c r="Q5" s="941">
        <v>25306</v>
      </c>
      <c r="R5" s="941">
        <v>0</v>
      </c>
      <c r="S5" s="952">
        <v>25306</v>
      </c>
      <c r="T5" s="941">
        <v>0</v>
      </c>
      <c r="U5" s="941">
        <v>0</v>
      </c>
      <c r="V5" s="941">
        <v>0</v>
      </c>
      <c r="W5" s="941">
        <v>0</v>
      </c>
      <c r="X5" s="941">
        <v>0</v>
      </c>
      <c r="Y5" s="941">
        <v>0</v>
      </c>
      <c r="Z5" s="941">
        <v>0</v>
      </c>
      <c r="AA5" s="941">
        <v>0</v>
      </c>
      <c r="AB5" s="941">
        <v>0</v>
      </c>
      <c r="AC5" s="941">
        <v>0</v>
      </c>
      <c r="AD5" s="941">
        <v>0</v>
      </c>
      <c r="AE5" s="941">
        <v>0</v>
      </c>
      <c r="AF5" s="941">
        <v>0</v>
      </c>
      <c r="AG5" s="941">
        <v>0</v>
      </c>
      <c r="AH5" s="941" t="b">
        <v>0</v>
      </c>
      <c r="AK5" s="941" t="s">
        <v>621</v>
      </c>
    </row>
    <row r="6" spans="1:37" ht="11.25">
      <c r="A6" s="941">
        <v>5</v>
      </c>
      <c r="B6" s="941">
        <v>5</v>
      </c>
      <c r="C6" s="941">
        <v>0</v>
      </c>
      <c r="D6" s="941" t="s">
        <v>1180</v>
      </c>
      <c r="F6" s="941" t="s">
        <v>1537</v>
      </c>
      <c r="G6" s="941" t="s">
        <v>1537</v>
      </c>
      <c r="H6" s="941" t="s">
        <v>1914</v>
      </c>
      <c r="I6" s="941" t="s">
        <v>1915</v>
      </c>
      <c r="J6" s="941">
        <v>72</v>
      </c>
      <c r="K6" s="941" t="s">
        <v>1916</v>
      </c>
      <c r="L6" s="941" t="s">
        <v>1917</v>
      </c>
      <c r="M6" s="941">
        <v>0</v>
      </c>
      <c r="N6" s="941">
        <v>0</v>
      </c>
      <c r="O6" s="941">
        <v>0</v>
      </c>
      <c r="P6" s="941">
        <v>11125</v>
      </c>
      <c r="Q6" s="941">
        <v>0</v>
      </c>
      <c r="R6" s="941">
        <v>0</v>
      </c>
      <c r="S6" s="952">
        <v>11125</v>
      </c>
      <c r="T6" s="941">
        <v>0</v>
      </c>
      <c r="U6" s="941">
        <v>0</v>
      </c>
      <c r="V6" s="941">
        <v>0</v>
      </c>
      <c r="W6" s="941">
        <v>561410640</v>
      </c>
      <c r="X6" s="941">
        <v>0</v>
      </c>
      <c r="Y6" s="941">
        <v>0</v>
      </c>
      <c r="Z6" s="941">
        <v>0</v>
      </c>
      <c r="AA6" s="941">
        <v>0</v>
      </c>
      <c r="AB6" s="941">
        <v>0</v>
      </c>
      <c r="AC6" s="941">
        <v>0</v>
      </c>
      <c r="AD6" s="941">
        <v>0</v>
      </c>
      <c r="AE6" s="941">
        <v>0</v>
      </c>
      <c r="AF6" s="941">
        <v>0</v>
      </c>
      <c r="AG6" s="941">
        <v>0</v>
      </c>
      <c r="AH6" s="941" t="b">
        <v>0</v>
      </c>
      <c r="AK6" s="941" t="s">
        <v>621</v>
      </c>
    </row>
    <row r="7" spans="1:37" ht="11.25">
      <c r="A7" s="941">
        <v>6</v>
      </c>
      <c r="B7" s="941">
        <v>6</v>
      </c>
      <c r="C7" s="941">
        <v>0</v>
      </c>
      <c r="D7" s="941" t="s">
        <v>1182</v>
      </c>
      <c r="F7" s="941" t="s">
        <v>1537</v>
      </c>
      <c r="G7" s="941" t="s">
        <v>1537</v>
      </c>
      <c r="H7" s="941" t="s">
        <v>1914</v>
      </c>
      <c r="I7" s="941" t="s">
        <v>509</v>
      </c>
      <c r="J7" s="941">
        <v>72</v>
      </c>
      <c r="K7" s="941" t="s">
        <v>1916</v>
      </c>
      <c r="L7" s="941" t="s">
        <v>1917</v>
      </c>
      <c r="M7" s="941">
        <v>0</v>
      </c>
      <c r="N7" s="941">
        <v>0</v>
      </c>
      <c r="O7" s="941">
        <v>0</v>
      </c>
      <c r="P7" s="941">
        <v>0</v>
      </c>
      <c r="Q7" s="941">
        <v>0</v>
      </c>
      <c r="R7" s="941">
        <v>-351</v>
      </c>
      <c r="S7" s="952">
        <v>-351</v>
      </c>
      <c r="T7" s="941">
        <v>0</v>
      </c>
      <c r="U7" s="941">
        <v>0</v>
      </c>
      <c r="V7" s="941">
        <v>0</v>
      </c>
      <c r="W7" s="941">
        <v>561410626</v>
      </c>
      <c r="X7" s="941">
        <v>0</v>
      </c>
      <c r="Y7" s="941">
        <v>0</v>
      </c>
      <c r="Z7" s="941">
        <v>0</v>
      </c>
      <c r="AA7" s="941">
        <v>0</v>
      </c>
      <c r="AB7" s="941">
        <v>0</v>
      </c>
      <c r="AC7" s="941">
        <v>0</v>
      </c>
      <c r="AD7" s="941">
        <v>0</v>
      </c>
      <c r="AE7" s="941">
        <v>0</v>
      </c>
      <c r="AF7" s="941">
        <v>0</v>
      </c>
      <c r="AG7" s="941">
        <v>0</v>
      </c>
      <c r="AH7" s="941" t="b">
        <v>0</v>
      </c>
      <c r="AK7" s="941" t="s">
        <v>621</v>
      </c>
    </row>
    <row r="8" spans="1:37" ht="11.25">
      <c r="A8" s="941">
        <v>7</v>
      </c>
      <c r="B8" s="941">
        <v>7</v>
      </c>
      <c r="C8" s="941">
        <v>0</v>
      </c>
      <c r="D8" s="941" t="s">
        <v>1183</v>
      </c>
      <c r="F8" s="941" t="s">
        <v>1537</v>
      </c>
      <c r="G8" s="941" t="s">
        <v>1537</v>
      </c>
      <c r="H8" s="941" t="s">
        <v>1914</v>
      </c>
      <c r="I8" s="941" t="s">
        <v>506</v>
      </c>
      <c r="J8" s="941">
        <v>72</v>
      </c>
      <c r="K8" s="941" t="s">
        <v>1916</v>
      </c>
      <c r="L8" s="941" t="s">
        <v>1917</v>
      </c>
      <c r="M8" s="941">
        <v>0</v>
      </c>
      <c r="N8" s="941">
        <v>0</v>
      </c>
      <c r="O8" s="941">
        <v>0</v>
      </c>
      <c r="P8" s="941">
        <v>0</v>
      </c>
      <c r="Q8" s="941">
        <v>23544</v>
      </c>
      <c r="R8" s="941">
        <v>0</v>
      </c>
      <c r="S8" s="952">
        <v>23544</v>
      </c>
      <c r="T8" s="941">
        <v>0</v>
      </c>
      <c r="U8" s="941">
        <v>0</v>
      </c>
      <c r="V8" s="941">
        <v>0</v>
      </c>
      <c r="W8" s="941">
        <v>561410625</v>
      </c>
      <c r="X8" s="941">
        <v>0</v>
      </c>
      <c r="Y8" s="941">
        <v>0</v>
      </c>
      <c r="Z8" s="941">
        <v>0</v>
      </c>
      <c r="AA8" s="941">
        <v>0</v>
      </c>
      <c r="AB8" s="941">
        <v>0</v>
      </c>
      <c r="AC8" s="941">
        <v>0</v>
      </c>
      <c r="AD8" s="941">
        <v>0</v>
      </c>
      <c r="AE8" s="941">
        <v>0</v>
      </c>
      <c r="AF8" s="941">
        <v>0</v>
      </c>
      <c r="AG8" s="941">
        <v>0</v>
      </c>
      <c r="AH8" s="941" t="b">
        <v>0</v>
      </c>
      <c r="AK8" s="941" t="s">
        <v>621</v>
      </c>
    </row>
    <row r="9" spans="1:37" ht="11.25">
      <c r="A9" s="941">
        <v>8</v>
      </c>
      <c r="B9" s="941">
        <v>8</v>
      </c>
      <c r="C9" s="941">
        <v>0</v>
      </c>
      <c r="D9" s="941" t="s">
        <v>1185</v>
      </c>
      <c r="F9" s="941" t="s">
        <v>1537</v>
      </c>
      <c r="G9" s="941" t="s">
        <v>1537</v>
      </c>
      <c r="H9" s="941" t="s">
        <v>1914</v>
      </c>
      <c r="I9" s="941" t="s">
        <v>1915</v>
      </c>
      <c r="J9" s="941">
        <v>72</v>
      </c>
      <c r="K9" s="941" t="s">
        <v>1918</v>
      </c>
      <c r="L9" s="941" t="s">
        <v>1919</v>
      </c>
      <c r="M9" s="941">
        <v>0</v>
      </c>
      <c r="N9" s="941">
        <v>0</v>
      </c>
      <c r="O9" s="941">
        <v>0</v>
      </c>
      <c r="P9" s="941">
        <v>11464</v>
      </c>
      <c r="Q9" s="941">
        <v>0</v>
      </c>
      <c r="R9" s="941">
        <v>0</v>
      </c>
      <c r="S9" s="952">
        <v>11464</v>
      </c>
      <c r="T9" s="941">
        <v>0</v>
      </c>
      <c r="U9" s="941">
        <v>0</v>
      </c>
      <c r="V9" s="941">
        <v>0</v>
      </c>
      <c r="W9" s="941">
        <v>561410641</v>
      </c>
      <c r="X9" s="941">
        <v>0</v>
      </c>
      <c r="Y9" s="941">
        <v>0</v>
      </c>
      <c r="Z9" s="941">
        <v>0</v>
      </c>
      <c r="AA9" s="941">
        <v>0</v>
      </c>
      <c r="AB9" s="941">
        <v>0</v>
      </c>
      <c r="AC9" s="941">
        <v>0</v>
      </c>
      <c r="AD9" s="941">
        <v>0</v>
      </c>
      <c r="AE9" s="941">
        <v>0</v>
      </c>
      <c r="AF9" s="941">
        <v>0</v>
      </c>
      <c r="AG9" s="941">
        <v>0</v>
      </c>
      <c r="AH9" s="941" t="b">
        <v>0</v>
      </c>
      <c r="AK9" s="941" t="s">
        <v>621</v>
      </c>
    </row>
    <row r="10" spans="1:37" ht="11.25">
      <c r="A10" s="941">
        <v>9</v>
      </c>
      <c r="B10" s="941">
        <v>9</v>
      </c>
      <c r="C10" s="941">
        <v>0</v>
      </c>
      <c r="D10" s="941" t="s">
        <v>1187</v>
      </c>
      <c r="F10" s="941" t="s">
        <v>1537</v>
      </c>
      <c r="G10" s="941" t="s">
        <v>1537</v>
      </c>
      <c r="H10" s="941" t="s">
        <v>1914</v>
      </c>
      <c r="I10" s="941" t="s">
        <v>509</v>
      </c>
      <c r="J10" s="941">
        <v>72</v>
      </c>
      <c r="K10" s="941" t="s">
        <v>1918</v>
      </c>
      <c r="L10" s="941" t="s">
        <v>1919</v>
      </c>
      <c r="M10" s="941">
        <v>0</v>
      </c>
      <c r="N10" s="941">
        <v>0</v>
      </c>
      <c r="O10" s="941">
        <v>0</v>
      </c>
      <c r="P10" s="941">
        <v>0</v>
      </c>
      <c r="Q10" s="941">
        <v>0</v>
      </c>
      <c r="R10" s="941">
        <v>80</v>
      </c>
      <c r="S10" s="952">
        <v>80</v>
      </c>
      <c r="T10" s="941">
        <v>0</v>
      </c>
      <c r="U10" s="941">
        <v>0</v>
      </c>
      <c r="V10" s="941">
        <v>0</v>
      </c>
      <c r="W10" s="941">
        <v>561410627</v>
      </c>
      <c r="X10" s="941">
        <v>0</v>
      </c>
      <c r="Y10" s="941">
        <v>0</v>
      </c>
      <c r="Z10" s="941">
        <v>0</v>
      </c>
      <c r="AA10" s="941">
        <v>0</v>
      </c>
      <c r="AB10" s="941">
        <v>0</v>
      </c>
      <c r="AC10" s="941">
        <v>0</v>
      </c>
      <c r="AD10" s="941">
        <v>0</v>
      </c>
      <c r="AE10" s="941">
        <v>0</v>
      </c>
      <c r="AF10" s="941">
        <v>0</v>
      </c>
      <c r="AG10" s="941">
        <v>0</v>
      </c>
      <c r="AH10" s="941" t="b">
        <v>0</v>
      </c>
      <c r="AK10" s="941" t="s">
        <v>621</v>
      </c>
    </row>
    <row r="11" spans="1:37" ht="11.25">
      <c r="A11" s="941">
        <v>10</v>
      </c>
      <c r="B11" s="941">
        <v>10</v>
      </c>
      <c r="C11" s="941">
        <v>0</v>
      </c>
      <c r="D11" s="941" t="s">
        <v>1189</v>
      </c>
      <c r="F11" s="941" t="s">
        <v>1537</v>
      </c>
      <c r="G11" s="941" t="s">
        <v>1537</v>
      </c>
      <c r="H11" s="941" t="s">
        <v>1914</v>
      </c>
      <c r="I11" s="941" t="s">
        <v>1915</v>
      </c>
      <c r="J11" s="941">
        <v>72</v>
      </c>
      <c r="K11" s="941" t="s">
        <v>1916</v>
      </c>
      <c r="L11" s="941" t="s">
        <v>1920</v>
      </c>
      <c r="M11" s="941">
        <v>0</v>
      </c>
      <c r="N11" s="941">
        <v>0</v>
      </c>
      <c r="O11" s="941">
        <v>0</v>
      </c>
      <c r="P11" s="941">
        <v>6680</v>
      </c>
      <c r="Q11" s="941">
        <v>0</v>
      </c>
      <c r="R11" s="941">
        <v>0</v>
      </c>
      <c r="S11" s="952">
        <v>6680</v>
      </c>
      <c r="T11" s="941">
        <v>0</v>
      </c>
      <c r="U11" s="941">
        <v>0</v>
      </c>
      <c r="V11" s="941">
        <v>0</v>
      </c>
      <c r="W11" s="941">
        <v>561410642</v>
      </c>
      <c r="X11" s="941">
        <v>0</v>
      </c>
      <c r="Y11" s="941">
        <v>0</v>
      </c>
      <c r="Z11" s="941">
        <v>0</v>
      </c>
      <c r="AA11" s="941">
        <v>0</v>
      </c>
      <c r="AB11" s="941">
        <v>0</v>
      </c>
      <c r="AC11" s="941">
        <v>0</v>
      </c>
      <c r="AD11" s="941">
        <v>0</v>
      </c>
      <c r="AE11" s="941">
        <v>0</v>
      </c>
      <c r="AF11" s="941">
        <v>0</v>
      </c>
      <c r="AG11" s="941">
        <v>0</v>
      </c>
      <c r="AH11" s="941" t="b">
        <v>0</v>
      </c>
      <c r="AK11" s="941" t="s">
        <v>621</v>
      </c>
    </row>
    <row r="12" spans="1:37" ht="11.25">
      <c r="A12" s="941">
        <v>11</v>
      </c>
      <c r="B12" s="941">
        <v>11</v>
      </c>
      <c r="C12" s="941">
        <v>0</v>
      </c>
      <c r="D12" s="941" t="s">
        <v>1191</v>
      </c>
      <c r="F12" s="941" t="s">
        <v>1537</v>
      </c>
      <c r="G12" s="941" t="s">
        <v>1537</v>
      </c>
      <c r="H12" s="941" t="s">
        <v>1914</v>
      </c>
      <c r="I12" s="941" t="s">
        <v>509</v>
      </c>
      <c r="J12" s="941">
        <v>72</v>
      </c>
      <c r="K12" s="941" t="s">
        <v>1916</v>
      </c>
      <c r="L12" s="941" t="s">
        <v>1920</v>
      </c>
      <c r="M12" s="941">
        <v>0</v>
      </c>
      <c r="N12" s="941">
        <v>0</v>
      </c>
      <c r="O12" s="941">
        <v>0</v>
      </c>
      <c r="P12" s="941">
        <v>0</v>
      </c>
      <c r="Q12" s="941">
        <v>0</v>
      </c>
      <c r="R12" s="941">
        <v>28</v>
      </c>
      <c r="S12" s="952">
        <v>28</v>
      </c>
      <c r="T12" s="941">
        <v>0</v>
      </c>
      <c r="U12" s="941">
        <v>0</v>
      </c>
      <c r="V12" s="941">
        <v>0</v>
      </c>
      <c r="W12" s="941">
        <v>561410639</v>
      </c>
      <c r="X12" s="941">
        <v>0</v>
      </c>
      <c r="Y12" s="941">
        <v>0</v>
      </c>
      <c r="Z12" s="941">
        <v>0</v>
      </c>
      <c r="AA12" s="941">
        <v>0</v>
      </c>
      <c r="AB12" s="941">
        <v>0</v>
      </c>
      <c r="AC12" s="941">
        <v>0</v>
      </c>
      <c r="AD12" s="941">
        <v>0</v>
      </c>
      <c r="AE12" s="941">
        <v>0</v>
      </c>
      <c r="AF12" s="941">
        <v>0</v>
      </c>
      <c r="AG12" s="941">
        <v>0</v>
      </c>
      <c r="AH12" s="941" t="b">
        <v>0</v>
      </c>
      <c r="AK12" s="941" t="s">
        <v>621</v>
      </c>
    </row>
    <row r="13" spans="1:37" ht="11.25">
      <c r="A13" s="941">
        <v>12</v>
      </c>
      <c r="B13" s="941">
        <v>12</v>
      </c>
      <c r="C13" s="941">
        <v>0</v>
      </c>
      <c r="D13" s="941" t="s">
        <v>1192</v>
      </c>
      <c r="F13" s="941" t="s">
        <v>1537</v>
      </c>
      <c r="G13" s="941" t="s">
        <v>1537</v>
      </c>
      <c r="H13" s="941" t="s">
        <v>1914</v>
      </c>
      <c r="I13" s="941" t="s">
        <v>1915</v>
      </c>
      <c r="J13" s="941">
        <v>72</v>
      </c>
      <c r="K13" s="941" t="s">
        <v>1918</v>
      </c>
      <c r="L13" s="941" t="s">
        <v>1921</v>
      </c>
      <c r="M13" s="941">
        <v>0</v>
      </c>
      <c r="N13" s="941">
        <v>0</v>
      </c>
      <c r="O13" s="941">
        <v>0</v>
      </c>
      <c r="P13" s="941">
        <v>22275</v>
      </c>
      <c r="Q13" s="941">
        <v>0</v>
      </c>
      <c r="R13" s="941">
        <v>0</v>
      </c>
      <c r="S13" s="952">
        <v>22275</v>
      </c>
      <c r="T13" s="941">
        <v>0</v>
      </c>
      <c r="U13" s="941">
        <v>0</v>
      </c>
      <c r="V13" s="941">
        <v>0</v>
      </c>
      <c r="W13" s="941">
        <v>561410643</v>
      </c>
      <c r="X13" s="941">
        <v>0</v>
      </c>
      <c r="Y13" s="941">
        <v>0</v>
      </c>
      <c r="Z13" s="941">
        <v>0</v>
      </c>
      <c r="AA13" s="941">
        <v>0</v>
      </c>
      <c r="AB13" s="941">
        <v>0</v>
      </c>
      <c r="AC13" s="941">
        <v>0</v>
      </c>
      <c r="AD13" s="941">
        <v>0</v>
      </c>
      <c r="AE13" s="941">
        <v>0</v>
      </c>
      <c r="AF13" s="941">
        <v>0</v>
      </c>
      <c r="AG13" s="941">
        <v>0</v>
      </c>
      <c r="AH13" s="941" t="b">
        <v>0</v>
      </c>
      <c r="AK13" s="941" t="s">
        <v>621</v>
      </c>
    </row>
    <row r="14" spans="1:37" ht="11.25">
      <c r="A14" s="941">
        <v>13</v>
      </c>
      <c r="B14" s="941">
        <v>13</v>
      </c>
      <c r="C14" s="941">
        <v>0</v>
      </c>
      <c r="D14" s="941" t="s">
        <v>1194</v>
      </c>
      <c r="F14" s="941" t="s">
        <v>1537</v>
      </c>
      <c r="G14" s="941" t="s">
        <v>1537</v>
      </c>
      <c r="H14" s="941" t="s">
        <v>1914</v>
      </c>
      <c r="I14" s="941" t="s">
        <v>509</v>
      </c>
      <c r="J14" s="941">
        <v>72</v>
      </c>
      <c r="K14" s="941" t="s">
        <v>1918</v>
      </c>
      <c r="L14" s="941" t="s">
        <v>1921</v>
      </c>
      <c r="M14" s="941">
        <v>0</v>
      </c>
      <c r="N14" s="941">
        <v>0</v>
      </c>
      <c r="O14" s="941">
        <v>0</v>
      </c>
      <c r="P14" s="941">
        <v>0</v>
      </c>
      <c r="Q14" s="941">
        <v>0</v>
      </c>
      <c r="R14" s="941">
        <v>176</v>
      </c>
      <c r="S14" s="952">
        <v>176</v>
      </c>
      <c r="T14" s="941">
        <v>0</v>
      </c>
      <c r="U14" s="941">
        <v>0</v>
      </c>
      <c r="V14" s="941">
        <v>0</v>
      </c>
      <c r="W14" s="941">
        <v>561410628</v>
      </c>
      <c r="X14" s="941">
        <v>0</v>
      </c>
      <c r="Y14" s="941">
        <v>0</v>
      </c>
      <c r="Z14" s="941">
        <v>0</v>
      </c>
      <c r="AA14" s="941">
        <v>0</v>
      </c>
      <c r="AB14" s="941">
        <v>0</v>
      </c>
      <c r="AC14" s="941">
        <v>0</v>
      </c>
      <c r="AD14" s="941">
        <v>0</v>
      </c>
      <c r="AE14" s="941">
        <v>0</v>
      </c>
      <c r="AF14" s="941">
        <v>0</v>
      </c>
      <c r="AG14" s="941">
        <v>0</v>
      </c>
      <c r="AH14" s="941" t="b">
        <v>0</v>
      </c>
      <c r="AK14" s="941" t="s">
        <v>621</v>
      </c>
    </row>
    <row r="15" spans="1:37" ht="11.25">
      <c r="A15" s="941">
        <v>14</v>
      </c>
      <c r="B15" s="941">
        <v>14</v>
      </c>
      <c r="C15" s="941">
        <v>0</v>
      </c>
      <c r="D15" s="941" t="s">
        <v>1196</v>
      </c>
      <c r="F15" s="941" t="s">
        <v>1537</v>
      </c>
      <c r="G15" s="941" t="s">
        <v>1537</v>
      </c>
      <c r="H15" s="941" t="s">
        <v>1914</v>
      </c>
      <c r="I15" s="941" t="s">
        <v>1915</v>
      </c>
      <c r="J15" s="941">
        <v>72</v>
      </c>
      <c r="K15" s="941" t="s">
        <v>1918</v>
      </c>
      <c r="L15" s="941" t="s">
        <v>1922</v>
      </c>
      <c r="M15" s="941">
        <v>0</v>
      </c>
      <c r="N15" s="941">
        <v>0</v>
      </c>
      <c r="O15" s="941">
        <v>0</v>
      </c>
      <c r="P15" s="941">
        <v>3684</v>
      </c>
      <c r="Q15" s="941">
        <v>0</v>
      </c>
      <c r="R15" s="941">
        <v>0</v>
      </c>
      <c r="S15" s="952">
        <v>3684</v>
      </c>
      <c r="T15" s="941">
        <v>0</v>
      </c>
      <c r="U15" s="941">
        <v>0</v>
      </c>
      <c r="V15" s="941">
        <v>0</v>
      </c>
      <c r="W15" s="941">
        <v>561410644</v>
      </c>
      <c r="X15" s="941">
        <v>0</v>
      </c>
      <c r="Y15" s="941">
        <v>0</v>
      </c>
      <c r="Z15" s="941">
        <v>0</v>
      </c>
      <c r="AA15" s="941">
        <v>0</v>
      </c>
      <c r="AB15" s="941">
        <v>0</v>
      </c>
      <c r="AC15" s="941">
        <v>0</v>
      </c>
      <c r="AD15" s="941">
        <v>0</v>
      </c>
      <c r="AE15" s="941">
        <v>0</v>
      </c>
      <c r="AF15" s="941">
        <v>0</v>
      </c>
      <c r="AG15" s="941">
        <v>0</v>
      </c>
      <c r="AH15" s="941" t="b">
        <v>0</v>
      </c>
      <c r="AK15" s="941" t="s">
        <v>621</v>
      </c>
    </row>
    <row r="16" spans="1:37" ht="11.25">
      <c r="A16" s="941">
        <v>15</v>
      </c>
      <c r="B16" s="941">
        <v>15</v>
      </c>
      <c r="C16" s="941">
        <v>0</v>
      </c>
      <c r="D16" s="941" t="s">
        <v>1198</v>
      </c>
      <c r="F16" s="941" t="s">
        <v>1537</v>
      </c>
      <c r="G16" s="941" t="s">
        <v>1537</v>
      </c>
      <c r="H16" s="941" t="s">
        <v>1914</v>
      </c>
      <c r="I16" s="941" t="s">
        <v>509</v>
      </c>
      <c r="J16" s="941">
        <v>72</v>
      </c>
      <c r="K16" s="941" t="s">
        <v>1918</v>
      </c>
      <c r="L16" s="941" t="s">
        <v>1922</v>
      </c>
      <c r="M16" s="941">
        <v>0</v>
      </c>
      <c r="N16" s="941">
        <v>0</v>
      </c>
      <c r="O16" s="941">
        <v>0</v>
      </c>
      <c r="P16" s="941">
        <v>0</v>
      </c>
      <c r="Q16" s="941">
        <v>0</v>
      </c>
      <c r="R16" s="941">
        <v>31</v>
      </c>
      <c r="S16" s="952">
        <v>31</v>
      </c>
      <c r="T16" s="941">
        <v>0</v>
      </c>
      <c r="U16" s="941">
        <v>0</v>
      </c>
      <c r="V16" s="941">
        <v>0</v>
      </c>
      <c r="W16" s="941">
        <v>561410629</v>
      </c>
      <c r="X16" s="941">
        <v>0</v>
      </c>
      <c r="Y16" s="941">
        <v>0</v>
      </c>
      <c r="Z16" s="941">
        <v>0</v>
      </c>
      <c r="AA16" s="941">
        <v>0</v>
      </c>
      <c r="AB16" s="941">
        <v>0</v>
      </c>
      <c r="AC16" s="941">
        <v>0</v>
      </c>
      <c r="AD16" s="941">
        <v>0</v>
      </c>
      <c r="AE16" s="941">
        <v>0</v>
      </c>
      <c r="AF16" s="941">
        <v>0</v>
      </c>
      <c r="AG16" s="941">
        <v>0</v>
      </c>
      <c r="AH16" s="941" t="b">
        <v>0</v>
      </c>
      <c r="AK16" s="941" t="s">
        <v>621</v>
      </c>
    </row>
    <row r="17" spans="1:37" ht="11.25">
      <c r="A17" s="941">
        <v>16</v>
      </c>
      <c r="B17" s="941">
        <v>16</v>
      </c>
      <c r="C17" s="941">
        <v>0</v>
      </c>
      <c r="D17" s="941" t="s">
        <v>1199</v>
      </c>
      <c r="M17" s="941">
        <v>0</v>
      </c>
      <c r="N17" s="941">
        <v>0</v>
      </c>
      <c r="O17" s="941">
        <v>0</v>
      </c>
      <c r="P17" s="941">
        <v>0</v>
      </c>
      <c r="Q17" s="941">
        <v>0</v>
      </c>
      <c r="R17" s="941">
        <v>0</v>
      </c>
      <c r="S17" s="952">
        <v>0</v>
      </c>
      <c r="T17" s="941">
        <v>0</v>
      </c>
      <c r="U17" s="941">
        <v>0</v>
      </c>
      <c r="V17" s="941">
        <v>0</v>
      </c>
      <c r="W17" s="941">
        <v>0</v>
      </c>
      <c r="X17" s="941">
        <v>0</v>
      </c>
      <c r="Y17" s="941">
        <v>0</v>
      </c>
      <c r="Z17" s="941">
        <v>0</v>
      </c>
      <c r="AA17" s="941">
        <v>0</v>
      </c>
      <c r="AB17" s="941">
        <v>0</v>
      </c>
      <c r="AC17" s="941">
        <v>0</v>
      </c>
      <c r="AD17" s="941">
        <v>0</v>
      </c>
      <c r="AE17" s="941">
        <v>0</v>
      </c>
      <c r="AF17" s="941">
        <v>0</v>
      </c>
      <c r="AG17" s="941">
        <v>0</v>
      </c>
      <c r="AH17" s="941" t="b">
        <v>0</v>
      </c>
      <c r="AK17" s="941" t="s">
        <v>621</v>
      </c>
    </row>
    <row r="18" spans="1:37" ht="11.25">
      <c r="A18" s="941">
        <v>17</v>
      </c>
      <c r="B18" s="941">
        <v>17</v>
      </c>
      <c r="C18" s="941">
        <v>0</v>
      </c>
      <c r="D18" s="941" t="s">
        <v>1201</v>
      </c>
      <c r="M18" s="941">
        <v>0</v>
      </c>
      <c r="N18" s="941">
        <v>0</v>
      </c>
      <c r="O18" s="941">
        <v>0</v>
      </c>
      <c r="P18" s="941">
        <v>0</v>
      </c>
      <c r="Q18" s="941">
        <v>0</v>
      </c>
      <c r="R18" s="941">
        <v>0</v>
      </c>
      <c r="S18" s="952">
        <v>0</v>
      </c>
      <c r="T18" s="941">
        <v>0</v>
      </c>
      <c r="U18" s="941">
        <v>0</v>
      </c>
      <c r="V18" s="941">
        <v>0</v>
      </c>
      <c r="W18" s="941">
        <v>0</v>
      </c>
      <c r="X18" s="941">
        <v>0</v>
      </c>
      <c r="Y18" s="941">
        <v>0</v>
      </c>
      <c r="Z18" s="941">
        <v>0</v>
      </c>
      <c r="AA18" s="941">
        <v>0</v>
      </c>
      <c r="AB18" s="941">
        <v>0</v>
      </c>
      <c r="AC18" s="941">
        <v>0</v>
      </c>
      <c r="AD18" s="941">
        <v>0</v>
      </c>
      <c r="AE18" s="941">
        <v>0</v>
      </c>
      <c r="AF18" s="941">
        <v>0</v>
      </c>
      <c r="AG18" s="941">
        <v>0</v>
      </c>
      <c r="AH18" s="941" t="b">
        <v>0</v>
      </c>
      <c r="AK18" s="941" t="s">
        <v>621</v>
      </c>
    </row>
    <row r="19" spans="1:37" ht="11.25">
      <c r="A19" s="941">
        <v>18</v>
      </c>
      <c r="B19" s="941">
        <v>18</v>
      </c>
      <c r="C19" s="941">
        <v>0</v>
      </c>
      <c r="D19" s="941" t="s">
        <v>1203</v>
      </c>
      <c r="M19" s="941">
        <v>0</v>
      </c>
      <c r="N19" s="941">
        <v>0</v>
      </c>
      <c r="O19" s="941">
        <v>0</v>
      </c>
      <c r="P19" s="941">
        <v>0</v>
      </c>
      <c r="Q19" s="941">
        <v>0</v>
      </c>
      <c r="R19" s="941">
        <v>0</v>
      </c>
      <c r="S19" s="952">
        <v>0</v>
      </c>
      <c r="T19" s="941">
        <v>0</v>
      </c>
      <c r="U19" s="941">
        <v>0</v>
      </c>
      <c r="V19" s="941">
        <v>0</v>
      </c>
      <c r="W19" s="941">
        <v>0</v>
      </c>
      <c r="X19" s="941">
        <v>0</v>
      </c>
      <c r="Y19" s="941">
        <v>0</v>
      </c>
      <c r="Z19" s="941">
        <v>0</v>
      </c>
      <c r="AA19" s="941">
        <v>0</v>
      </c>
      <c r="AB19" s="941">
        <v>0</v>
      </c>
      <c r="AC19" s="941">
        <v>0</v>
      </c>
      <c r="AD19" s="941">
        <v>0</v>
      </c>
      <c r="AE19" s="941">
        <v>0</v>
      </c>
      <c r="AF19" s="941">
        <v>0</v>
      </c>
      <c r="AG19" s="941">
        <v>0</v>
      </c>
      <c r="AH19" s="941" t="b">
        <v>0</v>
      </c>
      <c r="AK19" s="941" t="s">
        <v>621</v>
      </c>
    </row>
    <row r="20" spans="1:37" ht="11.25">
      <c r="A20" s="941">
        <v>19</v>
      </c>
      <c r="B20" s="941">
        <v>19</v>
      </c>
      <c r="C20" s="941">
        <v>0</v>
      </c>
      <c r="D20" s="941" t="s">
        <v>1204</v>
      </c>
      <c r="M20" s="941">
        <v>0</v>
      </c>
      <c r="N20" s="941">
        <v>0</v>
      </c>
      <c r="O20" s="941">
        <v>0</v>
      </c>
      <c r="P20" s="941">
        <v>0</v>
      </c>
      <c r="Q20" s="941">
        <v>0</v>
      </c>
      <c r="R20" s="941">
        <v>0</v>
      </c>
      <c r="S20" s="952">
        <v>0</v>
      </c>
      <c r="T20" s="941">
        <v>0</v>
      </c>
      <c r="U20" s="941">
        <v>0</v>
      </c>
      <c r="V20" s="941">
        <v>0</v>
      </c>
      <c r="W20" s="941">
        <v>0</v>
      </c>
      <c r="X20" s="941">
        <v>0</v>
      </c>
      <c r="Y20" s="941">
        <v>0</v>
      </c>
      <c r="Z20" s="941">
        <v>0</v>
      </c>
      <c r="AA20" s="941">
        <v>0</v>
      </c>
      <c r="AB20" s="941">
        <v>0</v>
      </c>
      <c r="AC20" s="941">
        <v>0</v>
      </c>
      <c r="AD20" s="941">
        <v>0</v>
      </c>
      <c r="AE20" s="941">
        <v>0</v>
      </c>
      <c r="AF20" s="941">
        <v>0</v>
      </c>
      <c r="AG20" s="941">
        <v>0</v>
      </c>
      <c r="AH20" s="941" t="b">
        <v>0</v>
      </c>
      <c r="AK20" s="941" t="s">
        <v>621</v>
      </c>
    </row>
    <row r="21" spans="1:37" ht="11.25">
      <c r="A21" s="941">
        <v>20</v>
      </c>
      <c r="B21" s="941">
        <v>20</v>
      </c>
      <c r="C21" s="941">
        <v>0</v>
      </c>
      <c r="D21" s="941" t="s">
        <v>1206</v>
      </c>
      <c r="M21" s="941">
        <v>0</v>
      </c>
      <c r="N21" s="941">
        <v>0</v>
      </c>
      <c r="O21" s="941">
        <v>0</v>
      </c>
      <c r="P21" s="941">
        <v>0</v>
      </c>
      <c r="Q21" s="941">
        <v>0</v>
      </c>
      <c r="R21" s="941">
        <v>0</v>
      </c>
      <c r="S21" s="952">
        <v>0</v>
      </c>
      <c r="T21" s="941">
        <v>0</v>
      </c>
      <c r="U21" s="941">
        <v>0</v>
      </c>
      <c r="V21" s="941">
        <v>0</v>
      </c>
      <c r="W21" s="941">
        <v>0</v>
      </c>
      <c r="X21" s="941">
        <v>0</v>
      </c>
      <c r="Y21" s="941">
        <v>0</v>
      </c>
      <c r="Z21" s="941">
        <v>0</v>
      </c>
      <c r="AA21" s="941">
        <v>0</v>
      </c>
      <c r="AB21" s="941">
        <v>0</v>
      </c>
      <c r="AC21" s="941">
        <v>0</v>
      </c>
      <c r="AD21" s="941">
        <v>0</v>
      </c>
      <c r="AE21" s="941">
        <v>0</v>
      </c>
      <c r="AF21" s="941">
        <v>0</v>
      </c>
      <c r="AG21" s="941">
        <v>0</v>
      </c>
      <c r="AH21" s="941" t="b">
        <v>0</v>
      </c>
      <c r="AK21" s="941" t="s">
        <v>621</v>
      </c>
    </row>
    <row r="22" spans="1:37" ht="11.25">
      <c r="A22" s="941">
        <v>21</v>
      </c>
      <c r="B22" s="941">
        <v>21</v>
      </c>
      <c r="C22" s="941">
        <v>0</v>
      </c>
      <c r="D22" s="941" t="s">
        <v>1208</v>
      </c>
      <c r="M22" s="941">
        <v>0</v>
      </c>
      <c r="N22" s="941">
        <v>0</v>
      </c>
      <c r="O22" s="941">
        <v>0</v>
      </c>
      <c r="P22" s="941">
        <v>0</v>
      </c>
      <c r="Q22" s="941">
        <v>0</v>
      </c>
      <c r="R22" s="941">
        <v>0</v>
      </c>
      <c r="S22" s="952">
        <v>0</v>
      </c>
      <c r="T22" s="941">
        <v>0</v>
      </c>
      <c r="U22" s="941">
        <v>0</v>
      </c>
      <c r="V22" s="941">
        <v>0</v>
      </c>
      <c r="W22" s="941">
        <v>0</v>
      </c>
      <c r="X22" s="941">
        <v>0</v>
      </c>
      <c r="Y22" s="941">
        <v>0</v>
      </c>
      <c r="Z22" s="941">
        <v>0</v>
      </c>
      <c r="AA22" s="941">
        <v>0</v>
      </c>
      <c r="AB22" s="941">
        <v>0</v>
      </c>
      <c r="AC22" s="941">
        <v>0</v>
      </c>
      <c r="AD22" s="941">
        <v>0</v>
      </c>
      <c r="AE22" s="941">
        <v>0</v>
      </c>
      <c r="AF22" s="941">
        <v>0</v>
      </c>
      <c r="AG22" s="941">
        <v>0</v>
      </c>
      <c r="AH22" s="941" t="b">
        <v>0</v>
      </c>
      <c r="AK22" s="941" t="s">
        <v>621</v>
      </c>
    </row>
    <row r="23" spans="1:37" ht="11.25">
      <c r="A23" s="941">
        <v>22</v>
      </c>
      <c r="B23" s="941">
        <v>22</v>
      </c>
      <c r="C23" s="941">
        <v>0</v>
      </c>
      <c r="D23" s="941" t="s">
        <v>1210</v>
      </c>
      <c r="M23" s="941">
        <v>0</v>
      </c>
      <c r="N23" s="941">
        <v>0</v>
      </c>
      <c r="O23" s="941">
        <v>0</v>
      </c>
      <c r="P23" s="941">
        <v>0</v>
      </c>
      <c r="Q23" s="941">
        <v>0</v>
      </c>
      <c r="R23" s="941">
        <v>0</v>
      </c>
      <c r="S23" s="952">
        <v>0</v>
      </c>
      <c r="T23" s="941">
        <v>0</v>
      </c>
      <c r="U23" s="941">
        <v>0</v>
      </c>
      <c r="V23" s="941">
        <v>0</v>
      </c>
      <c r="W23" s="941">
        <v>0</v>
      </c>
      <c r="X23" s="941">
        <v>0</v>
      </c>
      <c r="Y23" s="941">
        <v>0</v>
      </c>
      <c r="Z23" s="941">
        <v>0</v>
      </c>
      <c r="AA23" s="941">
        <v>0</v>
      </c>
      <c r="AB23" s="941">
        <v>0</v>
      </c>
      <c r="AC23" s="941">
        <v>0</v>
      </c>
      <c r="AD23" s="941">
        <v>0</v>
      </c>
      <c r="AE23" s="941">
        <v>0</v>
      </c>
      <c r="AF23" s="941">
        <v>0</v>
      </c>
      <c r="AG23" s="941">
        <v>0</v>
      </c>
      <c r="AH23" s="941" t="b">
        <v>0</v>
      </c>
      <c r="AK23" s="941" t="s">
        <v>621</v>
      </c>
    </row>
    <row r="24" spans="1:37" ht="11.25">
      <c r="A24" s="941">
        <v>23</v>
      </c>
      <c r="B24" s="941">
        <v>23</v>
      </c>
      <c r="C24" s="941">
        <v>0</v>
      </c>
      <c r="D24" s="941" t="s">
        <v>1211</v>
      </c>
      <c r="M24" s="941">
        <v>0</v>
      </c>
      <c r="N24" s="941">
        <v>0</v>
      </c>
      <c r="O24" s="941">
        <v>0</v>
      </c>
      <c r="P24" s="941">
        <v>0</v>
      </c>
      <c r="Q24" s="941">
        <v>0</v>
      </c>
      <c r="R24" s="941">
        <v>0</v>
      </c>
      <c r="S24" s="952">
        <v>0</v>
      </c>
      <c r="T24" s="941">
        <v>0</v>
      </c>
      <c r="U24" s="941">
        <v>0</v>
      </c>
      <c r="V24" s="941">
        <v>0</v>
      </c>
      <c r="W24" s="941">
        <v>0</v>
      </c>
      <c r="X24" s="941">
        <v>0</v>
      </c>
      <c r="Y24" s="941">
        <v>0</v>
      </c>
      <c r="Z24" s="941">
        <v>0</v>
      </c>
      <c r="AA24" s="941">
        <v>0</v>
      </c>
      <c r="AB24" s="941">
        <v>0</v>
      </c>
      <c r="AC24" s="941">
        <v>0</v>
      </c>
      <c r="AD24" s="941">
        <v>0</v>
      </c>
      <c r="AE24" s="941">
        <v>0</v>
      </c>
      <c r="AF24" s="941">
        <v>0</v>
      </c>
      <c r="AG24" s="941">
        <v>0</v>
      </c>
      <c r="AH24" s="941" t="b">
        <v>0</v>
      </c>
      <c r="AK24" s="941" t="s">
        <v>621</v>
      </c>
    </row>
    <row r="25" spans="1:37" ht="11.25">
      <c r="A25" s="941">
        <v>24</v>
      </c>
      <c r="B25" s="941">
        <v>24</v>
      </c>
      <c r="C25" s="941">
        <v>0</v>
      </c>
      <c r="D25" s="941" t="s">
        <v>1213</v>
      </c>
      <c r="M25" s="941">
        <v>0</v>
      </c>
      <c r="N25" s="941">
        <v>0</v>
      </c>
      <c r="O25" s="941">
        <v>0</v>
      </c>
      <c r="P25" s="941">
        <v>0</v>
      </c>
      <c r="Q25" s="941">
        <v>0</v>
      </c>
      <c r="R25" s="941">
        <v>0</v>
      </c>
      <c r="S25" s="952">
        <v>0</v>
      </c>
      <c r="T25" s="941">
        <v>0</v>
      </c>
      <c r="U25" s="941">
        <v>0</v>
      </c>
      <c r="V25" s="941">
        <v>0</v>
      </c>
      <c r="W25" s="941">
        <v>0</v>
      </c>
      <c r="X25" s="941">
        <v>0</v>
      </c>
      <c r="Y25" s="941">
        <v>0</v>
      </c>
      <c r="Z25" s="941">
        <v>0</v>
      </c>
      <c r="AA25" s="941">
        <v>0</v>
      </c>
      <c r="AB25" s="941">
        <v>0</v>
      </c>
      <c r="AC25" s="941">
        <v>0</v>
      </c>
      <c r="AD25" s="941">
        <v>0</v>
      </c>
      <c r="AE25" s="941">
        <v>0</v>
      </c>
      <c r="AF25" s="941">
        <v>0</v>
      </c>
      <c r="AG25" s="941">
        <v>0</v>
      </c>
      <c r="AH25" s="941" t="b">
        <v>0</v>
      </c>
      <c r="AK25" s="941" t="s">
        <v>621</v>
      </c>
    </row>
    <row r="26" spans="1:37" ht="11.25">
      <c r="A26" s="941">
        <v>25</v>
      </c>
      <c r="B26" s="941">
        <v>25</v>
      </c>
      <c r="C26" s="941">
        <v>0</v>
      </c>
      <c r="D26" s="941" t="s">
        <v>1215</v>
      </c>
      <c r="M26" s="941">
        <v>0</v>
      </c>
      <c r="N26" s="941">
        <v>0</v>
      </c>
      <c r="O26" s="941">
        <v>0</v>
      </c>
      <c r="P26" s="941">
        <v>0</v>
      </c>
      <c r="Q26" s="941">
        <v>0</v>
      </c>
      <c r="R26" s="941">
        <v>0</v>
      </c>
      <c r="S26" s="952">
        <v>0</v>
      </c>
      <c r="T26" s="941">
        <v>0</v>
      </c>
      <c r="U26" s="941">
        <v>0</v>
      </c>
      <c r="V26" s="941">
        <v>0</v>
      </c>
      <c r="W26" s="941">
        <v>0</v>
      </c>
      <c r="X26" s="941">
        <v>0</v>
      </c>
      <c r="Y26" s="941">
        <v>0</v>
      </c>
      <c r="Z26" s="941">
        <v>0</v>
      </c>
      <c r="AA26" s="941">
        <v>0</v>
      </c>
      <c r="AB26" s="941">
        <v>0</v>
      </c>
      <c r="AC26" s="941">
        <v>0</v>
      </c>
      <c r="AD26" s="941">
        <v>0</v>
      </c>
      <c r="AE26" s="941">
        <v>0</v>
      </c>
      <c r="AF26" s="941">
        <v>0</v>
      </c>
      <c r="AG26" s="941">
        <v>0</v>
      </c>
      <c r="AH26" s="941" t="b">
        <v>0</v>
      </c>
      <c r="AK26" s="941" t="s">
        <v>621</v>
      </c>
    </row>
    <row r="27" spans="1:37" ht="11.25">
      <c r="A27" s="941">
        <v>26</v>
      </c>
      <c r="B27" s="941">
        <v>26</v>
      </c>
      <c r="C27" s="941">
        <v>0</v>
      </c>
      <c r="D27" s="941" t="s">
        <v>1217</v>
      </c>
      <c r="M27" s="941">
        <v>0</v>
      </c>
      <c r="N27" s="941">
        <v>0</v>
      </c>
      <c r="O27" s="941">
        <v>0</v>
      </c>
      <c r="P27" s="941">
        <v>0</v>
      </c>
      <c r="Q27" s="941">
        <v>0</v>
      </c>
      <c r="R27" s="941">
        <v>0</v>
      </c>
      <c r="S27" s="952">
        <v>0</v>
      </c>
      <c r="T27" s="941">
        <v>0</v>
      </c>
      <c r="U27" s="941">
        <v>0</v>
      </c>
      <c r="V27" s="941">
        <v>0</v>
      </c>
      <c r="W27" s="941">
        <v>0</v>
      </c>
      <c r="X27" s="941">
        <v>0</v>
      </c>
      <c r="Y27" s="941">
        <v>0</v>
      </c>
      <c r="Z27" s="941">
        <v>0</v>
      </c>
      <c r="AA27" s="941">
        <v>0</v>
      </c>
      <c r="AB27" s="941">
        <v>0</v>
      </c>
      <c r="AC27" s="941">
        <v>0</v>
      </c>
      <c r="AD27" s="941">
        <v>0</v>
      </c>
      <c r="AE27" s="941">
        <v>0</v>
      </c>
      <c r="AF27" s="941">
        <v>0</v>
      </c>
      <c r="AG27" s="941">
        <v>0</v>
      </c>
      <c r="AH27" s="941" t="b">
        <v>0</v>
      </c>
      <c r="AK27" s="941" t="s">
        <v>621</v>
      </c>
    </row>
    <row r="28" spans="1:37" ht="11.25">
      <c r="A28" s="941">
        <v>27</v>
      </c>
      <c r="B28" s="941">
        <v>27</v>
      </c>
      <c r="C28" s="941">
        <v>0</v>
      </c>
      <c r="D28" s="941" t="s">
        <v>1218</v>
      </c>
      <c r="M28" s="941">
        <v>0</v>
      </c>
      <c r="N28" s="941">
        <v>0</v>
      </c>
      <c r="O28" s="941">
        <v>0</v>
      </c>
      <c r="P28" s="941">
        <v>0</v>
      </c>
      <c r="Q28" s="941">
        <v>0</v>
      </c>
      <c r="R28" s="941">
        <v>0</v>
      </c>
      <c r="S28" s="952">
        <v>0</v>
      </c>
      <c r="T28" s="941">
        <v>0</v>
      </c>
      <c r="U28" s="941">
        <v>0</v>
      </c>
      <c r="V28" s="941">
        <v>0</v>
      </c>
      <c r="W28" s="941">
        <v>0</v>
      </c>
      <c r="X28" s="941">
        <v>0</v>
      </c>
      <c r="Y28" s="941">
        <v>0</v>
      </c>
      <c r="Z28" s="941">
        <v>0</v>
      </c>
      <c r="AA28" s="941">
        <v>0</v>
      </c>
      <c r="AB28" s="941">
        <v>0</v>
      </c>
      <c r="AC28" s="941">
        <v>0</v>
      </c>
      <c r="AD28" s="941">
        <v>0</v>
      </c>
      <c r="AE28" s="941">
        <v>0</v>
      </c>
      <c r="AF28" s="941">
        <v>0</v>
      </c>
      <c r="AG28" s="941">
        <v>0</v>
      </c>
      <c r="AH28" s="941" t="b">
        <v>0</v>
      </c>
      <c r="AK28" s="941" t="s">
        <v>621</v>
      </c>
    </row>
    <row r="29" spans="1:37" ht="11.25">
      <c r="A29" s="941">
        <v>28</v>
      </c>
      <c r="B29" s="941">
        <v>28</v>
      </c>
      <c r="C29" s="941">
        <v>0</v>
      </c>
      <c r="D29" s="941" t="s">
        <v>1220</v>
      </c>
      <c r="M29" s="941">
        <v>0</v>
      </c>
      <c r="N29" s="941">
        <v>0</v>
      </c>
      <c r="O29" s="941">
        <v>0</v>
      </c>
      <c r="P29" s="941">
        <v>0</v>
      </c>
      <c r="Q29" s="941">
        <v>0</v>
      </c>
      <c r="R29" s="941">
        <v>0</v>
      </c>
      <c r="S29" s="952">
        <v>0</v>
      </c>
      <c r="T29" s="941">
        <v>0</v>
      </c>
      <c r="U29" s="941">
        <v>0</v>
      </c>
      <c r="V29" s="941">
        <v>0</v>
      </c>
      <c r="W29" s="941">
        <v>0</v>
      </c>
      <c r="X29" s="941">
        <v>0</v>
      </c>
      <c r="Y29" s="941">
        <v>0</v>
      </c>
      <c r="Z29" s="941">
        <v>0</v>
      </c>
      <c r="AA29" s="941">
        <v>0</v>
      </c>
      <c r="AB29" s="941">
        <v>0</v>
      </c>
      <c r="AC29" s="941">
        <v>0</v>
      </c>
      <c r="AD29" s="941">
        <v>0</v>
      </c>
      <c r="AE29" s="941">
        <v>0</v>
      </c>
      <c r="AF29" s="941">
        <v>0</v>
      </c>
      <c r="AG29" s="941">
        <v>0</v>
      </c>
      <c r="AH29" s="941" t="b">
        <v>0</v>
      </c>
      <c r="AK29" s="941" t="s">
        <v>621</v>
      </c>
    </row>
    <row r="30" spans="1:37" ht="11.25">
      <c r="A30" s="941">
        <v>29</v>
      </c>
      <c r="B30" s="941">
        <v>29</v>
      </c>
      <c r="C30" s="941">
        <v>0</v>
      </c>
      <c r="D30" s="941" t="s">
        <v>1222</v>
      </c>
      <c r="M30" s="941">
        <v>0</v>
      </c>
      <c r="N30" s="941">
        <v>0</v>
      </c>
      <c r="O30" s="941">
        <v>0</v>
      </c>
      <c r="P30" s="941">
        <v>0</v>
      </c>
      <c r="Q30" s="941">
        <v>0</v>
      </c>
      <c r="R30" s="941">
        <v>0</v>
      </c>
      <c r="S30" s="952">
        <v>0</v>
      </c>
      <c r="T30" s="941">
        <v>0</v>
      </c>
      <c r="U30" s="941">
        <v>0</v>
      </c>
      <c r="V30" s="941">
        <v>0</v>
      </c>
      <c r="W30" s="941">
        <v>0</v>
      </c>
      <c r="X30" s="941">
        <v>0</v>
      </c>
      <c r="Y30" s="941">
        <v>0</v>
      </c>
      <c r="Z30" s="941">
        <v>0</v>
      </c>
      <c r="AA30" s="941">
        <v>0</v>
      </c>
      <c r="AB30" s="941">
        <v>0</v>
      </c>
      <c r="AC30" s="941">
        <v>0</v>
      </c>
      <c r="AD30" s="941">
        <v>0</v>
      </c>
      <c r="AE30" s="941">
        <v>0</v>
      </c>
      <c r="AF30" s="941">
        <v>0</v>
      </c>
      <c r="AG30" s="941">
        <v>0</v>
      </c>
      <c r="AH30" s="941" t="b">
        <v>0</v>
      </c>
      <c r="AK30" s="941" t="s">
        <v>621</v>
      </c>
    </row>
    <row r="31" spans="1:37" ht="11.25">
      <c r="A31" s="941">
        <v>30</v>
      </c>
      <c r="B31" s="941">
        <v>30</v>
      </c>
      <c r="C31" s="941">
        <v>0</v>
      </c>
      <c r="D31" s="941" t="s">
        <v>1223</v>
      </c>
      <c r="M31" s="941">
        <v>0</v>
      </c>
      <c r="N31" s="941">
        <v>0</v>
      </c>
      <c r="O31" s="941">
        <v>0</v>
      </c>
      <c r="P31" s="941">
        <v>0</v>
      </c>
      <c r="Q31" s="941">
        <v>0</v>
      </c>
      <c r="R31" s="941">
        <v>0</v>
      </c>
      <c r="S31" s="952">
        <v>0</v>
      </c>
      <c r="T31" s="941">
        <v>0</v>
      </c>
      <c r="U31" s="941">
        <v>0</v>
      </c>
      <c r="V31" s="941">
        <v>0</v>
      </c>
      <c r="W31" s="941">
        <v>0</v>
      </c>
      <c r="X31" s="941">
        <v>0</v>
      </c>
      <c r="Y31" s="941">
        <v>0</v>
      </c>
      <c r="Z31" s="941">
        <v>0</v>
      </c>
      <c r="AA31" s="941">
        <v>0</v>
      </c>
      <c r="AB31" s="941">
        <v>0</v>
      </c>
      <c r="AC31" s="941">
        <v>0</v>
      </c>
      <c r="AD31" s="941">
        <v>0</v>
      </c>
      <c r="AE31" s="941">
        <v>0</v>
      </c>
      <c r="AF31" s="941">
        <v>0</v>
      </c>
      <c r="AG31" s="941">
        <v>0</v>
      </c>
      <c r="AH31" s="941" t="b">
        <v>0</v>
      </c>
      <c r="AK31" s="941" t="s">
        <v>621</v>
      </c>
    </row>
    <row r="32" spans="1:37" ht="11.25">
      <c r="A32" s="941">
        <v>31</v>
      </c>
      <c r="B32" s="941">
        <v>31</v>
      </c>
      <c r="C32" s="941">
        <v>0</v>
      </c>
      <c r="D32" s="941" t="s">
        <v>1224</v>
      </c>
      <c r="M32" s="941">
        <v>0</v>
      </c>
      <c r="N32" s="941">
        <v>0</v>
      </c>
      <c r="O32" s="941">
        <v>0</v>
      </c>
      <c r="P32" s="941">
        <v>0</v>
      </c>
      <c r="Q32" s="941">
        <v>0</v>
      </c>
      <c r="R32" s="941">
        <v>0</v>
      </c>
      <c r="S32" s="952">
        <v>0</v>
      </c>
      <c r="T32" s="941">
        <v>0</v>
      </c>
      <c r="U32" s="941">
        <v>0</v>
      </c>
      <c r="V32" s="941">
        <v>0</v>
      </c>
      <c r="W32" s="941">
        <v>0</v>
      </c>
      <c r="X32" s="941">
        <v>0</v>
      </c>
      <c r="Y32" s="941">
        <v>0</v>
      </c>
      <c r="Z32" s="941">
        <v>0</v>
      </c>
      <c r="AA32" s="941">
        <v>0</v>
      </c>
      <c r="AB32" s="941">
        <v>0</v>
      </c>
      <c r="AC32" s="941">
        <v>0</v>
      </c>
      <c r="AD32" s="941">
        <v>0</v>
      </c>
      <c r="AE32" s="941">
        <v>0</v>
      </c>
      <c r="AF32" s="941">
        <v>0</v>
      </c>
      <c r="AG32" s="941">
        <v>0</v>
      </c>
      <c r="AH32" s="941" t="b">
        <v>0</v>
      </c>
      <c r="AK32" s="941" t="s">
        <v>621</v>
      </c>
    </row>
    <row r="33" spans="1:37" ht="11.25">
      <c r="A33" s="941">
        <v>32</v>
      </c>
      <c r="B33" s="941">
        <v>32</v>
      </c>
      <c r="C33" s="941">
        <v>0</v>
      </c>
      <c r="D33" s="941" t="s">
        <v>1225</v>
      </c>
      <c r="M33" s="941">
        <v>0</v>
      </c>
      <c r="N33" s="941">
        <v>0</v>
      </c>
      <c r="O33" s="941">
        <v>0</v>
      </c>
      <c r="P33" s="941">
        <v>0</v>
      </c>
      <c r="Q33" s="941">
        <v>0</v>
      </c>
      <c r="R33" s="941">
        <v>0</v>
      </c>
      <c r="S33" s="952">
        <v>0</v>
      </c>
      <c r="T33" s="941">
        <v>0</v>
      </c>
      <c r="U33" s="941">
        <v>0</v>
      </c>
      <c r="V33" s="941">
        <v>0</v>
      </c>
      <c r="W33" s="941">
        <v>0</v>
      </c>
      <c r="X33" s="941">
        <v>0</v>
      </c>
      <c r="Y33" s="941">
        <v>0</v>
      </c>
      <c r="Z33" s="941">
        <v>0</v>
      </c>
      <c r="AA33" s="941">
        <v>0</v>
      </c>
      <c r="AB33" s="941">
        <v>0</v>
      </c>
      <c r="AC33" s="941">
        <v>0</v>
      </c>
      <c r="AD33" s="941">
        <v>0</v>
      </c>
      <c r="AE33" s="941">
        <v>0</v>
      </c>
      <c r="AF33" s="941">
        <v>0</v>
      </c>
      <c r="AG33" s="941">
        <v>0</v>
      </c>
      <c r="AH33" s="941" t="b">
        <v>0</v>
      </c>
      <c r="AK33" s="941" t="s">
        <v>621</v>
      </c>
    </row>
    <row r="34" spans="1:37" ht="11.25">
      <c r="A34" s="941">
        <v>33</v>
      </c>
      <c r="B34" s="941">
        <v>33</v>
      </c>
      <c r="C34" s="941">
        <v>0</v>
      </c>
      <c r="D34" s="941" t="s">
        <v>1227</v>
      </c>
      <c r="M34" s="941">
        <v>0</v>
      </c>
      <c r="N34" s="941">
        <v>0</v>
      </c>
      <c r="O34" s="941">
        <v>0</v>
      </c>
      <c r="P34" s="941">
        <v>0</v>
      </c>
      <c r="Q34" s="941">
        <v>0</v>
      </c>
      <c r="R34" s="941">
        <v>0</v>
      </c>
      <c r="S34" s="952">
        <v>0</v>
      </c>
      <c r="T34" s="941">
        <v>0</v>
      </c>
      <c r="U34" s="941">
        <v>0</v>
      </c>
      <c r="V34" s="941">
        <v>0</v>
      </c>
      <c r="W34" s="941">
        <v>0</v>
      </c>
      <c r="X34" s="941">
        <v>0</v>
      </c>
      <c r="Y34" s="941">
        <v>0</v>
      </c>
      <c r="Z34" s="941">
        <v>0</v>
      </c>
      <c r="AA34" s="941">
        <v>0</v>
      </c>
      <c r="AB34" s="941">
        <v>0</v>
      </c>
      <c r="AC34" s="941">
        <v>0</v>
      </c>
      <c r="AD34" s="941">
        <v>0</v>
      </c>
      <c r="AE34" s="941">
        <v>0</v>
      </c>
      <c r="AF34" s="941">
        <v>0</v>
      </c>
      <c r="AG34" s="941">
        <v>0</v>
      </c>
      <c r="AH34" s="941" t="b">
        <v>0</v>
      </c>
      <c r="AK34" s="941" t="s">
        <v>621</v>
      </c>
    </row>
    <row r="35" spans="1:37" ht="11.25">
      <c r="A35" s="941">
        <v>34</v>
      </c>
      <c r="B35" s="941">
        <v>34</v>
      </c>
      <c r="C35" s="941">
        <v>0</v>
      </c>
      <c r="D35" s="941" t="s">
        <v>1229</v>
      </c>
      <c r="M35" s="941">
        <v>0</v>
      </c>
      <c r="N35" s="941">
        <v>0</v>
      </c>
      <c r="O35" s="941">
        <v>0</v>
      </c>
      <c r="P35" s="941">
        <v>0</v>
      </c>
      <c r="Q35" s="941">
        <v>0</v>
      </c>
      <c r="R35" s="941">
        <v>0</v>
      </c>
      <c r="S35" s="952">
        <v>0</v>
      </c>
      <c r="T35" s="941">
        <v>0</v>
      </c>
      <c r="U35" s="941">
        <v>0</v>
      </c>
      <c r="V35" s="941">
        <v>0</v>
      </c>
      <c r="W35" s="941">
        <v>0</v>
      </c>
      <c r="X35" s="941">
        <v>0</v>
      </c>
      <c r="Y35" s="941">
        <v>0</v>
      </c>
      <c r="Z35" s="941">
        <v>0</v>
      </c>
      <c r="AA35" s="941">
        <v>0</v>
      </c>
      <c r="AB35" s="941">
        <v>0</v>
      </c>
      <c r="AC35" s="941">
        <v>0</v>
      </c>
      <c r="AD35" s="941">
        <v>0</v>
      </c>
      <c r="AE35" s="941">
        <v>0</v>
      </c>
      <c r="AF35" s="941">
        <v>0</v>
      </c>
      <c r="AG35" s="941">
        <v>0</v>
      </c>
      <c r="AH35" s="941" t="b">
        <v>0</v>
      </c>
      <c r="AK35" s="941" t="s">
        <v>621</v>
      </c>
    </row>
    <row r="36" spans="1:37" ht="11.25">
      <c r="A36" s="941">
        <v>1</v>
      </c>
      <c r="B36" s="941">
        <v>1</v>
      </c>
      <c r="C36" s="941">
        <v>1</v>
      </c>
      <c r="D36" s="941" t="s">
        <v>1171</v>
      </c>
      <c r="F36" s="941" t="s">
        <v>1537</v>
      </c>
      <c r="G36" s="941" t="s">
        <v>1537</v>
      </c>
      <c r="H36" s="941" t="s">
        <v>1914</v>
      </c>
      <c r="I36" s="941" t="s">
        <v>1915</v>
      </c>
      <c r="J36" s="941">
        <v>72</v>
      </c>
      <c r="K36" s="941" t="s">
        <v>1918</v>
      </c>
      <c r="L36" s="941" t="s">
        <v>1923</v>
      </c>
      <c r="M36" s="941">
        <v>0</v>
      </c>
      <c r="N36" s="941">
        <v>0</v>
      </c>
      <c r="O36" s="941">
        <v>0</v>
      </c>
      <c r="P36" s="941">
        <v>24286</v>
      </c>
      <c r="Q36" s="941">
        <v>0</v>
      </c>
      <c r="R36" s="941">
        <v>0</v>
      </c>
      <c r="S36" s="952">
        <v>24286</v>
      </c>
      <c r="T36" s="941">
        <v>0</v>
      </c>
      <c r="U36" s="941">
        <v>0</v>
      </c>
      <c r="V36" s="941">
        <v>0</v>
      </c>
      <c r="W36" s="941">
        <v>561410645</v>
      </c>
      <c r="X36" s="941">
        <v>0</v>
      </c>
      <c r="Y36" s="941">
        <v>0</v>
      </c>
      <c r="Z36" s="941">
        <v>0</v>
      </c>
      <c r="AA36" s="941">
        <v>0</v>
      </c>
      <c r="AB36" s="941">
        <v>0</v>
      </c>
      <c r="AC36" s="941">
        <v>0</v>
      </c>
      <c r="AD36" s="941">
        <v>0</v>
      </c>
      <c r="AE36" s="941">
        <v>0</v>
      </c>
      <c r="AF36" s="941">
        <v>0</v>
      </c>
      <c r="AG36" s="941">
        <v>0</v>
      </c>
      <c r="AH36" s="941" t="b">
        <v>0</v>
      </c>
      <c r="AK36" s="941" t="s">
        <v>621</v>
      </c>
    </row>
    <row r="37" spans="1:37" ht="11.25">
      <c r="A37" s="941">
        <v>2</v>
      </c>
      <c r="B37" s="941">
        <v>2</v>
      </c>
      <c r="C37" s="941">
        <v>1</v>
      </c>
      <c r="D37" s="941" t="s">
        <v>1175</v>
      </c>
      <c r="F37" s="941" t="s">
        <v>1537</v>
      </c>
      <c r="G37" s="941" t="s">
        <v>1537</v>
      </c>
      <c r="H37" s="941" t="s">
        <v>1914</v>
      </c>
      <c r="I37" s="941" t="s">
        <v>509</v>
      </c>
      <c r="J37" s="941">
        <v>72</v>
      </c>
      <c r="K37" s="941" t="s">
        <v>1918</v>
      </c>
      <c r="L37" s="941" t="s">
        <v>1923</v>
      </c>
      <c r="M37" s="941">
        <v>0</v>
      </c>
      <c r="N37" s="941">
        <v>0</v>
      </c>
      <c r="O37" s="941">
        <v>0</v>
      </c>
      <c r="P37" s="941">
        <v>0</v>
      </c>
      <c r="Q37" s="941">
        <v>0</v>
      </c>
      <c r="R37" s="941">
        <v>158</v>
      </c>
      <c r="S37" s="952">
        <v>158</v>
      </c>
      <c r="T37" s="941">
        <v>0</v>
      </c>
      <c r="U37" s="941">
        <v>0</v>
      </c>
      <c r="V37" s="941">
        <v>0</v>
      </c>
      <c r="W37" s="941">
        <v>561410630</v>
      </c>
      <c r="X37" s="941">
        <v>0</v>
      </c>
      <c r="Y37" s="941">
        <v>0</v>
      </c>
      <c r="Z37" s="941">
        <v>0</v>
      </c>
      <c r="AA37" s="941">
        <v>0</v>
      </c>
      <c r="AB37" s="941">
        <v>0</v>
      </c>
      <c r="AC37" s="941">
        <v>0</v>
      </c>
      <c r="AD37" s="941">
        <v>0</v>
      </c>
      <c r="AE37" s="941">
        <v>0</v>
      </c>
      <c r="AF37" s="941">
        <v>0</v>
      </c>
      <c r="AG37" s="941">
        <v>0</v>
      </c>
      <c r="AH37" s="941" t="b">
        <v>0</v>
      </c>
      <c r="AK37" s="941" t="s">
        <v>621</v>
      </c>
    </row>
    <row r="38" spans="1:37" ht="11.25">
      <c r="A38" s="941">
        <v>3</v>
      </c>
      <c r="B38" s="941">
        <v>3</v>
      </c>
      <c r="C38" s="941">
        <v>1</v>
      </c>
      <c r="D38" s="941" t="s">
        <v>1177</v>
      </c>
      <c r="F38" s="941" t="s">
        <v>1537</v>
      </c>
      <c r="G38" s="941" t="s">
        <v>1537</v>
      </c>
      <c r="H38" s="941" t="s">
        <v>1914</v>
      </c>
      <c r="I38" s="941" t="s">
        <v>1915</v>
      </c>
      <c r="J38" s="941">
        <v>72</v>
      </c>
      <c r="K38" s="941" t="s">
        <v>1916</v>
      </c>
      <c r="L38" s="941" t="s">
        <v>1924</v>
      </c>
      <c r="M38" s="941">
        <v>0</v>
      </c>
      <c r="N38" s="941">
        <v>0</v>
      </c>
      <c r="O38" s="941">
        <v>0</v>
      </c>
      <c r="P38" s="941">
        <v>194906</v>
      </c>
      <c r="Q38" s="941">
        <v>0</v>
      </c>
      <c r="R38" s="941">
        <v>0</v>
      </c>
      <c r="S38" s="952">
        <v>194906</v>
      </c>
      <c r="T38" s="941">
        <v>0</v>
      </c>
      <c r="U38" s="941">
        <v>0</v>
      </c>
      <c r="V38" s="941">
        <v>0</v>
      </c>
      <c r="W38" s="941">
        <v>561410646</v>
      </c>
      <c r="X38" s="941">
        <v>0</v>
      </c>
      <c r="Y38" s="941">
        <v>0</v>
      </c>
      <c r="Z38" s="941">
        <v>0</v>
      </c>
      <c r="AA38" s="941">
        <v>0</v>
      </c>
      <c r="AB38" s="941">
        <v>0</v>
      </c>
      <c r="AC38" s="941">
        <v>0</v>
      </c>
      <c r="AD38" s="941">
        <v>0</v>
      </c>
      <c r="AE38" s="941">
        <v>0</v>
      </c>
      <c r="AF38" s="941">
        <v>0</v>
      </c>
      <c r="AG38" s="941">
        <v>0</v>
      </c>
      <c r="AH38" s="941" t="b">
        <v>0</v>
      </c>
      <c r="AK38" s="941" t="s">
        <v>621</v>
      </c>
    </row>
    <row r="39" spans="1:37" ht="11.25">
      <c r="A39" s="941">
        <v>4</v>
      </c>
      <c r="B39" s="941">
        <v>4</v>
      </c>
      <c r="C39" s="941">
        <v>1</v>
      </c>
      <c r="D39" s="941" t="s">
        <v>1178</v>
      </c>
      <c r="F39" s="941" t="s">
        <v>1537</v>
      </c>
      <c r="G39" s="941" t="s">
        <v>1537</v>
      </c>
      <c r="H39" s="941" t="s">
        <v>1914</v>
      </c>
      <c r="I39" s="941" t="s">
        <v>509</v>
      </c>
      <c r="J39" s="941">
        <v>72</v>
      </c>
      <c r="K39" s="941" t="s">
        <v>1916</v>
      </c>
      <c r="L39" s="941" t="s">
        <v>1924</v>
      </c>
      <c r="M39" s="941">
        <v>0</v>
      </c>
      <c r="N39" s="941">
        <v>0</v>
      </c>
      <c r="O39" s="941">
        <v>0</v>
      </c>
      <c r="P39" s="941">
        <v>0</v>
      </c>
      <c r="Q39" s="941">
        <v>0</v>
      </c>
      <c r="R39" s="941">
        <v>902</v>
      </c>
      <c r="S39" s="952">
        <v>902</v>
      </c>
      <c r="T39" s="941">
        <v>0</v>
      </c>
      <c r="U39" s="941">
        <v>0</v>
      </c>
      <c r="V39" s="941">
        <v>0</v>
      </c>
      <c r="W39" s="941">
        <v>561410631</v>
      </c>
      <c r="X39" s="941">
        <v>0</v>
      </c>
      <c r="Y39" s="941">
        <v>0</v>
      </c>
      <c r="Z39" s="941">
        <v>0</v>
      </c>
      <c r="AA39" s="941">
        <v>0</v>
      </c>
      <c r="AB39" s="941">
        <v>0</v>
      </c>
      <c r="AC39" s="941">
        <v>0</v>
      </c>
      <c r="AD39" s="941">
        <v>0</v>
      </c>
      <c r="AE39" s="941">
        <v>0</v>
      </c>
      <c r="AF39" s="941">
        <v>0</v>
      </c>
      <c r="AG39" s="941">
        <v>0</v>
      </c>
      <c r="AH39" s="941" t="b">
        <v>0</v>
      </c>
      <c r="AK39" s="941" t="s">
        <v>621</v>
      </c>
    </row>
    <row r="40" spans="1:37" ht="11.25">
      <c r="A40" s="941">
        <v>5</v>
      </c>
      <c r="B40" s="941">
        <v>5</v>
      </c>
      <c r="C40" s="941">
        <v>1</v>
      </c>
      <c r="D40" s="941" t="s">
        <v>1180</v>
      </c>
      <c r="F40" s="941" t="s">
        <v>1537</v>
      </c>
      <c r="G40" s="941" t="s">
        <v>1537</v>
      </c>
      <c r="H40" s="941" t="s">
        <v>1914</v>
      </c>
      <c r="I40" s="941" t="s">
        <v>1915</v>
      </c>
      <c r="J40" s="941">
        <v>72</v>
      </c>
      <c r="K40" s="941" t="s">
        <v>1916</v>
      </c>
      <c r="L40" s="941" t="s">
        <v>1925</v>
      </c>
      <c r="M40" s="941">
        <v>0</v>
      </c>
      <c r="N40" s="941">
        <v>0</v>
      </c>
      <c r="O40" s="941">
        <v>0</v>
      </c>
      <c r="P40" s="941">
        <v>121214</v>
      </c>
      <c r="Q40" s="941">
        <v>0</v>
      </c>
      <c r="R40" s="941">
        <v>0</v>
      </c>
      <c r="S40" s="952">
        <v>121214</v>
      </c>
      <c r="T40" s="941">
        <v>0</v>
      </c>
      <c r="U40" s="941">
        <v>0</v>
      </c>
      <c r="V40" s="941">
        <v>0</v>
      </c>
      <c r="W40" s="941">
        <v>561410647</v>
      </c>
      <c r="X40" s="941">
        <v>0</v>
      </c>
      <c r="Y40" s="941">
        <v>0</v>
      </c>
      <c r="Z40" s="941">
        <v>0</v>
      </c>
      <c r="AA40" s="941">
        <v>0</v>
      </c>
      <c r="AB40" s="941">
        <v>0</v>
      </c>
      <c r="AC40" s="941">
        <v>0</v>
      </c>
      <c r="AD40" s="941">
        <v>0</v>
      </c>
      <c r="AE40" s="941">
        <v>0</v>
      </c>
      <c r="AF40" s="941">
        <v>0</v>
      </c>
      <c r="AG40" s="941">
        <v>0</v>
      </c>
      <c r="AH40" s="941" t="b">
        <v>0</v>
      </c>
      <c r="AK40" s="941" t="s">
        <v>621</v>
      </c>
    </row>
    <row r="41" spans="1:37" ht="11.25">
      <c r="A41" s="941">
        <v>6</v>
      </c>
      <c r="B41" s="941">
        <v>6</v>
      </c>
      <c r="C41" s="941">
        <v>1</v>
      </c>
      <c r="D41" s="941" t="s">
        <v>1182</v>
      </c>
      <c r="F41" s="941" t="s">
        <v>1537</v>
      </c>
      <c r="G41" s="941" t="s">
        <v>1537</v>
      </c>
      <c r="H41" s="941" t="s">
        <v>1914</v>
      </c>
      <c r="I41" s="941" t="s">
        <v>509</v>
      </c>
      <c r="J41" s="941">
        <v>72</v>
      </c>
      <c r="K41" s="941" t="s">
        <v>1916</v>
      </c>
      <c r="L41" s="941" t="s">
        <v>1925</v>
      </c>
      <c r="M41" s="941">
        <v>0</v>
      </c>
      <c r="N41" s="941">
        <v>0</v>
      </c>
      <c r="O41" s="941">
        <v>0</v>
      </c>
      <c r="P41" s="941">
        <v>0</v>
      </c>
      <c r="Q41" s="941">
        <v>0</v>
      </c>
      <c r="R41" s="941">
        <v>160</v>
      </c>
      <c r="S41" s="952">
        <v>160</v>
      </c>
      <c r="T41" s="941">
        <v>0</v>
      </c>
      <c r="U41" s="941">
        <v>0</v>
      </c>
      <c r="V41" s="941">
        <v>0</v>
      </c>
      <c r="W41" s="941">
        <v>561410632</v>
      </c>
      <c r="X41" s="941">
        <v>0</v>
      </c>
      <c r="Y41" s="941">
        <v>0</v>
      </c>
      <c r="Z41" s="941">
        <v>0</v>
      </c>
      <c r="AA41" s="941">
        <v>0</v>
      </c>
      <c r="AB41" s="941">
        <v>0</v>
      </c>
      <c r="AC41" s="941">
        <v>0</v>
      </c>
      <c r="AD41" s="941">
        <v>0</v>
      </c>
      <c r="AE41" s="941">
        <v>0</v>
      </c>
      <c r="AF41" s="941">
        <v>0</v>
      </c>
      <c r="AG41" s="941">
        <v>0</v>
      </c>
      <c r="AH41" s="941" t="b">
        <v>0</v>
      </c>
      <c r="AK41" s="941" t="s">
        <v>621</v>
      </c>
    </row>
    <row r="42" spans="1:37" ht="11.25">
      <c r="A42" s="941">
        <v>7</v>
      </c>
      <c r="B42" s="941">
        <v>7</v>
      </c>
      <c r="C42" s="941">
        <v>1</v>
      </c>
      <c r="D42" s="941" t="s">
        <v>1183</v>
      </c>
      <c r="F42" s="941" t="s">
        <v>1537</v>
      </c>
      <c r="G42" s="941" t="s">
        <v>1537</v>
      </c>
      <c r="H42" s="941" t="s">
        <v>1914</v>
      </c>
      <c r="I42" s="941" t="s">
        <v>1915</v>
      </c>
      <c r="J42" s="941">
        <v>72</v>
      </c>
      <c r="K42" s="941" t="s">
        <v>1918</v>
      </c>
      <c r="L42" s="941" t="s">
        <v>1926</v>
      </c>
      <c r="M42" s="941">
        <v>0</v>
      </c>
      <c r="N42" s="941">
        <v>0</v>
      </c>
      <c r="O42" s="941">
        <v>0</v>
      </c>
      <c r="P42" s="941">
        <v>44208</v>
      </c>
      <c r="Q42" s="941">
        <v>0</v>
      </c>
      <c r="R42" s="941">
        <v>0</v>
      </c>
      <c r="S42" s="952">
        <v>44208</v>
      </c>
      <c r="T42" s="941">
        <v>0</v>
      </c>
      <c r="U42" s="941">
        <v>0</v>
      </c>
      <c r="V42" s="941">
        <v>0</v>
      </c>
      <c r="W42" s="941">
        <v>561410648</v>
      </c>
      <c r="X42" s="941">
        <v>0</v>
      </c>
      <c r="Y42" s="941">
        <v>0</v>
      </c>
      <c r="Z42" s="941">
        <v>0</v>
      </c>
      <c r="AA42" s="941">
        <v>0</v>
      </c>
      <c r="AB42" s="941">
        <v>0</v>
      </c>
      <c r="AC42" s="941">
        <v>0</v>
      </c>
      <c r="AD42" s="941">
        <v>0</v>
      </c>
      <c r="AE42" s="941">
        <v>0</v>
      </c>
      <c r="AF42" s="941">
        <v>0</v>
      </c>
      <c r="AG42" s="941">
        <v>0</v>
      </c>
      <c r="AH42" s="941" t="b">
        <v>0</v>
      </c>
      <c r="AK42" s="941" t="s">
        <v>621</v>
      </c>
    </row>
    <row r="43" spans="1:37" ht="11.25">
      <c r="A43" s="941">
        <v>8</v>
      </c>
      <c r="B43" s="941">
        <v>8</v>
      </c>
      <c r="C43" s="941">
        <v>1</v>
      </c>
      <c r="D43" s="941" t="s">
        <v>1185</v>
      </c>
      <c r="F43" s="941" t="s">
        <v>1537</v>
      </c>
      <c r="G43" s="941" t="s">
        <v>1537</v>
      </c>
      <c r="H43" s="941" t="s">
        <v>1914</v>
      </c>
      <c r="I43" s="941" t="s">
        <v>509</v>
      </c>
      <c r="J43" s="941">
        <v>72</v>
      </c>
      <c r="K43" s="941" t="s">
        <v>1918</v>
      </c>
      <c r="L43" s="941" t="s">
        <v>1926</v>
      </c>
      <c r="M43" s="941">
        <v>0</v>
      </c>
      <c r="N43" s="941">
        <v>0</v>
      </c>
      <c r="O43" s="941">
        <v>0</v>
      </c>
      <c r="P43" s="941">
        <v>0</v>
      </c>
      <c r="Q43" s="941">
        <v>0</v>
      </c>
      <c r="R43" s="941">
        <v>249</v>
      </c>
      <c r="S43" s="952">
        <v>249</v>
      </c>
      <c r="T43" s="941">
        <v>0</v>
      </c>
      <c r="U43" s="941">
        <v>0</v>
      </c>
      <c r="V43" s="941">
        <v>0</v>
      </c>
      <c r="W43" s="941">
        <v>561410633</v>
      </c>
      <c r="X43" s="941">
        <v>0</v>
      </c>
      <c r="Y43" s="941">
        <v>0</v>
      </c>
      <c r="Z43" s="941">
        <v>0</v>
      </c>
      <c r="AA43" s="941">
        <v>0</v>
      </c>
      <c r="AB43" s="941">
        <v>0</v>
      </c>
      <c r="AC43" s="941">
        <v>0</v>
      </c>
      <c r="AD43" s="941">
        <v>0</v>
      </c>
      <c r="AE43" s="941">
        <v>0</v>
      </c>
      <c r="AF43" s="941">
        <v>0</v>
      </c>
      <c r="AG43" s="941">
        <v>0</v>
      </c>
      <c r="AH43" s="941" t="b">
        <v>0</v>
      </c>
      <c r="AK43" s="941" t="s">
        <v>621</v>
      </c>
    </row>
    <row r="44" spans="1:37" ht="11.25">
      <c r="A44" s="941">
        <v>9</v>
      </c>
      <c r="B44" s="941">
        <v>9</v>
      </c>
      <c r="C44" s="941">
        <v>1</v>
      </c>
      <c r="D44" s="941" t="s">
        <v>1187</v>
      </c>
      <c r="F44" s="941" t="s">
        <v>1537</v>
      </c>
      <c r="G44" s="941" t="s">
        <v>1537</v>
      </c>
      <c r="H44" s="941" t="s">
        <v>1927</v>
      </c>
      <c r="I44" s="941" t="s">
        <v>1915</v>
      </c>
      <c r="J44" s="941">
        <v>72</v>
      </c>
      <c r="K44" s="941" t="s">
        <v>1928</v>
      </c>
      <c r="L44" s="941" t="s">
        <v>1929</v>
      </c>
      <c r="M44" s="941">
        <v>0</v>
      </c>
      <c r="N44" s="941">
        <v>0</v>
      </c>
      <c r="O44" s="941">
        <v>0</v>
      </c>
      <c r="P44" s="941">
        <v>23635</v>
      </c>
      <c r="Q44" s="941">
        <v>0</v>
      </c>
      <c r="R44" s="941">
        <v>0</v>
      </c>
      <c r="S44" s="952">
        <v>23635</v>
      </c>
      <c r="T44" s="941">
        <v>0</v>
      </c>
      <c r="U44" s="941">
        <v>0</v>
      </c>
      <c r="V44" s="941">
        <v>0</v>
      </c>
      <c r="W44" s="941">
        <v>561410649</v>
      </c>
      <c r="X44" s="941">
        <v>0</v>
      </c>
      <c r="Y44" s="941">
        <v>0</v>
      </c>
      <c r="Z44" s="941">
        <v>0</v>
      </c>
      <c r="AA44" s="941">
        <v>0</v>
      </c>
      <c r="AB44" s="941">
        <v>0</v>
      </c>
      <c r="AC44" s="941">
        <v>0</v>
      </c>
      <c r="AD44" s="941">
        <v>0</v>
      </c>
      <c r="AE44" s="941">
        <v>0</v>
      </c>
      <c r="AF44" s="941">
        <v>0</v>
      </c>
      <c r="AG44" s="941">
        <v>0</v>
      </c>
      <c r="AH44" s="941" t="b">
        <v>0</v>
      </c>
      <c r="AK44" s="941" t="s">
        <v>621</v>
      </c>
    </row>
    <row r="45" spans="1:37" ht="11.25">
      <c r="A45" s="941">
        <v>10</v>
      </c>
      <c r="B45" s="941">
        <v>10</v>
      </c>
      <c r="C45" s="941">
        <v>1</v>
      </c>
      <c r="D45" s="941" t="s">
        <v>1189</v>
      </c>
      <c r="F45" s="941" t="s">
        <v>1537</v>
      </c>
      <c r="G45" s="941" t="s">
        <v>1537</v>
      </c>
      <c r="H45" s="941" t="s">
        <v>1927</v>
      </c>
      <c r="I45" s="941" t="s">
        <v>509</v>
      </c>
      <c r="J45" s="941">
        <v>72</v>
      </c>
      <c r="K45" s="941" t="s">
        <v>1928</v>
      </c>
      <c r="L45" s="941" t="s">
        <v>1929</v>
      </c>
      <c r="M45" s="941">
        <v>0</v>
      </c>
      <c r="N45" s="941">
        <v>0</v>
      </c>
      <c r="O45" s="941">
        <v>0</v>
      </c>
      <c r="P45" s="941">
        <v>0</v>
      </c>
      <c r="Q45" s="941">
        <v>0</v>
      </c>
      <c r="R45" s="941">
        <v>79</v>
      </c>
      <c r="S45" s="952">
        <v>79</v>
      </c>
      <c r="T45" s="941">
        <v>0</v>
      </c>
      <c r="U45" s="941">
        <v>0</v>
      </c>
      <c r="V45" s="941">
        <v>0</v>
      </c>
      <c r="W45" s="941">
        <v>561410634</v>
      </c>
      <c r="X45" s="941">
        <v>0</v>
      </c>
      <c r="Y45" s="941">
        <v>0</v>
      </c>
      <c r="Z45" s="941">
        <v>0</v>
      </c>
      <c r="AA45" s="941">
        <v>0</v>
      </c>
      <c r="AB45" s="941">
        <v>0</v>
      </c>
      <c r="AC45" s="941">
        <v>0</v>
      </c>
      <c r="AD45" s="941">
        <v>0</v>
      </c>
      <c r="AE45" s="941">
        <v>0</v>
      </c>
      <c r="AF45" s="941">
        <v>0</v>
      </c>
      <c r="AG45" s="941">
        <v>0</v>
      </c>
      <c r="AH45" s="941" t="b">
        <v>0</v>
      </c>
      <c r="AK45" s="941" t="s">
        <v>621</v>
      </c>
    </row>
    <row r="46" spans="1:37" ht="11.25">
      <c r="A46" s="941">
        <v>11</v>
      </c>
      <c r="B46" s="941">
        <v>11</v>
      </c>
      <c r="C46" s="941">
        <v>1</v>
      </c>
      <c r="D46" s="941" t="s">
        <v>1191</v>
      </c>
      <c r="F46" s="941" t="s">
        <v>1537</v>
      </c>
      <c r="G46" s="941" t="s">
        <v>1537</v>
      </c>
      <c r="H46" s="941" t="s">
        <v>1927</v>
      </c>
      <c r="I46" s="941" t="s">
        <v>1915</v>
      </c>
      <c r="J46" s="941">
        <v>72</v>
      </c>
      <c r="K46" s="941" t="s">
        <v>1928</v>
      </c>
      <c r="L46" s="941" t="s">
        <v>1930</v>
      </c>
      <c r="M46" s="941">
        <v>0</v>
      </c>
      <c r="N46" s="941">
        <v>0</v>
      </c>
      <c r="O46" s="941">
        <v>0</v>
      </c>
      <c r="P46" s="941">
        <v>11719</v>
      </c>
      <c r="Q46" s="941">
        <v>0</v>
      </c>
      <c r="R46" s="941">
        <v>0</v>
      </c>
      <c r="S46" s="952">
        <v>11719</v>
      </c>
      <c r="T46" s="941">
        <v>0</v>
      </c>
      <c r="U46" s="941">
        <v>0</v>
      </c>
      <c r="V46" s="941">
        <v>0</v>
      </c>
      <c r="W46" s="941">
        <v>561410650</v>
      </c>
      <c r="X46" s="941">
        <v>0</v>
      </c>
      <c r="Y46" s="941">
        <v>0</v>
      </c>
      <c r="Z46" s="941">
        <v>0</v>
      </c>
      <c r="AA46" s="941">
        <v>0</v>
      </c>
      <c r="AB46" s="941">
        <v>0</v>
      </c>
      <c r="AC46" s="941">
        <v>0</v>
      </c>
      <c r="AD46" s="941">
        <v>0</v>
      </c>
      <c r="AE46" s="941">
        <v>0</v>
      </c>
      <c r="AF46" s="941">
        <v>0</v>
      </c>
      <c r="AG46" s="941">
        <v>0</v>
      </c>
      <c r="AH46" s="941" t="b">
        <v>0</v>
      </c>
      <c r="AK46" s="941" t="s">
        <v>621</v>
      </c>
    </row>
    <row r="47" spans="1:37" ht="11.25">
      <c r="A47" s="941">
        <v>12</v>
      </c>
      <c r="B47" s="941">
        <v>12</v>
      </c>
      <c r="C47" s="941">
        <v>1</v>
      </c>
      <c r="D47" s="941" t="s">
        <v>1192</v>
      </c>
      <c r="F47" s="941" t="s">
        <v>1537</v>
      </c>
      <c r="G47" s="941" t="s">
        <v>1537</v>
      </c>
      <c r="H47" s="941" t="s">
        <v>1927</v>
      </c>
      <c r="I47" s="941" t="s">
        <v>509</v>
      </c>
      <c r="J47" s="941">
        <v>72</v>
      </c>
      <c r="K47" s="941" t="s">
        <v>1928</v>
      </c>
      <c r="L47" s="941" t="s">
        <v>1930</v>
      </c>
      <c r="M47" s="941">
        <v>0</v>
      </c>
      <c r="N47" s="941">
        <v>0</v>
      </c>
      <c r="O47" s="941">
        <v>0</v>
      </c>
      <c r="P47" s="941">
        <v>0</v>
      </c>
      <c r="Q47" s="941">
        <v>0</v>
      </c>
      <c r="R47" s="941">
        <v>75</v>
      </c>
      <c r="S47" s="952">
        <v>75</v>
      </c>
      <c r="T47" s="941">
        <v>0</v>
      </c>
      <c r="U47" s="941">
        <v>0</v>
      </c>
      <c r="V47" s="941">
        <v>0</v>
      </c>
      <c r="W47" s="941">
        <v>561410635</v>
      </c>
      <c r="X47" s="941">
        <v>0</v>
      </c>
      <c r="Y47" s="941">
        <v>0</v>
      </c>
      <c r="Z47" s="941">
        <v>0</v>
      </c>
      <c r="AA47" s="941">
        <v>0</v>
      </c>
      <c r="AB47" s="941">
        <v>0</v>
      </c>
      <c r="AC47" s="941">
        <v>0</v>
      </c>
      <c r="AD47" s="941">
        <v>0</v>
      </c>
      <c r="AE47" s="941">
        <v>0</v>
      </c>
      <c r="AF47" s="941">
        <v>0</v>
      </c>
      <c r="AG47" s="941">
        <v>0</v>
      </c>
      <c r="AH47" s="941" t="b">
        <v>0</v>
      </c>
      <c r="AK47" s="941" t="s">
        <v>621</v>
      </c>
    </row>
    <row r="48" spans="1:37" ht="11.25">
      <c r="A48" s="941">
        <v>13</v>
      </c>
      <c r="B48" s="941">
        <v>13</v>
      </c>
      <c r="C48" s="941">
        <v>1</v>
      </c>
      <c r="D48" s="941" t="s">
        <v>1194</v>
      </c>
      <c r="F48" s="941" t="s">
        <v>1537</v>
      </c>
      <c r="G48" s="941" t="s">
        <v>1537</v>
      </c>
      <c r="H48" s="941" t="s">
        <v>1927</v>
      </c>
      <c r="I48" s="941" t="s">
        <v>1931</v>
      </c>
      <c r="J48" s="941" t="s">
        <v>1605</v>
      </c>
      <c r="K48" s="941" t="s">
        <v>1932</v>
      </c>
      <c r="L48" s="941" t="s">
        <v>1933</v>
      </c>
      <c r="M48" s="941">
        <v>14</v>
      </c>
      <c r="N48" s="941">
        <v>0</v>
      </c>
      <c r="O48" s="941">
        <v>0</v>
      </c>
      <c r="P48" s="941">
        <v>88904</v>
      </c>
      <c r="Q48" s="941">
        <v>0</v>
      </c>
      <c r="R48" s="941">
        <v>0</v>
      </c>
      <c r="S48" s="952">
        <v>88904</v>
      </c>
      <c r="T48" s="941">
        <v>0</v>
      </c>
      <c r="U48" s="941">
        <v>0</v>
      </c>
      <c r="V48" s="941">
        <v>0</v>
      </c>
      <c r="W48" s="941">
        <v>561410658</v>
      </c>
      <c r="X48" s="941">
        <v>0</v>
      </c>
      <c r="Y48" s="941">
        <v>0</v>
      </c>
      <c r="Z48" s="941">
        <v>0</v>
      </c>
      <c r="AA48" s="941">
        <v>561410701</v>
      </c>
      <c r="AB48" s="941">
        <v>0</v>
      </c>
      <c r="AC48" s="941">
        <v>0</v>
      </c>
      <c r="AD48" s="941">
        <v>0</v>
      </c>
      <c r="AE48" s="941">
        <v>0</v>
      </c>
      <c r="AF48" s="941">
        <v>0</v>
      </c>
      <c r="AG48" s="941">
        <v>0</v>
      </c>
      <c r="AH48" s="941" t="b">
        <v>0</v>
      </c>
      <c r="AK48" s="941" t="s">
        <v>621</v>
      </c>
    </row>
    <row r="49" spans="1:37" ht="11.25">
      <c r="A49" s="941">
        <v>14</v>
      </c>
      <c r="B49" s="941">
        <v>14</v>
      </c>
      <c r="C49" s="941">
        <v>1</v>
      </c>
      <c r="D49" s="941" t="s">
        <v>1196</v>
      </c>
      <c r="F49" s="941" t="s">
        <v>1538</v>
      </c>
      <c r="G49" s="941" t="s">
        <v>1934</v>
      </c>
      <c r="H49" s="941" t="s">
        <v>1908</v>
      </c>
      <c r="I49" s="941" t="s">
        <v>1912</v>
      </c>
      <c r="J49" s="941" t="s">
        <v>1605</v>
      </c>
      <c r="K49" s="941" t="s">
        <v>1935</v>
      </c>
      <c r="L49" s="941" t="s">
        <v>1908</v>
      </c>
      <c r="M49" s="941">
        <v>0</v>
      </c>
      <c r="N49" s="941">
        <v>2981</v>
      </c>
      <c r="O49" s="941">
        <v>2981</v>
      </c>
      <c r="P49" s="941">
        <v>0</v>
      </c>
      <c r="Q49" s="941">
        <v>2969</v>
      </c>
      <c r="R49" s="941">
        <v>0</v>
      </c>
      <c r="S49" s="952">
        <v>2969</v>
      </c>
      <c r="T49" s="941">
        <v>0</v>
      </c>
      <c r="U49" s="941">
        <v>0</v>
      </c>
      <c r="V49" s="941">
        <v>0</v>
      </c>
      <c r="W49" s="941">
        <v>0</v>
      </c>
      <c r="X49" s="941">
        <v>0</v>
      </c>
      <c r="Y49" s="941">
        <v>0</v>
      </c>
      <c r="Z49" s="941">
        <v>0</v>
      </c>
      <c r="AA49" s="941">
        <v>0</v>
      </c>
      <c r="AB49" s="941">
        <v>0</v>
      </c>
      <c r="AC49" s="941">
        <v>0</v>
      </c>
      <c r="AD49" s="941">
        <v>0</v>
      </c>
      <c r="AE49" s="941">
        <v>0</v>
      </c>
      <c r="AF49" s="941">
        <v>0</v>
      </c>
      <c r="AG49" s="941">
        <v>0</v>
      </c>
      <c r="AH49" s="941" t="b">
        <v>0</v>
      </c>
      <c r="AK49" s="941" t="s">
        <v>621</v>
      </c>
    </row>
    <row r="50" spans="1:37" ht="11.25">
      <c r="A50" s="941">
        <v>15</v>
      </c>
      <c r="B50" s="941">
        <v>15</v>
      </c>
      <c r="C50" s="941">
        <v>1</v>
      </c>
      <c r="D50" s="941" t="s">
        <v>1198</v>
      </c>
      <c r="F50" s="941" t="s">
        <v>1541</v>
      </c>
      <c r="G50" s="941" t="s">
        <v>1537</v>
      </c>
      <c r="H50" s="941" t="s">
        <v>1908</v>
      </c>
      <c r="I50" s="941" t="s">
        <v>1912</v>
      </c>
      <c r="J50" s="941" t="s">
        <v>1605</v>
      </c>
      <c r="K50" s="941" t="s">
        <v>1910</v>
      </c>
      <c r="L50" s="941" t="s">
        <v>1911</v>
      </c>
      <c r="M50" s="941">
        <v>0</v>
      </c>
      <c r="N50" s="941">
        <v>21</v>
      </c>
      <c r="O50" s="941">
        <v>21</v>
      </c>
      <c r="P50" s="941">
        <v>0</v>
      </c>
      <c r="Q50" s="941">
        <v>27</v>
      </c>
      <c r="R50" s="941">
        <v>0</v>
      </c>
      <c r="S50" s="952">
        <v>27</v>
      </c>
      <c r="T50" s="941">
        <v>0</v>
      </c>
      <c r="U50" s="941">
        <v>0</v>
      </c>
      <c r="V50" s="941">
        <v>0</v>
      </c>
      <c r="W50" s="941">
        <v>0</v>
      </c>
      <c r="X50" s="941">
        <v>0</v>
      </c>
      <c r="Y50" s="941">
        <v>0</v>
      </c>
      <c r="Z50" s="941">
        <v>0</v>
      </c>
      <c r="AA50" s="941">
        <v>0</v>
      </c>
      <c r="AB50" s="941">
        <v>0</v>
      </c>
      <c r="AC50" s="941">
        <v>0</v>
      </c>
      <c r="AD50" s="941">
        <v>0</v>
      </c>
      <c r="AE50" s="941">
        <v>0</v>
      </c>
      <c r="AF50" s="941">
        <v>0</v>
      </c>
      <c r="AG50" s="941">
        <v>0</v>
      </c>
      <c r="AH50" s="941" t="b">
        <v>0</v>
      </c>
      <c r="AK50" s="941" t="s">
        <v>621</v>
      </c>
    </row>
    <row r="51" spans="1:37" ht="11.25">
      <c r="A51" s="941">
        <v>16</v>
      </c>
      <c r="B51" s="941">
        <v>16</v>
      </c>
      <c r="C51" s="941">
        <v>1</v>
      </c>
      <c r="D51" s="941" t="s">
        <v>1199</v>
      </c>
      <c r="F51" s="941" t="s">
        <v>1936</v>
      </c>
      <c r="G51" s="941" t="s">
        <v>1537</v>
      </c>
      <c r="H51" s="941" t="s">
        <v>1908</v>
      </c>
      <c r="I51" s="941" t="s">
        <v>1912</v>
      </c>
      <c r="J51" s="941" t="s">
        <v>1605</v>
      </c>
      <c r="K51" s="941" t="s">
        <v>1910</v>
      </c>
      <c r="L51" s="941" t="s">
        <v>1911</v>
      </c>
      <c r="M51" s="941">
        <v>0</v>
      </c>
      <c r="N51" s="941">
        <v>5223</v>
      </c>
      <c r="O51" s="941">
        <v>5223</v>
      </c>
      <c r="P51" s="941">
        <v>0</v>
      </c>
      <c r="Q51" s="941">
        <v>5215</v>
      </c>
      <c r="R51" s="941">
        <v>0</v>
      </c>
      <c r="S51" s="952">
        <v>5215</v>
      </c>
      <c r="T51" s="941">
        <v>0</v>
      </c>
      <c r="U51" s="941">
        <v>0</v>
      </c>
      <c r="V51" s="941">
        <v>0</v>
      </c>
      <c r="W51" s="941">
        <v>0</v>
      </c>
      <c r="X51" s="941">
        <v>0</v>
      </c>
      <c r="Y51" s="941">
        <v>0</v>
      </c>
      <c r="Z51" s="941">
        <v>0</v>
      </c>
      <c r="AA51" s="941">
        <v>0</v>
      </c>
      <c r="AB51" s="941">
        <v>0</v>
      </c>
      <c r="AC51" s="941">
        <v>0</v>
      </c>
      <c r="AD51" s="941">
        <v>0</v>
      </c>
      <c r="AE51" s="941">
        <v>0</v>
      </c>
      <c r="AF51" s="941">
        <v>0</v>
      </c>
      <c r="AG51" s="941">
        <v>0</v>
      </c>
      <c r="AH51" s="941" t="b">
        <v>0</v>
      </c>
      <c r="AK51" s="941" t="s">
        <v>621</v>
      </c>
    </row>
    <row r="52" spans="1:37" ht="11.25">
      <c r="A52" s="941">
        <v>17</v>
      </c>
      <c r="B52" s="941">
        <v>17</v>
      </c>
      <c r="C52" s="941">
        <v>1</v>
      </c>
      <c r="D52" s="941" t="s">
        <v>1201</v>
      </c>
      <c r="F52" s="941" t="s">
        <v>1937</v>
      </c>
      <c r="G52" s="941" t="s">
        <v>1537</v>
      </c>
      <c r="H52" s="941" t="s">
        <v>1934</v>
      </c>
      <c r="I52" s="941" t="s">
        <v>1931</v>
      </c>
      <c r="J52" s="941" t="s">
        <v>1605</v>
      </c>
      <c r="K52" s="941" t="s">
        <v>1938</v>
      </c>
      <c r="L52" s="941" t="s">
        <v>1938</v>
      </c>
      <c r="M52" s="941">
        <v>18</v>
      </c>
      <c r="N52" s="941">
        <v>0</v>
      </c>
      <c r="O52" s="941">
        <v>0</v>
      </c>
      <c r="P52" s="941">
        <v>94476</v>
      </c>
      <c r="Q52" s="941">
        <v>0</v>
      </c>
      <c r="R52" s="941">
        <v>0</v>
      </c>
      <c r="S52" s="952">
        <v>94476</v>
      </c>
      <c r="T52" s="941">
        <v>0</v>
      </c>
      <c r="U52" s="941">
        <v>0</v>
      </c>
      <c r="V52" s="941">
        <v>0</v>
      </c>
      <c r="W52" s="941">
        <v>0</v>
      </c>
      <c r="X52" s="941">
        <v>0</v>
      </c>
      <c r="Y52" s="941">
        <v>0</v>
      </c>
      <c r="Z52" s="941">
        <v>0</v>
      </c>
      <c r="AA52" s="941">
        <v>561410651</v>
      </c>
      <c r="AB52" s="941">
        <v>0</v>
      </c>
      <c r="AC52" s="941">
        <v>0</v>
      </c>
      <c r="AD52" s="941">
        <v>0</v>
      </c>
      <c r="AE52" s="941">
        <v>0</v>
      </c>
      <c r="AF52" s="941">
        <v>0</v>
      </c>
      <c r="AG52" s="941">
        <v>0</v>
      </c>
      <c r="AH52" s="941" t="b">
        <v>0</v>
      </c>
      <c r="AK52" s="941" t="s">
        <v>621</v>
      </c>
    </row>
    <row r="53" spans="1:37" ht="11.25">
      <c r="A53" s="941">
        <v>18</v>
      </c>
      <c r="B53" s="941">
        <v>18</v>
      </c>
      <c r="C53" s="941">
        <v>1</v>
      </c>
      <c r="D53" s="941" t="s">
        <v>1203</v>
      </c>
      <c r="M53" s="941">
        <v>0</v>
      </c>
      <c r="N53" s="941">
        <v>0</v>
      </c>
      <c r="O53" s="941">
        <v>0</v>
      </c>
      <c r="P53" s="941">
        <v>0</v>
      </c>
      <c r="Q53" s="941">
        <v>0</v>
      </c>
      <c r="R53" s="941">
        <v>0</v>
      </c>
      <c r="S53" s="952">
        <v>0</v>
      </c>
      <c r="T53" s="941">
        <v>0</v>
      </c>
      <c r="U53" s="941">
        <v>0</v>
      </c>
      <c r="V53" s="941">
        <v>0</v>
      </c>
      <c r="W53" s="941">
        <v>0</v>
      </c>
      <c r="X53" s="941">
        <v>0</v>
      </c>
      <c r="Y53" s="941">
        <v>0</v>
      </c>
      <c r="Z53" s="941">
        <v>0</v>
      </c>
      <c r="AA53" s="941">
        <v>0</v>
      </c>
      <c r="AB53" s="941">
        <v>0</v>
      </c>
      <c r="AC53" s="941">
        <v>0</v>
      </c>
      <c r="AD53" s="941">
        <v>0</v>
      </c>
      <c r="AE53" s="941">
        <v>0</v>
      </c>
      <c r="AF53" s="941">
        <v>0</v>
      </c>
      <c r="AG53" s="941">
        <v>0</v>
      </c>
      <c r="AH53" s="941" t="b">
        <v>0</v>
      </c>
      <c r="AK53" s="941" t="s">
        <v>621</v>
      </c>
    </row>
    <row r="54" spans="1:37" ht="11.25">
      <c r="A54" s="941">
        <v>19</v>
      </c>
      <c r="B54" s="941">
        <v>19</v>
      </c>
      <c r="C54" s="941">
        <v>1</v>
      </c>
      <c r="D54" s="941" t="s">
        <v>1204</v>
      </c>
      <c r="M54" s="941">
        <v>0</v>
      </c>
      <c r="N54" s="941">
        <v>0</v>
      </c>
      <c r="O54" s="941">
        <v>0</v>
      </c>
      <c r="P54" s="941">
        <v>0</v>
      </c>
      <c r="Q54" s="941">
        <v>0</v>
      </c>
      <c r="R54" s="941">
        <v>0</v>
      </c>
      <c r="S54" s="952">
        <v>0</v>
      </c>
      <c r="T54" s="941">
        <v>0</v>
      </c>
      <c r="U54" s="941">
        <v>0</v>
      </c>
      <c r="V54" s="941">
        <v>0</v>
      </c>
      <c r="W54" s="941">
        <v>0</v>
      </c>
      <c r="X54" s="941">
        <v>0</v>
      </c>
      <c r="Y54" s="941">
        <v>0</v>
      </c>
      <c r="Z54" s="941">
        <v>0</v>
      </c>
      <c r="AA54" s="941">
        <v>0</v>
      </c>
      <c r="AB54" s="941">
        <v>0</v>
      </c>
      <c r="AC54" s="941">
        <v>0</v>
      </c>
      <c r="AD54" s="941">
        <v>0</v>
      </c>
      <c r="AE54" s="941">
        <v>0</v>
      </c>
      <c r="AF54" s="941">
        <v>0</v>
      </c>
      <c r="AG54" s="941">
        <v>0</v>
      </c>
      <c r="AH54" s="941" t="b">
        <v>0</v>
      </c>
      <c r="AK54" s="941" t="s">
        <v>621</v>
      </c>
    </row>
    <row r="55" spans="1:37" ht="11.25">
      <c r="A55" s="941">
        <v>20</v>
      </c>
      <c r="B55" s="941">
        <v>20</v>
      </c>
      <c r="C55" s="941">
        <v>1</v>
      </c>
      <c r="D55" s="941" t="s">
        <v>1206</v>
      </c>
      <c r="M55" s="941">
        <v>0</v>
      </c>
      <c r="N55" s="941">
        <v>0</v>
      </c>
      <c r="O55" s="941">
        <v>0</v>
      </c>
      <c r="P55" s="941">
        <v>0</v>
      </c>
      <c r="Q55" s="941">
        <v>0</v>
      </c>
      <c r="R55" s="941">
        <v>0</v>
      </c>
      <c r="S55" s="952">
        <v>0</v>
      </c>
      <c r="T55" s="941">
        <v>0</v>
      </c>
      <c r="U55" s="941">
        <v>0</v>
      </c>
      <c r="V55" s="941">
        <v>0</v>
      </c>
      <c r="W55" s="941">
        <v>0</v>
      </c>
      <c r="X55" s="941">
        <v>0</v>
      </c>
      <c r="Y55" s="941">
        <v>0</v>
      </c>
      <c r="Z55" s="941">
        <v>0</v>
      </c>
      <c r="AA55" s="941">
        <v>0</v>
      </c>
      <c r="AB55" s="941">
        <v>0</v>
      </c>
      <c r="AC55" s="941">
        <v>0</v>
      </c>
      <c r="AD55" s="941">
        <v>0</v>
      </c>
      <c r="AE55" s="941">
        <v>0</v>
      </c>
      <c r="AF55" s="941">
        <v>0</v>
      </c>
      <c r="AG55" s="941">
        <v>0</v>
      </c>
      <c r="AH55" s="941" t="b">
        <v>0</v>
      </c>
      <c r="AK55" s="941" t="s">
        <v>621</v>
      </c>
    </row>
    <row r="56" spans="1:37" ht="11.25">
      <c r="A56" s="941">
        <v>21</v>
      </c>
      <c r="B56" s="941">
        <v>21</v>
      </c>
      <c r="C56" s="941">
        <v>1</v>
      </c>
      <c r="D56" s="941" t="s">
        <v>1208</v>
      </c>
      <c r="M56" s="941">
        <v>0</v>
      </c>
      <c r="N56" s="941">
        <v>0</v>
      </c>
      <c r="O56" s="941">
        <v>0</v>
      </c>
      <c r="P56" s="941">
        <v>0</v>
      </c>
      <c r="Q56" s="941">
        <v>0</v>
      </c>
      <c r="R56" s="941">
        <v>0</v>
      </c>
      <c r="S56" s="952">
        <v>0</v>
      </c>
      <c r="T56" s="941">
        <v>0</v>
      </c>
      <c r="U56" s="941">
        <v>0</v>
      </c>
      <c r="V56" s="941">
        <v>0</v>
      </c>
      <c r="W56" s="941">
        <v>0</v>
      </c>
      <c r="X56" s="941">
        <v>0</v>
      </c>
      <c r="Y56" s="941">
        <v>0</v>
      </c>
      <c r="Z56" s="941">
        <v>0</v>
      </c>
      <c r="AA56" s="941">
        <v>0</v>
      </c>
      <c r="AB56" s="941">
        <v>0</v>
      </c>
      <c r="AC56" s="941">
        <v>0</v>
      </c>
      <c r="AD56" s="941">
        <v>0</v>
      </c>
      <c r="AE56" s="941">
        <v>0</v>
      </c>
      <c r="AF56" s="941">
        <v>0</v>
      </c>
      <c r="AG56" s="941">
        <v>0</v>
      </c>
      <c r="AH56" s="941" t="b">
        <v>0</v>
      </c>
      <c r="AK56" s="941" t="s">
        <v>621</v>
      </c>
    </row>
    <row r="57" spans="1:37" ht="11.25">
      <c r="A57" s="941">
        <v>22</v>
      </c>
      <c r="B57" s="941">
        <v>22</v>
      </c>
      <c r="C57" s="941">
        <v>1</v>
      </c>
      <c r="D57" s="941" t="s">
        <v>1210</v>
      </c>
      <c r="M57" s="941">
        <v>0</v>
      </c>
      <c r="N57" s="941">
        <v>0</v>
      </c>
      <c r="O57" s="941">
        <v>0</v>
      </c>
      <c r="P57" s="941">
        <v>0</v>
      </c>
      <c r="Q57" s="941">
        <v>0</v>
      </c>
      <c r="R57" s="941">
        <v>0</v>
      </c>
      <c r="S57" s="952">
        <v>0</v>
      </c>
      <c r="T57" s="941">
        <v>0</v>
      </c>
      <c r="U57" s="941">
        <v>0</v>
      </c>
      <c r="V57" s="941">
        <v>0</v>
      </c>
      <c r="W57" s="941">
        <v>0</v>
      </c>
      <c r="X57" s="941">
        <v>0</v>
      </c>
      <c r="Y57" s="941">
        <v>0</v>
      </c>
      <c r="Z57" s="941">
        <v>0</v>
      </c>
      <c r="AA57" s="941">
        <v>0</v>
      </c>
      <c r="AB57" s="941">
        <v>0</v>
      </c>
      <c r="AC57" s="941">
        <v>0</v>
      </c>
      <c r="AD57" s="941">
        <v>0</v>
      </c>
      <c r="AE57" s="941">
        <v>0</v>
      </c>
      <c r="AF57" s="941">
        <v>0</v>
      </c>
      <c r="AG57" s="941">
        <v>0</v>
      </c>
      <c r="AH57" s="941" t="b">
        <v>0</v>
      </c>
      <c r="AK57" s="941" t="s">
        <v>621</v>
      </c>
    </row>
    <row r="58" spans="1:37" ht="11.25">
      <c r="A58" s="941">
        <v>23</v>
      </c>
      <c r="B58" s="941">
        <v>23</v>
      </c>
      <c r="C58" s="941">
        <v>1</v>
      </c>
      <c r="D58" s="941" t="s">
        <v>1211</v>
      </c>
      <c r="M58" s="941">
        <v>0</v>
      </c>
      <c r="N58" s="941">
        <v>0</v>
      </c>
      <c r="O58" s="941">
        <v>0</v>
      </c>
      <c r="P58" s="941">
        <v>0</v>
      </c>
      <c r="Q58" s="941">
        <v>0</v>
      </c>
      <c r="R58" s="941">
        <v>0</v>
      </c>
      <c r="S58" s="952">
        <v>0</v>
      </c>
      <c r="T58" s="941">
        <v>0</v>
      </c>
      <c r="U58" s="941">
        <v>0</v>
      </c>
      <c r="V58" s="941">
        <v>0</v>
      </c>
      <c r="W58" s="941">
        <v>0</v>
      </c>
      <c r="X58" s="941">
        <v>0</v>
      </c>
      <c r="Y58" s="941">
        <v>0</v>
      </c>
      <c r="Z58" s="941">
        <v>0</v>
      </c>
      <c r="AA58" s="941">
        <v>0</v>
      </c>
      <c r="AB58" s="941">
        <v>0</v>
      </c>
      <c r="AC58" s="941">
        <v>0</v>
      </c>
      <c r="AD58" s="941">
        <v>0</v>
      </c>
      <c r="AE58" s="941">
        <v>0</v>
      </c>
      <c r="AF58" s="941">
        <v>0</v>
      </c>
      <c r="AG58" s="941">
        <v>0</v>
      </c>
      <c r="AH58" s="941" t="b">
        <v>0</v>
      </c>
      <c r="AK58" s="941" t="s">
        <v>621</v>
      </c>
    </row>
    <row r="59" spans="1:37" ht="11.25">
      <c r="A59" s="941">
        <v>24</v>
      </c>
      <c r="B59" s="941">
        <v>24</v>
      </c>
      <c r="C59" s="941">
        <v>1</v>
      </c>
      <c r="D59" s="941" t="s">
        <v>1213</v>
      </c>
      <c r="M59" s="941">
        <v>0</v>
      </c>
      <c r="N59" s="941">
        <v>0</v>
      </c>
      <c r="O59" s="941">
        <v>0</v>
      </c>
      <c r="P59" s="941">
        <v>0</v>
      </c>
      <c r="Q59" s="941">
        <v>0</v>
      </c>
      <c r="R59" s="941">
        <v>0</v>
      </c>
      <c r="S59" s="952">
        <v>0</v>
      </c>
      <c r="T59" s="941">
        <v>0</v>
      </c>
      <c r="U59" s="941">
        <v>0</v>
      </c>
      <c r="V59" s="941">
        <v>0</v>
      </c>
      <c r="W59" s="941">
        <v>0</v>
      </c>
      <c r="X59" s="941">
        <v>0</v>
      </c>
      <c r="Y59" s="941">
        <v>0</v>
      </c>
      <c r="Z59" s="941">
        <v>0</v>
      </c>
      <c r="AA59" s="941">
        <v>0</v>
      </c>
      <c r="AB59" s="941">
        <v>0</v>
      </c>
      <c r="AC59" s="941">
        <v>0</v>
      </c>
      <c r="AD59" s="941">
        <v>0</v>
      </c>
      <c r="AE59" s="941">
        <v>0</v>
      </c>
      <c r="AF59" s="941">
        <v>0</v>
      </c>
      <c r="AG59" s="941">
        <v>0</v>
      </c>
      <c r="AH59" s="941" t="b">
        <v>0</v>
      </c>
      <c r="AK59" s="941" t="s">
        <v>621</v>
      </c>
    </row>
    <row r="60" spans="1:37" ht="11.25">
      <c r="A60" s="941">
        <v>25</v>
      </c>
      <c r="B60" s="941">
        <v>25</v>
      </c>
      <c r="C60" s="941">
        <v>1</v>
      </c>
      <c r="D60" s="941" t="s">
        <v>1215</v>
      </c>
      <c r="M60" s="941">
        <v>0</v>
      </c>
      <c r="N60" s="941">
        <v>0</v>
      </c>
      <c r="O60" s="941">
        <v>0</v>
      </c>
      <c r="P60" s="941">
        <v>0</v>
      </c>
      <c r="Q60" s="941">
        <v>0</v>
      </c>
      <c r="R60" s="941">
        <v>0</v>
      </c>
      <c r="S60" s="952">
        <v>0</v>
      </c>
      <c r="T60" s="941">
        <v>0</v>
      </c>
      <c r="U60" s="941">
        <v>0</v>
      </c>
      <c r="V60" s="941">
        <v>0</v>
      </c>
      <c r="W60" s="941">
        <v>0</v>
      </c>
      <c r="X60" s="941">
        <v>0</v>
      </c>
      <c r="Y60" s="941">
        <v>0</v>
      </c>
      <c r="Z60" s="941">
        <v>0</v>
      </c>
      <c r="AA60" s="941">
        <v>0</v>
      </c>
      <c r="AB60" s="941">
        <v>0</v>
      </c>
      <c r="AC60" s="941">
        <v>0</v>
      </c>
      <c r="AD60" s="941">
        <v>0</v>
      </c>
      <c r="AE60" s="941">
        <v>0</v>
      </c>
      <c r="AF60" s="941">
        <v>0</v>
      </c>
      <c r="AG60" s="941">
        <v>0</v>
      </c>
      <c r="AH60" s="941" t="b">
        <v>0</v>
      </c>
      <c r="AK60" s="941" t="s">
        <v>621</v>
      </c>
    </row>
    <row r="61" spans="1:37" ht="11.25">
      <c r="A61" s="941">
        <v>26</v>
      </c>
      <c r="B61" s="941">
        <v>26</v>
      </c>
      <c r="C61" s="941">
        <v>1</v>
      </c>
      <c r="D61" s="941" t="s">
        <v>1217</v>
      </c>
      <c r="M61" s="941">
        <v>0</v>
      </c>
      <c r="N61" s="941">
        <v>0</v>
      </c>
      <c r="O61" s="941">
        <v>0</v>
      </c>
      <c r="P61" s="941">
        <v>0</v>
      </c>
      <c r="Q61" s="941">
        <v>0</v>
      </c>
      <c r="R61" s="941">
        <v>0</v>
      </c>
      <c r="S61" s="952">
        <v>0</v>
      </c>
      <c r="T61" s="941">
        <v>0</v>
      </c>
      <c r="U61" s="941">
        <v>0</v>
      </c>
      <c r="V61" s="941">
        <v>0</v>
      </c>
      <c r="W61" s="941">
        <v>0</v>
      </c>
      <c r="X61" s="941">
        <v>0</v>
      </c>
      <c r="Y61" s="941">
        <v>0</v>
      </c>
      <c r="Z61" s="941">
        <v>0</v>
      </c>
      <c r="AA61" s="941">
        <v>0</v>
      </c>
      <c r="AB61" s="941">
        <v>0</v>
      </c>
      <c r="AC61" s="941">
        <v>0</v>
      </c>
      <c r="AD61" s="941">
        <v>0</v>
      </c>
      <c r="AE61" s="941">
        <v>0</v>
      </c>
      <c r="AF61" s="941">
        <v>0</v>
      </c>
      <c r="AG61" s="941">
        <v>0</v>
      </c>
      <c r="AH61" s="941" t="b">
        <v>0</v>
      </c>
      <c r="AK61" s="941" t="s">
        <v>621</v>
      </c>
    </row>
    <row r="62" spans="1:37" ht="11.25">
      <c r="A62" s="941">
        <v>27</v>
      </c>
      <c r="B62" s="941">
        <v>27</v>
      </c>
      <c r="C62" s="941">
        <v>1</v>
      </c>
      <c r="D62" s="941" t="s">
        <v>1218</v>
      </c>
      <c r="M62" s="941">
        <v>0</v>
      </c>
      <c r="N62" s="941">
        <v>0</v>
      </c>
      <c r="O62" s="941">
        <v>0</v>
      </c>
      <c r="P62" s="941">
        <v>0</v>
      </c>
      <c r="Q62" s="941">
        <v>0</v>
      </c>
      <c r="R62" s="941">
        <v>0</v>
      </c>
      <c r="S62" s="952">
        <v>0</v>
      </c>
      <c r="T62" s="941">
        <v>0</v>
      </c>
      <c r="U62" s="941">
        <v>0</v>
      </c>
      <c r="V62" s="941">
        <v>0</v>
      </c>
      <c r="W62" s="941">
        <v>0</v>
      </c>
      <c r="X62" s="941">
        <v>0</v>
      </c>
      <c r="Y62" s="941">
        <v>0</v>
      </c>
      <c r="Z62" s="941">
        <v>0</v>
      </c>
      <c r="AA62" s="941">
        <v>0</v>
      </c>
      <c r="AB62" s="941">
        <v>0</v>
      </c>
      <c r="AC62" s="941">
        <v>0</v>
      </c>
      <c r="AD62" s="941">
        <v>0</v>
      </c>
      <c r="AE62" s="941">
        <v>0</v>
      </c>
      <c r="AF62" s="941">
        <v>0</v>
      </c>
      <c r="AG62" s="941">
        <v>0</v>
      </c>
      <c r="AH62" s="941" t="b">
        <v>0</v>
      </c>
      <c r="AK62" s="941" t="s">
        <v>621</v>
      </c>
    </row>
    <row r="63" spans="1:37" ht="11.25">
      <c r="A63" s="941">
        <v>28</v>
      </c>
      <c r="B63" s="941">
        <v>28</v>
      </c>
      <c r="C63" s="941">
        <v>1</v>
      </c>
      <c r="D63" s="941" t="s">
        <v>1220</v>
      </c>
      <c r="M63" s="941">
        <v>0</v>
      </c>
      <c r="N63" s="941">
        <v>0</v>
      </c>
      <c r="O63" s="941">
        <v>0</v>
      </c>
      <c r="P63" s="941">
        <v>0</v>
      </c>
      <c r="Q63" s="941">
        <v>0</v>
      </c>
      <c r="R63" s="941">
        <v>0</v>
      </c>
      <c r="S63" s="952">
        <v>0</v>
      </c>
      <c r="T63" s="941">
        <v>0</v>
      </c>
      <c r="U63" s="941">
        <v>0</v>
      </c>
      <c r="V63" s="941">
        <v>0</v>
      </c>
      <c r="W63" s="941">
        <v>0</v>
      </c>
      <c r="X63" s="941">
        <v>0</v>
      </c>
      <c r="Y63" s="941">
        <v>0</v>
      </c>
      <c r="Z63" s="941">
        <v>0</v>
      </c>
      <c r="AA63" s="941">
        <v>0</v>
      </c>
      <c r="AB63" s="941">
        <v>0</v>
      </c>
      <c r="AC63" s="941">
        <v>0</v>
      </c>
      <c r="AD63" s="941">
        <v>0</v>
      </c>
      <c r="AE63" s="941">
        <v>0</v>
      </c>
      <c r="AF63" s="941">
        <v>0</v>
      </c>
      <c r="AG63" s="941">
        <v>0</v>
      </c>
      <c r="AH63" s="941" t="b">
        <v>0</v>
      </c>
      <c r="AK63" s="941" t="s">
        <v>621</v>
      </c>
    </row>
    <row r="64" spans="1:37" ht="11.25">
      <c r="A64" s="941">
        <v>29</v>
      </c>
      <c r="B64" s="941">
        <v>29</v>
      </c>
      <c r="C64" s="941">
        <v>1</v>
      </c>
      <c r="D64" s="941" t="s">
        <v>1222</v>
      </c>
      <c r="M64" s="941">
        <v>0</v>
      </c>
      <c r="N64" s="941">
        <v>0</v>
      </c>
      <c r="O64" s="941">
        <v>0</v>
      </c>
      <c r="P64" s="941">
        <v>0</v>
      </c>
      <c r="Q64" s="941">
        <v>0</v>
      </c>
      <c r="R64" s="941">
        <v>0</v>
      </c>
      <c r="S64" s="952">
        <v>0</v>
      </c>
      <c r="T64" s="941">
        <v>0</v>
      </c>
      <c r="U64" s="941">
        <v>0</v>
      </c>
      <c r="V64" s="941">
        <v>0</v>
      </c>
      <c r="W64" s="941">
        <v>0</v>
      </c>
      <c r="X64" s="941">
        <v>0</v>
      </c>
      <c r="Y64" s="941">
        <v>0</v>
      </c>
      <c r="Z64" s="941">
        <v>0</v>
      </c>
      <c r="AA64" s="941">
        <v>0</v>
      </c>
      <c r="AB64" s="941">
        <v>0</v>
      </c>
      <c r="AC64" s="941">
        <v>0</v>
      </c>
      <c r="AD64" s="941">
        <v>0</v>
      </c>
      <c r="AE64" s="941">
        <v>0</v>
      </c>
      <c r="AF64" s="941">
        <v>0</v>
      </c>
      <c r="AG64" s="941">
        <v>0</v>
      </c>
      <c r="AH64" s="941" t="b">
        <v>0</v>
      </c>
      <c r="AK64" s="941" t="s">
        <v>621</v>
      </c>
    </row>
    <row r="65" spans="1:37" ht="11.25">
      <c r="A65" s="941">
        <v>30</v>
      </c>
      <c r="B65" s="941">
        <v>30</v>
      </c>
      <c r="C65" s="941">
        <v>1</v>
      </c>
      <c r="D65" s="941" t="s">
        <v>1223</v>
      </c>
      <c r="M65" s="941">
        <v>0</v>
      </c>
      <c r="N65" s="941">
        <v>0</v>
      </c>
      <c r="O65" s="941">
        <v>0</v>
      </c>
      <c r="P65" s="941">
        <v>0</v>
      </c>
      <c r="Q65" s="941">
        <v>0</v>
      </c>
      <c r="R65" s="941">
        <v>0</v>
      </c>
      <c r="S65" s="952">
        <v>0</v>
      </c>
      <c r="T65" s="941">
        <v>0</v>
      </c>
      <c r="U65" s="941">
        <v>0</v>
      </c>
      <c r="V65" s="941">
        <v>0</v>
      </c>
      <c r="W65" s="941">
        <v>0</v>
      </c>
      <c r="X65" s="941">
        <v>0</v>
      </c>
      <c r="Y65" s="941">
        <v>0</v>
      </c>
      <c r="Z65" s="941">
        <v>0</v>
      </c>
      <c r="AA65" s="941">
        <v>0</v>
      </c>
      <c r="AB65" s="941">
        <v>0</v>
      </c>
      <c r="AC65" s="941">
        <v>0</v>
      </c>
      <c r="AD65" s="941">
        <v>0</v>
      </c>
      <c r="AE65" s="941">
        <v>0</v>
      </c>
      <c r="AF65" s="941">
        <v>0</v>
      </c>
      <c r="AG65" s="941">
        <v>0</v>
      </c>
      <c r="AH65" s="941" t="b">
        <v>0</v>
      </c>
      <c r="AK65" s="941" t="s">
        <v>621</v>
      </c>
    </row>
    <row r="66" spans="1:37" ht="11.25">
      <c r="A66" s="941">
        <v>31</v>
      </c>
      <c r="B66" s="941">
        <v>31</v>
      </c>
      <c r="C66" s="941">
        <v>1</v>
      </c>
      <c r="D66" s="941" t="s">
        <v>1224</v>
      </c>
      <c r="M66" s="941">
        <v>0</v>
      </c>
      <c r="N66" s="941">
        <v>0</v>
      </c>
      <c r="O66" s="941">
        <v>0</v>
      </c>
      <c r="P66" s="941">
        <v>0</v>
      </c>
      <c r="Q66" s="941">
        <v>0</v>
      </c>
      <c r="R66" s="941">
        <v>0</v>
      </c>
      <c r="S66" s="952">
        <v>0</v>
      </c>
      <c r="T66" s="941">
        <v>0</v>
      </c>
      <c r="U66" s="941">
        <v>0</v>
      </c>
      <c r="V66" s="941">
        <v>0</v>
      </c>
      <c r="W66" s="941">
        <v>0</v>
      </c>
      <c r="X66" s="941">
        <v>0</v>
      </c>
      <c r="Y66" s="941">
        <v>0</v>
      </c>
      <c r="Z66" s="941">
        <v>0</v>
      </c>
      <c r="AA66" s="941">
        <v>0</v>
      </c>
      <c r="AB66" s="941">
        <v>0</v>
      </c>
      <c r="AC66" s="941">
        <v>0</v>
      </c>
      <c r="AD66" s="941">
        <v>0</v>
      </c>
      <c r="AE66" s="941">
        <v>0</v>
      </c>
      <c r="AF66" s="941">
        <v>0</v>
      </c>
      <c r="AG66" s="941">
        <v>0</v>
      </c>
      <c r="AH66" s="941" t="b">
        <v>0</v>
      </c>
      <c r="AK66" s="941" t="s">
        <v>621</v>
      </c>
    </row>
    <row r="67" spans="1:37" ht="11.25">
      <c r="A67" s="941">
        <v>32</v>
      </c>
      <c r="B67" s="941">
        <v>32</v>
      </c>
      <c r="C67" s="941">
        <v>1</v>
      </c>
      <c r="D67" s="941" t="s">
        <v>1225</v>
      </c>
      <c r="M67" s="941">
        <v>0</v>
      </c>
      <c r="N67" s="941">
        <v>0</v>
      </c>
      <c r="O67" s="941">
        <v>0</v>
      </c>
      <c r="P67" s="941">
        <v>0</v>
      </c>
      <c r="Q67" s="941">
        <v>0</v>
      </c>
      <c r="R67" s="941">
        <v>0</v>
      </c>
      <c r="S67" s="952">
        <v>0</v>
      </c>
      <c r="T67" s="941">
        <v>0</v>
      </c>
      <c r="U67" s="941">
        <v>0</v>
      </c>
      <c r="V67" s="941">
        <v>0</v>
      </c>
      <c r="W67" s="941">
        <v>0</v>
      </c>
      <c r="X67" s="941">
        <v>0</v>
      </c>
      <c r="Y67" s="941">
        <v>0</v>
      </c>
      <c r="Z67" s="941">
        <v>0</v>
      </c>
      <c r="AA67" s="941">
        <v>0</v>
      </c>
      <c r="AB67" s="941">
        <v>0</v>
      </c>
      <c r="AC67" s="941">
        <v>0</v>
      </c>
      <c r="AD67" s="941">
        <v>0</v>
      </c>
      <c r="AE67" s="941">
        <v>0</v>
      </c>
      <c r="AF67" s="941">
        <v>0</v>
      </c>
      <c r="AG67" s="941">
        <v>0</v>
      </c>
      <c r="AH67" s="941" t="b">
        <v>0</v>
      </c>
      <c r="AK67" s="941" t="s">
        <v>621</v>
      </c>
    </row>
    <row r="68" spans="1:37" ht="11.25">
      <c r="A68" s="941">
        <v>33</v>
      </c>
      <c r="B68" s="941">
        <v>33</v>
      </c>
      <c r="C68" s="941">
        <v>1</v>
      </c>
      <c r="D68" s="941" t="s">
        <v>1227</v>
      </c>
      <c r="M68" s="941">
        <v>0</v>
      </c>
      <c r="N68" s="941">
        <v>0</v>
      </c>
      <c r="O68" s="941">
        <v>0</v>
      </c>
      <c r="P68" s="941">
        <v>0</v>
      </c>
      <c r="Q68" s="941">
        <v>0</v>
      </c>
      <c r="R68" s="941">
        <v>0</v>
      </c>
      <c r="S68" s="952">
        <v>0</v>
      </c>
      <c r="T68" s="941">
        <v>0</v>
      </c>
      <c r="U68" s="941">
        <v>0</v>
      </c>
      <c r="V68" s="941">
        <v>0</v>
      </c>
      <c r="W68" s="941">
        <v>0</v>
      </c>
      <c r="X68" s="941">
        <v>0</v>
      </c>
      <c r="Y68" s="941">
        <v>0</v>
      </c>
      <c r="Z68" s="941">
        <v>0</v>
      </c>
      <c r="AA68" s="941">
        <v>0</v>
      </c>
      <c r="AB68" s="941">
        <v>0</v>
      </c>
      <c r="AC68" s="941">
        <v>0</v>
      </c>
      <c r="AD68" s="941">
        <v>0</v>
      </c>
      <c r="AE68" s="941">
        <v>0</v>
      </c>
      <c r="AF68" s="941">
        <v>0</v>
      </c>
      <c r="AG68" s="941">
        <v>0</v>
      </c>
      <c r="AH68" s="941" t="b">
        <v>0</v>
      </c>
      <c r="AK68" s="941" t="s">
        <v>621</v>
      </c>
    </row>
    <row r="69" spans="1:37" ht="11.25">
      <c r="A69" s="941">
        <v>34</v>
      </c>
      <c r="B69" s="941">
        <v>34</v>
      </c>
      <c r="C69" s="941">
        <v>1</v>
      </c>
      <c r="D69" s="941" t="s">
        <v>1229</v>
      </c>
      <c r="M69" s="941">
        <v>0</v>
      </c>
      <c r="N69" s="941">
        <v>0</v>
      </c>
      <c r="O69" s="941">
        <v>0</v>
      </c>
      <c r="P69" s="941">
        <v>0</v>
      </c>
      <c r="Q69" s="941">
        <v>0</v>
      </c>
      <c r="R69" s="941">
        <v>0</v>
      </c>
      <c r="S69" s="952">
        <v>0</v>
      </c>
      <c r="T69" s="941">
        <v>0</v>
      </c>
      <c r="U69" s="941">
        <v>0</v>
      </c>
      <c r="V69" s="941">
        <v>0</v>
      </c>
      <c r="W69" s="941">
        <v>0</v>
      </c>
      <c r="X69" s="941">
        <v>0</v>
      </c>
      <c r="Y69" s="941">
        <v>0</v>
      </c>
      <c r="Z69" s="941">
        <v>0</v>
      </c>
      <c r="AA69" s="941">
        <v>0</v>
      </c>
      <c r="AB69" s="941">
        <v>0</v>
      </c>
      <c r="AC69" s="941">
        <v>0</v>
      </c>
      <c r="AD69" s="941">
        <v>0</v>
      </c>
      <c r="AE69" s="941">
        <v>0</v>
      </c>
      <c r="AF69" s="941">
        <v>0</v>
      </c>
      <c r="AG69" s="941">
        <v>0</v>
      </c>
      <c r="AH69" s="941" t="b">
        <v>0</v>
      </c>
      <c r="AK69" s="941" t="s">
        <v>621</v>
      </c>
    </row>
    <row r="70" spans="1:37" ht="11.25">
      <c r="A70" s="941">
        <v>1</v>
      </c>
      <c r="B70" s="941">
        <v>1</v>
      </c>
      <c r="C70" s="941">
        <v>2</v>
      </c>
      <c r="D70" s="941" t="s">
        <v>1171</v>
      </c>
      <c r="F70" s="941" t="s">
        <v>1939</v>
      </c>
      <c r="G70" s="941" t="s">
        <v>1537</v>
      </c>
      <c r="H70" s="941" t="s">
        <v>1908</v>
      </c>
      <c r="I70" s="941" t="s">
        <v>1912</v>
      </c>
      <c r="J70" s="941" t="s">
        <v>1605</v>
      </c>
      <c r="K70" s="941" t="s">
        <v>1910</v>
      </c>
      <c r="L70" s="941" t="s">
        <v>1911</v>
      </c>
      <c r="M70" s="941">
        <v>0</v>
      </c>
      <c r="N70" s="941">
        <v>100</v>
      </c>
      <c r="O70" s="941">
        <v>100</v>
      </c>
      <c r="P70" s="941">
        <v>0</v>
      </c>
      <c r="Q70" s="941">
        <v>127</v>
      </c>
      <c r="R70" s="941">
        <v>0</v>
      </c>
      <c r="S70" s="952">
        <v>127</v>
      </c>
      <c r="T70" s="941">
        <v>0</v>
      </c>
      <c r="U70" s="941">
        <v>0</v>
      </c>
      <c r="V70" s="941">
        <v>0</v>
      </c>
      <c r="W70" s="941">
        <v>0</v>
      </c>
      <c r="X70" s="941">
        <v>0</v>
      </c>
      <c r="Y70" s="941">
        <v>0</v>
      </c>
      <c r="Z70" s="941">
        <v>0</v>
      </c>
      <c r="AA70" s="941">
        <v>0</v>
      </c>
      <c r="AB70" s="941">
        <v>0</v>
      </c>
      <c r="AC70" s="941">
        <v>0</v>
      </c>
      <c r="AD70" s="941">
        <v>0</v>
      </c>
      <c r="AE70" s="941">
        <v>0</v>
      </c>
      <c r="AF70" s="941">
        <v>0</v>
      </c>
      <c r="AG70" s="941">
        <v>0</v>
      </c>
      <c r="AH70" s="941" t="b">
        <v>0</v>
      </c>
      <c r="AK70" s="941" t="s">
        <v>621</v>
      </c>
    </row>
    <row r="71" spans="1:37" ht="11.25">
      <c r="A71" s="941">
        <v>2</v>
      </c>
      <c r="B71" s="941">
        <v>2</v>
      </c>
      <c r="C71" s="941">
        <v>2</v>
      </c>
      <c r="D71" s="941" t="s">
        <v>1175</v>
      </c>
      <c r="F71" s="941" t="s">
        <v>1940</v>
      </c>
      <c r="G71" s="941" t="s">
        <v>1537</v>
      </c>
      <c r="H71" s="941" t="s">
        <v>1934</v>
      </c>
      <c r="I71" s="941" t="s">
        <v>1931</v>
      </c>
      <c r="J71" s="941" t="s">
        <v>1605</v>
      </c>
      <c r="K71" s="941" t="s">
        <v>1938</v>
      </c>
      <c r="L71" s="941" t="s">
        <v>1938</v>
      </c>
      <c r="M71" s="941">
        <v>11</v>
      </c>
      <c r="N71" s="941">
        <v>0</v>
      </c>
      <c r="O71" s="941">
        <v>0</v>
      </c>
      <c r="P71" s="941">
        <v>58033</v>
      </c>
      <c r="Q71" s="941">
        <v>0</v>
      </c>
      <c r="R71" s="941">
        <v>0</v>
      </c>
      <c r="S71" s="952">
        <v>58033</v>
      </c>
      <c r="T71" s="941">
        <v>0</v>
      </c>
      <c r="U71" s="941">
        <v>0</v>
      </c>
      <c r="V71" s="941">
        <v>0</v>
      </c>
      <c r="W71" s="941">
        <v>0</v>
      </c>
      <c r="X71" s="941">
        <v>0</v>
      </c>
      <c r="Y71" s="941">
        <v>0</v>
      </c>
      <c r="Z71" s="941">
        <v>0</v>
      </c>
      <c r="AA71" s="941">
        <v>561410652</v>
      </c>
      <c r="AB71" s="941">
        <v>0</v>
      </c>
      <c r="AC71" s="941">
        <v>0</v>
      </c>
      <c r="AD71" s="941">
        <v>0</v>
      </c>
      <c r="AE71" s="941">
        <v>0</v>
      </c>
      <c r="AF71" s="941">
        <v>0</v>
      </c>
      <c r="AG71" s="941">
        <v>0</v>
      </c>
      <c r="AH71" s="941" t="b">
        <v>0</v>
      </c>
      <c r="AK71" s="941" t="s">
        <v>621</v>
      </c>
    </row>
    <row r="72" spans="1:37" ht="11.25">
      <c r="A72" s="941">
        <v>3</v>
      </c>
      <c r="B72" s="941">
        <v>3</v>
      </c>
      <c r="C72" s="941">
        <v>2</v>
      </c>
      <c r="D72" s="941" t="s">
        <v>1177</v>
      </c>
      <c r="F72" s="941" t="s">
        <v>1570</v>
      </c>
      <c r="G72" s="941" t="s">
        <v>1537</v>
      </c>
      <c r="H72" s="941" t="s">
        <v>1908</v>
      </c>
      <c r="I72" s="941" t="s">
        <v>1912</v>
      </c>
      <c r="J72" s="941" t="s">
        <v>1605</v>
      </c>
      <c r="K72" s="941" t="s">
        <v>1910</v>
      </c>
      <c r="L72" s="941" t="s">
        <v>1911</v>
      </c>
      <c r="M72" s="941">
        <v>0</v>
      </c>
      <c r="N72" s="941">
        <v>4726</v>
      </c>
      <c r="O72" s="941">
        <v>4726</v>
      </c>
      <c r="P72" s="941">
        <v>0</v>
      </c>
      <c r="Q72" s="941">
        <v>4082</v>
      </c>
      <c r="R72" s="941">
        <v>0</v>
      </c>
      <c r="S72" s="952">
        <v>4082</v>
      </c>
      <c r="T72" s="941">
        <v>0</v>
      </c>
      <c r="U72" s="941">
        <v>0</v>
      </c>
      <c r="V72" s="941">
        <v>0</v>
      </c>
      <c r="W72" s="941">
        <v>0</v>
      </c>
      <c r="X72" s="941">
        <v>0</v>
      </c>
      <c r="Y72" s="941">
        <v>0</v>
      </c>
      <c r="Z72" s="941">
        <v>0</v>
      </c>
      <c r="AA72" s="941">
        <v>0</v>
      </c>
      <c r="AB72" s="941">
        <v>0</v>
      </c>
      <c r="AC72" s="941">
        <v>0</v>
      </c>
      <c r="AD72" s="941">
        <v>0</v>
      </c>
      <c r="AE72" s="941">
        <v>0</v>
      </c>
      <c r="AF72" s="941">
        <v>0</v>
      </c>
      <c r="AG72" s="941">
        <v>0</v>
      </c>
      <c r="AH72" s="941" t="b">
        <v>0</v>
      </c>
      <c r="AK72" s="941" t="s">
        <v>621</v>
      </c>
    </row>
    <row r="73" spans="1:37" ht="11.25">
      <c r="A73" s="941">
        <v>4</v>
      </c>
      <c r="B73" s="941">
        <v>4</v>
      </c>
      <c r="C73" s="941">
        <v>2</v>
      </c>
      <c r="D73" s="941" t="s">
        <v>1178</v>
      </c>
      <c r="F73" s="941" t="s">
        <v>1579</v>
      </c>
      <c r="G73" s="941" t="s">
        <v>1579</v>
      </c>
      <c r="H73" s="941" t="s">
        <v>1537</v>
      </c>
      <c r="I73" s="941" t="s">
        <v>506</v>
      </c>
      <c r="J73" s="941">
        <v>109</v>
      </c>
      <c r="K73" s="941" t="s">
        <v>1941</v>
      </c>
      <c r="L73" s="941" t="s">
        <v>1942</v>
      </c>
      <c r="M73" s="941">
        <v>0</v>
      </c>
      <c r="N73" s="941">
        <v>0</v>
      </c>
      <c r="O73" s="941">
        <v>0</v>
      </c>
      <c r="P73" s="941">
        <v>0</v>
      </c>
      <c r="Q73" s="941">
        <v>246348</v>
      </c>
      <c r="R73" s="941">
        <v>0</v>
      </c>
      <c r="S73" s="952">
        <v>246348</v>
      </c>
      <c r="T73" s="941">
        <v>0</v>
      </c>
      <c r="U73" s="941">
        <v>0</v>
      </c>
      <c r="V73" s="941">
        <v>0</v>
      </c>
      <c r="W73" s="941">
        <v>561410654</v>
      </c>
      <c r="X73" s="941">
        <v>0</v>
      </c>
      <c r="Y73" s="941">
        <v>0</v>
      </c>
      <c r="Z73" s="941">
        <v>0</v>
      </c>
      <c r="AA73" s="941">
        <v>0</v>
      </c>
      <c r="AB73" s="941">
        <v>0</v>
      </c>
      <c r="AC73" s="941">
        <v>0</v>
      </c>
      <c r="AD73" s="941">
        <v>0</v>
      </c>
      <c r="AE73" s="941">
        <v>0</v>
      </c>
      <c r="AF73" s="941">
        <v>0</v>
      </c>
      <c r="AG73" s="941">
        <v>0</v>
      </c>
      <c r="AH73" s="941" t="b">
        <v>0</v>
      </c>
      <c r="AK73" s="941" t="s">
        <v>621</v>
      </c>
    </row>
    <row r="74" spans="1:37" ht="11.25">
      <c r="A74" s="941">
        <v>5</v>
      </c>
      <c r="B74" s="941">
        <v>5</v>
      </c>
      <c r="C74" s="941">
        <v>2</v>
      </c>
      <c r="D74" s="941" t="s">
        <v>1180</v>
      </c>
      <c r="F74" s="941" t="s">
        <v>1579</v>
      </c>
      <c r="G74" s="941" t="s">
        <v>1934</v>
      </c>
      <c r="H74" s="941" t="s">
        <v>1579</v>
      </c>
      <c r="I74" s="941" t="s">
        <v>1915</v>
      </c>
      <c r="J74" s="941">
        <v>109</v>
      </c>
      <c r="K74" s="941" t="s">
        <v>1943</v>
      </c>
      <c r="L74" s="941" t="s">
        <v>1943</v>
      </c>
      <c r="M74" s="941">
        <v>0</v>
      </c>
      <c r="N74" s="941">
        <v>0</v>
      </c>
      <c r="O74" s="941">
        <v>0</v>
      </c>
      <c r="P74" s="941">
        <v>963</v>
      </c>
      <c r="Q74" s="941">
        <v>0</v>
      </c>
      <c r="R74" s="941">
        <v>0</v>
      </c>
      <c r="S74" s="952">
        <v>963</v>
      </c>
      <c r="T74" s="941">
        <v>0</v>
      </c>
      <c r="U74" s="941">
        <v>0</v>
      </c>
      <c r="V74" s="941">
        <v>0</v>
      </c>
      <c r="W74" s="941">
        <v>561410655</v>
      </c>
      <c r="X74" s="941">
        <v>0</v>
      </c>
      <c r="Y74" s="941">
        <v>0</v>
      </c>
      <c r="Z74" s="941">
        <v>0</v>
      </c>
      <c r="AA74" s="941">
        <v>0</v>
      </c>
      <c r="AB74" s="941">
        <v>0</v>
      </c>
      <c r="AC74" s="941">
        <v>0</v>
      </c>
      <c r="AD74" s="941">
        <v>0</v>
      </c>
      <c r="AE74" s="941">
        <v>0</v>
      </c>
      <c r="AF74" s="941">
        <v>0</v>
      </c>
      <c r="AG74" s="941">
        <v>0</v>
      </c>
      <c r="AH74" s="941" t="b">
        <v>0</v>
      </c>
      <c r="AK74" s="941" t="s">
        <v>621</v>
      </c>
    </row>
    <row r="75" spans="1:37" ht="11.25">
      <c r="A75" s="941">
        <v>6</v>
      </c>
      <c r="B75" s="941">
        <v>6</v>
      </c>
      <c r="C75" s="941">
        <v>2</v>
      </c>
      <c r="D75" s="941" t="s">
        <v>1182</v>
      </c>
      <c r="F75" s="941" t="s">
        <v>1944</v>
      </c>
      <c r="G75" s="941" t="s">
        <v>1537</v>
      </c>
      <c r="H75" s="941" t="s">
        <v>1908</v>
      </c>
      <c r="I75" s="941" t="s">
        <v>1912</v>
      </c>
      <c r="J75" s="941" t="s">
        <v>1605</v>
      </c>
      <c r="K75" s="941" t="s">
        <v>1910</v>
      </c>
      <c r="L75" s="941" t="s">
        <v>1911</v>
      </c>
      <c r="M75" s="941">
        <v>0</v>
      </c>
      <c r="N75" s="941">
        <v>3925</v>
      </c>
      <c r="O75" s="941">
        <v>3925</v>
      </c>
      <c r="P75" s="941">
        <v>0</v>
      </c>
      <c r="Q75" s="941">
        <v>3850</v>
      </c>
      <c r="R75" s="941">
        <v>0</v>
      </c>
      <c r="S75" s="952">
        <v>3850</v>
      </c>
      <c r="T75" s="941">
        <v>0</v>
      </c>
      <c r="U75" s="941">
        <v>0</v>
      </c>
      <c r="V75" s="941">
        <v>0</v>
      </c>
      <c r="W75" s="941">
        <v>0</v>
      </c>
      <c r="X75" s="941">
        <v>0</v>
      </c>
      <c r="Y75" s="941">
        <v>0</v>
      </c>
      <c r="Z75" s="941">
        <v>0</v>
      </c>
      <c r="AA75" s="941">
        <v>0</v>
      </c>
      <c r="AB75" s="941">
        <v>0</v>
      </c>
      <c r="AC75" s="941">
        <v>0</v>
      </c>
      <c r="AD75" s="941">
        <v>0</v>
      </c>
      <c r="AE75" s="941">
        <v>0</v>
      </c>
      <c r="AF75" s="941">
        <v>0</v>
      </c>
      <c r="AG75" s="941">
        <v>0</v>
      </c>
      <c r="AH75" s="941" t="b">
        <v>0</v>
      </c>
      <c r="AK75" s="941" t="s">
        <v>621</v>
      </c>
    </row>
    <row r="76" spans="1:37" ht="11.25">
      <c r="A76" s="941">
        <v>7</v>
      </c>
      <c r="B76" s="941">
        <v>7</v>
      </c>
      <c r="C76" s="941">
        <v>2</v>
      </c>
      <c r="D76" s="941" t="s">
        <v>1183</v>
      </c>
      <c r="F76" s="941" t="s">
        <v>1945</v>
      </c>
      <c r="G76" s="941" t="s">
        <v>1537</v>
      </c>
      <c r="H76" s="941" t="s">
        <v>1908</v>
      </c>
      <c r="I76" s="941" t="s">
        <v>1912</v>
      </c>
      <c r="J76" s="941" t="s">
        <v>1605</v>
      </c>
      <c r="K76" s="941" t="s">
        <v>1910</v>
      </c>
      <c r="L76" s="941" t="s">
        <v>1911</v>
      </c>
      <c r="M76" s="941">
        <v>0</v>
      </c>
      <c r="N76" s="941">
        <v>303</v>
      </c>
      <c r="O76" s="941">
        <v>303</v>
      </c>
      <c r="P76" s="941">
        <v>0</v>
      </c>
      <c r="Q76" s="941">
        <v>307</v>
      </c>
      <c r="R76" s="941">
        <v>0</v>
      </c>
      <c r="S76" s="952">
        <v>307</v>
      </c>
      <c r="T76" s="941">
        <v>0</v>
      </c>
      <c r="U76" s="941">
        <v>0</v>
      </c>
      <c r="V76" s="941">
        <v>0</v>
      </c>
      <c r="W76" s="941">
        <v>0</v>
      </c>
      <c r="X76" s="941">
        <v>0</v>
      </c>
      <c r="Y76" s="941">
        <v>0</v>
      </c>
      <c r="Z76" s="941">
        <v>0</v>
      </c>
      <c r="AA76" s="941">
        <v>0</v>
      </c>
      <c r="AB76" s="941">
        <v>0</v>
      </c>
      <c r="AC76" s="941">
        <v>0</v>
      </c>
      <c r="AD76" s="941">
        <v>0</v>
      </c>
      <c r="AE76" s="941">
        <v>0</v>
      </c>
      <c r="AF76" s="941">
        <v>0</v>
      </c>
      <c r="AG76" s="941">
        <v>0</v>
      </c>
      <c r="AH76" s="941" t="b">
        <v>0</v>
      </c>
      <c r="AK76" s="941" t="s">
        <v>621</v>
      </c>
    </row>
    <row r="77" spans="1:37" ht="11.25">
      <c r="A77" s="941">
        <v>8</v>
      </c>
      <c r="B77" s="941">
        <v>8</v>
      </c>
      <c r="C77" s="941">
        <v>2</v>
      </c>
      <c r="D77" s="941" t="s">
        <v>1185</v>
      </c>
      <c r="F77" s="941" t="s">
        <v>1869</v>
      </c>
      <c r="G77" s="941" t="s">
        <v>1537</v>
      </c>
      <c r="H77" s="941" t="s">
        <v>1908</v>
      </c>
      <c r="I77" s="941" t="s">
        <v>1909</v>
      </c>
      <c r="J77" s="941" t="s">
        <v>1605</v>
      </c>
      <c r="K77" s="941" t="s">
        <v>1910</v>
      </c>
      <c r="L77" s="941" t="s">
        <v>1911</v>
      </c>
      <c r="M77" s="941">
        <v>165</v>
      </c>
      <c r="N77" s="941">
        <v>0</v>
      </c>
      <c r="O77" s="941">
        <v>0</v>
      </c>
      <c r="P77" s="941">
        <v>1060270</v>
      </c>
      <c r="Q77" s="941">
        <v>0</v>
      </c>
      <c r="R77" s="941">
        <v>0</v>
      </c>
      <c r="S77" s="952">
        <v>1060270</v>
      </c>
      <c r="T77" s="941">
        <v>0</v>
      </c>
      <c r="U77" s="941">
        <v>0</v>
      </c>
      <c r="V77" s="941">
        <v>0</v>
      </c>
      <c r="W77" s="941">
        <v>561410656</v>
      </c>
      <c r="X77" s="941">
        <v>0</v>
      </c>
      <c r="Y77" s="941">
        <v>0</v>
      </c>
      <c r="Z77" s="941">
        <v>0</v>
      </c>
      <c r="AA77" s="941">
        <v>0</v>
      </c>
      <c r="AB77" s="941">
        <v>0</v>
      </c>
      <c r="AC77" s="941">
        <v>0</v>
      </c>
      <c r="AD77" s="941">
        <v>0</v>
      </c>
      <c r="AE77" s="941">
        <v>0</v>
      </c>
      <c r="AF77" s="941">
        <v>0</v>
      </c>
      <c r="AG77" s="941">
        <v>0</v>
      </c>
      <c r="AH77" s="941" t="b">
        <v>0</v>
      </c>
      <c r="AK77" s="941" t="s">
        <v>621</v>
      </c>
    </row>
    <row r="78" spans="1:37" ht="11.25">
      <c r="A78" s="941">
        <v>9</v>
      </c>
      <c r="B78" s="941">
        <v>9</v>
      </c>
      <c r="C78" s="941">
        <v>2</v>
      </c>
      <c r="D78" s="941" t="s">
        <v>1187</v>
      </c>
      <c r="F78" s="941" t="s">
        <v>1869</v>
      </c>
      <c r="G78" s="941" t="s">
        <v>1537</v>
      </c>
      <c r="H78" s="941" t="s">
        <v>1908</v>
      </c>
      <c r="I78" s="941" t="s">
        <v>1946</v>
      </c>
      <c r="J78" s="941" t="s">
        <v>1605</v>
      </c>
      <c r="K78" s="941" t="s">
        <v>1910</v>
      </c>
      <c r="L78" s="941" t="s">
        <v>1911</v>
      </c>
      <c r="M78" s="941">
        <v>2155</v>
      </c>
      <c r="N78" s="941">
        <v>0</v>
      </c>
      <c r="O78" s="941">
        <v>0</v>
      </c>
      <c r="P78" s="941">
        <v>47346</v>
      </c>
      <c r="Q78" s="941">
        <v>0</v>
      </c>
      <c r="R78" s="941">
        <v>0</v>
      </c>
      <c r="S78" s="952">
        <v>47346</v>
      </c>
      <c r="T78" s="941">
        <v>0</v>
      </c>
      <c r="U78" s="941">
        <v>0</v>
      </c>
      <c r="V78" s="941">
        <v>0</v>
      </c>
      <c r="W78" s="941">
        <v>561410659</v>
      </c>
      <c r="X78" s="941">
        <v>0</v>
      </c>
      <c r="Y78" s="941">
        <v>0</v>
      </c>
      <c r="Z78" s="941">
        <v>0</v>
      </c>
      <c r="AA78" s="941">
        <v>0</v>
      </c>
      <c r="AB78" s="941">
        <v>0</v>
      </c>
      <c r="AC78" s="941">
        <v>0</v>
      </c>
      <c r="AD78" s="941">
        <v>0</v>
      </c>
      <c r="AE78" s="941">
        <v>0</v>
      </c>
      <c r="AF78" s="941">
        <v>0</v>
      </c>
      <c r="AG78" s="941">
        <v>0</v>
      </c>
      <c r="AH78" s="941" t="b">
        <v>0</v>
      </c>
      <c r="AK78" s="941" t="s">
        <v>621</v>
      </c>
    </row>
    <row r="79" spans="1:37" ht="11.25">
      <c r="A79" s="941">
        <v>10</v>
      </c>
      <c r="B79" s="941">
        <v>10</v>
      </c>
      <c r="C79" s="941">
        <v>2</v>
      </c>
      <c r="D79" s="941" t="s">
        <v>1189</v>
      </c>
      <c r="F79" s="941" t="s">
        <v>1869</v>
      </c>
      <c r="G79" s="941" t="s">
        <v>1537</v>
      </c>
      <c r="H79" s="941" t="s">
        <v>1908</v>
      </c>
      <c r="I79" s="941" t="s">
        <v>1912</v>
      </c>
      <c r="J79" s="941" t="s">
        <v>1605</v>
      </c>
      <c r="K79" s="941" t="s">
        <v>1910</v>
      </c>
      <c r="L79" s="941" t="s">
        <v>1911</v>
      </c>
      <c r="M79" s="941">
        <v>0</v>
      </c>
      <c r="N79" s="941">
        <v>81503</v>
      </c>
      <c r="O79" s="941">
        <v>81503</v>
      </c>
      <c r="P79" s="941">
        <v>0</v>
      </c>
      <c r="Q79" s="941">
        <v>73203</v>
      </c>
      <c r="R79" s="941">
        <v>0</v>
      </c>
      <c r="S79" s="952">
        <v>73203</v>
      </c>
      <c r="T79" s="941">
        <v>0</v>
      </c>
      <c r="U79" s="941">
        <v>0</v>
      </c>
      <c r="V79" s="941">
        <v>0</v>
      </c>
      <c r="W79" s="941">
        <v>0</v>
      </c>
      <c r="X79" s="941">
        <v>0</v>
      </c>
      <c r="Y79" s="941">
        <v>0</v>
      </c>
      <c r="Z79" s="941">
        <v>0</v>
      </c>
      <c r="AA79" s="941">
        <v>0</v>
      </c>
      <c r="AB79" s="941">
        <v>0</v>
      </c>
      <c r="AC79" s="941">
        <v>0</v>
      </c>
      <c r="AD79" s="941">
        <v>0</v>
      </c>
      <c r="AE79" s="941">
        <v>0</v>
      </c>
      <c r="AF79" s="941">
        <v>0</v>
      </c>
      <c r="AG79" s="941">
        <v>0</v>
      </c>
      <c r="AH79" s="941" t="b">
        <v>0</v>
      </c>
      <c r="AK79" s="941" t="s">
        <v>621</v>
      </c>
    </row>
    <row r="80" spans="1:37" ht="11.25">
      <c r="A80" s="941">
        <v>11</v>
      </c>
      <c r="B80" s="941">
        <v>11</v>
      </c>
      <c r="C80" s="941">
        <v>2</v>
      </c>
      <c r="D80" s="941" t="s">
        <v>1191</v>
      </c>
      <c r="F80" s="941" t="s">
        <v>1585</v>
      </c>
      <c r="G80" s="941" t="s">
        <v>1537</v>
      </c>
      <c r="H80" s="941" t="s">
        <v>1908</v>
      </c>
      <c r="I80" s="941" t="s">
        <v>1912</v>
      </c>
      <c r="J80" s="941" t="s">
        <v>1605</v>
      </c>
      <c r="K80" s="941" t="s">
        <v>1910</v>
      </c>
      <c r="L80" s="941" t="s">
        <v>1911</v>
      </c>
      <c r="M80" s="941">
        <v>0</v>
      </c>
      <c r="N80" s="941">
        <v>110097</v>
      </c>
      <c r="O80" s="941">
        <v>110097</v>
      </c>
      <c r="P80" s="941">
        <v>0</v>
      </c>
      <c r="Q80" s="941">
        <v>113466</v>
      </c>
      <c r="R80" s="941">
        <v>0</v>
      </c>
      <c r="S80" s="952">
        <v>113466</v>
      </c>
      <c r="T80" s="941">
        <v>0</v>
      </c>
      <c r="U80" s="941">
        <v>0</v>
      </c>
      <c r="V80" s="941">
        <v>0</v>
      </c>
      <c r="W80" s="941">
        <v>0</v>
      </c>
      <c r="X80" s="941">
        <v>0</v>
      </c>
      <c r="Y80" s="941">
        <v>0</v>
      </c>
      <c r="Z80" s="941">
        <v>0</v>
      </c>
      <c r="AA80" s="941">
        <v>0</v>
      </c>
      <c r="AB80" s="941">
        <v>0</v>
      </c>
      <c r="AC80" s="941">
        <v>0</v>
      </c>
      <c r="AD80" s="941">
        <v>0</v>
      </c>
      <c r="AE80" s="941">
        <v>0</v>
      </c>
      <c r="AF80" s="941">
        <v>0</v>
      </c>
      <c r="AG80" s="941">
        <v>0</v>
      </c>
      <c r="AH80" s="941" t="b">
        <v>0</v>
      </c>
      <c r="AK80" s="941" t="s">
        <v>621</v>
      </c>
    </row>
    <row r="81" spans="1:37" ht="11.25">
      <c r="A81" s="941">
        <v>12</v>
      </c>
      <c r="B81" s="941">
        <v>12</v>
      </c>
      <c r="C81" s="941">
        <v>2</v>
      </c>
      <c r="D81" s="941" t="s">
        <v>1192</v>
      </c>
      <c r="F81" s="941" t="s">
        <v>1585</v>
      </c>
      <c r="G81" s="941" t="s">
        <v>1537</v>
      </c>
      <c r="H81" s="941" t="s">
        <v>1908</v>
      </c>
      <c r="I81" s="941" t="s">
        <v>509</v>
      </c>
      <c r="J81" s="941" t="s">
        <v>1605</v>
      </c>
      <c r="K81" s="941" t="s">
        <v>1910</v>
      </c>
      <c r="L81" s="941" t="s">
        <v>1911</v>
      </c>
      <c r="M81" s="941">
        <v>0</v>
      </c>
      <c r="N81" s="941">
        <v>0</v>
      </c>
      <c r="O81" s="941">
        <v>0</v>
      </c>
      <c r="P81" s="941">
        <v>0</v>
      </c>
      <c r="Q81" s="941">
        <v>0</v>
      </c>
      <c r="R81" s="941">
        <v>34464</v>
      </c>
      <c r="S81" s="952">
        <v>34464</v>
      </c>
      <c r="T81" s="941">
        <v>0</v>
      </c>
      <c r="U81" s="941">
        <v>0</v>
      </c>
      <c r="V81" s="941">
        <v>0</v>
      </c>
      <c r="W81" s="941">
        <v>561410636</v>
      </c>
      <c r="X81" s="941">
        <v>0</v>
      </c>
      <c r="Y81" s="941">
        <v>0</v>
      </c>
      <c r="Z81" s="941">
        <v>0</v>
      </c>
      <c r="AA81" s="941">
        <v>0</v>
      </c>
      <c r="AB81" s="941">
        <v>0</v>
      </c>
      <c r="AC81" s="941">
        <v>0</v>
      </c>
      <c r="AD81" s="941">
        <v>0</v>
      </c>
      <c r="AE81" s="941">
        <v>0</v>
      </c>
      <c r="AF81" s="941">
        <v>0</v>
      </c>
      <c r="AG81" s="941">
        <v>0</v>
      </c>
      <c r="AH81" s="941" t="b">
        <v>0</v>
      </c>
      <c r="AK81" s="941" t="s">
        <v>621</v>
      </c>
    </row>
    <row r="82" spans="1:37" ht="11.25">
      <c r="A82" s="941">
        <v>13</v>
      </c>
      <c r="B82" s="941">
        <v>13</v>
      </c>
      <c r="C82" s="941">
        <v>2</v>
      </c>
      <c r="D82" s="941" t="s">
        <v>1194</v>
      </c>
      <c r="F82" s="941" t="s">
        <v>1947</v>
      </c>
      <c r="G82" s="941" t="s">
        <v>1537</v>
      </c>
      <c r="H82" s="941" t="s">
        <v>1908</v>
      </c>
      <c r="I82" s="941" t="s">
        <v>1915</v>
      </c>
      <c r="J82" s="941" t="s">
        <v>1605</v>
      </c>
      <c r="K82" s="941" t="s">
        <v>1910</v>
      </c>
      <c r="L82" s="941" t="s">
        <v>1911</v>
      </c>
      <c r="M82" s="941">
        <v>13</v>
      </c>
      <c r="N82" s="941">
        <v>0</v>
      </c>
      <c r="O82" s="941">
        <v>0</v>
      </c>
      <c r="P82" s="941">
        <v>650000</v>
      </c>
      <c r="Q82" s="941">
        <v>0</v>
      </c>
      <c r="R82" s="941">
        <v>0</v>
      </c>
      <c r="S82" s="952">
        <v>650000</v>
      </c>
      <c r="T82" s="941">
        <v>0</v>
      </c>
      <c r="U82" s="941">
        <v>0</v>
      </c>
      <c r="V82" s="941">
        <v>0</v>
      </c>
      <c r="W82" s="941">
        <v>561410657</v>
      </c>
      <c r="X82" s="941">
        <v>0</v>
      </c>
      <c r="Y82" s="941">
        <v>0</v>
      </c>
      <c r="Z82" s="941">
        <v>0</v>
      </c>
      <c r="AA82" s="941">
        <v>0</v>
      </c>
      <c r="AB82" s="941">
        <v>0</v>
      </c>
      <c r="AC82" s="941">
        <v>0</v>
      </c>
      <c r="AD82" s="941">
        <v>0</v>
      </c>
      <c r="AE82" s="941">
        <v>0</v>
      </c>
      <c r="AF82" s="941">
        <v>0</v>
      </c>
      <c r="AG82" s="941">
        <v>0</v>
      </c>
      <c r="AH82" s="941" t="b">
        <v>0</v>
      </c>
      <c r="AK82" s="941" t="s">
        <v>621</v>
      </c>
    </row>
    <row r="83" spans="1:37" ht="11.25">
      <c r="A83" s="941">
        <v>14</v>
      </c>
      <c r="B83" s="941">
        <v>14</v>
      </c>
      <c r="C83" s="941">
        <v>2</v>
      </c>
      <c r="D83" s="941" t="s">
        <v>1196</v>
      </c>
      <c r="F83" s="941" t="s">
        <v>1592</v>
      </c>
      <c r="G83" s="941" t="s">
        <v>1537</v>
      </c>
      <c r="H83" s="941" t="s">
        <v>1908</v>
      </c>
      <c r="I83" s="941" t="s">
        <v>1912</v>
      </c>
      <c r="J83" s="941" t="s">
        <v>1605</v>
      </c>
      <c r="K83" s="941" t="s">
        <v>1910</v>
      </c>
      <c r="L83" s="941" t="s">
        <v>1911</v>
      </c>
      <c r="M83" s="941">
        <v>0</v>
      </c>
      <c r="N83" s="941">
        <v>10060</v>
      </c>
      <c r="O83" s="941">
        <v>10060</v>
      </c>
      <c r="P83" s="941">
        <v>0</v>
      </c>
      <c r="Q83" s="941">
        <v>10913</v>
      </c>
      <c r="R83" s="941">
        <v>0</v>
      </c>
      <c r="S83" s="952">
        <v>10913</v>
      </c>
      <c r="T83" s="941">
        <v>0</v>
      </c>
      <c r="U83" s="941">
        <v>0</v>
      </c>
      <c r="V83" s="941">
        <v>0</v>
      </c>
      <c r="W83" s="941">
        <v>0</v>
      </c>
      <c r="X83" s="941">
        <v>0</v>
      </c>
      <c r="Y83" s="941">
        <v>0</v>
      </c>
      <c r="Z83" s="941">
        <v>0</v>
      </c>
      <c r="AA83" s="941">
        <v>0</v>
      </c>
      <c r="AB83" s="941">
        <v>0</v>
      </c>
      <c r="AC83" s="941">
        <v>0</v>
      </c>
      <c r="AD83" s="941">
        <v>0</v>
      </c>
      <c r="AE83" s="941">
        <v>0</v>
      </c>
      <c r="AF83" s="941">
        <v>0</v>
      </c>
      <c r="AG83" s="941">
        <v>0</v>
      </c>
      <c r="AH83" s="941" t="b">
        <v>0</v>
      </c>
      <c r="AK83" s="941" t="s">
        <v>621</v>
      </c>
    </row>
    <row r="84" spans="1:37" ht="11.25">
      <c r="A84" s="941">
        <v>15</v>
      </c>
      <c r="B84" s="941">
        <v>15</v>
      </c>
      <c r="C84" s="941">
        <v>2</v>
      </c>
      <c r="D84" s="941" t="s">
        <v>1198</v>
      </c>
      <c r="F84" s="941" t="s">
        <v>1594</v>
      </c>
      <c r="G84" s="941" t="s">
        <v>1537</v>
      </c>
      <c r="H84" s="941" t="s">
        <v>1934</v>
      </c>
      <c r="I84" s="941" t="s">
        <v>1931</v>
      </c>
      <c r="J84" s="941" t="s">
        <v>1605</v>
      </c>
      <c r="K84" s="941" t="s">
        <v>1938</v>
      </c>
      <c r="L84" s="941" t="s">
        <v>1938</v>
      </c>
      <c r="M84" s="941">
        <v>139</v>
      </c>
      <c r="N84" s="941">
        <v>0</v>
      </c>
      <c r="O84" s="941">
        <v>0</v>
      </c>
      <c r="P84" s="941">
        <v>752749</v>
      </c>
      <c r="Q84" s="941">
        <v>0</v>
      </c>
      <c r="R84" s="941">
        <v>0</v>
      </c>
      <c r="S84" s="952">
        <v>752749</v>
      </c>
      <c r="T84" s="941">
        <v>0</v>
      </c>
      <c r="U84" s="941">
        <v>0</v>
      </c>
      <c r="V84" s="941">
        <v>0</v>
      </c>
      <c r="W84" s="941">
        <v>0</v>
      </c>
      <c r="X84" s="941">
        <v>0</v>
      </c>
      <c r="Y84" s="941">
        <v>0</v>
      </c>
      <c r="Z84" s="941">
        <v>0</v>
      </c>
      <c r="AA84" s="941">
        <v>561410653</v>
      </c>
      <c r="AB84" s="941">
        <v>0</v>
      </c>
      <c r="AC84" s="941">
        <v>0</v>
      </c>
      <c r="AD84" s="941">
        <v>0</v>
      </c>
      <c r="AE84" s="941">
        <v>0</v>
      </c>
      <c r="AF84" s="941">
        <v>0</v>
      </c>
      <c r="AG84" s="941">
        <v>0</v>
      </c>
      <c r="AH84" s="941" t="b">
        <v>0</v>
      </c>
      <c r="AK84" s="941" t="s">
        <v>621</v>
      </c>
    </row>
    <row r="85" spans="1:37" ht="11.25">
      <c r="A85" s="941">
        <v>16</v>
      </c>
      <c r="B85" s="941">
        <v>16</v>
      </c>
      <c r="C85" s="941">
        <v>2</v>
      </c>
      <c r="D85" s="941" t="s">
        <v>1199</v>
      </c>
      <c r="F85" s="941" t="s">
        <v>1594</v>
      </c>
      <c r="G85" s="941" t="s">
        <v>1537</v>
      </c>
      <c r="H85" s="941" t="s">
        <v>1934</v>
      </c>
      <c r="I85" s="941" t="s">
        <v>509</v>
      </c>
      <c r="J85" s="941" t="s">
        <v>1605</v>
      </c>
      <c r="K85" s="941" t="s">
        <v>1938</v>
      </c>
      <c r="L85" s="941" t="s">
        <v>1938</v>
      </c>
      <c r="M85" s="941">
        <v>0</v>
      </c>
      <c r="N85" s="941">
        <v>0</v>
      </c>
      <c r="O85" s="941">
        <v>0</v>
      </c>
      <c r="P85" s="941">
        <v>0</v>
      </c>
      <c r="Q85" s="941">
        <v>0</v>
      </c>
      <c r="R85" s="941">
        <v>28030</v>
      </c>
      <c r="S85" s="952">
        <v>28030</v>
      </c>
      <c r="T85" s="941">
        <v>0</v>
      </c>
      <c r="U85" s="941">
        <v>0</v>
      </c>
      <c r="V85" s="941">
        <v>0</v>
      </c>
      <c r="W85" s="941">
        <v>561410637</v>
      </c>
      <c r="X85" s="941">
        <v>0</v>
      </c>
      <c r="Y85" s="941">
        <v>0</v>
      </c>
      <c r="Z85" s="941">
        <v>0</v>
      </c>
      <c r="AA85" s="941">
        <v>0</v>
      </c>
      <c r="AB85" s="941">
        <v>0</v>
      </c>
      <c r="AC85" s="941">
        <v>0</v>
      </c>
      <c r="AD85" s="941">
        <v>0</v>
      </c>
      <c r="AE85" s="941">
        <v>0</v>
      </c>
      <c r="AF85" s="941">
        <v>0</v>
      </c>
      <c r="AG85" s="941">
        <v>0</v>
      </c>
      <c r="AH85" s="941" t="b">
        <v>0</v>
      </c>
      <c r="AK85" s="941" t="s">
        <v>621</v>
      </c>
    </row>
    <row r="86" spans="1:37" ht="11.25">
      <c r="A86" s="941">
        <v>17</v>
      </c>
      <c r="B86" s="941">
        <v>17</v>
      </c>
      <c r="C86" s="941">
        <v>2</v>
      </c>
      <c r="D86" s="941" t="s">
        <v>1201</v>
      </c>
      <c r="M86" s="941">
        <v>0</v>
      </c>
      <c r="N86" s="941">
        <v>0</v>
      </c>
      <c r="O86" s="941">
        <v>0</v>
      </c>
      <c r="P86" s="941">
        <v>0</v>
      </c>
      <c r="Q86" s="941">
        <v>0</v>
      </c>
      <c r="R86" s="941">
        <v>0</v>
      </c>
      <c r="S86" s="952">
        <v>0</v>
      </c>
      <c r="T86" s="941">
        <v>0</v>
      </c>
      <c r="U86" s="941">
        <v>0</v>
      </c>
      <c r="V86" s="941">
        <v>0</v>
      </c>
      <c r="W86" s="941">
        <v>0</v>
      </c>
      <c r="X86" s="941">
        <v>0</v>
      </c>
      <c r="Y86" s="941">
        <v>0</v>
      </c>
      <c r="Z86" s="941">
        <v>0</v>
      </c>
      <c r="AA86" s="941">
        <v>0</v>
      </c>
      <c r="AB86" s="941">
        <v>0</v>
      </c>
      <c r="AC86" s="941">
        <v>0</v>
      </c>
      <c r="AD86" s="941">
        <v>0</v>
      </c>
      <c r="AE86" s="941">
        <v>0</v>
      </c>
      <c r="AF86" s="941">
        <v>0</v>
      </c>
      <c r="AG86" s="941">
        <v>0</v>
      </c>
      <c r="AH86" s="941" t="b">
        <v>0</v>
      </c>
      <c r="AK86" s="941" t="s">
        <v>621</v>
      </c>
    </row>
    <row r="87" spans="1:37" ht="11.25">
      <c r="A87" s="941">
        <v>18</v>
      </c>
      <c r="B87" s="941">
        <v>18</v>
      </c>
      <c r="C87" s="941">
        <v>2</v>
      </c>
      <c r="D87" s="941" t="s">
        <v>1203</v>
      </c>
      <c r="M87" s="941">
        <v>0</v>
      </c>
      <c r="N87" s="941">
        <v>0</v>
      </c>
      <c r="O87" s="941">
        <v>0</v>
      </c>
      <c r="P87" s="941">
        <v>0</v>
      </c>
      <c r="Q87" s="941">
        <v>0</v>
      </c>
      <c r="R87" s="941">
        <v>0</v>
      </c>
      <c r="S87" s="952">
        <v>0</v>
      </c>
      <c r="T87" s="941">
        <v>0</v>
      </c>
      <c r="U87" s="941">
        <v>0</v>
      </c>
      <c r="V87" s="941">
        <v>0</v>
      </c>
      <c r="W87" s="941">
        <v>0</v>
      </c>
      <c r="X87" s="941">
        <v>0</v>
      </c>
      <c r="Y87" s="941">
        <v>0</v>
      </c>
      <c r="Z87" s="941">
        <v>0</v>
      </c>
      <c r="AA87" s="941">
        <v>0</v>
      </c>
      <c r="AB87" s="941">
        <v>0</v>
      </c>
      <c r="AC87" s="941">
        <v>0</v>
      </c>
      <c r="AD87" s="941">
        <v>0</v>
      </c>
      <c r="AE87" s="941">
        <v>0</v>
      </c>
      <c r="AF87" s="941">
        <v>0</v>
      </c>
      <c r="AG87" s="941">
        <v>0</v>
      </c>
      <c r="AH87" s="941" t="b">
        <v>0</v>
      </c>
      <c r="AK87" s="941" t="s">
        <v>621</v>
      </c>
    </row>
    <row r="88" spans="1:37" ht="11.25">
      <c r="A88" s="941">
        <v>19</v>
      </c>
      <c r="B88" s="941">
        <v>19</v>
      </c>
      <c r="C88" s="941">
        <v>2</v>
      </c>
      <c r="D88" s="941" t="s">
        <v>1204</v>
      </c>
      <c r="M88" s="941">
        <v>0</v>
      </c>
      <c r="N88" s="941">
        <v>0</v>
      </c>
      <c r="O88" s="941">
        <v>0</v>
      </c>
      <c r="P88" s="941">
        <v>0</v>
      </c>
      <c r="Q88" s="941">
        <v>0</v>
      </c>
      <c r="R88" s="941">
        <v>0</v>
      </c>
      <c r="S88" s="952">
        <v>0</v>
      </c>
      <c r="T88" s="941">
        <v>0</v>
      </c>
      <c r="U88" s="941">
        <v>0</v>
      </c>
      <c r="V88" s="941">
        <v>0</v>
      </c>
      <c r="W88" s="941">
        <v>0</v>
      </c>
      <c r="X88" s="941">
        <v>0</v>
      </c>
      <c r="Y88" s="941">
        <v>0</v>
      </c>
      <c r="Z88" s="941">
        <v>0</v>
      </c>
      <c r="AA88" s="941">
        <v>0</v>
      </c>
      <c r="AB88" s="941">
        <v>0</v>
      </c>
      <c r="AC88" s="941">
        <v>0</v>
      </c>
      <c r="AD88" s="941">
        <v>0</v>
      </c>
      <c r="AE88" s="941">
        <v>0</v>
      </c>
      <c r="AF88" s="941">
        <v>0</v>
      </c>
      <c r="AG88" s="941">
        <v>0</v>
      </c>
      <c r="AH88" s="941" t="b">
        <v>0</v>
      </c>
      <c r="AK88" s="941" t="s">
        <v>621</v>
      </c>
    </row>
    <row r="89" spans="1:37" ht="11.25">
      <c r="A89" s="941">
        <v>20</v>
      </c>
      <c r="B89" s="941">
        <v>20</v>
      </c>
      <c r="C89" s="941">
        <v>2</v>
      </c>
      <c r="D89" s="941" t="s">
        <v>1206</v>
      </c>
      <c r="M89" s="941">
        <v>0</v>
      </c>
      <c r="N89" s="941">
        <v>0</v>
      </c>
      <c r="O89" s="941">
        <v>0</v>
      </c>
      <c r="P89" s="941">
        <v>0</v>
      </c>
      <c r="Q89" s="941">
        <v>0</v>
      </c>
      <c r="R89" s="941">
        <v>0</v>
      </c>
      <c r="S89" s="952">
        <v>0</v>
      </c>
      <c r="T89" s="941">
        <v>0</v>
      </c>
      <c r="U89" s="941">
        <v>0</v>
      </c>
      <c r="V89" s="941">
        <v>0</v>
      </c>
      <c r="W89" s="941">
        <v>0</v>
      </c>
      <c r="X89" s="941">
        <v>0</v>
      </c>
      <c r="Y89" s="941">
        <v>0</v>
      </c>
      <c r="Z89" s="941">
        <v>0</v>
      </c>
      <c r="AA89" s="941">
        <v>0</v>
      </c>
      <c r="AB89" s="941">
        <v>0</v>
      </c>
      <c r="AC89" s="941">
        <v>0</v>
      </c>
      <c r="AD89" s="941">
        <v>0</v>
      </c>
      <c r="AE89" s="941">
        <v>0</v>
      </c>
      <c r="AF89" s="941">
        <v>0</v>
      </c>
      <c r="AG89" s="941">
        <v>0</v>
      </c>
      <c r="AH89" s="941" t="b">
        <v>0</v>
      </c>
      <c r="AK89" s="941" t="s">
        <v>621</v>
      </c>
    </row>
    <row r="90" spans="1:37" ht="11.25">
      <c r="A90" s="941">
        <v>21</v>
      </c>
      <c r="B90" s="941">
        <v>21</v>
      </c>
      <c r="C90" s="941">
        <v>2</v>
      </c>
      <c r="D90" s="941" t="s">
        <v>1208</v>
      </c>
      <c r="M90" s="941">
        <v>0</v>
      </c>
      <c r="N90" s="941">
        <v>0</v>
      </c>
      <c r="O90" s="941">
        <v>0</v>
      </c>
      <c r="P90" s="941">
        <v>0</v>
      </c>
      <c r="Q90" s="941">
        <v>0</v>
      </c>
      <c r="R90" s="941">
        <v>0</v>
      </c>
      <c r="S90" s="952">
        <v>0</v>
      </c>
      <c r="T90" s="941">
        <v>0</v>
      </c>
      <c r="U90" s="941">
        <v>0</v>
      </c>
      <c r="V90" s="941">
        <v>0</v>
      </c>
      <c r="W90" s="941">
        <v>0</v>
      </c>
      <c r="X90" s="941">
        <v>0</v>
      </c>
      <c r="Y90" s="941">
        <v>0</v>
      </c>
      <c r="Z90" s="941">
        <v>0</v>
      </c>
      <c r="AA90" s="941">
        <v>0</v>
      </c>
      <c r="AB90" s="941">
        <v>0</v>
      </c>
      <c r="AC90" s="941">
        <v>0</v>
      </c>
      <c r="AD90" s="941">
        <v>0</v>
      </c>
      <c r="AE90" s="941">
        <v>0</v>
      </c>
      <c r="AF90" s="941">
        <v>0</v>
      </c>
      <c r="AG90" s="941">
        <v>0</v>
      </c>
      <c r="AH90" s="941" t="b">
        <v>0</v>
      </c>
      <c r="AK90" s="941" t="s">
        <v>621</v>
      </c>
    </row>
    <row r="91" spans="1:37" ht="11.25">
      <c r="A91" s="941">
        <v>22</v>
      </c>
      <c r="B91" s="941">
        <v>22</v>
      </c>
      <c r="C91" s="941">
        <v>2</v>
      </c>
      <c r="D91" s="941" t="s">
        <v>1210</v>
      </c>
      <c r="M91" s="941">
        <v>0</v>
      </c>
      <c r="N91" s="941">
        <v>0</v>
      </c>
      <c r="O91" s="941">
        <v>0</v>
      </c>
      <c r="P91" s="941">
        <v>0</v>
      </c>
      <c r="Q91" s="941">
        <v>0</v>
      </c>
      <c r="R91" s="941">
        <v>0</v>
      </c>
      <c r="S91" s="952">
        <v>0</v>
      </c>
      <c r="T91" s="941">
        <v>0</v>
      </c>
      <c r="U91" s="941">
        <v>0</v>
      </c>
      <c r="V91" s="941">
        <v>0</v>
      </c>
      <c r="W91" s="941">
        <v>0</v>
      </c>
      <c r="X91" s="941">
        <v>0</v>
      </c>
      <c r="Y91" s="941">
        <v>0</v>
      </c>
      <c r="Z91" s="941">
        <v>0</v>
      </c>
      <c r="AA91" s="941">
        <v>0</v>
      </c>
      <c r="AB91" s="941">
        <v>0</v>
      </c>
      <c r="AC91" s="941">
        <v>0</v>
      </c>
      <c r="AD91" s="941">
        <v>0</v>
      </c>
      <c r="AE91" s="941">
        <v>0</v>
      </c>
      <c r="AF91" s="941">
        <v>0</v>
      </c>
      <c r="AG91" s="941">
        <v>0</v>
      </c>
      <c r="AH91" s="941" t="b">
        <v>0</v>
      </c>
      <c r="AK91" s="941" t="s">
        <v>621</v>
      </c>
    </row>
    <row r="92" spans="1:37" ht="11.25">
      <c r="A92" s="941">
        <v>23</v>
      </c>
      <c r="B92" s="941">
        <v>23</v>
      </c>
      <c r="C92" s="941">
        <v>2</v>
      </c>
      <c r="D92" s="941" t="s">
        <v>1211</v>
      </c>
      <c r="M92" s="941">
        <v>0</v>
      </c>
      <c r="N92" s="941">
        <v>0</v>
      </c>
      <c r="O92" s="941">
        <v>0</v>
      </c>
      <c r="P92" s="941">
        <v>0</v>
      </c>
      <c r="Q92" s="941">
        <v>0</v>
      </c>
      <c r="R92" s="941">
        <v>0</v>
      </c>
      <c r="S92" s="952">
        <v>0</v>
      </c>
      <c r="T92" s="941">
        <v>0</v>
      </c>
      <c r="U92" s="941">
        <v>0</v>
      </c>
      <c r="V92" s="941">
        <v>0</v>
      </c>
      <c r="W92" s="941">
        <v>0</v>
      </c>
      <c r="X92" s="941">
        <v>0</v>
      </c>
      <c r="Y92" s="941">
        <v>0</v>
      </c>
      <c r="Z92" s="941">
        <v>0</v>
      </c>
      <c r="AA92" s="941">
        <v>0</v>
      </c>
      <c r="AB92" s="941">
        <v>0</v>
      </c>
      <c r="AC92" s="941">
        <v>0</v>
      </c>
      <c r="AD92" s="941">
        <v>0</v>
      </c>
      <c r="AE92" s="941">
        <v>0</v>
      </c>
      <c r="AF92" s="941">
        <v>0</v>
      </c>
      <c r="AG92" s="941">
        <v>0</v>
      </c>
      <c r="AH92" s="941" t="b">
        <v>0</v>
      </c>
      <c r="AK92" s="941" t="s">
        <v>621</v>
      </c>
    </row>
    <row r="93" spans="1:37" ht="11.25">
      <c r="A93" s="941">
        <v>24</v>
      </c>
      <c r="B93" s="941">
        <v>24</v>
      </c>
      <c r="C93" s="941">
        <v>2</v>
      </c>
      <c r="D93" s="941" t="s">
        <v>1213</v>
      </c>
      <c r="M93" s="941">
        <v>0</v>
      </c>
      <c r="N93" s="941">
        <v>0</v>
      </c>
      <c r="O93" s="941">
        <v>0</v>
      </c>
      <c r="P93" s="941">
        <v>0</v>
      </c>
      <c r="Q93" s="941">
        <v>0</v>
      </c>
      <c r="R93" s="941">
        <v>0</v>
      </c>
      <c r="S93" s="952">
        <v>0</v>
      </c>
      <c r="T93" s="941">
        <v>0</v>
      </c>
      <c r="U93" s="941">
        <v>0</v>
      </c>
      <c r="V93" s="941">
        <v>0</v>
      </c>
      <c r="W93" s="941">
        <v>0</v>
      </c>
      <c r="X93" s="941">
        <v>0</v>
      </c>
      <c r="Y93" s="941">
        <v>0</v>
      </c>
      <c r="Z93" s="941">
        <v>0</v>
      </c>
      <c r="AA93" s="941">
        <v>0</v>
      </c>
      <c r="AB93" s="941">
        <v>0</v>
      </c>
      <c r="AC93" s="941">
        <v>0</v>
      </c>
      <c r="AD93" s="941">
        <v>0</v>
      </c>
      <c r="AE93" s="941">
        <v>0</v>
      </c>
      <c r="AF93" s="941">
        <v>0</v>
      </c>
      <c r="AG93" s="941">
        <v>0</v>
      </c>
      <c r="AH93" s="941" t="b">
        <v>0</v>
      </c>
      <c r="AK93" s="941" t="s">
        <v>621</v>
      </c>
    </row>
    <row r="94" spans="1:37" ht="11.25">
      <c r="A94" s="941">
        <v>25</v>
      </c>
      <c r="B94" s="941">
        <v>25</v>
      </c>
      <c r="C94" s="941">
        <v>2</v>
      </c>
      <c r="D94" s="941" t="s">
        <v>1215</v>
      </c>
      <c r="M94" s="941">
        <v>0</v>
      </c>
      <c r="N94" s="941">
        <v>0</v>
      </c>
      <c r="O94" s="941">
        <v>0</v>
      </c>
      <c r="P94" s="941">
        <v>0</v>
      </c>
      <c r="Q94" s="941">
        <v>0</v>
      </c>
      <c r="R94" s="941">
        <v>0</v>
      </c>
      <c r="S94" s="952">
        <v>0</v>
      </c>
      <c r="T94" s="941">
        <v>0</v>
      </c>
      <c r="U94" s="941">
        <v>0</v>
      </c>
      <c r="V94" s="941">
        <v>0</v>
      </c>
      <c r="W94" s="941">
        <v>0</v>
      </c>
      <c r="X94" s="941">
        <v>0</v>
      </c>
      <c r="Y94" s="941">
        <v>0</v>
      </c>
      <c r="Z94" s="941">
        <v>0</v>
      </c>
      <c r="AA94" s="941">
        <v>0</v>
      </c>
      <c r="AB94" s="941">
        <v>0</v>
      </c>
      <c r="AC94" s="941">
        <v>0</v>
      </c>
      <c r="AD94" s="941">
        <v>0</v>
      </c>
      <c r="AE94" s="941">
        <v>0</v>
      </c>
      <c r="AF94" s="941">
        <v>0</v>
      </c>
      <c r="AG94" s="941">
        <v>0</v>
      </c>
      <c r="AH94" s="941" t="b">
        <v>0</v>
      </c>
      <c r="AK94" s="941" t="s">
        <v>621</v>
      </c>
    </row>
    <row r="95" spans="1:37" ht="11.25">
      <c r="A95" s="941">
        <v>26</v>
      </c>
      <c r="B95" s="941">
        <v>26</v>
      </c>
      <c r="C95" s="941">
        <v>2</v>
      </c>
      <c r="D95" s="941" t="s">
        <v>1217</v>
      </c>
      <c r="M95" s="941">
        <v>0</v>
      </c>
      <c r="N95" s="941">
        <v>0</v>
      </c>
      <c r="O95" s="941">
        <v>0</v>
      </c>
      <c r="P95" s="941">
        <v>0</v>
      </c>
      <c r="Q95" s="941">
        <v>0</v>
      </c>
      <c r="R95" s="941">
        <v>0</v>
      </c>
      <c r="S95" s="952">
        <v>0</v>
      </c>
      <c r="T95" s="941">
        <v>0</v>
      </c>
      <c r="U95" s="941">
        <v>0</v>
      </c>
      <c r="V95" s="941">
        <v>0</v>
      </c>
      <c r="W95" s="941">
        <v>0</v>
      </c>
      <c r="X95" s="941">
        <v>0</v>
      </c>
      <c r="Y95" s="941">
        <v>0</v>
      </c>
      <c r="Z95" s="941">
        <v>0</v>
      </c>
      <c r="AA95" s="941">
        <v>0</v>
      </c>
      <c r="AB95" s="941">
        <v>0</v>
      </c>
      <c r="AC95" s="941">
        <v>0</v>
      </c>
      <c r="AD95" s="941">
        <v>0</v>
      </c>
      <c r="AE95" s="941">
        <v>0</v>
      </c>
      <c r="AF95" s="941">
        <v>0</v>
      </c>
      <c r="AG95" s="941">
        <v>0</v>
      </c>
      <c r="AH95" s="941" t="b">
        <v>0</v>
      </c>
      <c r="AK95" s="941" t="s">
        <v>621</v>
      </c>
    </row>
    <row r="96" spans="1:37" ht="11.25">
      <c r="A96" s="941">
        <v>27</v>
      </c>
      <c r="B96" s="941">
        <v>27</v>
      </c>
      <c r="C96" s="941">
        <v>2</v>
      </c>
      <c r="D96" s="941" t="s">
        <v>1218</v>
      </c>
      <c r="M96" s="941">
        <v>0</v>
      </c>
      <c r="N96" s="941">
        <v>0</v>
      </c>
      <c r="O96" s="941">
        <v>0</v>
      </c>
      <c r="P96" s="941">
        <v>0</v>
      </c>
      <c r="Q96" s="941">
        <v>0</v>
      </c>
      <c r="R96" s="941">
        <v>0</v>
      </c>
      <c r="S96" s="952">
        <v>0</v>
      </c>
      <c r="T96" s="941">
        <v>0</v>
      </c>
      <c r="U96" s="941">
        <v>0</v>
      </c>
      <c r="V96" s="941">
        <v>0</v>
      </c>
      <c r="W96" s="941">
        <v>0</v>
      </c>
      <c r="X96" s="941">
        <v>0</v>
      </c>
      <c r="Y96" s="941">
        <v>0</v>
      </c>
      <c r="Z96" s="941">
        <v>0</v>
      </c>
      <c r="AA96" s="941">
        <v>0</v>
      </c>
      <c r="AB96" s="941">
        <v>0</v>
      </c>
      <c r="AC96" s="941">
        <v>0</v>
      </c>
      <c r="AD96" s="941">
        <v>0</v>
      </c>
      <c r="AE96" s="941">
        <v>0</v>
      </c>
      <c r="AF96" s="941">
        <v>0</v>
      </c>
      <c r="AG96" s="941">
        <v>0</v>
      </c>
      <c r="AH96" s="941" t="b">
        <v>0</v>
      </c>
      <c r="AK96" s="941" t="s">
        <v>621</v>
      </c>
    </row>
    <row r="97" spans="1:37" ht="11.25">
      <c r="A97" s="941">
        <v>28</v>
      </c>
      <c r="B97" s="941">
        <v>28</v>
      </c>
      <c r="C97" s="941">
        <v>2</v>
      </c>
      <c r="D97" s="941" t="s">
        <v>1220</v>
      </c>
      <c r="M97" s="941">
        <v>0</v>
      </c>
      <c r="N97" s="941">
        <v>0</v>
      </c>
      <c r="O97" s="941">
        <v>0</v>
      </c>
      <c r="P97" s="941">
        <v>0</v>
      </c>
      <c r="Q97" s="941">
        <v>0</v>
      </c>
      <c r="R97" s="941">
        <v>0</v>
      </c>
      <c r="S97" s="952">
        <v>0</v>
      </c>
      <c r="T97" s="941">
        <v>0</v>
      </c>
      <c r="U97" s="941">
        <v>0</v>
      </c>
      <c r="V97" s="941">
        <v>0</v>
      </c>
      <c r="W97" s="941">
        <v>0</v>
      </c>
      <c r="X97" s="941">
        <v>0</v>
      </c>
      <c r="Y97" s="941">
        <v>0</v>
      </c>
      <c r="Z97" s="941">
        <v>0</v>
      </c>
      <c r="AA97" s="941">
        <v>0</v>
      </c>
      <c r="AB97" s="941">
        <v>0</v>
      </c>
      <c r="AC97" s="941">
        <v>0</v>
      </c>
      <c r="AD97" s="941">
        <v>0</v>
      </c>
      <c r="AE97" s="941">
        <v>0</v>
      </c>
      <c r="AF97" s="941">
        <v>0</v>
      </c>
      <c r="AG97" s="941">
        <v>0</v>
      </c>
      <c r="AH97" s="941" t="b">
        <v>0</v>
      </c>
      <c r="AK97" s="941" t="s">
        <v>621</v>
      </c>
    </row>
    <row r="98" spans="1:37" ht="11.25">
      <c r="A98" s="941">
        <v>29</v>
      </c>
      <c r="B98" s="941">
        <v>29</v>
      </c>
      <c r="C98" s="941">
        <v>2</v>
      </c>
      <c r="D98" s="941" t="s">
        <v>1222</v>
      </c>
      <c r="M98" s="941">
        <v>0</v>
      </c>
      <c r="N98" s="941">
        <v>0</v>
      </c>
      <c r="O98" s="941">
        <v>0</v>
      </c>
      <c r="P98" s="941">
        <v>0</v>
      </c>
      <c r="Q98" s="941">
        <v>0</v>
      </c>
      <c r="R98" s="941">
        <v>0</v>
      </c>
      <c r="S98" s="952">
        <v>0</v>
      </c>
      <c r="T98" s="941">
        <v>0</v>
      </c>
      <c r="U98" s="941">
        <v>0</v>
      </c>
      <c r="V98" s="941">
        <v>0</v>
      </c>
      <c r="W98" s="941">
        <v>0</v>
      </c>
      <c r="X98" s="941">
        <v>0</v>
      </c>
      <c r="Y98" s="941">
        <v>0</v>
      </c>
      <c r="Z98" s="941">
        <v>0</v>
      </c>
      <c r="AA98" s="941">
        <v>0</v>
      </c>
      <c r="AB98" s="941">
        <v>0</v>
      </c>
      <c r="AC98" s="941">
        <v>0</v>
      </c>
      <c r="AD98" s="941">
        <v>0</v>
      </c>
      <c r="AE98" s="941">
        <v>0</v>
      </c>
      <c r="AF98" s="941">
        <v>0</v>
      </c>
      <c r="AG98" s="941">
        <v>0</v>
      </c>
      <c r="AH98" s="941" t="b">
        <v>0</v>
      </c>
      <c r="AK98" s="941" t="s">
        <v>621</v>
      </c>
    </row>
    <row r="99" spans="1:37" ht="11.25">
      <c r="A99" s="941">
        <v>30</v>
      </c>
      <c r="B99" s="941">
        <v>30</v>
      </c>
      <c r="C99" s="941">
        <v>2</v>
      </c>
      <c r="D99" s="941" t="s">
        <v>1223</v>
      </c>
      <c r="M99" s="941">
        <v>0</v>
      </c>
      <c r="N99" s="941">
        <v>0</v>
      </c>
      <c r="O99" s="941">
        <v>0</v>
      </c>
      <c r="P99" s="941">
        <v>0</v>
      </c>
      <c r="Q99" s="941">
        <v>0</v>
      </c>
      <c r="R99" s="941">
        <v>0</v>
      </c>
      <c r="S99" s="952">
        <v>0</v>
      </c>
      <c r="T99" s="941">
        <v>0</v>
      </c>
      <c r="U99" s="941">
        <v>0</v>
      </c>
      <c r="V99" s="941">
        <v>0</v>
      </c>
      <c r="W99" s="941">
        <v>0</v>
      </c>
      <c r="X99" s="941">
        <v>0</v>
      </c>
      <c r="Y99" s="941">
        <v>0</v>
      </c>
      <c r="Z99" s="941">
        <v>0</v>
      </c>
      <c r="AA99" s="941">
        <v>0</v>
      </c>
      <c r="AB99" s="941">
        <v>0</v>
      </c>
      <c r="AC99" s="941">
        <v>0</v>
      </c>
      <c r="AD99" s="941">
        <v>0</v>
      </c>
      <c r="AE99" s="941">
        <v>0</v>
      </c>
      <c r="AF99" s="941">
        <v>0</v>
      </c>
      <c r="AG99" s="941">
        <v>0</v>
      </c>
      <c r="AH99" s="941" t="b">
        <v>0</v>
      </c>
      <c r="AK99" s="941" t="s">
        <v>621</v>
      </c>
    </row>
    <row r="100" spans="1:37" ht="11.25">
      <c r="A100" s="941">
        <v>31</v>
      </c>
      <c r="B100" s="941">
        <v>31</v>
      </c>
      <c r="C100" s="941">
        <v>2</v>
      </c>
      <c r="D100" s="941" t="s">
        <v>1224</v>
      </c>
      <c r="M100" s="941">
        <v>0</v>
      </c>
      <c r="N100" s="941">
        <v>0</v>
      </c>
      <c r="O100" s="941">
        <v>0</v>
      </c>
      <c r="P100" s="941">
        <v>0</v>
      </c>
      <c r="Q100" s="941">
        <v>0</v>
      </c>
      <c r="R100" s="941">
        <v>0</v>
      </c>
      <c r="S100" s="952">
        <v>0</v>
      </c>
      <c r="T100" s="941">
        <v>0</v>
      </c>
      <c r="U100" s="941">
        <v>0</v>
      </c>
      <c r="V100" s="941">
        <v>0</v>
      </c>
      <c r="W100" s="941">
        <v>0</v>
      </c>
      <c r="X100" s="941">
        <v>0</v>
      </c>
      <c r="Y100" s="941">
        <v>0</v>
      </c>
      <c r="Z100" s="941">
        <v>0</v>
      </c>
      <c r="AA100" s="941">
        <v>0</v>
      </c>
      <c r="AB100" s="941">
        <v>0</v>
      </c>
      <c r="AC100" s="941">
        <v>0</v>
      </c>
      <c r="AD100" s="941">
        <v>0</v>
      </c>
      <c r="AE100" s="941">
        <v>0</v>
      </c>
      <c r="AF100" s="941">
        <v>0</v>
      </c>
      <c r="AG100" s="941">
        <v>0</v>
      </c>
      <c r="AH100" s="941" t="b">
        <v>0</v>
      </c>
      <c r="AK100" s="941" t="s">
        <v>621</v>
      </c>
    </row>
    <row r="101" spans="1:37" ht="11.25">
      <c r="A101" s="941">
        <v>32</v>
      </c>
      <c r="B101" s="941">
        <v>32</v>
      </c>
      <c r="C101" s="941">
        <v>2</v>
      </c>
      <c r="D101" s="941" t="s">
        <v>1225</v>
      </c>
      <c r="M101" s="941">
        <v>0</v>
      </c>
      <c r="N101" s="941">
        <v>0</v>
      </c>
      <c r="O101" s="941">
        <v>0</v>
      </c>
      <c r="P101" s="941">
        <v>0</v>
      </c>
      <c r="Q101" s="941">
        <v>0</v>
      </c>
      <c r="R101" s="941">
        <v>0</v>
      </c>
      <c r="S101" s="952">
        <v>0</v>
      </c>
      <c r="T101" s="941">
        <v>0</v>
      </c>
      <c r="U101" s="941">
        <v>0</v>
      </c>
      <c r="V101" s="941">
        <v>0</v>
      </c>
      <c r="W101" s="941">
        <v>0</v>
      </c>
      <c r="X101" s="941">
        <v>0</v>
      </c>
      <c r="Y101" s="941">
        <v>0</v>
      </c>
      <c r="Z101" s="941">
        <v>0</v>
      </c>
      <c r="AA101" s="941">
        <v>0</v>
      </c>
      <c r="AB101" s="941">
        <v>0</v>
      </c>
      <c r="AC101" s="941">
        <v>0</v>
      </c>
      <c r="AD101" s="941">
        <v>0</v>
      </c>
      <c r="AE101" s="941">
        <v>0</v>
      </c>
      <c r="AF101" s="941">
        <v>0</v>
      </c>
      <c r="AG101" s="941">
        <v>0</v>
      </c>
      <c r="AH101" s="941" t="b">
        <v>0</v>
      </c>
      <c r="AK101" s="941" t="s">
        <v>621</v>
      </c>
    </row>
    <row r="102" spans="1:37" ht="11.25">
      <c r="A102" s="941">
        <v>33</v>
      </c>
      <c r="B102" s="941">
        <v>33</v>
      </c>
      <c r="C102" s="941">
        <v>2</v>
      </c>
      <c r="D102" s="941" t="s">
        <v>1227</v>
      </c>
      <c r="M102" s="941">
        <v>0</v>
      </c>
      <c r="N102" s="941">
        <v>0</v>
      </c>
      <c r="O102" s="941">
        <v>0</v>
      </c>
      <c r="P102" s="941">
        <v>0</v>
      </c>
      <c r="Q102" s="941">
        <v>0</v>
      </c>
      <c r="R102" s="941">
        <v>0</v>
      </c>
      <c r="S102" s="952">
        <v>0</v>
      </c>
      <c r="T102" s="941">
        <v>0</v>
      </c>
      <c r="U102" s="941">
        <v>0</v>
      </c>
      <c r="V102" s="941">
        <v>0</v>
      </c>
      <c r="W102" s="941">
        <v>0</v>
      </c>
      <c r="X102" s="941">
        <v>0</v>
      </c>
      <c r="Y102" s="941">
        <v>0</v>
      </c>
      <c r="Z102" s="941">
        <v>0</v>
      </c>
      <c r="AA102" s="941">
        <v>0</v>
      </c>
      <c r="AB102" s="941">
        <v>0</v>
      </c>
      <c r="AC102" s="941">
        <v>0</v>
      </c>
      <c r="AD102" s="941">
        <v>0</v>
      </c>
      <c r="AE102" s="941">
        <v>0</v>
      </c>
      <c r="AF102" s="941">
        <v>0</v>
      </c>
      <c r="AG102" s="941">
        <v>0</v>
      </c>
      <c r="AH102" s="941" t="b">
        <v>0</v>
      </c>
      <c r="AK102" s="941" t="s">
        <v>621</v>
      </c>
    </row>
    <row r="103" spans="1:37" ht="11.25">
      <c r="A103" s="941">
        <v>34</v>
      </c>
      <c r="B103" s="941">
        <v>34</v>
      </c>
      <c r="C103" s="941">
        <v>2</v>
      </c>
      <c r="D103" s="941" t="s">
        <v>1229</v>
      </c>
      <c r="M103" s="941">
        <v>0</v>
      </c>
      <c r="N103" s="941">
        <v>0</v>
      </c>
      <c r="O103" s="941">
        <v>0</v>
      </c>
      <c r="P103" s="941">
        <v>0</v>
      </c>
      <c r="Q103" s="941">
        <v>0</v>
      </c>
      <c r="R103" s="941">
        <v>0</v>
      </c>
      <c r="S103" s="952">
        <v>0</v>
      </c>
      <c r="T103" s="941">
        <v>0</v>
      </c>
      <c r="U103" s="941">
        <v>0</v>
      </c>
      <c r="V103" s="941">
        <v>0</v>
      </c>
      <c r="W103" s="941">
        <v>0</v>
      </c>
      <c r="X103" s="941">
        <v>0</v>
      </c>
      <c r="Y103" s="941">
        <v>0</v>
      </c>
      <c r="Z103" s="941">
        <v>0</v>
      </c>
      <c r="AA103" s="941">
        <v>0</v>
      </c>
      <c r="AB103" s="941">
        <v>0</v>
      </c>
      <c r="AC103" s="941">
        <v>0</v>
      </c>
      <c r="AD103" s="941">
        <v>0</v>
      </c>
      <c r="AE103" s="941">
        <v>0</v>
      </c>
      <c r="AF103" s="941">
        <v>0</v>
      </c>
      <c r="AG103" s="941">
        <v>0</v>
      </c>
      <c r="AH103" s="941" t="b">
        <v>0</v>
      </c>
      <c r="AK103" s="941" t="s">
        <v>621</v>
      </c>
    </row>
    <row r="104" spans="1:37" ht="11.25">
      <c r="A104" s="941">
        <v>1</v>
      </c>
      <c r="B104" s="941">
        <v>1</v>
      </c>
      <c r="C104" s="941">
        <v>3</v>
      </c>
      <c r="D104" s="941" t="s">
        <v>1171</v>
      </c>
      <c r="F104" s="941" t="s">
        <v>1948</v>
      </c>
      <c r="G104" s="941" t="s">
        <v>1537</v>
      </c>
      <c r="H104" s="941" t="s">
        <v>1908</v>
      </c>
      <c r="I104" s="941" t="s">
        <v>1912</v>
      </c>
      <c r="J104" s="941" t="s">
        <v>1605</v>
      </c>
      <c r="K104" s="941" t="s">
        <v>1910</v>
      </c>
      <c r="L104" s="941" t="s">
        <v>1911</v>
      </c>
      <c r="M104" s="941">
        <v>0</v>
      </c>
      <c r="N104" s="941">
        <v>3150</v>
      </c>
      <c r="O104" s="941">
        <v>3150</v>
      </c>
      <c r="P104" s="941">
        <v>0</v>
      </c>
      <c r="Q104" s="941">
        <v>3330</v>
      </c>
      <c r="R104" s="941">
        <v>0</v>
      </c>
      <c r="S104" s="952">
        <v>3330</v>
      </c>
      <c r="T104" s="941">
        <v>0</v>
      </c>
      <c r="U104" s="941">
        <v>0</v>
      </c>
      <c r="V104" s="941">
        <v>0</v>
      </c>
      <c r="W104" s="941">
        <v>0</v>
      </c>
      <c r="X104" s="941">
        <v>0</v>
      </c>
      <c r="Y104" s="941">
        <v>0</v>
      </c>
      <c r="Z104" s="941">
        <v>0</v>
      </c>
      <c r="AA104" s="941">
        <v>0</v>
      </c>
      <c r="AB104" s="941">
        <v>0</v>
      </c>
      <c r="AC104" s="941">
        <v>0</v>
      </c>
      <c r="AD104" s="941">
        <v>0</v>
      </c>
      <c r="AE104" s="941">
        <v>0</v>
      </c>
      <c r="AF104" s="941">
        <v>0</v>
      </c>
      <c r="AG104" s="941">
        <v>0</v>
      </c>
      <c r="AH104" s="941" t="b">
        <v>0</v>
      </c>
      <c r="AK104" s="941" t="s">
        <v>621</v>
      </c>
    </row>
    <row r="105" spans="1:37" ht="11.25">
      <c r="A105" s="941">
        <v>2</v>
      </c>
      <c r="B105" s="941">
        <v>2</v>
      </c>
      <c r="C105" s="941">
        <v>3</v>
      </c>
      <c r="D105" s="941" t="s">
        <v>1175</v>
      </c>
      <c r="F105" s="941" t="s">
        <v>1948</v>
      </c>
      <c r="G105" s="941" t="s">
        <v>1537</v>
      </c>
      <c r="H105" s="941" t="s">
        <v>1908</v>
      </c>
      <c r="I105" s="941" t="s">
        <v>509</v>
      </c>
      <c r="J105" s="941" t="s">
        <v>1605</v>
      </c>
      <c r="K105" s="941" t="s">
        <v>1910</v>
      </c>
      <c r="L105" s="941" t="s">
        <v>1911</v>
      </c>
      <c r="M105" s="941">
        <v>0</v>
      </c>
      <c r="N105" s="941">
        <v>0</v>
      </c>
      <c r="O105" s="941">
        <v>0</v>
      </c>
      <c r="P105" s="941">
        <v>0</v>
      </c>
      <c r="Q105" s="941">
        <v>0</v>
      </c>
      <c r="R105" s="941">
        <v>611</v>
      </c>
      <c r="S105" s="952">
        <v>611</v>
      </c>
      <c r="T105" s="941">
        <v>0</v>
      </c>
      <c r="U105" s="941">
        <v>0</v>
      </c>
      <c r="V105" s="941">
        <v>0</v>
      </c>
      <c r="W105" s="941">
        <v>561410638</v>
      </c>
      <c r="X105" s="941">
        <v>0</v>
      </c>
      <c r="Y105" s="941">
        <v>0</v>
      </c>
      <c r="Z105" s="941">
        <v>0</v>
      </c>
      <c r="AA105" s="941">
        <v>0</v>
      </c>
      <c r="AB105" s="941">
        <v>0</v>
      </c>
      <c r="AC105" s="941">
        <v>0</v>
      </c>
      <c r="AD105" s="941">
        <v>0</v>
      </c>
      <c r="AE105" s="941">
        <v>0</v>
      </c>
      <c r="AF105" s="941">
        <v>0</v>
      </c>
      <c r="AG105" s="941">
        <v>0</v>
      </c>
      <c r="AH105" s="941" t="b">
        <v>0</v>
      </c>
      <c r="AK105" s="941" t="s">
        <v>621</v>
      </c>
    </row>
    <row r="106" spans="1:37" ht="11.25">
      <c r="A106" s="941">
        <v>3</v>
      </c>
      <c r="B106" s="941">
        <v>3</v>
      </c>
      <c r="C106" s="941">
        <v>3</v>
      </c>
      <c r="D106" s="941" t="s">
        <v>1177</v>
      </c>
      <c r="F106" s="941" t="s">
        <v>1589</v>
      </c>
      <c r="G106" s="941" t="s">
        <v>1537</v>
      </c>
      <c r="H106" s="941" t="s">
        <v>1908</v>
      </c>
      <c r="I106" s="941" t="s">
        <v>1912</v>
      </c>
      <c r="J106" s="941" t="s">
        <v>1605</v>
      </c>
      <c r="K106" s="941" t="s">
        <v>1910</v>
      </c>
      <c r="L106" s="941" t="s">
        <v>1911</v>
      </c>
      <c r="M106" s="941">
        <v>0</v>
      </c>
      <c r="N106" s="941">
        <v>1033</v>
      </c>
      <c r="O106" s="941">
        <v>1033</v>
      </c>
      <c r="P106" s="941">
        <v>0</v>
      </c>
      <c r="Q106" s="941">
        <v>1316</v>
      </c>
      <c r="R106" s="941">
        <v>0</v>
      </c>
      <c r="S106" s="952">
        <v>1316</v>
      </c>
      <c r="T106" s="941">
        <v>0</v>
      </c>
      <c r="U106" s="941">
        <v>0</v>
      </c>
      <c r="V106" s="941">
        <v>0</v>
      </c>
      <c r="W106" s="941">
        <v>0</v>
      </c>
      <c r="X106" s="941">
        <v>0</v>
      </c>
      <c r="Y106" s="941">
        <v>0</v>
      </c>
      <c r="Z106" s="941">
        <v>0</v>
      </c>
      <c r="AA106" s="941">
        <v>0</v>
      </c>
      <c r="AB106" s="941">
        <v>0</v>
      </c>
      <c r="AC106" s="941">
        <v>0</v>
      </c>
      <c r="AD106" s="941">
        <v>0</v>
      </c>
      <c r="AE106" s="941">
        <v>0</v>
      </c>
      <c r="AF106" s="941">
        <v>0</v>
      </c>
      <c r="AG106" s="941">
        <v>0</v>
      </c>
      <c r="AH106" s="941" t="b">
        <v>0</v>
      </c>
      <c r="AK106" s="941" t="s">
        <v>621</v>
      </c>
    </row>
    <row r="107" spans="1:37" ht="11.25">
      <c r="A107" s="941">
        <v>4</v>
      </c>
      <c r="B107" s="941">
        <v>4</v>
      </c>
      <c r="C107" s="941">
        <v>3</v>
      </c>
      <c r="D107" s="941" t="s">
        <v>1178</v>
      </c>
      <c r="F107" s="941" t="s">
        <v>1949</v>
      </c>
      <c r="G107" s="941" t="s">
        <v>1537</v>
      </c>
      <c r="H107" s="941" t="s">
        <v>1908</v>
      </c>
      <c r="I107" s="941" t="s">
        <v>1912</v>
      </c>
      <c r="J107" s="941" t="s">
        <v>1605</v>
      </c>
      <c r="K107" s="941" t="s">
        <v>1910</v>
      </c>
      <c r="L107" s="941" t="s">
        <v>1911</v>
      </c>
      <c r="M107" s="941">
        <v>0</v>
      </c>
      <c r="N107" s="941">
        <v>594</v>
      </c>
      <c r="O107" s="941">
        <v>594</v>
      </c>
      <c r="P107" s="941">
        <v>0</v>
      </c>
      <c r="Q107" s="941">
        <v>633</v>
      </c>
      <c r="R107" s="941">
        <v>0</v>
      </c>
      <c r="S107" s="952">
        <v>633</v>
      </c>
      <c r="T107" s="941">
        <v>0</v>
      </c>
      <c r="U107" s="941">
        <v>0</v>
      </c>
      <c r="V107" s="941">
        <v>0</v>
      </c>
      <c r="W107" s="941">
        <v>0</v>
      </c>
      <c r="X107" s="941">
        <v>0</v>
      </c>
      <c r="Y107" s="941">
        <v>0</v>
      </c>
      <c r="Z107" s="941">
        <v>0</v>
      </c>
      <c r="AA107" s="941">
        <v>0</v>
      </c>
      <c r="AB107" s="941">
        <v>0</v>
      </c>
      <c r="AC107" s="941">
        <v>0</v>
      </c>
      <c r="AD107" s="941">
        <v>0</v>
      </c>
      <c r="AE107" s="941">
        <v>0</v>
      </c>
      <c r="AF107" s="941">
        <v>0</v>
      </c>
      <c r="AG107" s="941">
        <v>0</v>
      </c>
      <c r="AH107" s="941" t="b">
        <v>0</v>
      </c>
      <c r="AK107" s="941" t="s">
        <v>621</v>
      </c>
    </row>
    <row r="108" spans="1:37" ht="11.25">
      <c r="A108" s="941">
        <v>5</v>
      </c>
      <c r="B108" s="941">
        <v>5</v>
      </c>
      <c r="C108" s="941">
        <v>3</v>
      </c>
      <c r="D108" s="941" t="s">
        <v>1180</v>
      </c>
      <c r="F108" s="941" t="s">
        <v>1598</v>
      </c>
      <c r="G108" s="941" t="s">
        <v>1537</v>
      </c>
      <c r="H108" s="941" t="s">
        <v>1908</v>
      </c>
      <c r="I108" s="941" t="s">
        <v>1912</v>
      </c>
      <c r="J108" s="941" t="s">
        <v>1605</v>
      </c>
      <c r="K108" s="941" t="s">
        <v>1910</v>
      </c>
      <c r="L108" s="941" t="s">
        <v>1911</v>
      </c>
      <c r="M108" s="941">
        <v>0</v>
      </c>
      <c r="N108" s="941">
        <v>423</v>
      </c>
      <c r="O108" s="941">
        <v>423</v>
      </c>
      <c r="P108" s="941">
        <v>0</v>
      </c>
      <c r="Q108" s="941">
        <v>539</v>
      </c>
      <c r="R108" s="941">
        <v>0</v>
      </c>
      <c r="S108" s="952">
        <v>539</v>
      </c>
      <c r="T108" s="941">
        <v>0</v>
      </c>
      <c r="U108" s="941">
        <v>0</v>
      </c>
      <c r="V108" s="941">
        <v>0</v>
      </c>
      <c r="W108" s="941">
        <v>0</v>
      </c>
      <c r="X108" s="941">
        <v>0</v>
      </c>
      <c r="Y108" s="941">
        <v>0</v>
      </c>
      <c r="Z108" s="941">
        <v>0</v>
      </c>
      <c r="AA108" s="941">
        <v>0</v>
      </c>
      <c r="AB108" s="941">
        <v>0</v>
      </c>
      <c r="AC108" s="941">
        <v>0</v>
      </c>
      <c r="AD108" s="941">
        <v>0</v>
      </c>
      <c r="AE108" s="941">
        <v>0</v>
      </c>
      <c r="AF108" s="941">
        <v>0</v>
      </c>
      <c r="AG108" s="941">
        <v>0</v>
      </c>
      <c r="AH108" s="941" t="b">
        <v>0</v>
      </c>
      <c r="AK108" s="941" t="s">
        <v>621</v>
      </c>
    </row>
    <row r="109" spans="1:37" ht="11.25">
      <c r="A109" s="941">
        <v>6</v>
      </c>
      <c r="B109" s="941">
        <v>6</v>
      </c>
      <c r="C109" s="941">
        <v>3</v>
      </c>
      <c r="D109" s="941" t="s">
        <v>1182</v>
      </c>
      <c r="F109" s="941" t="s">
        <v>1950</v>
      </c>
      <c r="G109" s="941" t="s">
        <v>1537</v>
      </c>
      <c r="H109" s="941" t="s">
        <v>1908</v>
      </c>
      <c r="I109" s="941" t="s">
        <v>1912</v>
      </c>
      <c r="J109" s="941" t="s">
        <v>1605</v>
      </c>
      <c r="K109" s="941" t="s">
        <v>1910</v>
      </c>
      <c r="L109" s="941" t="s">
        <v>1911</v>
      </c>
      <c r="M109" s="941">
        <v>0</v>
      </c>
      <c r="N109" s="941">
        <v>16769</v>
      </c>
      <c r="O109" s="941">
        <v>16769</v>
      </c>
      <c r="P109" s="941">
        <v>0</v>
      </c>
      <c r="Q109" s="941">
        <v>19063</v>
      </c>
      <c r="R109" s="941">
        <v>0</v>
      </c>
      <c r="S109" s="952">
        <v>19063</v>
      </c>
      <c r="T109" s="941">
        <v>0</v>
      </c>
      <c r="U109" s="941">
        <v>0</v>
      </c>
      <c r="V109" s="941">
        <v>0</v>
      </c>
      <c r="W109" s="941">
        <v>0</v>
      </c>
      <c r="X109" s="941">
        <v>0</v>
      </c>
      <c r="Y109" s="941">
        <v>0</v>
      </c>
      <c r="Z109" s="941">
        <v>0</v>
      </c>
      <c r="AA109" s="941">
        <v>0</v>
      </c>
      <c r="AB109" s="941">
        <v>0</v>
      </c>
      <c r="AC109" s="941">
        <v>0</v>
      </c>
      <c r="AD109" s="941">
        <v>0</v>
      </c>
      <c r="AE109" s="941">
        <v>0</v>
      </c>
      <c r="AF109" s="941">
        <v>0</v>
      </c>
      <c r="AG109" s="941">
        <v>0</v>
      </c>
      <c r="AH109" s="941" t="b">
        <v>0</v>
      </c>
      <c r="AK109" s="941" t="s">
        <v>621</v>
      </c>
    </row>
    <row r="110" spans="1:37" ht="11.25">
      <c r="A110" s="941">
        <v>7</v>
      </c>
      <c r="B110" s="941">
        <v>7</v>
      </c>
      <c r="C110" s="941">
        <v>3</v>
      </c>
      <c r="D110" s="941" t="s">
        <v>1183</v>
      </c>
      <c r="F110" s="941" t="s">
        <v>1951</v>
      </c>
      <c r="G110" s="941" t="s">
        <v>1537</v>
      </c>
      <c r="H110" s="941" t="s">
        <v>1908</v>
      </c>
      <c r="I110" s="941" t="s">
        <v>1912</v>
      </c>
      <c r="J110" s="941" t="s">
        <v>1605</v>
      </c>
      <c r="K110" s="941" t="s">
        <v>1910</v>
      </c>
      <c r="L110" s="941" t="s">
        <v>1911</v>
      </c>
      <c r="M110" s="941">
        <v>0</v>
      </c>
      <c r="N110" s="941">
        <v>59880</v>
      </c>
      <c r="O110" s="941">
        <v>59880</v>
      </c>
      <c r="P110" s="941">
        <v>0</v>
      </c>
      <c r="Q110" s="941">
        <v>68231</v>
      </c>
      <c r="R110" s="941">
        <v>0</v>
      </c>
      <c r="S110" s="952">
        <v>68231</v>
      </c>
      <c r="T110" s="941">
        <v>0</v>
      </c>
      <c r="U110" s="941">
        <v>0</v>
      </c>
      <c r="V110" s="941">
        <v>0</v>
      </c>
      <c r="W110" s="941">
        <v>0</v>
      </c>
      <c r="X110" s="941">
        <v>0</v>
      </c>
      <c r="Y110" s="941">
        <v>0</v>
      </c>
      <c r="Z110" s="941">
        <v>0</v>
      </c>
      <c r="AA110" s="941">
        <v>0</v>
      </c>
      <c r="AB110" s="941">
        <v>0</v>
      </c>
      <c r="AC110" s="941">
        <v>0</v>
      </c>
      <c r="AD110" s="941">
        <v>0</v>
      </c>
      <c r="AE110" s="941">
        <v>0</v>
      </c>
      <c r="AF110" s="941">
        <v>0</v>
      </c>
      <c r="AG110" s="941">
        <v>0</v>
      </c>
      <c r="AH110" s="941" t="b">
        <v>0</v>
      </c>
      <c r="AK110" s="941" t="s">
        <v>621</v>
      </c>
    </row>
    <row r="111" spans="1:37" ht="11.25">
      <c r="A111" s="941">
        <v>8</v>
      </c>
      <c r="B111" s="941">
        <v>8</v>
      </c>
      <c r="C111" s="941">
        <v>3</v>
      </c>
      <c r="D111" s="941" t="s">
        <v>1185</v>
      </c>
      <c r="F111" s="941" t="s">
        <v>1951</v>
      </c>
      <c r="G111" s="941" t="s">
        <v>1537</v>
      </c>
      <c r="H111" s="941" t="s">
        <v>1908</v>
      </c>
      <c r="I111" s="941" t="s">
        <v>1946</v>
      </c>
      <c r="J111" s="941" t="s">
        <v>1605</v>
      </c>
      <c r="K111" s="941" t="s">
        <v>1910</v>
      </c>
      <c r="L111" s="941" t="s">
        <v>1911</v>
      </c>
      <c r="M111" s="941">
        <v>93</v>
      </c>
      <c r="N111" s="941">
        <v>0</v>
      </c>
      <c r="O111" s="941">
        <v>0</v>
      </c>
      <c r="P111" s="941">
        <v>1820</v>
      </c>
      <c r="Q111" s="941">
        <v>0</v>
      </c>
      <c r="R111" s="941">
        <v>0</v>
      </c>
      <c r="S111" s="952">
        <v>1820</v>
      </c>
      <c r="T111" s="941">
        <v>0</v>
      </c>
      <c r="U111" s="941">
        <v>0</v>
      </c>
      <c r="V111" s="941">
        <v>0</v>
      </c>
      <c r="W111" s="941">
        <v>561410660</v>
      </c>
      <c r="X111" s="941">
        <v>0</v>
      </c>
      <c r="Y111" s="941">
        <v>0</v>
      </c>
      <c r="Z111" s="941">
        <v>0</v>
      </c>
      <c r="AA111" s="941">
        <v>0</v>
      </c>
      <c r="AB111" s="941">
        <v>0</v>
      </c>
      <c r="AC111" s="941">
        <v>0</v>
      </c>
      <c r="AD111" s="941">
        <v>0</v>
      </c>
      <c r="AE111" s="941">
        <v>0</v>
      </c>
      <c r="AF111" s="941">
        <v>0</v>
      </c>
      <c r="AG111" s="941">
        <v>0</v>
      </c>
      <c r="AH111" s="941" t="b">
        <v>0</v>
      </c>
      <c r="AK111" s="941" t="s">
        <v>621</v>
      </c>
    </row>
    <row r="112" spans="1:37" ht="11.25">
      <c r="A112" s="941">
        <v>9</v>
      </c>
      <c r="B112" s="941">
        <v>9</v>
      </c>
      <c r="C112" s="941">
        <v>3</v>
      </c>
      <c r="D112" s="941" t="s">
        <v>1187</v>
      </c>
      <c r="M112" s="941">
        <v>0</v>
      </c>
      <c r="N112" s="941">
        <v>0</v>
      </c>
      <c r="O112" s="941">
        <v>0</v>
      </c>
      <c r="P112" s="941">
        <v>0</v>
      </c>
      <c r="Q112" s="941">
        <v>0</v>
      </c>
      <c r="R112" s="941">
        <v>0</v>
      </c>
      <c r="S112" s="952">
        <v>0</v>
      </c>
      <c r="T112" s="941">
        <v>0</v>
      </c>
      <c r="U112" s="941">
        <v>0</v>
      </c>
      <c r="V112" s="941">
        <v>0</v>
      </c>
      <c r="W112" s="941">
        <v>0</v>
      </c>
      <c r="X112" s="941">
        <v>0</v>
      </c>
      <c r="Y112" s="941">
        <v>0</v>
      </c>
      <c r="Z112" s="941">
        <v>0</v>
      </c>
      <c r="AA112" s="941">
        <v>0</v>
      </c>
      <c r="AB112" s="941">
        <v>0</v>
      </c>
      <c r="AC112" s="941">
        <v>0</v>
      </c>
      <c r="AD112" s="941">
        <v>0</v>
      </c>
      <c r="AE112" s="941">
        <v>0</v>
      </c>
      <c r="AF112" s="941">
        <v>0</v>
      </c>
      <c r="AG112" s="941">
        <v>0</v>
      </c>
      <c r="AH112" s="941" t="b">
        <v>0</v>
      </c>
      <c r="AK112" s="941" t="s">
        <v>621</v>
      </c>
    </row>
    <row r="113" spans="1:37" ht="11.25">
      <c r="A113" s="941">
        <v>10</v>
      </c>
      <c r="B113" s="941">
        <v>10</v>
      </c>
      <c r="C113" s="941">
        <v>3</v>
      </c>
      <c r="D113" s="941" t="s">
        <v>1189</v>
      </c>
      <c r="M113" s="941">
        <v>0</v>
      </c>
      <c r="N113" s="941">
        <v>0</v>
      </c>
      <c r="O113" s="941">
        <v>0</v>
      </c>
      <c r="P113" s="941">
        <v>0</v>
      </c>
      <c r="Q113" s="941">
        <v>0</v>
      </c>
      <c r="R113" s="941">
        <v>0</v>
      </c>
      <c r="S113" s="952">
        <v>0</v>
      </c>
      <c r="T113" s="941">
        <v>0</v>
      </c>
      <c r="U113" s="941">
        <v>0</v>
      </c>
      <c r="V113" s="941">
        <v>0</v>
      </c>
      <c r="W113" s="941">
        <v>0</v>
      </c>
      <c r="X113" s="941">
        <v>0</v>
      </c>
      <c r="Y113" s="941">
        <v>0</v>
      </c>
      <c r="Z113" s="941">
        <v>0</v>
      </c>
      <c r="AA113" s="941">
        <v>0</v>
      </c>
      <c r="AB113" s="941">
        <v>0</v>
      </c>
      <c r="AC113" s="941">
        <v>0</v>
      </c>
      <c r="AD113" s="941">
        <v>0</v>
      </c>
      <c r="AE113" s="941">
        <v>0</v>
      </c>
      <c r="AF113" s="941">
        <v>0</v>
      </c>
      <c r="AG113" s="941">
        <v>0</v>
      </c>
      <c r="AH113" s="941" t="b">
        <v>0</v>
      </c>
      <c r="AK113" s="941" t="s">
        <v>621</v>
      </c>
    </row>
    <row r="114" spans="1:37" ht="11.25">
      <c r="A114" s="941">
        <v>11</v>
      </c>
      <c r="B114" s="941">
        <v>11</v>
      </c>
      <c r="C114" s="941">
        <v>3</v>
      </c>
      <c r="D114" s="941" t="s">
        <v>1191</v>
      </c>
      <c r="M114" s="941">
        <v>0</v>
      </c>
      <c r="N114" s="941">
        <v>0</v>
      </c>
      <c r="O114" s="941">
        <v>0</v>
      </c>
      <c r="P114" s="941">
        <v>0</v>
      </c>
      <c r="Q114" s="941">
        <v>0</v>
      </c>
      <c r="R114" s="941">
        <v>0</v>
      </c>
      <c r="S114" s="952">
        <v>0</v>
      </c>
      <c r="T114" s="941">
        <v>0</v>
      </c>
      <c r="U114" s="941">
        <v>0</v>
      </c>
      <c r="V114" s="941">
        <v>0</v>
      </c>
      <c r="W114" s="941">
        <v>0</v>
      </c>
      <c r="X114" s="941">
        <v>0</v>
      </c>
      <c r="Y114" s="941">
        <v>0</v>
      </c>
      <c r="Z114" s="941">
        <v>0</v>
      </c>
      <c r="AA114" s="941">
        <v>0</v>
      </c>
      <c r="AB114" s="941">
        <v>0</v>
      </c>
      <c r="AC114" s="941">
        <v>0</v>
      </c>
      <c r="AD114" s="941">
        <v>0</v>
      </c>
      <c r="AE114" s="941">
        <v>0</v>
      </c>
      <c r="AF114" s="941">
        <v>0</v>
      </c>
      <c r="AG114" s="941">
        <v>0</v>
      </c>
      <c r="AH114" s="941" t="b">
        <v>0</v>
      </c>
      <c r="AK114" s="941" t="s">
        <v>621</v>
      </c>
    </row>
    <row r="115" spans="1:37" ht="11.25">
      <c r="A115" s="941">
        <v>12</v>
      </c>
      <c r="B115" s="941">
        <v>12</v>
      </c>
      <c r="C115" s="941">
        <v>3</v>
      </c>
      <c r="D115" s="941" t="s">
        <v>1192</v>
      </c>
      <c r="M115" s="941">
        <v>0</v>
      </c>
      <c r="N115" s="941">
        <v>0</v>
      </c>
      <c r="O115" s="941">
        <v>0</v>
      </c>
      <c r="P115" s="941">
        <v>0</v>
      </c>
      <c r="Q115" s="941">
        <v>0</v>
      </c>
      <c r="R115" s="941">
        <v>0</v>
      </c>
      <c r="S115" s="952">
        <v>0</v>
      </c>
      <c r="T115" s="941">
        <v>0</v>
      </c>
      <c r="U115" s="941">
        <v>0</v>
      </c>
      <c r="V115" s="941">
        <v>0</v>
      </c>
      <c r="W115" s="941">
        <v>0</v>
      </c>
      <c r="X115" s="941">
        <v>0</v>
      </c>
      <c r="Y115" s="941">
        <v>0</v>
      </c>
      <c r="Z115" s="941">
        <v>0</v>
      </c>
      <c r="AA115" s="941">
        <v>0</v>
      </c>
      <c r="AB115" s="941">
        <v>0</v>
      </c>
      <c r="AC115" s="941">
        <v>0</v>
      </c>
      <c r="AD115" s="941">
        <v>0</v>
      </c>
      <c r="AE115" s="941">
        <v>0</v>
      </c>
      <c r="AF115" s="941">
        <v>0</v>
      </c>
      <c r="AG115" s="941">
        <v>0</v>
      </c>
      <c r="AH115" s="941" t="b">
        <v>0</v>
      </c>
      <c r="AK115" s="941" t="s">
        <v>621</v>
      </c>
    </row>
    <row r="116" spans="1:37" ht="11.25">
      <c r="A116" s="941">
        <v>13</v>
      </c>
      <c r="B116" s="941">
        <v>13</v>
      </c>
      <c r="C116" s="941">
        <v>3</v>
      </c>
      <c r="D116" s="941" t="s">
        <v>1194</v>
      </c>
      <c r="M116" s="941">
        <v>0</v>
      </c>
      <c r="N116" s="941">
        <v>0</v>
      </c>
      <c r="O116" s="941">
        <v>0</v>
      </c>
      <c r="P116" s="941">
        <v>0</v>
      </c>
      <c r="Q116" s="941">
        <v>0</v>
      </c>
      <c r="R116" s="941">
        <v>0</v>
      </c>
      <c r="S116" s="952">
        <v>0</v>
      </c>
      <c r="T116" s="941">
        <v>0</v>
      </c>
      <c r="U116" s="941">
        <v>0</v>
      </c>
      <c r="V116" s="941">
        <v>0</v>
      </c>
      <c r="W116" s="941">
        <v>0</v>
      </c>
      <c r="X116" s="941">
        <v>0</v>
      </c>
      <c r="Y116" s="941">
        <v>0</v>
      </c>
      <c r="Z116" s="941">
        <v>0</v>
      </c>
      <c r="AA116" s="941">
        <v>0</v>
      </c>
      <c r="AB116" s="941">
        <v>0</v>
      </c>
      <c r="AC116" s="941">
        <v>0</v>
      </c>
      <c r="AD116" s="941">
        <v>0</v>
      </c>
      <c r="AE116" s="941">
        <v>0</v>
      </c>
      <c r="AF116" s="941">
        <v>0</v>
      </c>
      <c r="AG116" s="941">
        <v>0</v>
      </c>
      <c r="AH116" s="941" t="b">
        <v>0</v>
      </c>
      <c r="AK116" s="941" t="s">
        <v>621</v>
      </c>
    </row>
    <row r="117" spans="1:37" ht="11.25">
      <c r="A117" s="941">
        <v>14</v>
      </c>
      <c r="B117" s="941">
        <v>14</v>
      </c>
      <c r="C117" s="941">
        <v>3</v>
      </c>
      <c r="D117" s="941" t="s">
        <v>1196</v>
      </c>
      <c r="M117" s="941">
        <v>0</v>
      </c>
      <c r="N117" s="941">
        <v>0</v>
      </c>
      <c r="O117" s="941">
        <v>0</v>
      </c>
      <c r="P117" s="941">
        <v>0</v>
      </c>
      <c r="Q117" s="941">
        <v>0</v>
      </c>
      <c r="R117" s="941">
        <v>0</v>
      </c>
      <c r="S117" s="952">
        <v>0</v>
      </c>
      <c r="T117" s="941">
        <v>0</v>
      </c>
      <c r="U117" s="941">
        <v>0</v>
      </c>
      <c r="V117" s="941">
        <v>0</v>
      </c>
      <c r="W117" s="941">
        <v>0</v>
      </c>
      <c r="X117" s="941">
        <v>0</v>
      </c>
      <c r="Y117" s="941">
        <v>0</v>
      </c>
      <c r="Z117" s="941">
        <v>0</v>
      </c>
      <c r="AA117" s="941">
        <v>0</v>
      </c>
      <c r="AB117" s="941">
        <v>0</v>
      </c>
      <c r="AC117" s="941">
        <v>0</v>
      </c>
      <c r="AD117" s="941">
        <v>0</v>
      </c>
      <c r="AE117" s="941">
        <v>0</v>
      </c>
      <c r="AF117" s="941">
        <v>0</v>
      </c>
      <c r="AG117" s="941">
        <v>0</v>
      </c>
      <c r="AH117" s="941" t="b">
        <v>0</v>
      </c>
      <c r="AK117" s="941" t="s">
        <v>621</v>
      </c>
    </row>
    <row r="118" spans="1:37" ht="11.25">
      <c r="A118" s="941">
        <v>15</v>
      </c>
      <c r="B118" s="941">
        <v>15</v>
      </c>
      <c r="C118" s="941">
        <v>3</v>
      </c>
      <c r="D118" s="941" t="s">
        <v>1198</v>
      </c>
      <c r="M118" s="941">
        <v>0</v>
      </c>
      <c r="N118" s="941">
        <v>0</v>
      </c>
      <c r="O118" s="941">
        <v>0</v>
      </c>
      <c r="P118" s="941">
        <v>0</v>
      </c>
      <c r="Q118" s="941">
        <v>0</v>
      </c>
      <c r="R118" s="941">
        <v>0</v>
      </c>
      <c r="S118" s="952">
        <v>0</v>
      </c>
      <c r="T118" s="941">
        <v>0</v>
      </c>
      <c r="U118" s="941">
        <v>0</v>
      </c>
      <c r="V118" s="941">
        <v>0</v>
      </c>
      <c r="W118" s="941">
        <v>0</v>
      </c>
      <c r="X118" s="941">
        <v>0</v>
      </c>
      <c r="Y118" s="941">
        <v>0</v>
      </c>
      <c r="Z118" s="941">
        <v>0</v>
      </c>
      <c r="AA118" s="941">
        <v>0</v>
      </c>
      <c r="AB118" s="941">
        <v>0</v>
      </c>
      <c r="AC118" s="941">
        <v>0</v>
      </c>
      <c r="AD118" s="941">
        <v>0</v>
      </c>
      <c r="AE118" s="941">
        <v>0</v>
      </c>
      <c r="AF118" s="941">
        <v>0</v>
      </c>
      <c r="AG118" s="941">
        <v>0</v>
      </c>
      <c r="AH118" s="941" t="b">
        <v>0</v>
      </c>
      <c r="AK118" s="941" t="s">
        <v>621</v>
      </c>
    </row>
    <row r="119" spans="1:37" ht="11.25">
      <c r="A119" s="941">
        <v>16</v>
      </c>
      <c r="B119" s="941">
        <v>16</v>
      </c>
      <c r="C119" s="941">
        <v>3</v>
      </c>
      <c r="D119" s="941" t="s">
        <v>1199</v>
      </c>
      <c r="M119" s="941">
        <v>0</v>
      </c>
      <c r="N119" s="941">
        <v>0</v>
      </c>
      <c r="O119" s="941">
        <v>0</v>
      </c>
      <c r="P119" s="941">
        <v>0</v>
      </c>
      <c r="Q119" s="941">
        <v>0</v>
      </c>
      <c r="R119" s="941">
        <v>0</v>
      </c>
      <c r="S119" s="952">
        <v>0</v>
      </c>
      <c r="T119" s="941">
        <v>0</v>
      </c>
      <c r="U119" s="941">
        <v>0</v>
      </c>
      <c r="V119" s="941">
        <v>0</v>
      </c>
      <c r="W119" s="941">
        <v>0</v>
      </c>
      <c r="X119" s="941">
        <v>0</v>
      </c>
      <c r="Y119" s="941">
        <v>0</v>
      </c>
      <c r="Z119" s="941">
        <v>0</v>
      </c>
      <c r="AA119" s="941">
        <v>0</v>
      </c>
      <c r="AB119" s="941">
        <v>0</v>
      </c>
      <c r="AC119" s="941">
        <v>0</v>
      </c>
      <c r="AD119" s="941">
        <v>0</v>
      </c>
      <c r="AE119" s="941">
        <v>0</v>
      </c>
      <c r="AF119" s="941">
        <v>0</v>
      </c>
      <c r="AG119" s="941">
        <v>0</v>
      </c>
      <c r="AH119" s="941" t="b">
        <v>0</v>
      </c>
      <c r="AK119" s="941" t="s">
        <v>621</v>
      </c>
    </row>
    <row r="120" spans="1:37" ht="11.25">
      <c r="A120" s="941">
        <v>17</v>
      </c>
      <c r="B120" s="941">
        <v>17</v>
      </c>
      <c r="C120" s="941">
        <v>3</v>
      </c>
      <c r="D120" s="941" t="s">
        <v>1201</v>
      </c>
      <c r="M120" s="941">
        <v>0</v>
      </c>
      <c r="N120" s="941">
        <v>0</v>
      </c>
      <c r="O120" s="941">
        <v>0</v>
      </c>
      <c r="P120" s="941">
        <v>0</v>
      </c>
      <c r="Q120" s="941">
        <v>0</v>
      </c>
      <c r="R120" s="941">
        <v>0</v>
      </c>
      <c r="S120" s="952">
        <v>0</v>
      </c>
      <c r="T120" s="941">
        <v>0</v>
      </c>
      <c r="U120" s="941">
        <v>0</v>
      </c>
      <c r="V120" s="941">
        <v>0</v>
      </c>
      <c r="W120" s="941">
        <v>0</v>
      </c>
      <c r="X120" s="941">
        <v>0</v>
      </c>
      <c r="Y120" s="941">
        <v>0</v>
      </c>
      <c r="Z120" s="941">
        <v>0</v>
      </c>
      <c r="AA120" s="941">
        <v>0</v>
      </c>
      <c r="AB120" s="941">
        <v>0</v>
      </c>
      <c r="AC120" s="941">
        <v>0</v>
      </c>
      <c r="AD120" s="941">
        <v>0</v>
      </c>
      <c r="AE120" s="941">
        <v>0</v>
      </c>
      <c r="AF120" s="941">
        <v>0</v>
      </c>
      <c r="AG120" s="941">
        <v>0</v>
      </c>
      <c r="AH120" s="941" t="b">
        <v>0</v>
      </c>
      <c r="AK120" s="941" t="s">
        <v>621</v>
      </c>
    </row>
    <row r="121" spans="1:37" ht="11.25">
      <c r="A121" s="941">
        <v>18</v>
      </c>
      <c r="B121" s="941">
        <v>18</v>
      </c>
      <c r="C121" s="941">
        <v>3</v>
      </c>
      <c r="D121" s="941" t="s">
        <v>1203</v>
      </c>
      <c r="M121" s="941">
        <v>0</v>
      </c>
      <c r="N121" s="941">
        <v>0</v>
      </c>
      <c r="O121" s="941">
        <v>0</v>
      </c>
      <c r="P121" s="941">
        <v>0</v>
      </c>
      <c r="Q121" s="941">
        <v>0</v>
      </c>
      <c r="R121" s="941">
        <v>0</v>
      </c>
      <c r="S121" s="952">
        <v>0</v>
      </c>
      <c r="T121" s="941">
        <v>0</v>
      </c>
      <c r="U121" s="941">
        <v>0</v>
      </c>
      <c r="V121" s="941">
        <v>0</v>
      </c>
      <c r="W121" s="941">
        <v>0</v>
      </c>
      <c r="X121" s="941">
        <v>0</v>
      </c>
      <c r="Y121" s="941">
        <v>0</v>
      </c>
      <c r="Z121" s="941">
        <v>0</v>
      </c>
      <c r="AA121" s="941">
        <v>0</v>
      </c>
      <c r="AB121" s="941">
        <v>0</v>
      </c>
      <c r="AC121" s="941">
        <v>0</v>
      </c>
      <c r="AD121" s="941">
        <v>0</v>
      </c>
      <c r="AE121" s="941">
        <v>0</v>
      </c>
      <c r="AF121" s="941">
        <v>0</v>
      </c>
      <c r="AG121" s="941">
        <v>0</v>
      </c>
      <c r="AH121" s="941" t="b">
        <v>0</v>
      </c>
      <c r="AK121" s="941" t="s">
        <v>621</v>
      </c>
    </row>
    <row r="122" spans="1:37" ht="11.25">
      <c r="A122" s="941">
        <v>19</v>
      </c>
      <c r="B122" s="941">
        <v>19</v>
      </c>
      <c r="C122" s="941">
        <v>3</v>
      </c>
      <c r="D122" s="941" t="s">
        <v>1204</v>
      </c>
      <c r="M122" s="941">
        <v>0</v>
      </c>
      <c r="N122" s="941">
        <v>0</v>
      </c>
      <c r="O122" s="941">
        <v>0</v>
      </c>
      <c r="P122" s="941">
        <v>0</v>
      </c>
      <c r="Q122" s="941">
        <v>0</v>
      </c>
      <c r="R122" s="941">
        <v>0</v>
      </c>
      <c r="S122" s="952">
        <v>0</v>
      </c>
      <c r="T122" s="941">
        <v>0</v>
      </c>
      <c r="U122" s="941">
        <v>0</v>
      </c>
      <c r="V122" s="941">
        <v>0</v>
      </c>
      <c r="W122" s="941">
        <v>0</v>
      </c>
      <c r="X122" s="941">
        <v>0</v>
      </c>
      <c r="Y122" s="941">
        <v>0</v>
      </c>
      <c r="Z122" s="941">
        <v>0</v>
      </c>
      <c r="AA122" s="941">
        <v>0</v>
      </c>
      <c r="AB122" s="941">
        <v>0</v>
      </c>
      <c r="AC122" s="941">
        <v>0</v>
      </c>
      <c r="AD122" s="941">
        <v>0</v>
      </c>
      <c r="AE122" s="941">
        <v>0</v>
      </c>
      <c r="AF122" s="941">
        <v>0</v>
      </c>
      <c r="AG122" s="941">
        <v>0</v>
      </c>
      <c r="AH122" s="941" t="b">
        <v>0</v>
      </c>
      <c r="AK122" s="941" t="s">
        <v>621</v>
      </c>
    </row>
    <row r="123" spans="1:37" ht="11.25">
      <c r="A123" s="941">
        <v>20</v>
      </c>
      <c r="B123" s="941">
        <v>20</v>
      </c>
      <c r="C123" s="941">
        <v>3</v>
      </c>
      <c r="D123" s="941" t="s">
        <v>1206</v>
      </c>
      <c r="M123" s="941">
        <v>0</v>
      </c>
      <c r="N123" s="941">
        <v>0</v>
      </c>
      <c r="O123" s="941">
        <v>0</v>
      </c>
      <c r="P123" s="941">
        <v>0</v>
      </c>
      <c r="Q123" s="941">
        <v>0</v>
      </c>
      <c r="R123" s="941">
        <v>0</v>
      </c>
      <c r="S123" s="952">
        <v>0</v>
      </c>
      <c r="T123" s="941">
        <v>0</v>
      </c>
      <c r="U123" s="941">
        <v>0</v>
      </c>
      <c r="V123" s="941">
        <v>0</v>
      </c>
      <c r="W123" s="941">
        <v>0</v>
      </c>
      <c r="X123" s="941">
        <v>0</v>
      </c>
      <c r="Y123" s="941">
        <v>0</v>
      </c>
      <c r="Z123" s="941">
        <v>0</v>
      </c>
      <c r="AA123" s="941">
        <v>0</v>
      </c>
      <c r="AB123" s="941">
        <v>0</v>
      </c>
      <c r="AC123" s="941">
        <v>0</v>
      </c>
      <c r="AD123" s="941">
        <v>0</v>
      </c>
      <c r="AE123" s="941">
        <v>0</v>
      </c>
      <c r="AF123" s="941">
        <v>0</v>
      </c>
      <c r="AG123" s="941">
        <v>0</v>
      </c>
      <c r="AH123" s="941" t="b">
        <v>0</v>
      </c>
      <c r="AK123" s="941" t="s">
        <v>621</v>
      </c>
    </row>
    <row r="124" spans="1:37" ht="11.25">
      <c r="A124" s="941">
        <v>21</v>
      </c>
      <c r="B124" s="941">
        <v>21</v>
      </c>
      <c r="C124" s="941">
        <v>3</v>
      </c>
      <c r="D124" s="941" t="s">
        <v>1208</v>
      </c>
      <c r="M124" s="941">
        <v>0</v>
      </c>
      <c r="N124" s="941">
        <v>0</v>
      </c>
      <c r="O124" s="941">
        <v>0</v>
      </c>
      <c r="P124" s="941">
        <v>0</v>
      </c>
      <c r="Q124" s="941">
        <v>0</v>
      </c>
      <c r="R124" s="941">
        <v>0</v>
      </c>
      <c r="S124" s="952">
        <v>0</v>
      </c>
      <c r="T124" s="941">
        <v>0</v>
      </c>
      <c r="U124" s="941">
        <v>0</v>
      </c>
      <c r="V124" s="941">
        <v>0</v>
      </c>
      <c r="W124" s="941">
        <v>0</v>
      </c>
      <c r="X124" s="941">
        <v>0</v>
      </c>
      <c r="Y124" s="941">
        <v>0</v>
      </c>
      <c r="Z124" s="941">
        <v>0</v>
      </c>
      <c r="AA124" s="941">
        <v>0</v>
      </c>
      <c r="AB124" s="941">
        <v>0</v>
      </c>
      <c r="AC124" s="941">
        <v>0</v>
      </c>
      <c r="AD124" s="941">
        <v>0</v>
      </c>
      <c r="AE124" s="941">
        <v>0</v>
      </c>
      <c r="AF124" s="941">
        <v>0</v>
      </c>
      <c r="AG124" s="941">
        <v>0</v>
      </c>
      <c r="AH124" s="941" t="b">
        <v>0</v>
      </c>
      <c r="AK124" s="941" t="s">
        <v>621</v>
      </c>
    </row>
    <row r="125" spans="1:37" ht="11.25">
      <c r="A125" s="941">
        <v>22</v>
      </c>
      <c r="B125" s="941">
        <v>22</v>
      </c>
      <c r="C125" s="941">
        <v>3</v>
      </c>
      <c r="D125" s="941" t="s">
        <v>1210</v>
      </c>
      <c r="M125" s="941">
        <v>0</v>
      </c>
      <c r="N125" s="941">
        <v>0</v>
      </c>
      <c r="O125" s="941">
        <v>0</v>
      </c>
      <c r="P125" s="941">
        <v>0</v>
      </c>
      <c r="Q125" s="941">
        <v>0</v>
      </c>
      <c r="R125" s="941">
        <v>0</v>
      </c>
      <c r="S125" s="952">
        <v>0</v>
      </c>
      <c r="T125" s="941">
        <v>0</v>
      </c>
      <c r="U125" s="941">
        <v>0</v>
      </c>
      <c r="V125" s="941">
        <v>0</v>
      </c>
      <c r="W125" s="941">
        <v>0</v>
      </c>
      <c r="X125" s="941">
        <v>0</v>
      </c>
      <c r="Y125" s="941">
        <v>0</v>
      </c>
      <c r="Z125" s="941">
        <v>0</v>
      </c>
      <c r="AA125" s="941">
        <v>0</v>
      </c>
      <c r="AB125" s="941">
        <v>0</v>
      </c>
      <c r="AC125" s="941">
        <v>0</v>
      </c>
      <c r="AD125" s="941">
        <v>0</v>
      </c>
      <c r="AE125" s="941">
        <v>0</v>
      </c>
      <c r="AF125" s="941">
        <v>0</v>
      </c>
      <c r="AG125" s="941">
        <v>0</v>
      </c>
      <c r="AH125" s="941" t="b">
        <v>0</v>
      </c>
      <c r="AK125" s="941" t="s">
        <v>621</v>
      </c>
    </row>
    <row r="126" spans="1:37" ht="11.25">
      <c r="A126" s="941">
        <v>23</v>
      </c>
      <c r="B126" s="941">
        <v>23</v>
      </c>
      <c r="C126" s="941">
        <v>3</v>
      </c>
      <c r="D126" s="941" t="s">
        <v>1211</v>
      </c>
      <c r="M126" s="941">
        <v>0</v>
      </c>
      <c r="N126" s="941">
        <v>0</v>
      </c>
      <c r="O126" s="941">
        <v>0</v>
      </c>
      <c r="P126" s="941">
        <v>0</v>
      </c>
      <c r="Q126" s="941">
        <v>0</v>
      </c>
      <c r="R126" s="941">
        <v>0</v>
      </c>
      <c r="S126" s="952">
        <v>0</v>
      </c>
      <c r="T126" s="941">
        <v>0</v>
      </c>
      <c r="U126" s="941">
        <v>0</v>
      </c>
      <c r="V126" s="941">
        <v>0</v>
      </c>
      <c r="W126" s="941">
        <v>0</v>
      </c>
      <c r="X126" s="941">
        <v>0</v>
      </c>
      <c r="Y126" s="941">
        <v>0</v>
      </c>
      <c r="Z126" s="941">
        <v>0</v>
      </c>
      <c r="AA126" s="941">
        <v>0</v>
      </c>
      <c r="AB126" s="941">
        <v>0</v>
      </c>
      <c r="AC126" s="941">
        <v>0</v>
      </c>
      <c r="AD126" s="941">
        <v>0</v>
      </c>
      <c r="AE126" s="941">
        <v>0</v>
      </c>
      <c r="AF126" s="941">
        <v>0</v>
      </c>
      <c r="AG126" s="941">
        <v>0</v>
      </c>
      <c r="AH126" s="941" t="b">
        <v>0</v>
      </c>
      <c r="AK126" s="941" t="s">
        <v>621</v>
      </c>
    </row>
    <row r="127" spans="1:37" ht="11.25">
      <c r="A127" s="941">
        <v>24</v>
      </c>
      <c r="B127" s="941">
        <v>24</v>
      </c>
      <c r="C127" s="941">
        <v>3</v>
      </c>
      <c r="D127" s="941" t="s">
        <v>1213</v>
      </c>
      <c r="M127" s="941">
        <v>0</v>
      </c>
      <c r="N127" s="941">
        <v>0</v>
      </c>
      <c r="O127" s="941">
        <v>0</v>
      </c>
      <c r="P127" s="941">
        <v>0</v>
      </c>
      <c r="Q127" s="941">
        <v>0</v>
      </c>
      <c r="R127" s="941">
        <v>0</v>
      </c>
      <c r="S127" s="952">
        <v>0</v>
      </c>
      <c r="T127" s="941">
        <v>0</v>
      </c>
      <c r="U127" s="941">
        <v>0</v>
      </c>
      <c r="V127" s="941">
        <v>0</v>
      </c>
      <c r="W127" s="941">
        <v>0</v>
      </c>
      <c r="X127" s="941">
        <v>0</v>
      </c>
      <c r="Y127" s="941">
        <v>0</v>
      </c>
      <c r="Z127" s="941">
        <v>0</v>
      </c>
      <c r="AA127" s="941">
        <v>0</v>
      </c>
      <c r="AB127" s="941">
        <v>0</v>
      </c>
      <c r="AC127" s="941">
        <v>0</v>
      </c>
      <c r="AD127" s="941">
        <v>0</v>
      </c>
      <c r="AE127" s="941">
        <v>0</v>
      </c>
      <c r="AF127" s="941">
        <v>0</v>
      </c>
      <c r="AG127" s="941">
        <v>0</v>
      </c>
      <c r="AH127" s="941" t="b">
        <v>0</v>
      </c>
      <c r="AK127" s="941" t="s">
        <v>621</v>
      </c>
    </row>
    <row r="128" spans="1:37" ht="11.25">
      <c r="A128" s="941">
        <v>25</v>
      </c>
      <c r="B128" s="941">
        <v>25</v>
      </c>
      <c r="C128" s="941">
        <v>3</v>
      </c>
      <c r="D128" s="941" t="s">
        <v>1215</v>
      </c>
      <c r="M128" s="941">
        <v>0</v>
      </c>
      <c r="N128" s="941">
        <v>0</v>
      </c>
      <c r="O128" s="941">
        <v>0</v>
      </c>
      <c r="P128" s="941">
        <v>0</v>
      </c>
      <c r="Q128" s="941">
        <v>0</v>
      </c>
      <c r="R128" s="941">
        <v>0</v>
      </c>
      <c r="S128" s="952">
        <v>0</v>
      </c>
      <c r="T128" s="941">
        <v>0</v>
      </c>
      <c r="U128" s="941">
        <v>0</v>
      </c>
      <c r="V128" s="941">
        <v>0</v>
      </c>
      <c r="W128" s="941">
        <v>0</v>
      </c>
      <c r="X128" s="941">
        <v>0</v>
      </c>
      <c r="Y128" s="941">
        <v>0</v>
      </c>
      <c r="Z128" s="941">
        <v>0</v>
      </c>
      <c r="AA128" s="941">
        <v>0</v>
      </c>
      <c r="AB128" s="941">
        <v>0</v>
      </c>
      <c r="AC128" s="941">
        <v>0</v>
      </c>
      <c r="AD128" s="941">
        <v>0</v>
      </c>
      <c r="AE128" s="941">
        <v>0</v>
      </c>
      <c r="AF128" s="941">
        <v>0</v>
      </c>
      <c r="AG128" s="941">
        <v>0</v>
      </c>
      <c r="AH128" s="941" t="b">
        <v>0</v>
      </c>
      <c r="AK128" s="941" t="s">
        <v>621</v>
      </c>
    </row>
    <row r="129" spans="1:37" ht="11.25">
      <c r="A129" s="941">
        <v>26</v>
      </c>
      <c r="B129" s="941">
        <v>26</v>
      </c>
      <c r="C129" s="941">
        <v>3</v>
      </c>
      <c r="D129" s="941" t="s">
        <v>1217</v>
      </c>
      <c r="M129" s="941">
        <v>0</v>
      </c>
      <c r="N129" s="941">
        <v>0</v>
      </c>
      <c r="O129" s="941">
        <v>0</v>
      </c>
      <c r="P129" s="941">
        <v>0</v>
      </c>
      <c r="Q129" s="941">
        <v>0</v>
      </c>
      <c r="R129" s="941">
        <v>0</v>
      </c>
      <c r="S129" s="952">
        <v>0</v>
      </c>
      <c r="T129" s="941">
        <v>0</v>
      </c>
      <c r="U129" s="941">
        <v>0</v>
      </c>
      <c r="V129" s="941">
        <v>0</v>
      </c>
      <c r="W129" s="941">
        <v>0</v>
      </c>
      <c r="X129" s="941">
        <v>0</v>
      </c>
      <c r="Y129" s="941">
        <v>0</v>
      </c>
      <c r="Z129" s="941">
        <v>0</v>
      </c>
      <c r="AA129" s="941">
        <v>0</v>
      </c>
      <c r="AB129" s="941">
        <v>0</v>
      </c>
      <c r="AC129" s="941">
        <v>0</v>
      </c>
      <c r="AD129" s="941">
        <v>0</v>
      </c>
      <c r="AE129" s="941">
        <v>0</v>
      </c>
      <c r="AF129" s="941">
        <v>0</v>
      </c>
      <c r="AG129" s="941">
        <v>0</v>
      </c>
      <c r="AH129" s="941" t="b">
        <v>0</v>
      </c>
      <c r="AK129" s="941" t="s">
        <v>621</v>
      </c>
    </row>
    <row r="130" spans="1:37" ht="11.25">
      <c r="A130" s="941">
        <v>27</v>
      </c>
      <c r="B130" s="941">
        <v>27</v>
      </c>
      <c r="C130" s="941">
        <v>3</v>
      </c>
      <c r="D130" s="941" t="s">
        <v>1218</v>
      </c>
      <c r="M130" s="941">
        <v>0</v>
      </c>
      <c r="N130" s="941">
        <v>0</v>
      </c>
      <c r="O130" s="941">
        <v>0</v>
      </c>
      <c r="P130" s="941">
        <v>0</v>
      </c>
      <c r="Q130" s="941">
        <v>0</v>
      </c>
      <c r="R130" s="941">
        <v>0</v>
      </c>
      <c r="S130" s="952">
        <v>0</v>
      </c>
      <c r="T130" s="941">
        <v>0</v>
      </c>
      <c r="U130" s="941">
        <v>0</v>
      </c>
      <c r="V130" s="941">
        <v>0</v>
      </c>
      <c r="W130" s="941">
        <v>0</v>
      </c>
      <c r="X130" s="941">
        <v>0</v>
      </c>
      <c r="Y130" s="941">
        <v>0</v>
      </c>
      <c r="Z130" s="941">
        <v>0</v>
      </c>
      <c r="AA130" s="941">
        <v>0</v>
      </c>
      <c r="AB130" s="941">
        <v>0</v>
      </c>
      <c r="AC130" s="941">
        <v>0</v>
      </c>
      <c r="AD130" s="941">
        <v>0</v>
      </c>
      <c r="AE130" s="941">
        <v>0</v>
      </c>
      <c r="AF130" s="941">
        <v>0</v>
      </c>
      <c r="AG130" s="941">
        <v>0</v>
      </c>
      <c r="AH130" s="941" t="b">
        <v>0</v>
      </c>
      <c r="AK130" s="941" t="s">
        <v>621</v>
      </c>
    </row>
    <row r="131" spans="1:37" ht="11.25">
      <c r="A131" s="941">
        <v>28</v>
      </c>
      <c r="B131" s="941">
        <v>28</v>
      </c>
      <c r="C131" s="941">
        <v>3</v>
      </c>
      <c r="D131" s="941" t="s">
        <v>1220</v>
      </c>
      <c r="M131" s="941">
        <v>0</v>
      </c>
      <c r="N131" s="941">
        <v>0</v>
      </c>
      <c r="O131" s="941">
        <v>0</v>
      </c>
      <c r="P131" s="941">
        <v>0</v>
      </c>
      <c r="Q131" s="941">
        <v>0</v>
      </c>
      <c r="R131" s="941">
        <v>0</v>
      </c>
      <c r="S131" s="952">
        <v>0</v>
      </c>
      <c r="T131" s="941">
        <v>0</v>
      </c>
      <c r="U131" s="941">
        <v>0</v>
      </c>
      <c r="V131" s="941">
        <v>0</v>
      </c>
      <c r="W131" s="941">
        <v>0</v>
      </c>
      <c r="X131" s="941">
        <v>0</v>
      </c>
      <c r="Y131" s="941">
        <v>0</v>
      </c>
      <c r="Z131" s="941">
        <v>0</v>
      </c>
      <c r="AA131" s="941">
        <v>0</v>
      </c>
      <c r="AB131" s="941">
        <v>0</v>
      </c>
      <c r="AC131" s="941">
        <v>0</v>
      </c>
      <c r="AD131" s="941">
        <v>0</v>
      </c>
      <c r="AE131" s="941">
        <v>0</v>
      </c>
      <c r="AF131" s="941">
        <v>0</v>
      </c>
      <c r="AG131" s="941">
        <v>0</v>
      </c>
      <c r="AH131" s="941" t="b">
        <v>0</v>
      </c>
      <c r="AK131" s="941" t="s">
        <v>621</v>
      </c>
    </row>
    <row r="132" spans="1:37" ht="11.25">
      <c r="A132" s="941">
        <v>29</v>
      </c>
      <c r="B132" s="941">
        <v>29</v>
      </c>
      <c r="C132" s="941">
        <v>3</v>
      </c>
      <c r="D132" s="941" t="s">
        <v>1222</v>
      </c>
      <c r="M132" s="941">
        <v>0</v>
      </c>
      <c r="N132" s="941">
        <v>0</v>
      </c>
      <c r="O132" s="941">
        <v>0</v>
      </c>
      <c r="P132" s="941">
        <v>0</v>
      </c>
      <c r="Q132" s="941">
        <v>0</v>
      </c>
      <c r="R132" s="941">
        <v>0</v>
      </c>
      <c r="S132" s="952">
        <v>0</v>
      </c>
      <c r="T132" s="941">
        <v>0</v>
      </c>
      <c r="U132" s="941">
        <v>0</v>
      </c>
      <c r="V132" s="941">
        <v>0</v>
      </c>
      <c r="W132" s="941">
        <v>0</v>
      </c>
      <c r="X132" s="941">
        <v>0</v>
      </c>
      <c r="Y132" s="941">
        <v>0</v>
      </c>
      <c r="Z132" s="941">
        <v>0</v>
      </c>
      <c r="AA132" s="941">
        <v>0</v>
      </c>
      <c r="AB132" s="941">
        <v>0</v>
      </c>
      <c r="AC132" s="941">
        <v>0</v>
      </c>
      <c r="AD132" s="941">
        <v>0</v>
      </c>
      <c r="AE132" s="941">
        <v>0</v>
      </c>
      <c r="AF132" s="941">
        <v>0</v>
      </c>
      <c r="AG132" s="941">
        <v>0</v>
      </c>
      <c r="AH132" s="941" t="b">
        <v>0</v>
      </c>
      <c r="AK132" s="941" t="s">
        <v>621</v>
      </c>
    </row>
    <row r="133" spans="1:37" ht="11.25">
      <c r="A133" s="941">
        <v>30</v>
      </c>
      <c r="B133" s="941">
        <v>30</v>
      </c>
      <c r="C133" s="941">
        <v>3</v>
      </c>
      <c r="D133" s="941" t="s">
        <v>1223</v>
      </c>
      <c r="M133" s="941">
        <v>0</v>
      </c>
      <c r="N133" s="941">
        <v>0</v>
      </c>
      <c r="O133" s="941">
        <v>0</v>
      </c>
      <c r="P133" s="941">
        <v>0</v>
      </c>
      <c r="Q133" s="941">
        <v>0</v>
      </c>
      <c r="R133" s="941">
        <v>0</v>
      </c>
      <c r="S133" s="952">
        <v>0</v>
      </c>
      <c r="T133" s="941">
        <v>0</v>
      </c>
      <c r="U133" s="941">
        <v>0</v>
      </c>
      <c r="V133" s="941">
        <v>0</v>
      </c>
      <c r="W133" s="941">
        <v>0</v>
      </c>
      <c r="X133" s="941">
        <v>0</v>
      </c>
      <c r="Y133" s="941">
        <v>0</v>
      </c>
      <c r="Z133" s="941">
        <v>0</v>
      </c>
      <c r="AA133" s="941">
        <v>0</v>
      </c>
      <c r="AB133" s="941">
        <v>0</v>
      </c>
      <c r="AC133" s="941">
        <v>0</v>
      </c>
      <c r="AD133" s="941">
        <v>0</v>
      </c>
      <c r="AE133" s="941">
        <v>0</v>
      </c>
      <c r="AF133" s="941">
        <v>0</v>
      </c>
      <c r="AG133" s="941">
        <v>0</v>
      </c>
      <c r="AH133" s="941" t="b">
        <v>0</v>
      </c>
      <c r="AK133" s="941" t="s">
        <v>621</v>
      </c>
    </row>
    <row r="134" spans="1:37" ht="11.25">
      <c r="A134" s="941">
        <v>31</v>
      </c>
      <c r="B134" s="941">
        <v>31</v>
      </c>
      <c r="C134" s="941">
        <v>3</v>
      </c>
      <c r="D134" s="941" t="s">
        <v>1224</v>
      </c>
      <c r="M134" s="941">
        <v>0</v>
      </c>
      <c r="N134" s="941">
        <v>0</v>
      </c>
      <c r="O134" s="941">
        <v>0</v>
      </c>
      <c r="P134" s="941">
        <v>0</v>
      </c>
      <c r="Q134" s="941">
        <v>0</v>
      </c>
      <c r="R134" s="941">
        <v>0</v>
      </c>
      <c r="S134" s="952">
        <v>0</v>
      </c>
      <c r="T134" s="941">
        <v>0</v>
      </c>
      <c r="U134" s="941">
        <v>0</v>
      </c>
      <c r="V134" s="941">
        <v>0</v>
      </c>
      <c r="W134" s="941">
        <v>0</v>
      </c>
      <c r="X134" s="941">
        <v>0</v>
      </c>
      <c r="Y134" s="941">
        <v>0</v>
      </c>
      <c r="Z134" s="941">
        <v>0</v>
      </c>
      <c r="AA134" s="941">
        <v>0</v>
      </c>
      <c r="AB134" s="941">
        <v>0</v>
      </c>
      <c r="AC134" s="941">
        <v>0</v>
      </c>
      <c r="AD134" s="941">
        <v>0</v>
      </c>
      <c r="AE134" s="941">
        <v>0</v>
      </c>
      <c r="AF134" s="941">
        <v>0</v>
      </c>
      <c r="AG134" s="941">
        <v>0</v>
      </c>
      <c r="AH134" s="941" t="b">
        <v>0</v>
      </c>
      <c r="AK134" s="941" t="s">
        <v>621</v>
      </c>
    </row>
    <row r="135" spans="1:37" ht="11.25">
      <c r="A135" s="941">
        <v>32</v>
      </c>
      <c r="B135" s="941">
        <v>32</v>
      </c>
      <c r="C135" s="941">
        <v>3</v>
      </c>
      <c r="D135" s="941" t="s">
        <v>1225</v>
      </c>
      <c r="M135" s="941">
        <v>0</v>
      </c>
      <c r="N135" s="941">
        <v>0</v>
      </c>
      <c r="O135" s="941">
        <v>0</v>
      </c>
      <c r="P135" s="941">
        <v>0</v>
      </c>
      <c r="Q135" s="941">
        <v>0</v>
      </c>
      <c r="R135" s="941">
        <v>0</v>
      </c>
      <c r="S135" s="952">
        <v>0</v>
      </c>
      <c r="T135" s="941">
        <v>0</v>
      </c>
      <c r="U135" s="941">
        <v>0</v>
      </c>
      <c r="V135" s="941">
        <v>0</v>
      </c>
      <c r="W135" s="941">
        <v>0</v>
      </c>
      <c r="X135" s="941">
        <v>0</v>
      </c>
      <c r="Y135" s="941">
        <v>0</v>
      </c>
      <c r="Z135" s="941">
        <v>0</v>
      </c>
      <c r="AA135" s="941">
        <v>0</v>
      </c>
      <c r="AB135" s="941">
        <v>0</v>
      </c>
      <c r="AC135" s="941">
        <v>0</v>
      </c>
      <c r="AD135" s="941">
        <v>0</v>
      </c>
      <c r="AE135" s="941">
        <v>0</v>
      </c>
      <c r="AF135" s="941">
        <v>0</v>
      </c>
      <c r="AG135" s="941">
        <v>0</v>
      </c>
      <c r="AH135" s="941" t="b">
        <v>0</v>
      </c>
      <c r="AK135" s="941" t="s">
        <v>621</v>
      </c>
    </row>
    <row r="136" spans="1:37" ht="11.25">
      <c r="A136" s="941">
        <v>33</v>
      </c>
      <c r="B136" s="941">
        <v>33</v>
      </c>
      <c r="C136" s="941">
        <v>3</v>
      </c>
      <c r="D136" s="941" t="s">
        <v>1227</v>
      </c>
      <c r="M136" s="941">
        <v>0</v>
      </c>
      <c r="N136" s="941">
        <v>0</v>
      </c>
      <c r="O136" s="941">
        <v>0</v>
      </c>
      <c r="P136" s="941">
        <v>0</v>
      </c>
      <c r="Q136" s="941">
        <v>0</v>
      </c>
      <c r="R136" s="941">
        <v>0</v>
      </c>
      <c r="S136" s="952">
        <v>0</v>
      </c>
      <c r="T136" s="941">
        <v>0</v>
      </c>
      <c r="U136" s="941">
        <v>0</v>
      </c>
      <c r="V136" s="941">
        <v>0</v>
      </c>
      <c r="W136" s="941">
        <v>0</v>
      </c>
      <c r="X136" s="941">
        <v>0</v>
      </c>
      <c r="Y136" s="941">
        <v>0</v>
      </c>
      <c r="Z136" s="941">
        <v>0</v>
      </c>
      <c r="AA136" s="941">
        <v>0</v>
      </c>
      <c r="AB136" s="941">
        <v>0</v>
      </c>
      <c r="AC136" s="941">
        <v>0</v>
      </c>
      <c r="AD136" s="941">
        <v>0</v>
      </c>
      <c r="AE136" s="941">
        <v>0</v>
      </c>
      <c r="AF136" s="941">
        <v>0</v>
      </c>
      <c r="AG136" s="941">
        <v>0</v>
      </c>
      <c r="AH136" s="941" t="b">
        <v>0</v>
      </c>
      <c r="AK136" s="941" t="s">
        <v>621</v>
      </c>
    </row>
    <row r="137" spans="1:37" ht="12" thickBot="1">
      <c r="A137" s="941">
        <v>34</v>
      </c>
      <c r="B137" s="941">
        <v>34</v>
      </c>
      <c r="C137" s="941">
        <v>3</v>
      </c>
      <c r="D137" s="941" t="s">
        <v>1229</v>
      </c>
      <c r="M137" s="941">
        <v>0</v>
      </c>
      <c r="N137" s="941">
        <v>0</v>
      </c>
      <c r="O137" s="941">
        <v>0</v>
      </c>
      <c r="P137" s="941">
        <v>0</v>
      </c>
      <c r="Q137" s="941">
        <v>0</v>
      </c>
      <c r="R137" s="941">
        <v>0</v>
      </c>
      <c r="S137" s="952">
        <v>0</v>
      </c>
      <c r="T137" s="941">
        <v>0</v>
      </c>
      <c r="U137" s="941">
        <v>0</v>
      </c>
      <c r="V137" s="941">
        <v>0</v>
      </c>
      <c r="W137" s="941">
        <v>0</v>
      </c>
      <c r="X137" s="941">
        <v>0</v>
      </c>
      <c r="Y137" s="941">
        <v>0</v>
      </c>
      <c r="Z137" s="941">
        <v>0</v>
      </c>
      <c r="AA137" s="941">
        <v>0</v>
      </c>
      <c r="AB137" s="941">
        <v>0</v>
      </c>
      <c r="AC137" s="941">
        <v>0</v>
      </c>
      <c r="AD137" s="941">
        <v>0</v>
      </c>
      <c r="AE137" s="941">
        <v>0</v>
      </c>
      <c r="AF137" s="941">
        <v>0</v>
      </c>
      <c r="AG137" s="941">
        <v>0</v>
      </c>
      <c r="AH137" s="941" t="b">
        <v>0</v>
      </c>
      <c r="AK137" s="941" t="s">
        <v>621</v>
      </c>
    </row>
    <row r="138" ht="12" thickBot="1">
      <c r="S138" s="953">
        <f>SUM(S2:S137)</f>
        <v>5826594</v>
      </c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U13"/>
  <sheetViews>
    <sheetView workbookViewId="0" topLeftCell="D1">
      <selection activeCell="I11" sqref="I11"/>
    </sheetView>
  </sheetViews>
  <sheetFormatPr defaultColWidth="9.00390625" defaultRowHeight="15.75"/>
  <cols>
    <col min="1" max="3" width="0" style="918" hidden="1" customWidth="1"/>
    <col min="4" max="4" width="31.375" style="918" bestFit="1" customWidth="1"/>
    <col min="5" max="16384" width="9.00390625" style="918" customWidth="1"/>
  </cols>
  <sheetData>
    <row r="1" spans="1:21" ht="11.25">
      <c r="A1" s="918" t="s">
        <v>600</v>
      </c>
      <c r="B1" s="918" t="s">
        <v>601</v>
      </c>
      <c r="C1" s="918" t="s">
        <v>602</v>
      </c>
      <c r="D1" s="918" t="s">
        <v>830</v>
      </c>
      <c r="E1" s="918" t="s">
        <v>604</v>
      </c>
      <c r="F1" s="918" t="s">
        <v>1952</v>
      </c>
      <c r="G1" s="918" t="s">
        <v>1953</v>
      </c>
      <c r="H1" s="918" t="s">
        <v>1954</v>
      </c>
      <c r="I1" s="918" t="s">
        <v>1955</v>
      </c>
      <c r="J1" s="918" t="s">
        <v>1956</v>
      </c>
      <c r="K1" s="918" t="s">
        <v>1957</v>
      </c>
      <c r="L1" s="918" t="s">
        <v>1958</v>
      </c>
      <c r="M1" s="918" t="s">
        <v>1959</v>
      </c>
      <c r="N1" s="918" t="s">
        <v>1960</v>
      </c>
      <c r="O1" s="918" t="s">
        <v>1961</v>
      </c>
      <c r="P1" s="918" t="s">
        <v>615</v>
      </c>
      <c r="Q1" s="918" t="s">
        <v>610</v>
      </c>
      <c r="R1" s="918" t="s">
        <v>616</v>
      </c>
      <c r="S1" s="918" t="s">
        <v>617</v>
      </c>
      <c r="T1" s="918" t="s">
        <v>618</v>
      </c>
      <c r="U1" s="918" t="s">
        <v>619</v>
      </c>
    </row>
    <row r="2" spans="1:21" ht="11.25">
      <c r="A2" s="918">
        <v>1</v>
      </c>
      <c r="B2" s="918">
        <v>1</v>
      </c>
      <c r="C2" s="918">
        <v>0</v>
      </c>
      <c r="D2" s="918" t="s">
        <v>1962</v>
      </c>
      <c r="F2" s="918">
        <v>0</v>
      </c>
      <c r="G2" s="918">
        <v>0</v>
      </c>
      <c r="H2" s="918">
        <v>15004071</v>
      </c>
      <c r="I2" s="918">
        <v>0</v>
      </c>
      <c r="J2" s="918">
        <v>15004071</v>
      </c>
      <c r="K2" s="918">
        <v>0</v>
      </c>
      <c r="L2" s="918">
        <v>0</v>
      </c>
      <c r="M2" s="918">
        <v>0</v>
      </c>
      <c r="N2" s="918">
        <v>0</v>
      </c>
      <c r="O2" s="918">
        <v>0</v>
      </c>
      <c r="P2" s="918" t="b">
        <v>1</v>
      </c>
      <c r="R2" s="918" t="s">
        <v>1963</v>
      </c>
      <c r="S2" s="918" t="s">
        <v>1964</v>
      </c>
      <c r="U2" s="918" t="s">
        <v>621</v>
      </c>
    </row>
    <row r="3" spans="1:21" ht="11.25">
      <c r="A3" s="918">
        <v>2</v>
      </c>
      <c r="B3" s="918">
        <v>2</v>
      </c>
      <c r="C3" s="918">
        <v>0</v>
      </c>
      <c r="D3" s="918" t="s">
        <v>60</v>
      </c>
      <c r="F3" s="918">
        <v>20705092</v>
      </c>
      <c r="G3" s="918">
        <v>16557</v>
      </c>
      <c r="H3" s="918">
        <v>0</v>
      </c>
      <c r="I3" s="918">
        <v>0</v>
      </c>
      <c r="J3" s="918">
        <v>20721649</v>
      </c>
      <c r="K3" s="918">
        <v>0</v>
      </c>
      <c r="L3" s="918">
        <v>0</v>
      </c>
      <c r="M3" s="918">
        <v>0</v>
      </c>
      <c r="N3" s="918">
        <v>0</v>
      </c>
      <c r="O3" s="918">
        <v>0</v>
      </c>
      <c r="P3" s="918" t="b">
        <v>1</v>
      </c>
      <c r="R3" s="918" t="s">
        <v>1963</v>
      </c>
      <c r="S3" s="918" t="s">
        <v>1964</v>
      </c>
      <c r="U3" s="918" t="s">
        <v>621</v>
      </c>
    </row>
    <row r="4" spans="1:21" ht="11.25">
      <c r="A4" s="918">
        <v>3</v>
      </c>
      <c r="B4" s="918">
        <v>3</v>
      </c>
      <c r="C4" s="918">
        <v>0</v>
      </c>
      <c r="D4" s="918" t="s">
        <v>61</v>
      </c>
      <c r="F4" s="918">
        <v>0</v>
      </c>
      <c r="G4" s="918">
        <v>0</v>
      </c>
      <c r="H4" s="918">
        <v>0</v>
      </c>
      <c r="I4" s="918">
        <v>0</v>
      </c>
      <c r="J4" s="918">
        <v>0</v>
      </c>
      <c r="K4" s="918">
        <v>0</v>
      </c>
      <c r="L4" s="918">
        <v>0</v>
      </c>
      <c r="M4" s="918">
        <v>0</v>
      </c>
      <c r="N4" s="918">
        <v>0</v>
      </c>
      <c r="O4" s="918">
        <v>0</v>
      </c>
      <c r="P4" s="918" t="b">
        <v>1</v>
      </c>
      <c r="R4" s="918" t="s">
        <v>1963</v>
      </c>
      <c r="S4" s="918" t="s">
        <v>1964</v>
      </c>
      <c r="U4" s="918" t="s">
        <v>621</v>
      </c>
    </row>
    <row r="5" spans="1:21" ht="11.25">
      <c r="A5" s="918">
        <v>4</v>
      </c>
      <c r="B5" s="918">
        <v>4</v>
      </c>
      <c r="C5" s="918">
        <v>0</v>
      </c>
      <c r="D5" s="918" t="s">
        <v>1965</v>
      </c>
      <c r="F5" s="918">
        <v>5958213</v>
      </c>
      <c r="G5" s="918">
        <v>98</v>
      </c>
      <c r="H5" s="918">
        <v>0</v>
      </c>
      <c r="I5" s="918">
        <v>0</v>
      </c>
      <c r="J5" s="918">
        <v>5958311</v>
      </c>
      <c r="K5" s="918">
        <v>0</v>
      </c>
      <c r="L5" s="918">
        <v>0</v>
      </c>
      <c r="M5" s="918">
        <v>0</v>
      </c>
      <c r="N5" s="918">
        <v>0</v>
      </c>
      <c r="O5" s="918">
        <v>0</v>
      </c>
      <c r="P5" s="918" t="b">
        <v>1</v>
      </c>
      <c r="R5" s="918" t="s">
        <v>1963</v>
      </c>
      <c r="S5" s="918" t="s">
        <v>1964</v>
      </c>
      <c r="U5" s="918" t="s">
        <v>621</v>
      </c>
    </row>
    <row r="6" spans="1:21" ht="11.25">
      <c r="A6" s="918">
        <v>5</v>
      </c>
      <c r="B6" s="918">
        <v>5</v>
      </c>
      <c r="C6" s="918">
        <v>0</v>
      </c>
      <c r="D6" s="918" t="s">
        <v>1966</v>
      </c>
      <c r="F6" s="918">
        <v>0</v>
      </c>
      <c r="G6" s="918">
        <v>0</v>
      </c>
      <c r="H6" s="918">
        <v>0</v>
      </c>
      <c r="I6" s="918">
        <v>0</v>
      </c>
      <c r="J6" s="918">
        <v>0</v>
      </c>
      <c r="K6" s="918">
        <v>0</v>
      </c>
      <c r="L6" s="918">
        <v>0</v>
      </c>
      <c r="M6" s="918">
        <v>0</v>
      </c>
      <c r="N6" s="918">
        <v>0</v>
      </c>
      <c r="O6" s="918">
        <v>0</v>
      </c>
      <c r="P6" s="918" t="b">
        <v>1</v>
      </c>
      <c r="R6" s="918" t="s">
        <v>1963</v>
      </c>
      <c r="S6" s="918" t="s">
        <v>1964</v>
      </c>
      <c r="U6" s="918" t="s">
        <v>621</v>
      </c>
    </row>
    <row r="7" spans="1:21" ht="11.25">
      <c r="A7" s="918">
        <v>6</v>
      </c>
      <c r="B7" s="918">
        <v>6</v>
      </c>
      <c r="C7" s="918">
        <v>0</v>
      </c>
      <c r="D7" s="918" t="s">
        <v>133</v>
      </c>
      <c r="F7" s="918">
        <v>13685827</v>
      </c>
      <c r="G7" s="918">
        <v>1908</v>
      </c>
      <c r="H7" s="918">
        <v>0</v>
      </c>
      <c r="I7" s="918">
        <v>0</v>
      </c>
      <c r="J7" s="918">
        <v>13687735</v>
      </c>
      <c r="K7" s="918">
        <v>0</v>
      </c>
      <c r="L7" s="918">
        <v>0</v>
      </c>
      <c r="M7" s="918">
        <v>0</v>
      </c>
      <c r="N7" s="918">
        <v>0</v>
      </c>
      <c r="O7" s="918">
        <v>0</v>
      </c>
      <c r="P7" s="918" t="b">
        <v>1</v>
      </c>
      <c r="R7" s="918" t="s">
        <v>1963</v>
      </c>
      <c r="S7" s="918" t="s">
        <v>1964</v>
      </c>
      <c r="U7" s="918" t="s">
        <v>621</v>
      </c>
    </row>
    <row r="8" spans="1:21" ht="11.25">
      <c r="A8" s="918">
        <v>7</v>
      </c>
      <c r="B8" s="918">
        <v>7</v>
      </c>
      <c r="C8" s="918">
        <v>0</v>
      </c>
      <c r="D8" s="918" t="s">
        <v>379</v>
      </c>
      <c r="F8" s="918">
        <v>7173741</v>
      </c>
      <c r="G8" s="918">
        <v>655</v>
      </c>
      <c r="H8" s="918">
        <v>0</v>
      </c>
      <c r="I8" s="918">
        <v>0</v>
      </c>
      <c r="J8" s="918">
        <v>7174396</v>
      </c>
      <c r="K8" s="918">
        <v>0</v>
      </c>
      <c r="L8" s="918">
        <v>0</v>
      </c>
      <c r="M8" s="918">
        <v>0</v>
      </c>
      <c r="N8" s="918">
        <v>0</v>
      </c>
      <c r="O8" s="918">
        <v>0</v>
      </c>
      <c r="P8" s="918" t="b">
        <v>1</v>
      </c>
      <c r="R8" s="918" t="s">
        <v>1963</v>
      </c>
      <c r="S8" s="918" t="s">
        <v>1964</v>
      </c>
      <c r="U8" s="918" t="s">
        <v>621</v>
      </c>
    </row>
    <row r="9" spans="1:21" ht="11.25">
      <c r="A9" s="918">
        <v>8</v>
      </c>
      <c r="B9" s="918">
        <v>8</v>
      </c>
      <c r="C9" s="918">
        <v>0</v>
      </c>
      <c r="D9" s="918" t="s">
        <v>134</v>
      </c>
      <c r="F9" s="918">
        <v>102466507</v>
      </c>
      <c r="G9" s="918">
        <v>12353</v>
      </c>
      <c r="H9" s="918">
        <v>0</v>
      </c>
      <c r="I9" s="918">
        <v>0</v>
      </c>
      <c r="J9" s="918">
        <v>102478860</v>
      </c>
      <c r="K9" s="918">
        <v>0</v>
      </c>
      <c r="L9" s="918">
        <v>0</v>
      </c>
      <c r="M9" s="918">
        <v>0</v>
      </c>
      <c r="N9" s="918">
        <v>0</v>
      </c>
      <c r="O9" s="918">
        <v>0</v>
      </c>
      <c r="P9" s="918" t="b">
        <v>1</v>
      </c>
      <c r="R9" s="918" t="s">
        <v>1963</v>
      </c>
      <c r="S9" s="918" t="s">
        <v>1964</v>
      </c>
      <c r="U9" s="918" t="s">
        <v>621</v>
      </c>
    </row>
    <row r="10" spans="1:21" ht="11.25">
      <c r="A10" s="918">
        <v>9</v>
      </c>
      <c r="B10" s="918">
        <v>9</v>
      </c>
      <c r="C10" s="918">
        <v>0</v>
      </c>
      <c r="D10" s="918" t="s">
        <v>1967</v>
      </c>
      <c r="F10" s="918">
        <v>0</v>
      </c>
      <c r="G10" s="918">
        <v>0</v>
      </c>
      <c r="H10" s="918">
        <v>0</v>
      </c>
      <c r="I10" s="918">
        <v>0</v>
      </c>
      <c r="J10" s="918">
        <v>0</v>
      </c>
      <c r="K10" s="918">
        <v>0</v>
      </c>
      <c r="L10" s="918">
        <v>0</v>
      </c>
      <c r="M10" s="918">
        <v>0</v>
      </c>
      <c r="N10" s="918">
        <v>0</v>
      </c>
      <c r="O10" s="918">
        <v>0</v>
      </c>
      <c r="P10" s="918" t="b">
        <v>1</v>
      </c>
      <c r="R10" s="918" t="s">
        <v>1963</v>
      </c>
      <c r="S10" s="918" t="s">
        <v>1964</v>
      </c>
      <c r="U10" s="918" t="s">
        <v>621</v>
      </c>
    </row>
    <row r="11" spans="1:21" ht="11.25">
      <c r="A11" s="918">
        <v>10</v>
      </c>
      <c r="B11" s="918">
        <v>10</v>
      </c>
      <c r="C11" s="918">
        <v>0</v>
      </c>
      <c r="D11" s="918" t="s">
        <v>64</v>
      </c>
      <c r="F11" s="918">
        <v>12388386</v>
      </c>
      <c r="G11" s="918">
        <v>0</v>
      </c>
      <c r="H11" s="918">
        <v>0</v>
      </c>
      <c r="I11" s="918">
        <v>0</v>
      </c>
      <c r="J11" s="918">
        <v>12388386</v>
      </c>
      <c r="K11" s="918">
        <v>0</v>
      </c>
      <c r="L11" s="918">
        <v>0</v>
      </c>
      <c r="M11" s="918">
        <v>0</v>
      </c>
      <c r="N11" s="918">
        <v>0</v>
      </c>
      <c r="O11" s="918">
        <v>0</v>
      </c>
      <c r="P11" s="918" t="b">
        <v>1</v>
      </c>
      <c r="R11" s="918" t="s">
        <v>1963</v>
      </c>
      <c r="S11" s="918" t="s">
        <v>1964</v>
      </c>
      <c r="U11" s="918" t="s">
        <v>621</v>
      </c>
    </row>
    <row r="12" spans="1:21" ht="11.25">
      <c r="A12" s="918">
        <v>11</v>
      </c>
      <c r="B12" s="918">
        <v>11</v>
      </c>
      <c r="C12" s="918">
        <v>0</v>
      </c>
      <c r="D12" s="918" t="s">
        <v>1968</v>
      </c>
      <c r="F12" s="918">
        <v>0</v>
      </c>
      <c r="G12" s="918">
        <v>0</v>
      </c>
      <c r="H12" s="918">
        <v>0</v>
      </c>
      <c r="I12" s="918">
        <v>0</v>
      </c>
      <c r="J12" s="918">
        <v>0</v>
      </c>
      <c r="K12" s="918">
        <v>0</v>
      </c>
      <c r="L12" s="918">
        <v>0</v>
      </c>
      <c r="M12" s="918">
        <v>0</v>
      </c>
      <c r="N12" s="918">
        <v>0</v>
      </c>
      <c r="O12" s="918">
        <v>0</v>
      </c>
      <c r="P12" s="918" t="b">
        <v>1</v>
      </c>
      <c r="R12" s="918" t="s">
        <v>1963</v>
      </c>
      <c r="S12" s="918" t="s">
        <v>1964</v>
      </c>
      <c r="U12" s="918" t="s">
        <v>621</v>
      </c>
    </row>
    <row r="13" spans="1:21" ht="11.25">
      <c r="A13" s="918">
        <v>12</v>
      </c>
      <c r="B13" s="918">
        <v>12</v>
      </c>
      <c r="C13" s="918">
        <v>0</v>
      </c>
      <c r="D13" s="918" t="s">
        <v>510</v>
      </c>
      <c r="F13" s="918">
        <v>162377766</v>
      </c>
      <c r="G13" s="918">
        <v>31571</v>
      </c>
      <c r="H13" s="918">
        <v>15004071</v>
      </c>
      <c r="I13" s="918">
        <v>0</v>
      </c>
      <c r="J13" s="918">
        <v>177413408</v>
      </c>
      <c r="K13" s="918">
        <v>0</v>
      </c>
      <c r="L13" s="918">
        <v>0</v>
      </c>
      <c r="M13" s="918">
        <v>0</v>
      </c>
      <c r="N13" s="918">
        <v>0</v>
      </c>
      <c r="O13" s="918">
        <v>0</v>
      </c>
      <c r="P13" s="918" t="b">
        <v>1</v>
      </c>
      <c r="S13" s="918" t="s">
        <v>1969</v>
      </c>
      <c r="U13" s="918" t="s">
        <v>621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S97"/>
  <sheetViews>
    <sheetView zoomScale="85" zoomScaleNormal="85" workbookViewId="0" topLeftCell="A1">
      <selection activeCell="G14" sqref="G14"/>
    </sheetView>
  </sheetViews>
  <sheetFormatPr defaultColWidth="9.00390625" defaultRowHeight="15.75"/>
  <cols>
    <col min="4" max="4" width="23.50390625" style="0" customWidth="1"/>
  </cols>
  <sheetData>
    <row r="1" spans="1:19" ht="15.75">
      <c r="A1" s="954" t="s">
        <v>600</v>
      </c>
      <c r="B1" s="954" t="s">
        <v>601</v>
      </c>
      <c r="C1" s="954" t="s">
        <v>602</v>
      </c>
      <c r="D1" s="954" t="s">
        <v>830</v>
      </c>
      <c r="E1" s="954" t="s">
        <v>604</v>
      </c>
      <c r="F1" s="954" t="s">
        <v>1970</v>
      </c>
      <c r="G1" s="954" t="s">
        <v>1971</v>
      </c>
      <c r="H1" s="954" t="s">
        <v>1972</v>
      </c>
      <c r="I1" s="954" t="s">
        <v>1956</v>
      </c>
      <c r="J1" s="954" t="s">
        <v>1973</v>
      </c>
      <c r="K1" s="954" t="s">
        <v>1974</v>
      </c>
      <c r="L1" s="954" t="s">
        <v>1975</v>
      </c>
      <c r="M1" s="954" t="s">
        <v>1961</v>
      </c>
      <c r="N1" s="954" t="s">
        <v>615</v>
      </c>
      <c r="O1" s="954" t="s">
        <v>616</v>
      </c>
      <c r="P1" s="954" t="s">
        <v>610</v>
      </c>
      <c r="Q1" s="954" t="s">
        <v>618</v>
      </c>
      <c r="R1" s="954" t="s">
        <v>617</v>
      </c>
      <c r="S1" s="954" t="s">
        <v>619</v>
      </c>
    </row>
    <row r="2" spans="1:19" ht="15.75">
      <c r="A2" s="954">
        <v>1</v>
      </c>
      <c r="B2" s="954">
        <v>1</v>
      </c>
      <c r="C2" s="954">
        <v>0</v>
      </c>
      <c r="D2" s="954" t="s">
        <v>361</v>
      </c>
      <c r="E2" s="954"/>
      <c r="F2" s="954"/>
      <c r="G2" s="954">
        <v>0</v>
      </c>
      <c r="H2" s="954">
        <v>0</v>
      </c>
      <c r="I2" s="954">
        <v>0</v>
      </c>
      <c r="J2" s="954">
        <v>0</v>
      </c>
      <c r="K2" s="954">
        <v>0</v>
      </c>
      <c r="L2" s="954">
        <v>0</v>
      </c>
      <c r="M2" s="954">
        <v>0</v>
      </c>
      <c r="N2" s="954" t="b">
        <v>0</v>
      </c>
      <c r="O2" s="954"/>
      <c r="P2" s="954" t="s">
        <v>620</v>
      </c>
      <c r="Q2" s="954" t="s">
        <v>1976</v>
      </c>
      <c r="R2" s="954" t="s">
        <v>1977</v>
      </c>
      <c r="S2" s="954" t="s">
        <v>621</v>
      </c>
    </row>
    <row r="3" spans="1:19" ht="15.75">
      <c r="A3" s="954">
        <v>2</v>
      </c>
      <c r="B3" s="954">
        <v>2</v>
      </c>
      <c r="C3" s="954">
        <v>0</v>
      </c>
      <c r="D3" s="954" t="s">
        <v>237</v>
      </c>
      <c r="E3" s="954"/>
      <c r="F3" s="954"/>
      <c r="G3" s="954">
        <v>0</v>
      </c>
      <c r="H3" s="954">
        <v>0</v>
      </c>
      <c r="I3" s="954">
        <v>0</v>
      </c>
      <c r="J3" s="954">
        <v>0</v>
      </c>
      <c r="K3" s="954">
        <v>0</v>
      </c>
      <c r="L3" s="954">
        <v>0</v>
      </c>
      <c r="M3" s="954">
        <v>0</v>
      </c>
      <c r="N3" s="954" t="b">
        <v>0</v>
      </c>
      <c r="O3" s="954"/>
      <c r="P3" s="954" t="s">
        <v>620</v>
      </c>
      <c r="Q3" s="954" t="s">
        <v>1976</v>
      </c>
      <c r="R3" s="954" t="s">
        <v>1977</v>
      </c>
      <c r="S3" s="954" t="s">
        <v>621</v>
      </c>
    </row>
    <row r="4" spans="1:19" ht="15.75">
      <c r="A4" s="954">
        <v>3</v>
      </c>
      <c r="B4" s="954">
        <v>3</v>
      </c>
      <c r="C4" s="954">
        <v>0</v>
      </c>
      <c r="D4" s="954" t="s">
        <v>101</v>
      </c>
      <c r="E4" s="954"/>
      <c r="F4" s="954"/>
      <c r="G4" s="954">
        <v>19297986</v>
      </c>
      <c r="H4" s="954">
        <v>0</v>
      </c>
      <c r="I4" s="954">
        <v>0</v>
      </c>
      <c r="J4" s="954">
        <v>0</v>
      </c>
      <c r="K4" s="954">
        <v>0</v>
      </c>
      <c r="L4" s="954">
        <v>0</v>
      </c>
      <c r="M4" s="954">
        <v>0</v>
      </c>
      <c r="N4" s="954" t="b">
        <v>0</v>
      </c>
      <c r="O4" s="954" t="s">
        <v>1978</v>
      </c>
      <c r="P4" s="954" t="s">
        <v>620</v>
      </c>
      <c r="Q4" s="954" t="s">
        <v>626</v>
      </c>
      <c r="R4" s="954" t="s">
        <v>1977</v>
      </c>
      <c r="S4" s="954" t="s">
        <v>621</v>
      </c>
    </row>
    <row r="5" spans="1:19" ht="15.75">
      <c r="A5" s="954">
        <v>4</v>
      </c>
      <c r="B5" s="954">
        <v>4</v>
      </c>
      <c r="C5" s="954">
        <v>0</v>
      </c>
      <c r="D5" s="954" t="s">
        <v>102</v>
      </c>
      <c r="E5" s="954"/>
      <c r="F5" s="954"/>
      <c r="G5" s="954">
        <v>3285157</v>
      </c>
      <c r="H5" s="954">
        <v>0</v>
      </c>
      <c r="I5" s="954">
        <v>0</v>
      </c>
      <c r="J5" s="954">
        <v>0</v>
      </c>
      <c r="K5" s="954">
        <v>0</v>
      </c>
      <c r="L5" s="954">
        <v>0</v>
      </c>
      <c r="M5" s="954">
        <v>0</v>
      </c>
      <c r="N5" s="954" t="b">
        <v>0</v>
      </c>
      <c r="O5" s="954" t="s">
        <v>1979</v>
      </c>
      <c r="P5" s="954" t="s">
        <v>620</v>
      </c>
      <c r="Q5" s="954" t="s">
        <v>626</v>
      </c>
      <c r="R5" s="954" t="s">
        <v>1977</v>
      </c>
      <c r="S5" s="954" t="s">
        <v>621</v>
      </c>
    </row>
    <row r="6" spans="1:19" ht="15.75">
      <c r="A6" s="954">
        <v>5</v>
      </c>
      <c r="B6" s="954">
        <v>5</v>
      </c>
      <c r="C6" s="954">
        <v>0</v>
      </c>
      <c r="D6" s="954" t="s">
        <v>1980</v>
      </c>
      <c r="E6" s="954"/>
      <c r="F6" s="954"/>
      <c r="G6" s="954">
        <v>0</v>
      </c>
      <c r="H6" s="954">
        <v>0</v>
      </c>
      <c r="I6" s="954">
        <v>0</v>
      </c>
      <c r="J6" s="954">
        <v>0</v>
      </c>
      <c r="K6" s="954">
        <v>0</v>
      </c>
      <c r="L6" s="954">
        <v>0</v>
      </c>
      <c r="M6" s="954">
        <v>0</v>
      </c>
      <c r="N6" s="954" t="b">
        <v>0</v>
      </c>
      <c r="O6" s="954" t="s">
        <v>1981</v>
      </c>
      <c r="P6" s="954" t="s">
        <v>620</v>
      </c>
      <c r="Q6" s="954" t="s">
        <v>626</v>
      </c>
      <c r="R6" s="954" t="s">
        <v>1977</v>
      </c>
      <c r="S6" s="954" t="s">
        <v>621</v>
      </c>
    </row>
    <row r="7" spans="1:19" ht="15.75">
      <c r="A7" s="954">
        <v>6</v>
      </c>
      <c r="B7" s="954">
        <v>6</v>
      </c>
      <c r="C7" s="954">
        <v>0</v>
      </c>
      <c r="D7" s="954" t="s">
        <v>362</v>
      </c>
      <c r="E7" s="954"/>
      <c r="F7" s="954"/>
      <c r="G7" s="954">
        <v>13836501</v>
      </c>
      <c r="H7" s="954">
        <v>0</v>
      </c>
      <c r="I7" s="954">
        <v>0</v>
      </c>
      <c r="J7" s="954">
        <v>0</v>
      </c>
      <c r="K7" s="954">
        <v>0</v>
      </c>
      <c r="L7" s="954">
        <v>0</v>
      </c>
      <c r="M7" s="954">
        <v>0</v>
      </c>
      <c r="N7" s="954" t="b">
        <v>0</v>
      </c>
      <c r="O7" s="954" t="s">
        <v>1982</v>
      </c>
      <c r="P7" s="954" t="s">
        <v>620</v>
      </c>
      <c r="Q7" s="954" t="s">
        <v>626</v>
      </c>
      <c r="R7" s="954" t="s">
        <v>1977</v>
      </c>
      <c r="S7" s="954" t="s">
        <v>621</v>
      </c>
    </row>
    <row r="8" spans="1:19" ht="15.75">
      <c r="A8" s="954">
        <v>7</v>
      </c>
      <c r="B8" s="954">
        <v>7</v>
      </c>
      <c r="C8" s="954">
        <v>0</v>
      </c>
      <c r="D8" s="954" t="s">
        <v>363</v>
      </c>
      <c r="E8" s="954"/>
      <c r="F8" s="954"/>
      <c r="G8" s="954">
        <v>27537974</v>
      </c>
      <c r="H8" s="954">
        <v>0</v>
      </c>
      <c r="I8" s="954">
        <v>0</v>
      </c>
      <c r="J8" s="954">
        <v>0</v>
      </c>
      <c r="K8" s="954">
        <v>0</v>
      </c>
      <c r="L8" s="954">
        <v>0</v>
      </c>
      <c r="M8" s="954">
        <v>0</v>
      </c>
      <c r="N8" s="954" t="b">
        <v>0</v>
      </c>
      <c r="O8" s="954" t="s">
        <v>1983</v>
      </c>
      <c r="P8" s="954" t="s">
        <v>620</v>
      </c>
      <c r="Q8" s="954" t="s">
        <v>626</v>
      </c>
      <c r="R8" s="954" t="s">
        <v>1977</v>
      </c>
      <c r="S8" s="954" t="s">
        <v>621</v>
      </c>
    </row>
    <row r="9" spans="1:19" ht="15.75">
      <c r="A9" s="954">
        <v>8</v>
      </c>
      <c r="B9" s="954">
        <v>8</v>
      </c>
      <c r="C9" s="954">
        <v>0</v>
      </c>
      <c r="D9" s="954" t="s">
        <v>364</v>
      </c>
      <c r="E9" s="954"/>
      <c r="F9" s="954"/>
      <c r="G9" s="954">
        <v>3238402</v>
      </c>
      <c r="H9" s="954">
        <v>0</v>
      </c>
      <c r="I9" s="954">
        <v>0</v>
      </c>
      <c r="J9" s="954">
        <v>0</v>
      </c>
      <c r="K9" s="954">
        <v>0</v>
      </c>
      <c r="L9" s="954">
        <v>0</v>
      </c>
      <c r="M9" s="954">
        <v>0</v>
      </c>
      <c r="N9" s="954" t="b">
        <v>0</v>
      </c>
      <c r="O9" s="954" t="s">
        <v>1984</v>
      </c>
      <c r="P9" s="954" t="s">
        <v>620</v>
      </c>
      <c r="Q9" s="954" t="s">
        <v>626</v>
      </c>
      <c r="R9" s="954" t="s">
        <v>1977</v>
      </c>
      <c r="S9" s="954" t="s">
        <v>621</v>
      </c>
    </row>
    <row r="10" spans="1:19" ht="15.75">
      <c r="A10" s="954">
        <v>9</v>
      </c>
      <c r="B10" s="954">
        <v>9</v>
      </c>
      <c r="C10" s="954">
        <v>0</v>
      </c>
      <c r="D10" s="954" t="s">
        <v>365</v>
      </c>
      <c r="E10" s="954"/>
      <c r="F10" s="954"/>
      <c r="G10" s="954">
        <v>387</v>
      </c>
      <c r="H10" s="954">
        <v>0</v>
      </c>
      <c r="I10" s="954">
        <v>0</v>
      </c>
      <c r="J10" s="954">
        <v>0</v>
      </c>
      <c r="K10" s="954">
        <v>0</v>
      </c>
      <c r="L10" s="954">
        <v>0</v>
      </c>
      <c r="M10" s="954">
        <v>0</v>
      </c>
      <c r="N10" s="954" t="b">
        <v>0</v>
      </c>
      <c r="O10" s="954" t="s">
        <v>1985</v>
      </c>
      <c r="P10" s="954" t="s">
        <v>620</v>
      </c>
      <c r="Q10" s="954" t="s">
        <v>626</v>
      </c>
      <c r="R10" s="954" t="s">
        <v>1977</v>
      </c>
      <c r="S10" s="954" t="s">
        <v>621</v>
      </c>
    </row>
    <row r="11" spans="1:19" ht="15.75">
      <c r="A11" s="954">
        <v>10</v>
      </c>
      <c r="B11" s="954">
        <v>10</v>
      </c>
      <c r="C11" s="954">
        <v>0</v>
      </c>
      <c r="D11" s="954" t="s">
        <v>366</v>
      </c>
      <c r="E11" s="954"/>
      <c r="F11" s="954"/>
      <c r="G11" s="954">
        <v>32699999</v>
      </c>
      <c r="H11" s="954">
        <v>0</v>
      </c>
      <c r="I11" s="954">
        <v>0</v>
      </c>
      <c r="J11" s="954">
        <v>0</v>
      </c>
      <c r="K11" s="954">
        <v>0</v>
      </c>
      <c r="L11" s="954">
        <v>0</v>
      </c>
      <c r="M11" s="954">
        <v>0</v>
      </c>
      <c r="N11" s="954" t="b">
        <v>0</v>
      </c>
      <c r="O11" s="954" t="s">
        <v>1986</v>
      </c>
      <c r="P11" s="954" t="s">
        <v>620</v>
      </c>
      <c r="Q11" s="954" t="s">
        <v>626</v>
      </c>
      <c r="R11" s="954" t="s">
        <v>1977</v>
      </c>
      <c r="S11" s="954" t="s">
        <v>621</v>
      </c>
    </row>
    <row r="12" spans="1:19" s="989" customFormat="1" ht="15.75">
      <c r="A12" s="996">
        <v>11</v>
      </c>
      <c r="B12" s="996">
        <v>11</v>
      </c>
      <c r="C12" s="996">
        <v>0</v>
      </c>
      <c r="D12" s="996" t="s">
        <v>1987</v>
      </c>
      <c r="E12" s="996"/>
      <c r="F12" s="996"/>
      <c r="G12" s="996">
        <v>99896406</v>
      </c>
      <c r="H12" s="996">
        <v>0</v>
      </c>
      <c r="I12" s="996">
        <v>0</v>
      </c>
      <c r="J12" s="996">
        <v>0</v>
      </c>
      <c r="K12" s="996">
        <v>0</v>
      </c>
      <c r="L12" s="996">
        <v>0</v>
      </c>
      <c r="M12" s="996">
        <v>0</v>
      </c>
      <c r="N12" s="996" t="b">
        <v>1</v>
      </c>
      <c r="O12" s="996"/>
      <c r="P12" s="996" t="s">
        <v>780</v>
      </c>
      <c r="Q12" s="996" t="s">
        <v>626</v>
      </c>
      <c r="R12" s="996" t="s">
        <v>1988</v>
      </c>
      <c r="S12" s="996" t="s">
        <v>621</v>
      </c>
    </row>
    <row r="13" spans="1:19" ht="15.75">
      <c r="A13" s="954">
        <v>12</v>
      </c>
      <c r="B13" s="954">
        <v>12</v>
      </c>
      <c r="C13" s="954">
        <v>0</v>
      </c>
      <c r="D13" s="954" t="s">
        <v>238</v>
      </c>
      <c r="E13" s="954"/>
      <c r="F13" s="954"/>
      <c r="G13" s="954">
        <v>0</v>
      </c>
      <c r="H13" s="954">
        <v>0</v>
      </c>
      <c r="I13" s="954">
        <v>0</v>
      </c>
      <c r="J13" s="954">
        <v>0</v>
      </c>
      <c r="K13" s="954">
        <v>0</v>
      </c>
      <c r="L13" s="954">
        <v>0</v>
      </c>
      <c r="M13" s="954">
        <v>0</v>
      </c>
      <c r="N13" s="954" t="b">
        <v>0</v>
      </c>
      <c r="O13" s="954"/>
      <c r="P13" s="954" t="s">
        <v>620</v>
      </c>
      <c r="Q13" s="954" t="s">
        <v>1976</v>
      </c>
      <c r="R13" s="954" t="s">
        <v>1977</v>
      </c>
      <c r="S13" s="954" t="s">
        <v>621</v>
      </c>
    </row>
    <row r="14" spans="1:19" ht="15.75">
      <c r="A14" s="954">
        <v>13</v>
      </c>
      <c r="B14" s="954">
        <v>13</v>
      </c>
      <c r="C14" s="954">
        <v>0</v>
      </c>
      <c r="D14" s="954" t="s">
        <v>101</v>
      </c>
      <c r="E14" s="954"/>
      <c r="F14" s="954"/>
      <c r="G14" s="954">
        <v>7751800</v>
      </c>
      <c r="H14" s="954">
        <v>0</v>
      </c>
      <c r="I14" s="954">
        <v>0</v>
      </c>
      <c r="J14" s="954">
        <v>0</v>
      </c>
      <c r="K14" s="954">
        <v>0</v>
      </c>
      <c r="L14" s="954">
        <v>0</v>
      </c>
      <c r="M14" s="954">
        <v>0</v>
      </c>
      <c r="N14" s="954" t="b">
        <v>0</v>
      </c>
      <c r="O14" s="954" t="s">
        <v>1989</v>
      </c>
      <c r="P14" s="954" t="s">
        <v>620</v>
      </c>
      <c r="Q14" s="954" t="s">
        <v>626</v>
      </c>
      <c r="R14" s="954" t="s">
        <v>1977</v>
      </c>
      <c r="S14" s="954" t="s">
        <v>621</v>
      </c>
    </row>
    <row r="15" spans="1:19" ht="15.75">
      <c r="A15" s="954">
        <v>14</v>
      </c>
      <c r="B15" s="954">
        <v>14</v>
      </c>
      <c r="C15" s="954">
        <v>0</v>
      </c>
      <c r="D15" s="954" t="s">
        <v>102</v>
      </c>
      <c r="E15" s="954"/>
      <c r="F15" s="954"/>
      <c r="G15" s="954">
        <v>870747</v>
      </c>
      <c r="H15" s="954">
        <v>0</v>
      </c>
      <c r="I15" s="954">
        <v>0</v>
      </c>
      <c r="J15" s="954">
        <v>0</v>
      </c>
      <c r="K15" s="954">
        <v>0</v>
      </c>
      <c r="L15" s="954">
        <v>0</v>
      </c>
      <c r="M15" s="954">
        <v>0</v>
      </c>
      <c r="N15" s="954" t="b">
        <v>0</v>
      </c>
      <c r="O15" s="954" t="s">
        <v>1990</v>
      </c>
      <c r="P15" s="954" t="s">
        <v>620</v>
      </c>
      <c r="Q15" s="954" t="s">
        <v>626</v>
      </c>
      <c r="R15" s="954" t="s">
        <v>1977</v>
      </c>
      <c r="S15" s="954" t="s">
        <v>621</v>
      </c>
    </row>
    <row r="16" spans="1:19" ht="15.75">
      <c r="A16" s="954">
        <v>15</v>
      </c>
      <c r="B16" s="954">
        <v>15</v>
      </c>
      <c r="C16" s="954">
        <v>0</v>
      </c>
      <c r="D16" s="954" t="s">
        <v>1980</v>
      </c>
      <c r="E16" s="954"/>
      <c r="F16" s="954"/>
      <c r="G16" s="954">
        <v>0</v>
      </c>
      <c r="H16" s="954">
        <v>0</v>
      </c>
      <c r="I16" s="954">
        <v>0</v>
      </c>
      <c r="J16" s="954">
        <v>0</v>
      </c>
      <c r="K16" s="954">
        <v>0</v>
      </c>
      <c r="L16" s="954">
        <v>0</v>
      </c>
      <c r="M16" s="954">
        <v>0</v>
      </c>
      <c r="N16" s="954" t="b">
        <v>0</v>
      </c>
      <c r="O16" s="954" t="s">
        <v>1991</v>
      </c>
      <c r="P16" s="954" t="s">
        <v>620</v>
      </c>
      <c r="Q16" s="954" t="s">
        <v>626</v>
      </c>
      <c r="R16" s="954" t="s">
        <v>1977</v>
      </c>
      <c r="S16" s="954" t="s">
        <v>621</v>
      </c>
    </row>
    <row r="17" spans="1:19" ht="15.75">
      <c r="A17" s="954">
        <v>16</v>
      </c>
      <c r="B17" s="954">
        <v>16</v>
      </c>
      <c r="C17" s="954">
        <v>0</v>
      </c>
      <c r="D17" s="954" t="s">
        <v>362</v>
      </c>
      <c r="E17" s="954"/>
      <c r="F17" s="954"/>
      <c r="G17" s="954">
        <v>18264548</v>
      </c>
      <c r="H17" s="954">
        <v>0</v>
      </c>
      <c r="I17" s="954">
        <v>0</v>
      </c>
      <c r="J17" s="954">
        <v>0</v>
      </c>
      <c r="K17" s="954">
        <v>0</v>
      </c>
      <c r="L17" s="954">
        <v>0</v>
      </c>
      <c r="M17" s="954">
        <v>0</v>
      </c>
      <c r="N17" s="954" t="b">
        <v>0</v>
      </c>
      <c r="O17" s="954" t="s">
        <v>1992</v>
      </c>
      <c r="P17" s="954" t="s">
        <v>620</v>
      </c>
      <c r="Q17" s="954" t="s">
        <v>626</v>
      </c>
      <c r="R17" s="954" t="s">
        <v>1977</v>
      </c>
      <c r="S17" s="954" t="s">
        <v>621</v>
      </c>
    </row>
    <row r="18" spans="1:19" ht="15.75">
      <c r="A18" s="954">
        <v>17</v>
      </c>
      <c r="B18" s="954">
        <v>17</v>
      </c>
      <c r="C18" s="954">
        <v>0</v>
      </c>
      <c r="D18" s="954" t="s">
        <v>366</v>
      </c>
      <c r="E18" s="954"/>
      <c r="F18" s="954"/>
      <c r="G18" s="954">
        <v>841715</v>
      </c>
      <c r="H18" s="954">
        <v>0</v>
      </c>
      <c r="I18" s="954">
        <v>0</v>
      </c>
      <c r="J18" s="954">
        <v>0</v>
      </c>
      <c r="K18" s="954">
        <v>0</v>
      </c>
      <c r="L18" s="954">
        <v>0</v>
      </c>
      <c r="M18" s="954">
        <v>0</v>
      </c>
      <c r="N18" s="954" t="b">
        <v>0</v>
      </c>
      <c r="O18" s="954" t="s">
        <v>1993</v>
      </c>
      <c r="P18" s="954" t="s">
        <v>620</v>
      </c>
      <c r="Q18" s="954" t="s">
        <v>626</v>
      </c>
      <c r="R18" s="954" t="s">
        <v>1977</v>
      </c>
      <c r="S18" s="954" t="s">
        <v>621</v>
      </c>
    </row>
    <row r="19" spans="1:19" s="989" customFormat="1" ht="15.75">
      <c r="A19" s="996">
        <v>18</v>
      </c>
      <c r="B19" s="996">
        <v>18</v>
      </c>
      <c r="C19" s="996">
        <v>0</v>
      </c>
      <c r="D19" s="996" t="s">
        <v>1994</v>
      </c>
      <c r="E19" s="996"/>
      <c r="F19" s="996"/>
      <c r="G19" s="996">
        <v>27728810</v>
      </c>
      <c r="H19" s="996">
        <v>0</v>
      </c>
      <c r="I19" s="996">
        <v>0</v>
      </c>
      <c r="J19" s="996">
        <v>0</v>
      </c>
      <c r="K19" s="996">
        <v>0</v>
      </c>
      <c r="L19" s="996">
        <v>0</v>
      </c>
      <c r="M19" s="996">
        <v>0</v>
      </c>
      <c r="N19" s="996" t="b">
        <v>1</v>
      </c>
      <c r="O19" s="996"/>
      <c r="P19" s="996" t="s">
        <v>780</v>
      </c>
      <c r="Q19" s="996" t="s">
        <v>626</v>
      </c>
      <c r="R19" s="996" t="s">
        <v>1988</v>
      </c>
      <c r="S19" s="996" t="s">
        <v>621</v>
      </c>
    </row>
    <row r="20" spans="1:19" ht="15.75">
      <c r="A20" s="954">
        <v>19</v>
      </c>
      <c r="B20" s="954">
        <v>19</v>
      </c>
      <c r="C20" s="954">
        <v>0</v>
      </c>
      <c r="D20" s="954" t="s">
        <v>1995</v>
      </c>
      <c r="E20" s="954"/>
      <c r="F20" s="954"/>
      <c r="G20" s="954">
        <v>0</v>
      </c>
      <c r="H20" s="954">
        <v>0</v>
      </c>
      <c r="I20" s="954">
        <v>0</v>
      </c>
      <c r="J20" s="954">
        <v>0</v>
      </c>
      <c r="K20" s="954">
        <v>0</v>
      </c>
      <c r="L20" s="954">
        <v>0</v>
      </c>
      <c r="M20" s="954">
        <v>0</v>
      </c>
      <c r="N20" s="954" t="b">
        <v>0</v>
      </c>
      <c r="O20" s="954"/>
      <c r="P20" s="954" t="s">
        <v>620</v>
      </c>
      <c r="Q20" s="954" t="s">
        <v>1976</v>
      </c>
      <c r="R20" s="954" t="s">
        <v>1977</v>
      </c>
      <c r="S20" s="954" t="s">
        <v>621</v>
      </c>
    </row>
    <row r="21" spans="1:19" ht="15.75">
      <c r="A21" s="954">
        <v>20</v>
      </c>
      <c r="B21" s="954">
        <v>20</v>
      </c>
      <c r="C21" s="954">
        <v>0</v>
      </c>
      <c r="D21" s="954" t="s">
        <v>1996</v>
      </c>
      <c r="E21" s="954"/>
      <c r="F21" s="954"/>
      <c r="G21" s="954">
        <v>27049786</v>
      </c>
      <c r="H21" s="954">
        <v>0</v>
      </c>
      <c r="I21" s="954">
        <v>0</v>
      </c>
      <c r="J21" s="954">
        <v>0</v>
      </c>
      <c r="K21" s="954">
        <v>0</v>
      </c>
      <c r="L21" s="954">
        <v>0</v>
      </c>
      <c r="M21" s="954">
        <v>0</v>
      </c>
      <c r="N21" s="954" t="b">
        <v>1</v>
      </c>
      <c r="O21" s="954"/>
      <c r="P21" s="954" t="s">
        <v>780</v>
      </c>
      <c r="Q21" s="954" t="s">
        <v>626</v>
      </c>
      <c r="R21" s="954" t="s">
        <v>1988</v>
      </c>
      <c r="S21" s="954" t="s">
        <v>621</v>
      </c>
    </row>
    <row r="22" spans="1:19" ht="15.75">
      <c r="A22" s="954">
        <v>21</v>
      </c>
      <c r="B22" s="954">
        <v>21</v>
      </c>
      <c r="C22" s="954">
        <v>0</v>
      </c>
      <c r="D22" s="954" t="s">
        <v>1997</v>
      </c>
      <c r="E22" s="954"/>
      <c r="F22" s="954"/>
      <c r="G22" s="954">
        <v>4155904</v>
      </c>
      <c r="H22" s="954">
        <v>0</v>
      </c>
      <c r="I22" s="954">
        <v>0</v>
      </c>
      <c r="J22" s="954">
        <v>0</v>
      </c>
      <c r="K22" s="954">
        <v>0</v>
      </c>
      <c r="L22" s="954">
        <v>0</v>
      </c>
      <c r="M22" s="954">
        <v>0</v>
      </c>
      <c r="N22" s="954" t="b">
        <v>1</v>
      </c>
      <c r="O22" s="954"/>
      <c r="P22" s="954" t="s">
        <v>780</v>
      </c>
      <c r="Q22" s="954" t="s">
        <v>626</v>
      </c>
      <c r="R22" s="954" t="s">
        <v>1988</v>
      </c>
      <c r="S22" s="954" t="s">
        <v>621</v>
      </c>
    </row>
    <row r="23" spans="1:19" ht="15.75">
      <c r="A23" s="954">
        <v>22</v>
      </c>
      <c r="B23" s="954">
        <v>22</v>
      </c>
      <c r="C23" s="954">
        <v>0</v>
      </c>
      <c r="D23" s="954" t="s">
        <v>1998</v>
      </c>
      <c r="E23" s="954"/>
      <c r="F23" s="954"/>
      <c r="G23" s="954">
        <v>0</v>
      </c>
      <c r="H23" s="954">
        <v>0</v>
      </c>
      <c r="I23" s="954">
        <v>0</v>
      </c>
      <c r="J23" s="954">
        <v>0</v>
      </c>
      <c r="K23" s="954">
        <v>0</v>
      </c>
      <c r="L23" s="954">
        <v>0</v>
      </c>
      <c r="M23" s="954">
        <v>0</v>
      </c>
      <c r="N23" s="954" t="b">
        <v>1</v>
      </c>
      <c r="O23" s="954"/>
      <c r="P23" s="954" t="s">
        <v>780</v>
      </c>
      <c r="Q23" s="954" t="s">
        <v>626</v>
      </c>
      <c r="R23" s="954" t="s">
        <v>1988</v>
      </c>
      <c r="S23" s="954" t="s">
        <v>621</v>
      </c>
    </row>
    <row r="24" spans="1:19" ht="15.75">
      <c r="A24" s="954">
        <v>23</v>
      </c>
      <c r="B24" s="954">
        <v>23</v>
      </c>
      <c r="C24" s="954">
        <v>0</v>
      </c>
      <c r="D24" s="954" t="s">
        <v>0</v>
      </c>
      <c r="E24" s="954"/>
      <c r="F24" s="954"/>
      <c r="G24" s="954">
        <v>32101049</v>
      </c>
      <c r="H24" s="954">
        <v>0</v>
      </c>
      <c r="I24" s="954">
        <v>0</v>
      </c>
      <c r="J24" s="954">
        <v>0</v>
      </c>
      <c r="K24" s="954">
        <v>0</v>
      </c>
      <c r="L24" s="954">
        <v>0</v>
      </c>
      <c r="M24" s="954">
        <v>0</v>
      </c>
      <c r="N24" s="954" t="b">
        <v>1</v>
      </c>
      <c r="O24" s="954"/>
      <c r="P24" s="954" t="s">
        <v>780</v>
      </c>
      <c r="Q24" s="954" t="s">
        <v>626</v>
      </c>
      <c r="R24" s="954" t="s">
        <v>1988</v>
      </c>
      <c r="S24" s="954" t="s">
        <v>621</v>
      </c>
    </row>
    <row r="25" spans="1:19" ht="15.75">
      <c r="A25" s="954">
        <v>24</v>
      </c>
      <c r="B25" s="954">
        <v>24</v>
      </c>
      <c r="C25" s="954">
        <v>0</v>
      </c>
      <c r="D25" s="954" t="s">
        <v>1</v>
      </c>
      <c r="E25" s="954"/>
      <c r="F25" s="954"/>
      <c r="G25" s="954">
        <v>27537974</v>
      </c>
      <c r="H25" s="954">
        <v>0</v>
      </c>
      <c r="I25" s="954">
        <v>0</v>
      </c>
      <c r="J25" s="954">
        <v>0</v>
      </c>
      <c r="K25" s="954">
        <v>0</v>
      </c>
      <c r="L25" s="954">
        <v>0</v>
      </c>
      <c r="M25" s="954">
        <v>0</v>
      </c>
      <c r="N25" s="954" t="b">
        <v>1</v>
      </c>
      <c r="O25" s="954"/>
      <c r="P25" s="954" t="s">
        <v>780</v>
      </c>
      <c r="Q25" s="954" t="s">
        <v>626</v>
      </c>
      <c r="R25" s="954" t="s">
        <v>1988</v>
      </c>
      <c r="S25" s="954" t="s">
        <v>621</v>
      </c>
    </row>
    <row r="26" spans="1:19" ht="15.75">
      <c r="A26" s="954">
        <v>25</v>
      </c>
      <c r="B26" s="954">
        <v>25</v>
      </c>
      <c r="C26" s="954">
        <v>0</v>
      </c>
      <c r="D26" s="954" t="s">
        <v>2</v>
      </c>
      <c r="E26" s="954"/>
      <c r="F26" s="954"/>
      <c r="G26" s="954">
        <v>3238402</v>
      </c>
      <c r="H26" s="954">
        <v>0</v>
      </c>
      <c r="I26" s="954">
        <v>0</v>
      </c>
      <c r="J26" s="954">
        <v>0</v>
      </c>
      <c r="K26" s="954">
        <v>0</v>
      </c>
      <c r="L26" s="954">
        <v>0</v>
      </c>
      <c r="M26" s="954">
        <v>0</v>
      </c>
      <c r="N26" s="954" t="b">
        <v>1</v>
      </c>
      <c r="O26" s="954"/>
      <c r="P26" s="954" t="s">
        <v>780</v>
      </c>
      <c r="Q26" s="954" t="s">
        <v>626</v>
      </c>
      <c r="R26" s="954" t="s">
        <v>1988</v>
      </c>
      <c r="S26" s="954" t="s">
        <v>621</v>
      </c>
    </row>
    <row r="27" spans="1:19" ht="15.75">
      <c r="A27" s="954">
        <v>26</v>
      </c>
      <c r="B27" s="954">
        <v>26</v>
      </c>
      <c r="C27" s="954">
        <v>0</v>
      </c>
      <c r="D27" s="954" t="s">
        <v>3</v>
      </c>
      <c r="E27" s="954"/>
      <c r="F27" s="954"/>
      <c r="G27" s="954">
        <v>387</v>
      </c>
      <c r="H27" s="954">
        <v>0</v>
      </c>
      <c r="I27" s="954">
        <v>0</v>
      </c>
      <c r="J27" s="954">
        <v>0</v>
      </c>
      <c r="K27" s="954">
        <v>0</v>
      </c>
      <c r="L27" s="954">
        <v>0</v>
      </c>
      <c r="M27" s="954">
        <v>0</v>
      </c>
      <c r="N27" s="954" t="b">
        <v>1</v>
      </c>
      <c r="O27" s="954"/>
      <c r="P27" s="954" t="s">
        <v>780</v>
      </c>
      <c r="Q27" s="954" t="s">
        <v>626</v>
      </c>
      <c r="R27" s="954" t="s">
        <v>1988</v>
      </c>
      <c r="S27" s="954" t="s">
        <v>621</v>
      </c>
    </row>
    <row r="28" spans="1:19" ht="15.75">
      <c r="A28" s="954">
        <v>27</v>
      </c>
      <c r="B28" s="954">
        <v>27</v>
      </c>
      <c r="C28" s="954">
        <v>0</v>
      </c>
      <c r="D28" s="954" t="s">
        <v>4</v>
      </c>
      <c r="E28" s="954"/>
      <c r="F28" s="954"/>
      <c r="G28" s="954">
        <v>33541714</v>
      </c>
      <c r="H28" s="954">
        <v>0</v>
      </c>
      <c r="I28" s="954">
        <v>0</v>
      </c>
      <c r="J28" s="954">
        <v>0</v>
      </c>
      <c r="K28" s="954">
        <v>0</v>
      </c>
      <c r="L28" s="954">
        <v>0</v>
      </c>
      <c r="M28" s="954">
        <v>0</v>
      </c>
      <c r="N28" s="954" t="b">
        <v>1</v>
      </c>
      <c r="O28" s="954"/>
      <c r="P28" s="954" t="s">
        <v>780</v>
      </c>
      <c r="Q28" s="954" t="s">
        <v>626</v>
      </c>
      <c r="R28" s="954" t="s">
        <v>1988</v>
      </c>
      <c r="S28" s="954" t="s">
        <v>621</v>
      </c>
    </row>
    <row r="29" spans="1:19" ht="15.75">
      <c r="A29" s="954">
        <v>28</v>
      </c>
      <c r="B29" s="954">
        <v>28</v>
      </c>
      <c r="C29" s="954">
        <v>0</v>
      </c>
      <c r="D29" s="954" t="s">
        <v>5</v>
      </c>
      <c r="E29" s="954"/>
      <c r="F29" s="954"/>
      <c r="G29" s="954">
        <v>127625216</v>
      </c>
      <c r="H29" s="954">
        <v>13496275</v>
      </c>
      <c r="I29" s="954">
        <v>141121491</v>
      </c>
      <c r="J29" s="954">
        <v>0</v>
      </c>
      <c r="K29" s="954">
        <v>0</v>
      </c>
      <c r="L29" s="954">
        <v>0</v>
      </c>
      <c r="M29" s="954">
        <v>0</v>
      </c>
      <c r="N29" s="954" t="b">
        <v>1</v>
      </c>
      <c r="O29" s="954"/>
      <c r="P29" s="954"/>
      <c r="Q29" s="954"/>
      <c r="R29" s="954" t="s">
        <v>1988</v>
      </c>
      <c r="S29" s="954" t="s">
        <v>621</v>
      </c>
    </row>
    <row r="30" spans="1:19" ht="15.75">
      <c r="A30" s="954">
        <v>29</v>
      </c>
      <c r="B30" s="954">
        <v>29</v>
      </c>
      <c r="C30" s="954">
        <v>0</v>
      </c>
      <c r="D30" s="954" t="s">
        <v>6</v>
      </c>
      <c r="E30" s="954"/>
      <c r="F30" s="954"/>
      <c r="G30" s="954">
        <v>0</v>
      </c>
      <c r="H30" s="954">
        <v>0</v>
      </c>
      <c r="I30" s="954">
        <v>0</v>
      </c>
      <c r="J30" s="954">
        <v>0</v>
      </c>
      <c r="K30" s="954">
        <v>0</v>
      </c>
      <c r="L30" s="954">
        <v>0</v>
      </c>
      <c r="M30" s="954">
        <v>0</v>
      </c>
      <c r="N30" s="954" t="b">
        <v>0</v>
      </c>
      <c r="O30" s="954"/>
      <c r="P30" s="954" t="s">
        <v>620</v>
      </c>
      <c r="Q30" s="954" t="s">
        <v>1976</v>
      </c>
      <c r="R30" s="954" t="s">
        <v>1977</v>
      </c>
      <c r="S30" s="954" t="s">
        <v>621</v>
      </c>
    </row>
    <row r="31" spans="1:19" ht="15.75">
      <c r="A31" s="954">
        <v>30</v>
      </c>
      <c r="B31" s="954">
        <v>30</v>
      </c>
      <c r="C31" s="954">
        <v>0</v>
      </c>
      <c r="D31" s="954" t="s">
        <v>237</v>
      </c>
      <c r="E31" s="954"/>
      <c r="F31" s="954"/>
      <c r="G31" s="954">
        <v>0</v>
      </c>
      <c r="H31" s="954">
        <v>0</v>
      </c>
      <c r="I31" s="954">
        <v>0</v>
      </c>
      <c r="J31" s="954">
        <v>0</v>
      </c>
      <c r="K31" s="954">
        <v>0</v>
      </c>
      <c r="L31" s="954">
        <v>0</v>
      </c>
      <c r="M31" s="954">
        <v>0</v>
      </c>
      <c r="N31" s="954" t="b">
        <v>0</v>
      </c>
      <c r="O31" s="954"/>
      <c r="P31" s="954" t="s">
        <v>620</v>
      </c>
      <c r="Q31" s="954" t="s">
        <v>1976</v>
      </c>
      <c r="R31" s="954" t="s">
        <v>1977</v>
      </c>
      <c r="S31" s="954" t="s">
        <v>621</v>
      </c>
    </row>
    <row r="32" spans="1:19" ht="15.75">
      <c r="A32" s="954">
        <v>31</v>
      </c>
      <c r="B32" s="954">
        <v>31</v>
      </c>
      <c r="C32" s="954">
        <v>0</v>
      </c>
      <c r="D32" s="954" t="s">
        <v>7</v>
      </c>
      <c r="E32" s="954"/>
      <c r="F32" s="954"/>
      <c r="G32" s="954">
        <v>0</v>
      </c>
      <c r="H32" s="954">
        <v>0</v>
      </c>
      <c r="I32" s="954">
        <v>0</v>
      </c>
      <c r="J32" s="954">
        <v>0</v>
      </c>
      <c r="K32" s="954">
        <v>0</v>
      </c>
      <c r="L32" s="954">
        <v>0</v>
      </c>
      <c r="M32" s="954">
        <v>0</v>
      </c>
      <c r="N32" s="954" t="b">
        <v>0</v>
      </c>
      <c r="O32" s="954" t="s">
        <v>8</v>
      </c>
      <c r="P32" s="954" t="s">
        <v>620</v>
      </c>
      <c r="Q32" s="954" t="s">
        <v>626</v>
      </c>
      <c r="R32" s="954" t="s">
        <v>1977</v>
      </c>
      <c r="S32" s="954" t="s">
        <v>621</v>
      </c>
    </row>
    <row r="33" spans="1:19" ht="15.75">
      <c r="A33" s="954">
        <v>32</v>
      </c>
      <c r="B33" s="954">
        <v>32</v>
      </c>
      <c r="C33" s="954">
        <v>0</v>
      </c>
      <c r="D33" s="954" t="s">
        <v>9</v>
      </c>
      <c r="E33" s="954"/>
      <c r="F33" s="954"/>
      <c r="G33" s="954">
        <v>0</v>
      </c>
      <c r="H33" s="954">
        <v>0</v>
      </c>
      <c r="I33" s="954">
        <v>0</v>
      </c>
      <c r="J33" s="954">
        <v>0</v>
      </c>
      <c r="K33" s="954">
        <v>0</v>
      </c>
      <c r="L33" s="954">
        <v>0</v>
      </c>
      <c r="M33" s="954">
        <v>0</v>
      </c>
      <c r="N33" s="954" t="b">
        <v>0</v>
      </c>
      <c r="O33" s="954" t="s">
        <v>10</v>
      </c>
      <c r="P33" s="954" t="s">
        <v>620</v>
      </c>
      <c r="Q33" s="954" t="s">
        <v>626</v>
      </c>
      <c r="R33" s="954" t="s">
        <v>1977</v>
      </c>
      <c r="S33" s="954" t="s">
        <v>621</v>
      </c>
    </row>
    <row r="34" spans="1:19" ht="15.75">
      <c r="A34" s="954">
        <v>33</v>
      </c>
      <c r="B34" s="954">
        <v>33</v>
      </c>
      <c r="C34" s="954">
        <v>0</v>
      </c>
      <c r="D34" s="954" t="s">
        <v>11</v>
      </c>
      <c r="E34" s="954"/>
      <c r="F34" s="954"/>
      <c r="G34" s="954">
        <v>0</v>
      </c>
      <c r="H34" s="954">
        <v>0</v>
      </c>
      <c r="I34" s="954">
        <v>0</v>
      </c>
      <c r="J34" s="954">
        <v>0</v>
      </c>
      <c r="K34" s="954">
        <v>0</v>
      </c>
      <c r="L34" s="954">
        <v>0</v>
      </c>
      <c r="M34" s="954">
        <v>0</v>
      </c>
      <c r="N34" s="954" t="b">
        <v>0</v>
      </c>
      <c r="O34" s="954" t="s">
        <v>12</v>
      </c>
      <c r="P34" s="954" t="s">
        <v>620</v>
      </c>
      <c r="Q34" s="954" t="s">
        <v>626</v>
      </c>
      <c r="R34" s="954" t="s">
        <v>1977</v>
      </c>
      <c r="S34" s="954" t="s">
        <v>621</v>
      </c>
    </row>
    <row r="35" spans="1:19" ht="15.75">
      <c r="A35" s="954">
        <v>34</v>
      </c>
      <c r="B35" s="954">
        <v>34</v>
      </c>
      <c r="C35" s="954">
        <v>0</v>
      </c>
      <c r="D35" s="954" t="s">
        <v>13</v>
      </c>
      <c r="E35" s="954"/>
      <c r="F35" s="954"/>
      <c r="G35" s="954">
        <v>0</v>
      </c>
      <c r="H35" s="954">
        <v>0</v>
      </c>
      <c r="I35" s="954">
        <v>0</v>
      </c>
      <c r="J35" s="954">
        <v>0</v>
      </c>
      <c r="K35" s="954">
        <v>0</v>
      </c>
      <c r="L35" s="954">
        <v>0</v>
      </c>
      <c r="M35" s="954">
        <v>0</v>
      </c>
      <c r="N35" s="954" t="b">
        <v>0</v>
      </c>
      <c r="O35" s="954" t="s">
        <v>14</v>
      </c>
      <c r="P35" s="954" t="s">
        <v>620</v>
      </c>
      <c r="Q35" s="954" t="s">
        <v>626</v>
      </c>
      <c r="R35" s="954" t="s">
        <v>1977</v>
      </c>
      <c r="S35" s="954" t="s">
        <v>621</v>
      </c>
    </row>
    <row r="36" spans="1:19" ht="15.75">
      <c r="A36" s="954">
        <v>35</v>
      </c>
      <c r="B36" s="954">
        <v>35</v>
      </c>
      <c r="C36" s="954">
        <v>0</v>
      </c>
      <c r="D36" s="954" t="s">
        <v>102</v>
      </c>
      <c r="E36" s="954"/>
      <c r="F36" s="954"/>
      <c r="G36" s="954">
        <v>0</v>
      </c>
      <c r="H36" s="954">
        <v>0</v>
      </c>
      <c r="I36" s="954">
        <v>0</v>
      </c>
      <c r="J36" s="954">
        <v>0</v>
      </c>
      <c r="K36" s="954">
        <v>0</v>
      </c>
      <c r="L36" s="954">
        <v>0</v>
      </c>
      <c r="M36" s="954">
        <v>0</v>
      </c>
      <c r="N36" s="954" t="b">
        <v>0</v>
      </c>
      <c r="O36" s="954" t="s">
        <v>15</v>
      </c>
      <c r="P36" s="954" t="s">
        <v>620</v>
      </c>
      <c r="Q36" s="954" t="s">
        <v>626</v>
      </c>
      <c r="R36" s="954" t="s">
        <v>1977</v>
      </c>
      <c r="S36" s="954" t="s">
        <v>621</v>
      </c>
    </row>
    <row r="37" spans="1:19" ht="15.75">
      <c r="A37" s="954">
        <v>36</v>
      </c>
      <c r="B37" s="954">
        <v>36</v>
      </c>
      <c r="C37" s="954">
        <v>0</v>
      </c>
      <c r="D37" s="954" t="s">
        <v>362</v>
      </c>
      <c r="E37" s="954"/>
      <c r="F37" s="954"/>
      <c r="G37" s="954">
        <v>0</v>
      </c>
      <c r="H37" s="954">
        <v>0</v>
      </c>
      <c r="I37" s="954">
        <v>0</v>
      </c>
      <c r="J37" s="954">
        <v>0</v>
      </c>
      <c r="K37" s="954">
        <v>0</v>
      </c>
      <c r="L37" s="954">
        <v>0</v>
      </c>
      <c r="M37" s="954">
        <v>0</v>
      </c>
      <c r="N37" s="954" t="b">
        <v>0</v>
      </c>
      <c r="O37" s="954" t="s">
        <v>16</v>
      </c>
      <c r="P37" s="954" t="s">
        <v>620</v>
      </c>
      <c r="Q37" s="954" t="s">
        <v>626</v>
      </c>
      <c r="R37" s="954" t="s">
        <v>1977</v>
      </c>
      <c r="S37" s="954" t="s">
        <v>621</v>
      </c>
    </row>
    <row r="38" spans="1:19" ht="15.75">
      <c r="A38" s="954">
        <v>37</v>
      </c>
      <c r="B38" s="954">
        <v>37</v>
      </c>
      <c r="C38" s="954">
        <v>0</v>
      </c>
      <c r="D38" s="954" t="s">
        <v>363</v>
      </c>
      <c r="E38" s="954"/>
      <c r="F38" s="954"/>
      <c r="G38" s="954">
        <v>0</v>
      </c>
      <c r="H38" s="954">
        <v>0</v>
      </c>
      <c r="I38" s="954">
        <v>0</v>
      </c>
      <c r="J38" s="954">
        <v>0</v>
      </c>
      <c r="K38" s="954">
        <v>0</v>
      </c>
      <c r="L38" s="954">
        <v>0</v>
      </c>
      <c r="M38" s="954">
        <v>0</v>
      </c>
      <c r="N38" s="954" t="b">
        <v>0</v>
      </c>
      <c r="O38" s="954" t="s">
        <v>17</v>
      </c>
      <c r="P38" s="954" t="s">
        <v>620</v>
      </c>
      <c r="Q38" s="954" t="s">
        <v>626</v>
      </c>
      <c r="R38" s="954" t="s">
        <v>1977</v>
      </c>
      <c r="S38" s="954" t="s">
        <v>621</v>
      </c>
    </row>
    <row r="39" spans="1:19" ht="15.75">
      <c r="A39" s="954">
        <v>38</v>
      </c>
      <c r="B39" s="954">
        <v>38</v>
      </c>
      <c r="C39" s="954">
        <v>0</v>
      </c>
      <c r="D39" s="954" t="s">
        <v>364</v>
      </c>
      <c r="E39" s="954"/>
      <c r="F39" s="954"/>
      <c r="G39" s="954">
        <v>0</v>
      </c>
      <c r="H39" s="954">
        <v>0</v>
      </c>
      <c r="I39" s="954">
        <v>0</v>
      </c>
      <c r="J39" s="954">
        <v>0</v>
      </c>
      <c r="K39" s="954">
        <v>0</v>
      </c>
      <c r="L39" s="954">
        <v>0</v>
      </c>
      <c r="M39" s="954">
        <v>0</v>
      </c>
      <c r="N39" s="954" t="b">
        <v>0</v>
      </c>
      <c r="O39" s="954" t="s">
        <v>18</v>
      </c>
      <c r="P39" s="954" t="s">
        <v>620</v>
      </c>
      <c r="Q39" s="954" t="s">
        <v>626</v>
      </c>
      <c r="R39" s="954" t="s">
        <v>1977</v>
      </c>
      <c r="S39" s="954" t="s">
        <v>621</v>
      </c>
    </row>
    <row r="40" spans="1:19" ht="15.75">
      <c r="A40" s="954">
        <v>39</v>
      </c>
      <c r="B40" s="954">
        <v>39</v>
      </c>
      <c r="C40" s="954">
        <v>0</v>
      </c>
      <c r="D40" s="954" t="s">
        <v>365</v>
      </c>
      <c r="E40" s="954"/>
      <c r="F40" s="954"/>
      <c r="G40" s="954">
        <v>0</v>
      </c>
      <c r="H40" s="954">
        <v>0</v>
      </c>
      <c r="I40" s="954">
        <v>0</v>
      </c>
      <c r="J40" s="954">
        <v>0</v>
      </c>
      <c r="K40" s="954">
        <v>0</v>
      </c>
      <c r="L40" s="954">
        <v>0</v>
      </c>
      <c r="M40" s="954">
        <v>0</v>
      </c>
      <c r="N40" s="954" t="b">
        <v>0</v>
      </c>
      <c r="O40" s="954" t="s">
        <v>19</v>
      </c>
      <c r="P40" s="954" t="s">
        <v>620</v>
      </c>
      <c r="Q40" s="954" t="s">
        <v>626</v>
      </c>
      <c r="R40" s="954" t="s">
        <v>1977</v>
      </c>
      <c r="S40" s="954" t="s">
        <v>621</v>
      </c>
    </row>
    <row r="41" spans="1:19" ht="15.75">
      <c r="A41" s="954">
        <v>40</v>
      </c>
      <c r="B41" s="954">
        <v>40</v>
      </c>
      <c r="C41" s="954">
        <v>0</v>
      </c>
      <c r="D41" s="954" t="s">
        <v>366</v>
      </c>
      <c r="E41" s="954"/>
      <c r="F41" s="954"/>
      <c r="G41" s="954">
        <v>0</v>
      </c>
      <c r="H41" s="954">
        <v>0</v>
      </c>
      <c r="I41" s="954">
        <v>0</v>
      </c>
      <c r="J41" s="954">
        <v>0</v>
      </c>
      <c r="K41" s="954">
        <v>0</v>
      </c>
      <c r="L41" s="954">
        <v>0</v>
      </c>
      <c r="M41" s="954">
        <v>0</v>
      </c>
      <c r="N41" s="954" t="b">
        <v>0</v>
      </c>
      <c r="O41" s="954" t="s">
        <v>20</v>
      </c>
      <c r="P41" s="954" t="s">
        <v>620</v>
      </c>
      <c r="Q41" s="954" t="s">
        <v>626</v>
      </c>
      <c r="R41" s="954" t="s">
        <v>1977</v>
      </c>
      <c r="S41" s="954" t="s">
        <v>621</v>
      </c>
    </row>
    <row r="42" spans="1:19" ht="15.75">
      <c r="A42" s="954">
        <v>41</v>
      </c>
      <c r="B42" s="954">
        <v>41</v>
      </c>
      <c r="C42" s="954">
        <v>0</v>
      </c>
      <c r="D42" s="954" t="s">
        <v>21</v>
      </c>
      <c r="E42" s="954"/>
      <c r="F42" s="954"/>
      <c r="G42" s="954">
        <v>0</v>
      </c>
      <c r="H42" s="954">
        <v>0</v>
      </c>
      <c r="I42" s="954">
        <v>0</v>
      </c>
      <c r="J42" s="954">
        <v>0</v>
      </c>
      <c r="K42" s="954">
        <v>0</v>
      </c>
      <c r="L42" s="954">
        <v>0</v>
      </c>
      <c r="M42" s="954">
        <v>0</v>
      </c>
      <c r="N42" s="954" t="b">
        <v>1</v>
      </c>
      <c r="O42" s="954"/>
      <c r="P42" s="954" t="s">
        <v>780</v>
      </c>
      <c r="Q42" s="954" t="s">
        <v>626</v>
      </c>
      <c r="R42" s="954" t="s">
        <v>1988</v>
      </c>
      <c r="S42" s="954" t="s">
        <v>621</v>
      </c>
    </row>
    <row r="43" spans="1:19" ht="15.75">
      <c r="A43" s="954">
        <v>42</v>
      </c>
      <c r="B43" s="954">
        <v>42</v>
      </c>
      <c r="C43" s="954">
        <v>0</v>
      </c>
      <c r="D43" s="954" t="s">
        <v>238</v>
      </c>
      <c r="E43" s="954"/>
      <c r="F43" s="954"/>
      <c r="G43" s="954">
        <v>0</v>
      </c>
      <c r="H43" s="954">
        <v>0</v>
      </c>
      <c r="I43" s="954">
        <v>0</v>
      </c>
      <c r="J43" s="954">
        <v>0</v>
      </c>
      <c r="K43" s="954">
        <v>0</v>
      </c>
      <c r="L43" s="954">
        <v>0</v>
      </c>
      <c r="M43" s="954">
        <v>0</v>
      </c>
      <c r="N43" s="954" t="b">
        <v>0</v>
      </c>
      <c r="O43" s="954"/>
      <c r="P43" s="954" t="s">
        <v>620</v>
      </c>
      <c r="Q43" s="954" t="s">
        <v>1976</v>
      </c>
      <c r="R43" s="954" t="s">
        <v>1977</v>
      </c>
      <c r="S43" s="954" t="s">
        <v>621</v>
      </c>
    </row>
    <row r="44" spans="1:19" ht="15.75">
      <c r="A44" s="954">
        <v>43</v>
      </c>
      <c r="B44" s="954">
        <v>43</v>
      </c>
      <c r="C44" s="954">
        <v>0</v>
      </c>
      <c r="D44" s="954" t="s">
        <v>7</v>
      </c>
      <c r="E44" s="954"/>
      <c r="F44" s="954"/>
      <c r="G44" s="954">
        <v>0</v>
      </c>
      <c r="H44" s="954">
        <v>0</v>
      </c>
      <c r="I44" s="954">
        <v>0</v>
      </c>
      <c r="J44" s="954">
        <v>0</v>
      </c>
      <c r="K44" s="954">
        <v>0</v>
      </c>
      <c r="L44" s="954">
        <v>0</v>
      </c>
      <c r="M44" s="954">
        <v>0</v>
      </c>
      <c r="N44" s="954" t="b">
        <v>0</v>
      </c>
      <c r="O44" s="954" t="s">
        <v>22</v>
      </c>
      <c r="P44" s="954" t="s">
        <v>620</v>
      </c>
      <c r="Q44" s="954" t="s">
        <v>626</v>
      </c>
      <c r="R44" s="954" t="s">
        <v>1977</v>
      </c>
      <c r="S44" s="954" t="s">
        <v>621</v>
      </c>
    </row>
    <row r="45" spans="1:19" ht="15.75">
      <c r="A45" s="954">
        <v>44</v>
      </c>
      <c r="B45" s="954">
        <v>44</v>
      </c>
      <c r="C45" s="954">
        <v>0</v>
      </c>
      <c r="D45" s="954" t="s">
        <v>23</v>
      </c>
      <c r="E45" s="954"/>
      <c r="F45" s="954"/>
      <c r="G45" s="954">
        <v>0</v>
      </c>
      <c r="H45" s="954">
        <v>0</v>
      </c>
      <c r="I45" s="954">
        <v>0</v>
      </c>
      <c r="J45" s="954">
        <v>0</v>
      </c>
      <c r="K45" s="954">
        <v>0</v>
      </c>
      <c r="L45" s="954">
        <v>0</v>
      </c>
      <c r="M45" s="954">
        <v>0</v>
      </c>
      <c r="N45" s="954" t="b">
        <v>0</v>
      </c>
      <c r="O45" s="954" t="s">
        <v>24</v>
      </c>
      <c r="P45" s="954" t="s">
        <v>620</v>
      </c>
      <c r="Q45" s="954" t="s">
        <v>626</v>
      </c>
      <c r="R45" s="954" t="s">
        <v>1977</v>
      </c>
      <c r="S45" s="954" t="s">
        <v>621</v>
      </c>
    </row>
    <row r="46" spans="1:19" ht="15.75">
      <c r="A46" s="954">
        <v>45</v>
      </c>
      <c r="B46" s="954">
        <v>45</v>
      </c>
      <c r="C46" s="954">
        <v>0</v>
      </c>
      <c r="D46" s="954" t="s">
        <v>11</v>
      </c>
      <c r="E46" s="954"/>
      <c r="F46" s="954"/>
      <c r="G46" s="954">
        <v>0</v>
      </c>
      <c r="H46" s="954">
        <v>0</v>
      </c>
      <c r="I46" s="954">
        <v>0</v>
      </c>
      <c r="J46" s="954">
        <v>0</v>
      </c>
      <c r="K46" s="954">
        <v>0</v>
      </c>
      <c r="L46" s="954">
        <v>0</v>
      </c>
      <c r="M46" s="954">
        <v>0</v>
      </c>
      <c r="N46" s="954" t="b">
        <v>0</v>
      </c>
      <c r="O46" s="954" t="s">
        <v>25</v>
      </c>
      <c r="P46" s="954" t="s">
        <v>620</v>
      </c>
      <c r="Q46" s="954" t="s">
        <v>626</v>
      </c>
      <c r="R46" s="954" t="s">
        <v>1977</v>
      </c>
      <c r="S46" s="954" t="s">
        <v>621</v>
      </c>
    </row>
    <row r="47" spans="1:19" ht="15.75">
      <c r="A47" s="954">
        <v>46</v>
      </c>
      <c r="B47" s="954">
        <v>46</v>
      </c>
      <c r="C47" s="954">
        <v>0</v>
      </c>
      <c r="D47" s="954" t="s">
        <v>13</v>
      </c>
      <c r="E47" s="954"/>
      <c r="F47" s="954"/>
      <c r="G47" s="954">
        <v>0</v>
      </c>
      <c r="H47" s="954">
        <v>0</v>
      </c>
      <c r="I47" s="954">
        <v>0</v>
      </c>
      <c r="J47" s="954">
        <v>0</v>
      </c>
      <c r="K47" s="954">
        <v>0</v>
      </c>
      <c r="L47" s="954">
        <v>0</v>
      </c>
      <c r="M47" s="954">
        <v>0</v>
      </c>
      <c r="N47" s="954" t="b">
        <v>0</v>
      </c>
      <c r="O47" s="954" t="s">
        <v>26</v>
      </c>
      <c r="P47" s="954" t="s">
        <v>620</v>
      </c>
      <c r="Q47" s="954" t="s">
        <v>626</v>
      </c>
      <c r="R47" s="954" t="s">
        <v>1977</v>
      </c>
      <c r="S47" s="954" t="s">
        <v>621</v>
      </c>
    </row>
    <row r="48" spans="1:19" ht="15.75">
      <c r="A48" s="954">
        <v>47</v>
      </c>
      <c r="B48" s="954">
        <v>47</v>
      </c>
      <c r="C48" s="954">
        <v>0</v>
      </c>
      <c r="D48" s="954" t="s">
        <v>102</v>
      </c>
      <c r="E48" s="954"/>
      <c r="F48" s="954"/>
      <c r="G48" s="954">
        <v>0</v>
      </c>
      <c r="H48" s="954">
        <v>0</v>
      </c>
      <c r="I48" s="954">
        <v>0</v>
      </c>
      <c r="J48" s="954">
        <v>0</v>
      </c>
      <c r="K48" s="954">
        <v>0</v>
      </c>
      <c r="L48" s="954">
        <v>0</v>
      </c>
      <c r="M48" s="954">
        <v>0</v>
      </c>
      <c r="N48" s="954" t="b">
        <v>0</v>
      </c>
      <c r="O48" s="954" t="s">
        <v>27</v>
      </c>
      <c r="P48" s="954" t="s">
        <v>620</v>
      </c>
      <c r="Q48" s="954" t="s">
        <v>626</v>
      </c>
      <c r="R48" s="954" t="s">
        <v>1977</v>
      </c>
      <c r="S48" s="954" t="s">
        <v>621</v>
      </c>
    </row>
    <row r="49" spans="1:19" ht="15.75">
      <c r="A49" s="954">
        <v>48</v>
      </c>
      <c r="B49" s="954">
        <v>48</v>
      </c>
      <c r="C49" s="954">
        <v>0</v>
      </c>
      <c r="D49" s="954" t="s">
        <v>362</v>
      </c>
      <c r="E49" s="954"/>
      <c r="F49" s="954"/>
      <c r="G49" s="954">
        <v>0</v>
      </c>
      <c r="H49" s="954">
        <v>0</v>
      </c>
      <c r="I49" s="954">
        <v>0</v>
      </c>
      <c r="J49" s="954">
        <v>0</v>
      </c>
      <c r="K49" s="954">
        <v>0</v>
      </c>
      <c r="L49" s="954">
        <v>0</v>
      </c>
      <c r="M49" s="954">
        <v>0</v>
      </c>
      <c r="N49" s="954" t="b">
        <v>0</v>
      </c>
      <c r="O49" s="954" t="s">
        <v>28</v>
      </c>
      <c r="P49" s="954" t="s">
        <v>620</v>
      </c>
      <c r="Q49" s="954" t="s">
        <v>626</v>
      </c>
      <c r="R49" s="954" t="s">
        <v>1977</v>
      </c>
      <c r="S49" s="954" t="s">
        <v>621</v>
      </c>
    </row>
    <row r="50" spans="1:19" ht="15.75">
      <c r="A50" s="954">
        <v>49</v>
      </c>
      <c r="B50" s="954">
        <v>49</v>
      </c>
      <c r="C50" s="954">
        <v>0</v>
      </c>
      <c r="D50" s="954" t="s">
        <v>366</v>
      </c>
      <c r="E50" s="954"/>
      <c r="F50" s="954"/>
      <c r="G50" s="954">
        <v>0</v>
      </c>
      <c r="H50" s="954">
        <v>0</v>
      </c>
      <c r="I50" s="954">
        <v>0</v>
      </c>
      <c r="J50" s="954">
        <v>0</v>
      </c>
      <c r="K50" s="954">
        <v>0</v>
      </c>
      <c r="L50" s="954">
        <v>0</v>
      </c>
      <c r="M50" s="954">
        <v>0</v>
      </c>
      <c r="N50" s="954" t="b">
        <v>0</v>
      </c>
      <c r="O50" s="954" t="s">
        <v>29</v>
      </c>
      <c r="P50" s="954" t="s">
        <v>620</v>
      </c>
      <c r="Q50" s="954" t="s">
        <v>626</v>
      </c>
      <c r="R50" s="954" t="s">
        <v>1977</v>
      </c>
      <c r="S50" s="954" t="s">
        <v>621</v>
      </c>
    </row>
    <row r="51" spans="1:19" ht="15.75">
      <c r="A51" s="954">
        <v>50</v>
      </c>
      <c r="B51" s="954">
        <v>50</v>
      </c>
      <c r="C51" s="954">
        <v>0</v>
      </c>
      <c r="D51" s="954" t="s">
        <v>30</v>
      </c>
      <c r="E51" s="954"/>
      <c r="F51" s="954"/>
      <c r="G51" s="954">
        <v>0</v>
      </c>
      <c r="H51" s="954">
        <v>0</v>
      </c>
      <c r="I51" s="954">
        <v>0</v>
      </c>
      <c r="J51" s="954">
        <v>0</v>
      </c>
      <c r="K51" s="954">
        <v>0</v>
      </c>
      <c r="L51" s="954">
        <v>0</v>
      </c>
      <c r="M51" s="954">
        <v>0</v>
      </c>
      <c r="N51" s="954" t="b">
        <v>1</v>
      </c>
      <c r="O51" s="954"/>
      <c r="P51" s="954" t="s">
        <v>780</v>
      </c>
      <c r="Q51" s="954" t="s">
        <v>626</v>
      </c>
      <c r="R51" s="954" t="s">
        <v>1988</v>
      </c>
      <c r="S51" s="954" t="s">
        <v>621</v>
      </c>
    </row>
    <row r="52" spans="1:19" ht="15.75">
      <c r="A52" s="954">
        <v>51</v>
      </c>
      <c r="B52" s="954">
        <v>51</v>
      </c>
      <c r="C52" s="954">
        <v>0</v>
      </c>
      <c r="D52" s="954" t="s">
        <v>1995</v>
      </c>
      <c r="E52" s="954"/>
      <c r="F52" s="954"/>
      <c r="G52" s="954">
        <v>0</v>
      </c>
      <c r="H52" s="954">
        <v>0</v>
      </c>
      <c r="I52" s="954">
        <v>0</v>
      </c>
      <c r="J52" s="954">
        <v>0</v>
      </c>
      <c r="K52" s="954">
        <v>0</v>
      </c>
      <c r="L52" s="954">
        <v>0</v>
      </c>
      <c r="M52" s="954">
        <v>0</v>
      </c>
      <c r="N52" s="954" t="b">
        <v>0</v>
      </c>
      <c r="O52" s="954"/>
      <c r="P52" s="954" t="s">
        <v>620</v>
      </c>
      <c r="Q52" s="954" t="s">
        <v>1976</v>
      </c>
      <c r="R52" s="954" t="s">
        <v>1977</v>
      </c>
      <c r="S52" s="954" t="s">
        <v>621</v>
      </c>
    </row>
    <row r="53" spans="1:19" ht="15.75">
      <c r="A53" s="954">
        <v>52</v>
      </c>
      <c r="B53" s="954">
        <v>52</v>
      </c>
      <c r="C53" s="954">
        <v>0</v>
      </c>
      <c r="D53" s="954" t="s">
        <v>31</v>
      </c>
      <c r="E53" s="954"/>
      <c r="F53" s="954"/>
      <c r="G53" s="954">
        <v>0</v>
      </c>
      <c r="H53" s="954">
        <v>0</v>
      </c>
      <c r="I53" s="954">
        <v>0</v>
      </c>
      <c r="J53" s="954">
        <v>0</v>
      </c>
      <c r="K53" s="954">
        <v>0</v>
      </c>
      <c r="L53" s="954">
        <v>0</v>
      </c>
      <c r="M53" s="954">
        <v>0</v>
      </c>
      <c r="N53" s="954" t="b">
        <v>1</v>
      </c>
      <c r="O53" s="954"/>
      <c r="P53" s="954" t="s">
        <v>780</v>
      </c>
      <c r="Q53" s="954" t="s">
        <v>626</v>
      </c>
      <c r="R53" s="954" t="s">
        <v>1988</v>
      </c>
      <c r="S53" s="954" t="s">
        <v>621</v>
      </c>
    </row>
    <row r="54" spans="1:19" ht="15.75">
      <c r="A54" s="954">
        <v>53</v>
      </c>
      <c r="B54" s="954">
        <v>53</v>
      </c>
      <c r="C54" s="954">
        <v>0</v>
      </c>
      <c r="D54" s="954" t="s">
        <v>32</v>
      </c>
      <c r="E54" s="954"/>
      <c r="F54" s="954"/>
      <c r="G54" s="954">
        <v>0</v>
      </c>
      <c r="H54" s="954">
        <v>0</v>
      </c>
      <c r="I54" s="954">
        <v>0</v>
      </c>
      <c r="J54" s="954">
        <v>0</v>
      </c>
      <c r="K54" s="954">
        <v>0</v>
      </c>
      <c r="L54" s="954">
        <v>0</v>
      </c>
      <c r="M54" s="954">
        <v>0</v>
      </c>
      <c r="N54" s="954" t="b">
        <v>1</v>
      </c>
      <c r="O54" s="954"/>
      <c r="P54" s="954" t="s">
        <v>780</v>
      </c>
      <c r="Q54" s="954" t="s">
        <v>626</v>
      </c>
      <c r="R54" s="954" t="s">
        <v>1988</v>
      </c>
      <c r="S54" s="954" t="s">
        <v>621</v>
      </c>
    </row>
    <row r="55" spans="1:19" ht="15.75">
      <c r="A55" s="954">
        <v>54</v>
      </c>
      <c r="B55" s="954">
        <v>54</v>
      </c>
      <c r="C55" s="954">
        <v>0</v>
      </c>
      <c r="D55" s="954" t="s">
        <v>33</v>
      </c>
      <c r="E55" s="954"/>
      <c r="F55" s="954"/>
      <c r="G55" s="954">
        <v>0</v>
      </c>
      <c r="H55" s="954">
        <v>0</v>
      </c>
      <c r="I55" s="954">
        <v>0</v>
      </c>
      <c r="J55" s="954">
        <v>0</v>
      </c>
      <c r="K55" s="954">
        <v>0</v>
      </c>
      <c r="L55" s="954">
        <v>0</v>
      </c>
      <c r="M55" s="954">
        <v>0</v>
      </c>
      <c r="N55" s="954" t="b">
        <v>1</v>
      </c>
      <c r="O55" s="954"/>
      <c r="P55" s="954" t="s">
        <v>780</v>
      </c>
      <c r="Q55" s="954" t="s">
        <v>626</v>
      </c>
      <c r="R55" s="954" t="s">
        <v>1988</v>
      </c>
      <c r="S55" s="954" t="s">
        <v>621</v>
      </c>
    </row>
    <row r="56" spans="1:19" ht="15.75">
      <c r="A56" s="954">
        <v>55</v>
      </c>
      <c r="B56" s="954">
        <v>55</v>
      </c>
      <c r="C56" s="954">
        <v>0</v>
      </c>
      <c r="D56" s="954" t="s">
        <v>34</v>
      </c>
      <c r="E56" s="954"/>
      <c r="F56" s="954"/>
      <c r="G56" s="954">
        <v>0</v>
      </c>
      <c r="H56" s="954">
        <v>0</v>
      </c>
      <c r="I56" s="954">
        <v>0</v>
      </c>
      <c r="J56" s="954">
        <v>0</v>
      </c>
      <c r="K56" s="954">
        <v>0</v>
      </c>
      <c r="L56" s="954">
        <v>0</v>
      </c>
      <c r="M56" s="954">
        <v>0</v>
      </c>
      <c r="N56" s="954" t="b">
        <v>1</v>
      </c>
      <c r="O56" s="954"/>
      <c r="P56" s="954" t="s">
        <v>780</v>
      </c>
      <c r="Q56" s="954" t="s">
        <v>626</v>
      </c>
      <c r="R56" s="954" t="s">
        <v>1988</v>
      </c>
      <c r="S56" s="954" t="s">
        <v>621</v>
      </c>
    </row>
    <row r="57" spans="1:19" ht="15.75">
      <c r="A57" s="954">
        <v>56</v>
      </c>
      <c r="B57" s="954">
        <v>56</v>
      </c>
      <c r="C57" s="954">
        <v>0</v>
      </c>
      <c r="D57" s="954" t="s">
        <v>35</v>
      </c>
      <c r="E57" s="954"/>
      <c r="F57" s="954"/>
      <c r="G57" s="954">
        <v>0</v>
      </c>
      <c r="H57" s="954">
        <v>0</v>
      </c>
      <c r="I57" s="954">
        <v>0</v>
      </c>
      <c r="J57" s="954">
        <v>0</v>
      </c>
      <c r="K57" s="954">
        <v>0</v>
      </c>
      <c r="L57" s="954">
        <v>0</v>
      </c>
      <c r="M57" s="954">
        <v>0</v>
      </c>
      <c r="N57" s="954" t="b">
        <v>1</v>
      </c>
      <c r="O57" s="954"/>
      <c r="P57" s="954" t="s">
        <v>780</v>
      </c>
      <c r="Q57" s="954" t="s">
        <v>626</v>
      </c>
      <c r="R57" s="954" t="s">
        <v>1988</v>
      </c>
      <c r="S57" s="954" t="s">
        <v>621</v>
      </c>
    </row>
    <row r="58" spans="1:19" ht="15.75">
      <c r="A58" s="954">
        <v>57</v>
      </c>
      <c r="B58" s="954">
        <v>57</v>
      </c>
      <c r="C58" s="954">
        <v>0</v>
      </c>
      <c r="D58" s="954" t="s">
        <v>36</v>
      </c>
      <c r="E58" s="954"/>
      <c r="F58" s="954"/>
      <c r="G58" s="954">
        <v>0</v>
      </c>
      <c r="H58" s="954">
        <v>0</v>
      </c>
      <c r="I58" s="954">
        <v>0</v>
      </c>
      <c r="J58" s="954">
        <v>0</v>
      </c>
      <c r="K58" s="954">
        <v>0</v>
      </c>
      <c r="L58" s="954">
        <v>0</v>
      </c>
      <c r="M58" s="954">
        <v>0</v>
      </c>
      <c r="N58" s="954" t="b">
        <v>1</v>
      </c>
      <c r="O58" s="954"/>
      <c r="P58" s="954" t="s">
        <v>780</v>
      </c>
      <c r="Q58" s="954" t="s">
        <v>626</v>
      </c>
      <c r="R58" s="954" t="s">
        <v>1988</v>
      </c>
      <c r="S58" s="954" t="s">
        <v>621</v>
      </c>
    </row>
    <row r="59" spans="1:19" ht="15.75">
      <c r="A59" s="954">
        <v>58</v>
      </c>
      <c r="B59" s="954">
        <v>58</v>
      </c>
      <c r="C59" s="954">
        <v>0</v>
      </c>
      <c r="D59" s="954" t="s">
        <v>37</v>
      </c>
      <c r="E59" s="954"/>
      <c r="F59" s="954"/>
      <c r="G59" s="954">
        <v>0</v>
      </c>
      <c r="H59" s="954">
        <v>0</v>
      </c>
      <c r="I59" s="954">
        <v>0</v>
      </c>
      <c r="J59" s="954">
        <v>0</v>
      </c>
      <c r="K59" s="954">
        <v>0</v>
      </c>
      <c r="L59" s="954">
        <v>0</v>
      </c>
      <c r="M59" s="954">
        <v>0</v>
      </c>
      <c r="N59" s="954" t="b">
        <v>1</v>
      </c>
      <c r="O59" s="954"/>
      <c r="P59" s="954" t="s">
        <v>780</v>
      </c>
      <c r="Q59" s="954" t="s">
        <v>626</v>
      </c>
      <c r="R59" s="954" t="s">
        <v>1988</v>
      </c>
      <c r="S59" s="954" t="s">
        <v>621</v>
      </c>
    </row>
    <row r="60" spans="1:19" ht="15.75">
      <c r="A60" s="954">
        <v>59</v>
      </c>
      <c r="B60" s="954">
        <v>59</v>
      </c>
      <c r="C60" s="954">
        <v>0</v>
      </c>
      <c r="D60" s="954" t="s">
        <v>38</v>
      </c>
      <c r="E60" s="954"/>
      <c r="F60" s="954"/>
      <c r="G60" s="954">
        <v>0</v>
      </c>
      <c r="H60" s="954">
        <v>0</v>
      </c>
      <c r="I60" s="954">
        <v>0</v>
      </c>
      <c r="J60" s="954">
        <v>0</v>
      </c>
      <c r="K60" s="954">
        <v>0</v>
      </c>
      <c r="L60" s="954">
        <v>0</v>
      </c>
      <c r="M60" s="954">
        <v>0</v>
      </c>
      <c r="N60" s="954" t="b">
        <v>1</v>
      </c>
      <c r="O60" s="954"/>
      <c r="P60" s="954" t="s">
        <v>780</v>
      </c>
      <c r="Q60" s="954" t="s">
        <v>626</v>
      </c>
      <c r="R60" s="954" t="s">
        <v>1988</v>
      </c>
      <c r="S60" s="954" t="s">
        <v>621</v>
      </c>
    </row>
    <row r="61" spans="1:19" ht="15.75">
      <c r="A61" s="954">
        <v>60</v>
      </c>
      <c r="B61" s="954">
        <v>60</v>
      </c>
      <c r="C61" s="954">
        <v>0</v>
      </c>
      <c r="D61" s="954" t="s">
        <v>39</v>
      </c>
      <c r="E61" s="954"/>
      <c r="F61" s="954"/>
      <c r="G61" s="954">
        <v>0</v>
      </c>
      <c r="H61" s="954">
        <v>0</v>
      </c>
      <c r="I61" s="954">
        <v>0</v>
      </c>
      <c r="J61" s="954">
        <v>0</v>
      </c>
      <c r="K61" s="954">
        <v>0</v>
      </c>
      <c r="L61" s="954">
        <v>0</v>
      </c>
      <c r="M61" s="954">
        <v>0</v>
      </c>
      <c r="N61" s="954" t="b">
        <v>1</v>
      </c>
      <c r="O61" s="954"/>
      <c r="P61" s="954" t="s">
        <v>780</v>
      </c>
      <c r="Q61" s="954" t="s">
        <v>626</v>
      </c>
      <c r="R61" s="954" t="s">
        <v>1988</v>
      </c>
      <c r="S61" s="954" t="s">
        <v>621</v>
      </c>
    </row>
    <row r="62" spans="1:19" ht="15.75">
      <c r="A62" s="954">
        <v>61</v>
      </c>
      <c r="B62" s="954">
        <v>61</v>
      </c>
      <c r="C62" s="954">
        <v>0</v>
      </c>
      <c r="D62" s="954" t="s">
        <v>40</v>
      </c>
      <c r="E62" s="954"/>
      <c r="F62" s="954"/>
      <c r="G62" s="954">
        <v>0</v>
      </c>
      <c r="H62" s="954">
        <v>0</v>
      </c>
      <c r="I62" s="954">
        <v>0</v>
      </c>
      <c r="J62" s="954">
        <v>0</v>
      </c>
      <c r="K62" s="954">
        <v>0</v>
      </c>
      <c r="L62" s="954">
        <v>0</v>
      </c>
      <c r="M62" s="954">
        <v>0</v>
      </c>
      <c r="N62" s="954" t="b">
        <v>1</v>
      </c>
      <c r="O62" s="954"/>
      <c r="P62" s="954" t="s">
        <v>780</v>
      </c>
      <c r="Q62" s="954" t="s">
        <v>626</v>
      </c>
      <c r="R62" s="954" t="s">
        <v>1988</v>
      </c>
      <c r="S62" s="954" t="s">
        <v>621</v>
      </c>
    </row>
    <row r="63" spans="1:19" ht="15.75">
      <c r="A63" s="954">
        <v>62</v>
      </c>
      <c r="B63" s="954">
        <v>62</v>
      </c>
      <c r="C63" s="954">
        <v>0</v>
      </c>
      <c r="D63" s="954" t="s">
        <v>41</v>
      </c>
      <c r="E63" s="954"/>
      <c r="F63" s="954"/>
      <c r="G63" s="954">
        <v>0</v>
      </c>
      <c r="H63" s="954">
        <v>0</v>
      </c>
      <c r="I63" s="954">
        <v>0</v>
      </c>
      <c r="J63" s="954">
        <v>0</v>
      </c>
      <c r="K63" s="954">
        <v>0</v>
      </c>
      <c r="L63" s="954">
        <v>0</v>
      </c>
      <c r="M63" s="954">
        <v>0</v>
      </c>
      <c r="N63" s="954" t="b">
        <v>1</v>
      </c>
      <c r="O63" s="954"/>
      <c r="P63" s="954"/>
      <c r="Q63" s="954"/>
      <c r="R63" s="954" t="s">
        <v>1988</v>
      </c>
      <c r="S63" s="954" t="s">
        <v>621</v>
      </c>
    </row>
    <row r="64" spans="1:19" ht="15.75">
      <c r="A64" s="954">
        <v>63</v>
      </c>
      <c r="B64" s="954">
        <v>63</v>
      </c>
      <c r="C64" s="954">
        <v>0</v>
      </c>
      <c r="D64" s="954" t="s">
        <v>42</v>
      </c>
      <c r="E64" s="954"/>
      <c r="F64" s="954"/>
      <c r="G64" s="954">
        <v>0</v>
      </c>
      <c r="H64" s="954">
        <v>0</v>
      </c>
      <c r="I64" s="954">
        <v>0</v>
      </c>
      <c r="J64" s="954">
        <v>0</v>
      </c>
      <c r="K64" s="954">
        <v>0</v>
      </c>
      <c r="L64" s="954">
        <v>0</v>
      </c>
      <c r="M64" s="954">
        <v>0</v>
      </c>
      <c r="N64" s="954" t="b">
        <v>0</v>
      </c>
      <c r="O64" s="954"/>
      <c r="P64" s="954"/>
      <c r="Q64" s="954"/>
      <c r="R64" s="954"/>
      <c r="S64" s="954" t="s">
        <v>621</v>
      </c>
    </row>
    <row r="65" spans="1:19" ht="15.75">
      <c r="A65" s="954">
        <v>64</v>
      </c>
      <c r="B65" s="954">
        <v>64</v>
      </c>
      <c r="C65" s="954">
        <v>0</v>
      </c>
      <c r="D65" s="954" t="s">
        <v>404</v>
      </c>
      <c r="E65" s="954"/>
      <c r="F65" s="954"/>
      <c r="G65" s="954">
        <v>0</v>
      </c>
      <c r="H65" s="954">
        <v>0</v>
      </c>
      <c r="I65" s="954">
        <v>0</v>
      </c>
      <c r="J65" s="954">
        <v>0</v>
      </c>
      <c r="K65" s="954">
        <v>0</v>
      </c>
      <c r="L65" s="954">
        <v>0</v>
      </c>
      <c r="M65" s="954">
        <v>0</v>
      </c>
      <c r="N65" s="954" t="b">
        <v>0</v>
      </c>
      <c r="O65" s="954" t="s">
        <v>43</v>
      </c>
      <c r="P65" s="954"/>
      <c r="Q65" s="954"/>
      <c r="R65" s="954"/>
      <c r="S65" s="954" t="s">
        <v>621</v>
      </c>
    </row>
    <row r="66" spans="1:19" ht="15.75">
      <c r="A66" s="954">
        <v>65</v>
      </c>
      <c r="B66" s="954">
        <v>65</v>
      </c>
      <c r="C66" s="954">
        <v>0</v>
      </c>
      <c r="D66" s="954" t="s">
        <v>44</v>
      </c>
      <c r="E66" s="954"/>
      <c r="F66" s="954"/>
      <c r="G66" s="954">
        <v>127625216</v>
      </c>
      <c r="H66" s="954">
        <v>13496275</v>
      </c>
      <c r="I66" s="954">
        <v>141121491</v>
      </c>
      <c r="J66" s="954">
        <v>0</v>
      </c>
      <c r="K66" s="954">
        <v>0</v>
      </c>
      <c r="L66" s="954">
        <v>0</v>
      </c>
      <c r="M66" s="954">
        <v>0</v>
      </c>
      <c r="N66" s="954" t="b">
        <v>1</v>
      </c>
      <c r="O66" s="954"/>
      <c r="P66" s="954"/>
      <c r="Q66" s="954"/>
      <c r="R66" s="954" t="s">
        <v>1976</v>
      </c>
      <c r="S66" s="954" t="s">
        <v>621</v>
      </c>
    </row>
    <row r="67" spans="1:19" ht="15.75">
      <c r="A67" s="954">
        <v>66</v>
      </c>
      <c r="B67" s="954">
        <v>66</v>
      </c>
      <c r="C67" s="954">
        <v>0</v>
      </c>
      <c r="D67" s="954" t="s">
        <v>399</v>
      </c>
      <c r="E67" s="954"/>
      <c r="F67" s="954"/>
      <c r="G67" s="954">
        <v>0</v>
      </c>
      <c r="H67" s="954">
        <v>0</v>
      </c>
      <c r="I67" s="954">
        <v>0</v>
      </c>
      <c r="J67" s="954">
        <v>0</v>
      </c>
      <c r="K67" s="954">
        <v>0</v>
      </c>
      <c r="L67" s="954">
        <v>0</v>
      </c>
      <c r="M67" s="954">
        <v>0</v>
      </c>
      <c r="N67" s="954" t="b">
        <v>0</v>
      </c>
      <c r="O67" s="954"/>
      <c r="P67" s="954" t="s">
        <v>620</v>
      </c>
      <c r="Q67" s="954" t="s">
        <v>1976</v>
      </c>
      <c r="R67" s="954" t="s">
        <v>1977</v>
      </c>
      <c r="S67" s="954" t="s">
        <v>621</v>
      </c>
    </row>
    <row r="68" spans="1:19" ht="15.75">
      <c r="A68" s="954">
        <v>67</v>
      </c>
      <c r="B68" s="954">
        <v>67</v>
      </c>
      <c r="C68" s="954">
        <v>0</v>
      </c>
      <c r="D68" s="954" t="s">
        <v>45</v>
      </c>
      <c r="E68" s="954"/>
      <c r="F68" s="954"/>
      <c r="G68" s="954">
        <v>0</v>
      </c>
      <c r="H68" s="954">
        <v>0</v>
      </c>
      <c r="I68" s="954">
        <v>0</v>
      </c>
      <c r="J68" s="954">
        <v>0</v>
      </c>
      <c r="K68" s="954">
        <v>0</v>
      </c>
      <c r="L68" s="954">
        <v>0</v>
      </c>
      <c r="M68" s="954">
        <v>0</v>
      </c>
      <c r="N68" s="954" t="b">
        <v>0</v>
      </c>
      <c r="O68" s="954"/>
      <c r="P68" s="954" t="s">
        <v>620</v>
      </c>
      <c r="Q68" s="954" t="s">
        <v>1976</v>
      </c>
      <c r="R68" s="954" t="s">
        <v>1977</v>
      </c>
      <c r="S68" s="954" t="s">
        <v>621</v>
      </c>
    </row>
    <row r="69" spans="1:19" ht="15.75">
      <c r="A69" s="954">
        <v>68</v>
      </c>
      <c r="B69" s="954">
        <v>68</v>
      </c>
      <c r="C69" s="954">
        <v>0</v>
      </c>
      <c r="D69" s="954" t="s">
        <v>46</v>
      </c>
      <c r="E69" s="954"/>
      <c r="F69" s="954"/>
      <c r="G69" s="954">
        <v>46098959</v>
      </c>
      <c r="H69" s="954">
        <v>5120873</v>
      </c>
      <c r="I69" s="954">
        <v>51219832</v>
      </c>
      <c r="J69" s="954">
        <v>0</v>
      </c>
      <c r="K69" s="954">
        <v>0</v>
      </c>
      <c r="L69" s="954">
        <v>0</v>
      </c>
      <c r="M69" s="954">
        <v>0</v>
      </c>
      <c r="N69" s="954" t="b">
        <v>0</v>
      </c>
      <c r="O69" s="954" t="s">
        <v>47</v>
      </c>
      <c r="P69" s="954"/>
      <c r="Q69" s="954"/>
      <c r="R69" s="954"/>
      <c r="S69" s="954" t="s">
        <v>621</v>
      </c>
    </row>
    <row r="70" spans="1:19" ht="15.75">
      <c r="A70" s="954">
        <v>69</v>
      </c>
      <c r="B70" s="954">
        <v>69</v>
      </c>
      <c r="C70" s="954">
        <v>0</v>
      </c>
      <c r="D70" s="954" t="s">
        <v>48</v>
      </c>
      <c r="E70" s="954"/>
      <c r="F70" s="954"/>
      <c r="G70" s="954">
        <v>0</v>
      </c>
      <c r="H70" s="954">
        <v>0</v>
      </c>
      <c r="I70" s="954">
        <v>0</v>
      </c>
      <c r="J70" s="954">
        <v>0</v>
      </c>
      <c r="K70" s="954">
        <v>0</v>
      </c>
      <c r="L70" s="954">
        <v>0</v>
      </c>
      <c r="M70" s="954">
        <v>0</v>
      </c>
      <c r="N70" s="954" t="b">
        <v>0</v>
      </c>
      <c r="O70" s="954" t="s">
        <v>47</v>
      </c>
      <c r="P70" s="954"/>
      <c r="Q70" s="954"/>
      <c r="R70" s="954"/>
      <c r="S70" s="954" t="s">
        <v>621</v>
      </c>
    </row>
    <row r="71" spans="1:19" ht="15.75">
      <c r="A71" s="954">
        <v>70</v>
      </c>
      <c r="B71" s="954">
        <v>70</v>
      </c>
      <c r="C71" s="954">
        <v>0</v>
      </c>
      <c r="D71" s="954" t="s">
        <v>49</v>
      </c>
      <c r="E71" s="954"/>
      <c r="F71" s="954"/>
      <c r="G71" s="954">
        <v>0</v>
      </c>
      <c r="H71" s="954">
        <v>0</v>
      </c>
      <c r="I71" s="954">
        <v>0</v>
      </c>
      <c r="J71" s="954">
        <v>0</v>
      </c>
      <c r="K71" s="954">
        <v>0</v>
      </c>
      <c r="L71" s="954">
        <v>0</v>
      </c>
      <c r="M71" s="954">
        <v>0</v>
      </c>
      <c r="N71" s="954" t="b">
        <v>0</v>
      </c>
      <c r="O71" s="954" t="s">
        <v>47</v>
      </c>
      <c r="P71" s="954"/>
      <c r="Q71" s="954"/>
      <c r="R71" s="954"/>
      <c r="S71" s="954" t="s">
        <v>621</v>
      </c>
    </row>
    <row r="72" spans="1:19" ht="15.75">
      <c r="A72" s="954">
        <v>71</v>
      </c>
      <c r="B72" s="954">
        <v>71</v>
      </c>
      <c r="C72" s="954">
        <v>0</v>
      </c>
      <c r="D72" s="954" t="s">
        <v>50</v>
      </c>
      <c r="E72" s="954"/>
      <c r="F72" s="954"/>
      <c r="G72" s="954">
        <v>46098959</v>
      </c>
      <c r="H72" s="954">
        <v>5120873</v>
      </c>
      <c r="I72" s="954">
        <v>51219832</v>
      </c>
      <c r="J72" s="954">
        <v>0</v>
      </c>
      <c r="K72" s="954">
        <v>0</v>
      </c>
      <c r="L72" s="954">
        <v>0</v>
      </c>
      <c r="M72" s="954">
        <v>0</v>
      </c>
      <c r="N72" s="954" t="b">
        <v>1</v>
      </c>
      <c r="O72" s="954"/>
      <c r="P72" s="954"/>
      <c r="Q72" s="954"/>
      <c r="R72" s="954" t="s">
        <v>1976</v>
      </c>
      <c r="S72" s="954" t="s">
        <v>621</v>
      </c>
    </row>
    <row r="73" spans="1:19" ht="15.75">
      <c r="A73" s="954">
        <v>72</v>
      </c>
      <c r="B73" s="954">
        <v>72</v>
      </c>
      <c r="C73" s="954">
        <v>0</v>
      </c>
      <c r="D73" s="954" t="s">
        <v>51</v>
      </c>
      <c r="E73" s="954"/>
      <c r="F73" s="954"/>
      <c r="G73" s="954">
        <v>0</v>
      </c>
      <c r="H73" s="954">
        <v>0</v>
      </c>
      <c r="I73" s="954">
        <v>0</v>
      </c>
      <c r="J73" s="954">
        <v>0</v>
      </c>
      <c r="K73" s="954">
        <v>0</v>
      </c>
      <c r="L73" s="954">
        <v>0</v>
      </c>
      <c r="M73" s="954">
        <v>0</v>
      </c>
      <c r="N73" s="954" t="b">
        <v>0</v>
      </c>
      <c r="O73" s="954"/>
      <c r="P73" s="954" t="s">
        <v>620</v>
      </c>
      <c r="Q73" s="954" t="s">
        <v>1976</v>
      </c>
      <c r="R73" s="954" t="s">
        <v>1977</v>
      </c>
      <c r="S73" s="954" t="s">
        <v>621</v>
      </c>
    </row>
    <row r="74" spans="1:19" ht="15.75">
      <c r="A74" s="954">
        <v>73</v>
      </c>
      <c r="B74" s="954">
        <v>73</v>
      </c>
      <c r="C74" s="954">
        <v>0</v>
      </c>
      <c r="D74" s="954" t="s">
        <v>46</v>
      </c>
      <c r="E74" s="954"/>
      <c r="F74" s="954"/>
      <c r="G74" s="954">
        <v>1814246</v>
      </c>
      <c r="H74" s="954">
        <v>9</v>
      </c>
      <c r="I74" s="954">
        <v>1814255</v>
      </c>
      <c r="J74" s="954">
        <v>0</v>
      </c>
      <c r="K74" s="954">
        <v>0</v>
      </c>
      <c r="L74" s="954">
        <v>0</v>
      </c>
      <c r="M74" s="954">
        <v>0</v>
      </c>
      <c r="N74" s="954" t="b">
        <v>0</v>
      </c>
      <c r="O74" s="954" t="s">
        <v>52</v>
      </c>
      <c r="P74" s="954"/>
      <c r="Q74" s="954"/>
      <c r="R74" s="954"/>
      <c r="S74" s="954" t="s">
        <v>621</v>
      </c>
    </row>
    <row r="75" spans="1:19" ht="15.75">
      <c r="A75" s="954">
        <v>74</v>
      </c>
      <c r="B75" s="954">
        <v>74</v>
      </c>
      <c r="C75" s="954">
        <v>0</v>
      </c>
      <c r="D75" s="954" t="s">
        <v>48</v>
      </c>
      <c r="E75" s="954"/>
      <c r="F75" s="954"/>
      <c r="G75" s="954">
        <v>0</v>
      </c>
      <c r="H75" s="954">
        <v>0</v>
      </c>
      <c r="I75" s="954">
        <v>0</v>
      </c>
      <c r="J75" s="954">
        <v>0</v>
      </c>
      <c r="K75" s="954">
        <v>0</v>
      </c>
      <c r="L75" s="954">
        <v>0</v>
      </c>
      <c r="M75" s="954">
        <v>0</v>
      </c>
      <c r="N75" s="954" t="b">
        <v>0</v>
      </c>
      <c r="O75" s="954" t="s">
        <v>52</v>
      </c>
      <c r="P75" s="954"/>
      <c r="Q75" s="954"/>
      <c r="R75" s="954"/>
      <c r="S75" s="954" t="s">
        <v>621</v>
      </c>
    </row>
    <row r="76" spans="1:19" ht="15.75">
      <c r="A76" s="954">
        <v>75</v>
      </c>
      <c r="B76" s="954">
        <v>75</v>
      </c>
      <c r="C76" s="954">
        <v>0</v>
      </c>
      <c r="D76" s="954" t="s">
        <v>49</v>
      </c>
      <c r="E76" s="954"/>
      <c r="F76" s="954"/>
      <c r="G76" s="954">
        <v>0</v>
      </c>
      <c r="H76" s="954">
        <v>0</v>
      </c>
      <c r="I76" s="954">
        <v>0</v>
      </c>
      <c r="J76" s="954">
        <v>0</v>
      </c>
      <c r="K76" s="954">
        <v>0</v>
      </c>
      <c r="L76" s="954">
        <v>0</v>
      </c>
      <c r="M76" s="954">
        <v>0</v>
      </c>
      <c r="N76" s="954" t="b">
        <v>0</v>
      </c>
      <c r="O76" s="954" t="s">
        <v>52</v>
      </c>
      <c r="P76" s="954"/>
      <c r="Q76" s="954"/>
      <c r="R76" s="954"/>
      <c r="S76" s="954" t="s">
        <v>621</v>
      </c>
    </row>
    <row r="77" spans="1:19" ht="15.75">
      <c r="A77" s="954">
        <v>76</v>
      </c>
      <c r="B77" s="954">
        <v>76</v>
      </c>
      <c r="C77" s="954">
        <v>0</v>
      </c>
      <c r="D77" s="954" t="s">
        <v>53</v>
      </c>
      <c r="E77" s="954"/>
      <c r="F77" s="954"/>
      <c r="G77" s="954">
        <v>1814246</v>
      </c>
      <c r="H77" s="954">
        <v>9</v>
      </c>
      <c r="I77" s="954">
        <v>1814255</v>
      </c>
      <c r="J77" s="954">
        <v>0</v>
      </c>
      <c r="K77" s="954">
        <v>0</v>
      </c>
      <c r="L77" s="954">
        <v>0</v>
      </c>
      <c r="M77" s="954">
        <v>0</v>
      </c>
      <c r="N77" s="954" t="b">
        <v>1</v>
      </c>
      <c r="O77" s="954"/>
      <c r="P77" s="954"/>
      <c r="Q77" s="954"/>
      <c r="R77" s="954" t="s">
        <v>1976</v>
      </c>
      <c r="S77" s="954" t="s">
        <v>621</v>
      </c>
    </row>
    <row r="78" spans="1:19" ht="15.75">
      <c r="A78" s="954">
        <v>77</v>
      </c>
      <c r="B78" s="954">
        <v>77</v>
      </c>
      <c r="C78" s="954">
        <v>0</v>
      </c>
      <c r="D78" s="954" t="s">
        <v>54</v>
      </c>
      <c r="E78" s="954"/>
      <c r="F78" s="954" t="s">
        <v>54</v>
      </c>
      <c r="G78" s="954">
        <v>0</v>
      </c>
      <c r="H78" s="954">
        <v>0</v>
      </c>
      <c r="I78" s="954">
        <v>0</v>
      </c>
      <c r="J78" s="954">
        <v>0</v>
      </c>
      <c r="K78" s="954">
        <v>0</v>
      </c>
      <c r="L78" s="954">
        <v>0</v>
      </c>
      <c r="M78" s="954">
        <v>0</v>
      </c>
      <c r="N78" s="954" t="b">
        <v>0</v>
      </c>
      <c r="O78" s="954" t="s">
        <v>55</v>
      </c>
      <c r="P78" s="954" t="s">
        <v>1142</v>
      </c>
      <c r="Q78" s="954" t="s">
        <v>1143</v>
      </c>
      <c r="R78" s="954" t="s">
        <v>1977</v>
      </c>
      <c r="S78" s="954" t="s">
        <v>621</v>
      </c>
    </row>
    <row r="79" spans="1:19" ht="15.75">
      <c r="A79" s="954">
        <v>78</v>
      </c>
      <c r="B79" s="954">
        <v>78</v>
      </c>
      <c r="C79" s="954">
        <v>0</v>
      </c>
      <c r="D79" s="954" t="s">
        <v>875</v>
      </c>
      <c r="E79" s="954"/>
      <c r="F79" s="954" t="s">
        <v>875</v>
      </c>
      <c r="G79" s="954">
        <v>3109886</v>
      </c>
      <c r="H79" s="954">
        <v>258218</v>
      </c>
      <c r="I79" s="954">
        <v>3368104</v>
      </c>
      <c r="J79" s="954">
        <v>0</v>
      </c>
      <c r="K79" s="954">
        <v>0</v>
      </c>
      <c r="L79" s="954">
        <v>0</v>
      </c>
      <c r="M79" s="954">
        <v>0</v>
      </c>
      <c r="N79" s="954" t="b">
        <v>0</v>
      </c>
      <c r="O79" s="954" t="s">
        <v>55</v>
      </c>
      <c r="P79" s="954" t="s">
        <v>1142</v>
      </c>
      <c r="Q79" s="954" t="s">
        <v>1143</v>
      </c>
      <c r="R79" s="954" t="s">
        <v>1977</v>
      </c>
      <c r="S79" s="954" t="s">
        <v>621</v>
      </c>
    </row>
    <row r="80" spans="1:19" ht="15.75">
      <c r="A80" s="954">
        <v>79</v>
      </c>
      <c r="B80" s="954">
        <v>79</v>
      </c>
      <c r="C80" s="954">
        <v>0</v>
      </c>
      <c r="D80" s="954" t="s">
        <v>56</v>
      </c>
      <c r="E80" s="954"/>
      <c r="F80" s="954" t="s">
        <v>56</v>
      </c>
      <c r="G80" s="954">
        <v>6459947</v>
      </c>
      <c r="H80" s="954">
        <v>260414</v>
      </c>
      <c r="I80" s="954">
        <v>6720361</v>
      </c>
      <c r="J80" s="954">
        <v>0</v>
      </c>
      <c r="K80" s="954">
        <v>0</v>
      </c>
      <c r="L80" s="954">
        <v>0</v>
      </c>
      <c r="M80" s="954">
        <v>0</v>
      </c>
      <c r="N80" s="954" t="b">
        <v>0</v>
      </c>
      <c r="O80" s="954" t="s">
        <v>55</v>
      </c>
      <c r="P80" s="954" t="s">
        <v>1142</v>
      </c>
      <c r="Q80" s="954" t="s">
        <v>1143</v>
      </c>
      <c r="R80" s="954" t="s">
        <v>1977</v>
      </c>
      <c r="S80" s="954" t="s">
        <v>621</v>
      </c>
    </row>
    <row r="81" spans="1:19" ht="15.75">
      <c r="A81" s="954">
        <v>80</v>
      </c>
      <c r="B81" s="954">
        <v>80</v>
      </c>
      <c r="C81" s="954">
        <v>0</v>
      </c>
      <c r="D81" s="954" t="s">
        <v>103</v>
      </c>
      <c r="E81" s="954"/>
      <c r="F81" s="954" t="s">
        <v>103</v>
      </c>
      <c r="G81" s="954">
        <v>3236754</v>
      </c>
      <c r="H81" s="954">
        <v>308912</v>
      </c>
      <c r="I81" s="954">
        <v>3545666</v>
      </c>
      <c r="J81" s="954">
        <v>0</v>
      </c>
      <c r="K81" s="954">
        <v>0</v>
      </c>
      <c r="L81" s="954">
        <v>0</v>
      </c>
      <c r="M81" s="954">
        <v>0</v>
      </c>
      <c r="N81" s="954" t="b">
        <v>0</v>
      </c>
      <c r="O81" s="954" t="s">
        <v>55</v>
      </c>
      <c r="P81" s="954" t="s">
        <v>1142</v>
      </c>
      <c r="Q81" s="954" t="s">
        <v>1143</v>
      </c>
      <c r="R81" s="954" t="s">
        <v>1977</v>
      </c>
      <c r="S81" s="954" t="s">
        <v>621</v>
      </c>
    </row>
    <row r="82" spans="1:19" ht="15.75">
      <c r="A82" s="954">
        <v>81</v>
      </c>
      <c r="B82" s="954">
        <v>81</v>
      </c>
      <c r="C82" s="954">
        <v>0</v>
      </c>
      <c r="D82" s="954" t="s">
        <v>57</v>
      </c>
      <c r="E82" s="954"/>
      <c r="F82" s="954" t="s">
        <v>57</v>
      </c>
      <c r="G82" s="954">
        <v>19444701</v>
      </c>
      <c r="H82" s="954">
        <v>-19444701</v>
      </c>
      <c r="I82" s="954">
        <v>0</v>
      </c>
      <c r="J82" s="954">
        <v>0</v>
      </c>
      <c r="K82" s="954">
        <v>0</v>
      </c>
      <c r="L82" s="954">
        <v>0</v>
      </c>
      <c r="M82" s="954">
        <v>0</v>
      </c>
      <c r="N82" s="954" t="b">
        <v>0</v>
      </c>
      <c r="O82" s="954" t="s">
        <v>55</v>
      </c>
      <c r="P82" s="954" t="s">
        <v>1142</v>
      </c>
      <c r="Q82" s="954" t="s">
        <v>1143</v>
      </c>
      <c r="R82" s="954" t="s">
        <v>1977</v>
      </c>
      <c r="S82" s="954" t="s">
        <v>621</v>
      </c>
    </row>
    <row r="83" spans="1:19" ht="15.75">
      <c r="A83" s="954">
        <v>82</v>
      </c>
      <c r="B83" s="954">
        <v>82</v>
      </c>
      <c r="C83" s="954">
        <v>0</v>
      </c>
      <c r="D83" s="954"/>
      <c r="E83" s="954"/>
      <c r="F83" s="954"/>
      <c r="G83" s="954">
        <v>0</v>
      </c>
      <c r="H83" s="954">
        <v>0</v>
      </c>
      <c r="I83" s="954">
        <v>0</v>
      </c>
      <c r="J83" s="954">
        <v>0</v>
      </c>
      <c r="K83" s="954">
        <v>0</v>
      </c>
      <c r="L83" s="954">
        <v>0</v>
      </c>
      <c r="M83" s="954">
        <v>0</v>
      </c>
      <c r="N83" s="954" t="b">
        <v>0</v>
      </c>
      <c r="O83" s="954" t="s">
        <v>55</v>
      </c>
      <c r="P83" s="954" t="s">
        <v>1142</v>
      </c>
      <c r="Q83" s="954" t="s">
        <v>1143</v>
      </c>
      <c r="R83" s="954" t="s">
        <v>1977</v>
      </c>
      <c r="S83" s="954" t="s">
        <v>621</v>
      </c>
    </row>
    <row r="84" spans="1:19" ht="15.75">
      <c r="A84" s="954">
        <v>83</v>
      </c>
      <c r="B84" s="954">
        <v>83</v>
      </c>
      <c r="C84" s="954">
        <v>0</v>
      </c>
      <c r="D84" s="954"/>
      <c r="E84" s="954"/>
      <c r="F84" s="954"/>
      <c r="G84" s="954">
        <v>0</v>
      </c>
      <c r="H84" s="954">
        <v>0</v>
      </c>
      <c r="I84" s="954">
        <v>0</v>
      </c>
      <c r="J84" s="954">
        <v>0</v>
      </c>
      <c r="K84" s="954">
        <v>0</v>
      </c>
      <c r="L84" s="954">
        <v>0</v>
      </c>
      <c r="M84" s="954">
        <v>0</v>
      </c>
      <c r="N84" s="954" t="b">
        <v>0</v>
      </c>
      <c r="O84" s="954" t="s">
        <v>55</v>
      </c>
      <c r="P84" s="954" t="s">
        <v>1142</v>
      </c>
      <c r="Q84" s="954" t="s">
        <v>1143</v>
      </c>
      <c r="R84" s="954" t="s">
        <v>1977</v>
      </c>
      <c r="S84" s="954" t="s">
        <v>621</v>
      </c>
    </row>
    <row r="85" spans="1:19" ht="15.75">
      <c r="A85" s="954">
        <v>84</v>
      </c>
      <c r="B85" s="954">
        <v>84</v>
      </c>
      <c r="C85" s="954">
        <v>0</v>
      </c>
      <c r="D85" s="954"/>
      <c r="E85" s="954"/>
      <c r="F85" s="954"/>
      <c r="G85" s="954">
        <v>0</v>
      </c>
      <c r="H85" s="954">
        <v>0</v>
      </c>
      <c r="I85" s="954">
        <v>0</v>
      </c>
      <c r="J85" s="954">
        <v>0</v>
      </c>
      <c r="K85" s="954">
        <v>0</v>
      </c>
      <c r="L85" s="954">
        <v>0</v>
      </c>
      <c r="M85" s="954">
        <v>0</v>
      </c>
      <c r="N85" s="954" t="b">
        <v>0</v>
      </c>
      <c r="O85" s="954" t="s">
        <v>55</v>
      </c>
      <c r="P85" s="954" t="s">
        <v>1142</v>
      </c>
      <c r="Q85" s="954" t="s">
        <v>1143</v>
      </c>
      <c r="R85" s="954" t="s">
        <v>1977</v>
      </c>
      <c r="S85" s="954" t="s">
        <v>621</v>
      </c>
    </row>
    <row r="86" spans="1:19" ht="15.75">
      <c r="A86" s="954">
        <v>85</v>
      </c>
      <c r="B86" s="954">
        <v>85</v>
      </c>
      <c r="C86" s="954">
        <v>0</v>
      </c>
      <c r="D86" s="954"/>
      <c r="E86" s="954"/>
      <c r="F86" s="954"/>
      <c r="G86" s="954">
        <v>0</v>
      </c>
      <c r="H86" s="954">
        <v>0</v>
      </c>
      <c r="I86" s="954">
        <v>0</v>
      </c>
      <c r="J86" s="954">
        <v>0</v>
      </c>
      <c r="K86" s="954">
        <v>0</v>
      </c>
      <c r="L86" s="954">
        <v>0</v>
      </c>
      <c r="M86" s="954">
        <v>0</v>
      </c>
      <c r="N86" s="954" t="b">
        <v>0</v>
      </c>
      <c r="O86" s="954" t="s">
        <v>55</v>
      </c>
      <c r="P86" s="954" t="s">
        <v>1142</v>
      </c>
      <c r="Q86" s="954" t="s">
        <v>1143</v>
      </c>
      <c r="R86" s="954" t="s">
        <v>1977</v>
      </c>
      <c r="S86" s="954" t="s">
        <v>621</v>
      </c>
    </row>
    <row r="87" spans="1:19" ht="15.75">
      <c r="A87" s="954">
        <v>86</v>
      </c>
      <c r="B87" s="954">
        <v>86</v>
      </c>
      <c r="C87" s="954">
        <v>0</v>
      </c>
      <c r="D87" s="954"/>
      <c r="E87" s="954"/>
      <c r="F87" s="954"/>
      <c r="G87" s="954">
        <v>0</v>
      </c>
      <c r="H87" s="954">
        <v>0</v>
      </c>
      <c r="I87" s="954">
        <v>0</v>
      </c>
      <c r="J87" s="954">
        <v>0</v>
      </c>
      <c r="K87" s="954">
        <v>0</v>
      </c>
      <c r="L87" s="954">
        <v>0</v>
      </c>
      <c r="M87" s="954">
        <v>0</v>
      </c>
      <c r="N87" s="954" t="b">
        <v>0</v>
      </c>
      <c r="O87" s="954" t="s">
        <v>55</v>
      </c>
      <c r="P87" s="954" t="s">
        <v>1142</v>
      </c>
      <c r="Q87" s="954" t="s">
        <v>1143</v>
      </c>
      <c r="R87" s="954" t="s">
        <v>1977</v>
      </c>
      <c r="S87" s="954" t="s">
        <v>621</v>
      </c>
    </row>
    <row r="88" spans="1:19" ht="15.75">
      <c r="A88" s="954">
        <v>87</v>
      </c>
      <c r="B88" s="954">
        <v>87</v>
      </c>
      <c r="C88" s="954">
        <v>0</v>
      </c>
      <c r="D88" s="954"/>
      <c r="E88" s="954"/>
      <c r="F88" s="954"/>
      <c r="G88" s="954">
        <v>0</v>
      </c>
      <c r="H88" s="954">
        <v>0</v>
      </c>
      <c r="I88" s="954">
        <v>0</v>
      </c>
      <c r="J88" s="954">
        <v>0</v>
      </c>
      <c r="K88" s="954">
        <v>0</v>
      </c>
      <c r="L88" s="954">
        <v>0</v>
      </c>
      <c r="M88" s="954">
        <v>0</v>
      </c>
      <c r="N88" s="954" t="b">
        <v>0</v>
      </c>
      <c r="O88" s="954" t="s">
        <v>55</v>
      </c>
      <c r="P88" s="954" t="s">
        <v>1142</v>
      </c>
      <c r="Q88" s="954" t="s">
        <v>1143</v>
      </c>
      <c r="R88" s="954" t="s">
        <v>1977</v>
      </c>
      <c r="S88" s="954" t="s">
        <v>621</v>
      </c>
    </row>
    <row r="89" spans="1:19" ht="15.75">
      <c r="A89" s="954">
        <v>88</v>
      </c>
      <c r="B89" s="954">
        <v>88</v>
      </c>
      <c r="C89" s="954">
        <v>0</v>
      </c>
      <c r="D89" s="954"/>
      <c r="E89" s="954"/>
      <c r="F89" s="954"/>
      <c r="G89" s="954">
        <v>0</v>
      </c>
      <c r="H89" s="954">
        <v>0</v>
      </c>
      <c r="I89" s="954">
        <v>0</v>
      </c>
      <c r="J89" s="954">
        <v>0</v>
      </c>
      <c r="K89" s="954">
        <v>0</v>
      </c>
      <c r="L89" s="954">
        <v>0</v>
      </c>
      <c r="M89" s="954">
        <v>0</v>
      </c>
      <c r="N89" s="954" t="b">
        <v>0</v>
      </c>
      <c r="O89" s="954" t="s">
        <v>55</v>
      </c>
      <c r="P89" s="954" t="s">
        <v>1142</v>
      </c>
      <c r="Q89" s="954" t="s">
        <v>1143</v>
      </c>
      <c r="R89" s="954" t="s">
        <v>1977</v>
      </c>
      <c r="S89" s="954" t="s">
        <v>621</v>
      </c>
    </row>
    <row r="90" spans="1:19" ht="15.75">
      <c r="A90" s="954">
        <v>89</v>
      </c>
      <c r="B90" s="954">
        <v>89</v>
      </c>
      <c r="C90" s="954">
        <v>0</v>
      </c>
      <c r="D90" s="954"/>
      <c r="E90" s="954"/>
      <c r="F90" s="954"/>
      <c r="G90" s="954">
        <v>0</v>
      </c>
      <c r="H90" s="954">
        <v>0</v>
      </c>
      <c r="I90" s="954">
        <v>0</v>
      </c>
      <c r="J90" s="954">
        <v>0</v>
      </c>
      <c r="K90" s="954">
        <v>0</v>
      </c>
      <c r="L90" s="954">
        <v>0</v>
      </c>
      <c r="M90" s="954">
        <v>0</v>
      </c>
      <c r="N90" s="954" t="b">
        <v>0</v>
      </c>
      <c r="O90" s="954" t="s">
        <v>55</v>
      </c>
      <c r="P90" s="954" t="s">
        <v>1142</v>
      </c>
      <c r="Q90" s="954" t="s">
        <v>1143</v>
      </c>
      <c r="R90" s="954" t="s">
        <v>1977</v>
      </c>
      <c r="S90" s="954" t="s">
        <v>621</v>
      </c>
    </row>
    <row r="91" spans="1:19" ht="15.75">
      <c r="A91" s="954">
        <v>90</v>
      </c>
      <c r="B91" s="954">
        <v>90</v>
      </c>
      <c r="C91" s="954">
        <v>0</v>
      </c>
      <c r="D91" s="954"/>
      <c r="E91" s="954"/>
      <c r="F91" s="954"/>
      <c r="G91" s="954">
        <v>0</v>
      </c>
      <c r="H91" s="954">
        <v>0</v>
      </c>
      <c r="I91" s="954">
        <v>0</v>
      </c>
      <c r="J91" s="954">
        <v>0</v>
      </c>
      <c r="K91" s="954">
        <v>0</v>
      </c>
      <c r="L91" s="954">
        <v>0</v>
      </c>
      <c r="M91" s="954">
        <v>0</v>
      </c>
      <c r="N91" s="954" t="b">
        <v>0</v>
      </c>
      <c r="O91" s="954" t="s">
        <v>55</v>
      </c>
      <c r="P91" s="954" t="s">
        <v>1142</v>
      </c>
      <c r="Q91" s="954" t="s">
        <v>1143</v>
      </c>
      <c r="R91" s="954" t="s">
        <v>1977</v>
      </c>
      <c r="S91" s="954" t="s">
        <v>621</v>
      </c>
    </row>
    <row r="92" spans="1:19" ht="15.75">
      <c r="A92" s="954">
        <v>91</v>
      </c>
      <c r="B92" s="954">
        <v>91</v>
      </c>
      <c r="C92" s="954">
        <v>0</v>
      </c>
      <c r="D92" s="954"/>
      <c r="E92" s="954"/>
      <c r="F92" s="954"/>
      <c r="G92" s="954">
        <v>0</v>
      </c>
      <c r="H92" s="954">
        <v>0</v>
      </c>
      <c r="I92" s="954">
        <v>0</v>
      </c>
      <c r="J92" s="954">
        <v>0</v>
      </c>
      <c r="K92" s="954">
        <v>0</v>
      </c>
      <c r="L92" s="954">
        <v>0</v>
      </c>
      <c r="M92" s="954">
        <v>0</v>
      </c>
      <c r="N92" s="954" t="b">
        <v>0</v>
      </c>
      <c r="O92" s="954" t="s">
        <v>55</v>
      </c>
      <c r="P92" s="954" t="s">
        <v>1142</v>
      </c>
      <c r="Q92" s="954" t="s">
        <v>1143</v>
      </c>
      <c r="R92" s="954" t="s">
        <v>1977</v>
      </c>
      <c r="S92" s="954" t="s">
        <v>621</v>
      </c>
    </row>
    <row r="93" spans="1:19" ht="15.75">
      <c r="A93" s="954">
        <v>92</v>
      </c>
      <c r="B93" s="954">
        <v>92</v>
      </c>
      <c r="C93" s="954">
        <v>0</v>
      </c>
      <c r="D93" s="954"/>
      <c r="E93" s="954"/>
      <c r="F93" s="954"/>
      <c r="G93" s="954">
        <v>0</v>
      </c>
      <c r="H93" s="954">
        <v>0</v>
      </c>
      <c r="I93" s="954">
        <v>0</v>
      </c>
      <c r="J93" s="954">
        <v>0</v>
      </c>
      <c r="K93" s="954">
        <v>0</v>
      </c>
      <c r="L93" s="954">
        <v>0</v>
      </c>
      <c r="M93" s="954">
        <v>0</v>
      </c>
      <c r="N93" s="954" t="b">
        <v>0</v>
      </c>
      <c r="O93" s="954" t="s">
        <v>55</v>
      </c>
      <c r="P93" s="954" t="s">
        <v>1142</v>
      </c>
      <c r="Q93" s="954" t="s">
        <v>1143</v>
      </c>
      <c r="R93" s="954" t="s">
        <v>1977</v>
      </c>
      <c r="S93" s="954" t="s">
        <v>621</v>
      </c>
    </row>
    <row r="94" spans="1:19" ht="15.75">
      <c r="A94" s="954">
        <v>93</v>
      </c>
      <c r="B94" s="954">
        <v>93</v>
      </c>
      <c r="C94" s="954">
        <v>0</v>
      </c>
      <c r="D94" s="954"/>
      <c r="E94" s="954"/>
      <c r="F94" s="954"/>
      <c r="G94" s="954">
        <v>0</v>
      </c>
      <c r="H94" s="954">
        <v>0</v>
      </c>
      <c r="I94" s="954">
        <v>0</v>
      </c>
      <c r="J94" s="954">
        <v>0</v>
      </c>
      <c r="K94" s="954">
        <v>0</v>
      </c>
      <c r="L94" s="954">
        <v>0</v>
      </c>
      <c r="M94" s="954">
        <v>0</v>
      </c>
      <c r="N94" s="954" t="b">
        <v>0</v>
      </c>
      <c r="O94" s="954" t="s">
        <v>55</v>
      </c>
      <c r="P94" s="954" t="s">
        <v>1142</v>
      </c>
      <c r="Q94" s="954" t="s">
        <v>1143</v>
      </c>
      <c r="R94" s="954" t="s">
        <v>1977</v>
      </c>
      <c r="S94" s="954" t="s">
        <v>621</v>
      </c>
    </row>
    <row r="95" spans="1:19" ht="15.75">
      <c r="A95" s="954">
        <v>94</v>
      </c>
      <c r="B95" s="954">
        <v>94</v>
      </c>
      <c r="C95" s="954">
        <v>0</v>
      </c>
      <c r="D95" s="954"/>
      <c r="E95" s="954"/>
      <c r="F95" s="954"/>
      <c r="G95" s="954">
        <v>0</v>
      </c>
      <c r="H95" s="954">
        <v>0</v>
      </c>
      <c r="I95" s="954">
        <v>0</v>
      </c>
      <c r="J95" s="954">
        <v>0</v>
      </c>
      <c r="K95" s="954">
        <v>0</v>
      </c>
      <c r="L95" s="954">
        <v>0</v>
      </c>
      <c r="M95" s="954">
        <v>0</v>
      </c>
      <c r="N95" s="954" t="b">
        <v>0</v>
      </c>
      <c r="O95" s="954" t="s">
        <v>55</v>
      </c>
      <c r="P95" s="954" t="s">
        <v>1142</v>
      </c>
      <c r="Q95" s="954" t="s">
        <v>1143</v>
      </c>
      <c r="R95" s="954" t="s">
        <v>1977</v>
      </c>
      <c r="S95" s="954" t="s">
        <v>621</v>
      </c>
    </row>
    <row r="96" spans="1:19" ht="15.75">
      <c r="A96" s="954">
        <v>95</v>
      </c>
      <c r="B96" s="954">
        <v>95</v>
      </c>
      <c r="C96" s="954">
        <v>0</v>
      </c>
      <c r="D96" s="954" t="s">
        <v>58</v>
      </c>
      <c r="E96" s="954"/>
      <c r="F96" s="954"/>
      <c r="G96" s="954">
        <v>32251288</v>
      </c>
      <c r="H96" s="954">
        <v>-18617157</v>
      </c>
      <c r="I96" s="954">
        <v>13634131</v>
      </c>
      <c r="J96" s="954">
        <v>0</v>
      </c>
      <c r="K96" s="954">
        <v>0</v>
      </c>
      <c r="L96" s="954">
        <v>0</v>
      </c>
      <c r="M96" s="954">
        <v>0</v>
      </c>
      <c r="N96" s="954" t="b">
        <v>1</v>
      </c>
      <c r="O96" s="954"/>
      <c r="P96" s="954"/>
      <c r="Q96" s="954"/>
      <c r="R96" s="954" t="s">
        <v>1976</v>
      </c>
      <c r="S96" s="954" t="s">
        <v>621</v>
      </c>
    </row>
    <row r="97" spans="1:19" ht="15.75">
      <c r="A97" s="954">
        <v>96</v>
      </c>
      <c r="B97" s="954">
        <v>96</v>
      </c>
      <c r="C97" s="954">
        <v>0</v>
      </c>
      <c r="D97" s="954" t="s">
        <v>59</v>
      </c>
      <c r="E97" s="954"/>
      <c r="F97" s="954"/>
      <c r="G97" s="954">
        <v>207789709</v>
      </c>
      <c r="H97" s="954">
        <v>0</v>
      </c>
      <c r="I97" s="954">
        <v>207789709</v>
      </c>
      <c r="J97" s="954">
        <v>0</v>
      </c>
      <c r="K97" s="954">
        <v>0</v>
      </c>
      <c r="L97" s="954">
        <v>0</v>
      </c>
      <c r="M97" s="954">
        <v>0</v>
      </c>
      <c r="N97" s="954" t="b">
        <v>1</v>
      </c>
      <c r="O97" s="954"/>
      <c r="P97" s="954"/>
      <c r="Q97" s="954"/>
      <c r="R97" s="954" t="s">
        <v>1976</v>
      </c>
      <c r="S97" s="954" t="s">
        <v>621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B1:P18"/>
  <sheetViews>
    <sheetView workbookViewId="0" topLeftCell="A1">
      <selection activeCell="I11" sqref="I11"/>
    </sheetView>
  </sheetViews>
  <sheetFormatPr defaultColWidth="9.00390625" defaultRowHeight="15.75"/>
  <cols>
    <col min="1" max="16384" width="9.00390625" style="493" customWidth="1"/>
  </cols>
  <sheetData>
    <row r="1" spans="2:13" s="817" customFormat="1" ht="15" customHeight="1">
      <c r="B1" s="955"/>
      <c r="C1" s="851"/>
      <c r="D1" s="829"/>
      <c r="E1" s="956"/>
      <c r="F1" s="850"/>
      <c r="G1" s="833"/>
      <c r="H1" s="833"/>
      <c r="I1" s="833"/>
      <c r="J1" s="833"/>
      <c r="K1" s="877"/>
      <c r="L1" s="861"/>
      <c r="M1" s="839"/>
    </row>
    <row r="2" spans="2:13" s="817" customFormat="1" ht="15" customHeight="1">
      <c r="B2" s="957"/>
      <c r="C2" s="857"/>
      <c r="D2" s="825"/>
      <c r="E2" s="958"/>
      <c r="F2" s="854"/>
      <c r="G2" s="832"/>
      <c r="H2" s="832"/>
      <c r="I2" s="832"/>
      <c r="J2" s="832"/>
      <c r="K2" s="877"/>
      <c r="L2" s="861"/>
      <c r="M2" s="839"/>
    </row>
    <row r="3" spans="2:13" s="817" customFormat="1" ht="15" customHeight="1">
      <c r="B3" s="959"/>
      <c r="C3" s="840"/>
      <c r="D3" s="844"/>
      <c r="E3" s="844"/>
      <c r="F3" s="960"/>
      <c r="G3" s="859"/>
      <c r="H3" s="859"/>
      <c r="I3" s="859"/>
      <c r="J3" s="859"/>
      <c r="K3" s="876"/>
      <c r="L3" s="861"/>
      <c r="M3" s="839"/>
    </row>
    <row r="4" spans="2:13" s="817" customFormat="1" ht="15" customHeight="1">
      <c r="B4" s="959"/>
      <c r="C4" s="831"/>
      <c r="D4" s="849"/>
      <c r="E4" s="961"/>
      <c r="F4" s="837"/>
      <c r="G4" s="863"/>
      <c r="H4" s="962"/>
      <c r="I4" s="962"/>
      <c r="J4" s="963"/>
      <c r="K4" s="879"/>
      <c r="L4" s="861"/>
      <c r="M4" s="839"/>
    </row>
    <row r="5" spans="2:13" s="817" customFormat="1" ht="15" customHeight="1">
      <c r="B5" s="959"/>
      <c r="C5" s="964"/>
      <c r="D5" s="849"/>
      <c r="E5" s="965"/>
      <c r="F5" s="966"/>
      <c r="G5" s="863"/>
      <c r="H5" s="962"/>
      <c r="I5" s="962"/>
      <c r="J5" s="963"/>
      <c r="K5" s="879"/>
      <c r="L5" s="861"/>
      <c r="M5" s="839"/>
    </row>
    <row r="6" spans="2:13" s="817" customFormat="1" ht="15" customHeight="1">
      <c r="B6" s="967"/>
      <c r="C6" s="840"/>
      <c r="D6" s="849"/>
      <c r="E6" s="825"/>
      <c r="F6" s="862"/>
      <c r="G6" s="859"/>
      <c r="H6" s="859"/>
      <c r="I6" s="859"/>
      <c r="J6" s="859"/>
      <c r="K6" s="879"/>
      <c r="L6" s="861"/>
      <c r="M6" s="839"/>
    </row>
    <row r="7" spans="2:13" s="817" customFormat="1" ht="15" customHeight="1">
      <c r="B7" s="959"/>
      <c r="C7" s="831"/>
      <c r="D7" s="968"/>
      <c r="E7" s="825"/>
      <c r="F7" s="969"/>
      <c r="G7" s="842"/>
      <c r="H7" s="828"/>
      <c r="I7" s="828"/>
      <c r="J7" s="963"/>
      <c r="K7" s="880"/>
      <c r="L7" s="861"/>
      <c r="M7" s="839"/>
    </row>
    <row r="8" spans="2:13" s="817" customFormat="1" ht="15" customHeight="1">
      <c r="B8" s="959"/>
      <c r="C8" s="964"/>
      <c r="D8" s="825"/>
      <c r="E8" s="825"/>
      <c r="F8" s="827"/>
      <c r="G8" s="855"/>
      <c r="H8" s="828"/>
      <c r="I8" s="828"/>
      <c r="J8" s="963"/>
      <c r="K8" s="876"/>
      <c r="L8" s="861"/>
      <c r="M8" s="839"/>
    </row>
    <row r="9" spans="2:13" s="817" customFormat="1" ht="15" customHeight="1">
      <c r="B9" s="967"/>
      <c r="C9" s="831"/>
      <c r="D9" s="825"/>
      <c r="E9" s="825"/>
      <c r="F9" s="876"/>
      <c r="G9" s="841"/>
      <c r="H9" s="841"/>
      <c r="I9" s="841"/>
      <c r="J9" s="963"/>
      <c r="K9" s="876"/>
      <c r="L9" s="861"/>
      <c r="M9" s="839"/>
    </row>
    <row r="10" spans="2:13" s="817" customFormat="1" ht="15" customHeight="1">
      <c r="B10" s="959"/>
      <c r="C10" s="864"/>
      <c r="D10" s="849"/>
      <c r="E10" s="968"/>
      <c r="F10" s="827"/>
      <c r="G10" s="962"/>
      <c r="H10" s="828"/>
      <c r="I10" s="828"/>
      <c r="J10" s="828"/>
      <c r="K10" s="879"/>
      <c r="L10" s="861"/>
      <c r="M10" s="839"/>
    </row>
    <row r="11" spans="2:16" s="817" customFormat="1" ht="15" customHeight="1">
      <c r="B11" s="959"/>
      <c r="C11" s="831"/>
      <c r="D11" s="849"/>
      <c r="E11" s="849"/>
      <c r="F11" s="827"/>
      <c r="G11" s="842"/>
      <c r="H11" s="970"/>
      <c r="I11" s="970"/>
      <c r="J11" s="971"/>
      <c r="K11" s="879"/>
      <c r="L11" s="861"/>
      <c r="M11" s="839"/>
      <c r="N11" s="838"/>
      <c r="O11" s="838"/>
      <c r="P11" s="838"/>
    </row>
    <row r="12" spans="2:16" s="817" customFormat="1" ht="15" customHeight="1">
      <c r="B12" s="959"/>
      <c r="C12" s="831"/>
      <c r="D12" s="849"/>
      <c r="E12" s="849"/>
      <c r="F12" s="827"/>
      <c r="G12" s="842"/>
      <c r="H12" s="842"/>
      <c r="I12" s="842"/>
      <c r="J12" s="842"/>
      <c r="K12" s="879"/>
      <c r="L12" s="861"/>
      <c r="M12" s="839"/>
      <c r="N12" s="838"/>
      <c r="O12" s="838"/>
      <c r="P12" s="838"/>
    </row>
    <row r="13" spans="2:16" s="817" customFormat="1" ht="15" customHeight="1">
      <c r="B13" s="959"/>
      <c r="C13" s="864"/>
      <c r="D13" s="824"/>
      <c r="E13" s="961"/>
      <c r="F13" s="848"/>
      <c r="G13" s="962"/>
      <c r="H13" s="962"/>
      <c r="I13" s="962"/>
      <c r="J13" s="972"/>
      <c r="K13" s="880"/>
      <c r="L13" s="861"/>
      <c r="M13" s="839"/>
      <c r="N13" s="838"/>
      <c r="O13" s="838"/>
      <c r="P13" s="838"/>
    </row>
    <row r="14" spans="2:16" s="817" customFormat="1" ht="15" customHeight="1">
      <c r="B14" s="973"/>
      <c r="C14" s="974"/>
      <c r="D14" s="961"/>
      <c r="E14" s="975"/>
      <c r="F14" s="839"/>
      <c r="G14" s="976"/>
      <c r="H14" s="976"/>
      <c r="I14" s="976"/>
      <c r="J14" s="976"/>
      <c r="K14" s="880"/>
      <c r="L14" s="977"/>
      <c r="M14" s="978"/>
      <c r="N14" s="838"/>
      <c r="O14" s="838"/>
      <c r="P14" s="838"/>
    </row>
    <row r="15" spans="2:16" s="817" customFormat="1" ht="15" customHeight="1">
      <c r="B15" s="959"/>
      <c r="C15" s="864"/>
      <c r="D15" s="824"/>
      <c r="E15" s="844"/>
      <c r="F15" s="848"/>
      <c r="G15" s="979"/>
      <c r="H15" s="979"/>
      <c r="I15" s="979"/>
      <c r="J15" s="859"/>
      <c r="K15" s="880"/>
      <c r="L15" s="977"/>
      <c r="M15" s="978"/>
      <c r="N15" s="838"/>
      <c r="O15" s="838"/>
      <c r="P15" s="838"/>
    </row>
    <row r="16" spans="2:16" s="817" customFormat="1" ht="15" customHeight="1">
      <c r="B16" s="843"/>
      <c r="C16" s="964"/>
      <c r="D16" s="849"/>
      <c r="E16" s="825"/>
      <c r="F16" s="980"/>
      <c r="G16" s="976"/>
      <c r="H16" s="842"/>
      <c r="I16" s="842"/>
      <c r="J16" s="842"/>
      <c r="K16" s="880"/>
      <c r="L16" s="861"/>
      <c r="M16" s="839"/>
      <c r="N16" s="838"/>
      <c r="O16" s="838"/>
      <c r="P16" s="838"/>
    </row>
    <row r="17" spans="2:16" s="817" customFormat="1" ht="15" customHeight="1">
      <c r="B17" s="843"/>
      <c r="C17" s="846"/>
      <c r="D17" s="825"/>
      <c r="E17" s="825"/>
      <c r="F17" s="980"/>
      <c r="G17" s="976"/>
      <c r="H17" s="842"/>
      <c r="I17" s="842"/>
      <c r="J17" s="842"/>
      <c r="K17" s="880"/>
      <c r="L17" s="861"/>
      <c r="M17" s="839"/>
      <c r="N17" s="838"/>
      <c r="O17" s="838"/>
      <c r="P17" s="838"/>
    </row>
    <row r="18" spans="2:16" s="817" customFormat="1" ht="15" customHeight="1">
      <c r="B18" s="981"/>
      <c r="C18" s="819"/>
      <c r="D18" s="820"/>
      <c r="E18" s="820"/>
      <c r="G18" s="963"/>
      <c r="H18" s="833"/>
      <c r="I18" s="833"/>
      <c r="J18" s="830"/>
      <c r="K18" s="877"/>
      <c r="L18" s="861"/>
      <c r="M18" s="839"/>
      <c r="N18" s="838"/>
      <c r="O18" s="838"/>
      <c r="P18" s="8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O113"/>
  <sheetViews>
    <sheetView zoomScaleSheetLayoutView="100" workbookViewId="0" topLeftCell="A1">
      <selection activeCell="H6" sqref="H6:H7"/>
    </sheetView>
  </sheetViews>
  <sheetFormatPr defaultColWidth="9.00390625" defaultRowHeight="15.75"/>
  <cols>
    <col min="1" max="1" width="5.375" style="9" customWidth="1"/>
    <col min="2" max="2" width="47.375" style="9" customWidth="1"/>
    <col min="3" max="6" width="9.625" style="9" customWidth="1"/>
    <col min="7" max="7" width="12.375" style="108" customWidth="1"/>
    <col min="8" max="10" width="12.375" style="9" customWidth="1"/>
    <col min="11" max="11" width="2.625" style="9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223" t="s">
        <v>173</v>
      </c>
      <c r="B1" s="224"/>
      <c r="C1" s="224"/>
      <c r="D1" s="224"/>
      <c r="E1" s="224"/>
      <c r="F1" s="224"/>
      <c r="G1" s="225"/>
      <c r="H1" s="224"/>
      <c r="I1" s="224"/>
      <c r="J1" s="226"/>
    </row>
    <row r="2" spans="1:15" ht="15.75">
      <c r="A2" s="227" t="s">
        <v>175</v>
      </c>
      <c r="B2" s="76"/>
      <c r="C2" s="76"/>
      <c r="D2" s="76"/>
      <c r="E2" s="76"/>
      <c r="F2" s="76"/>
      <c r="G2" s="109"/>
      <c r="H2" s="76"/>
      <c r="I2" s="76"/>
      <c r="J2" s="228"/>
      <c r="L2"/>
      <c r="M2"/>
      <c r="N2"/>
      <c r="O2"/>
    </row>
    <row r="3" spans="1:15" ht="15.75">
      <c r="A3" s="229" t="s">
        <v>486</v>
      </c>
      <c r="B3" s="2"/>
      <c r="C3" s="3"/>
      <c r="D3" s="3"/>
      <c r="E3" s="4"/>
      <c r="F3" s="4"/>
      <c r="G3" s="110"/>
      <c r="H3" s="6"/>
      <c r="I3" s="19"/>
      <c r="J3" s="230"/>
      <c r="L3"/>
      <c r="M3"/>
      <c r="N3"/>
      <c r="O3"/>
    </row>
    <row r="4" spans="1:15" ht="10.5" customHeight="1" thickBot="1">
      <c r="A4" s="229"/>
      <c r="B4" s="2"/>
      <c r="C4" s="3"/>
      <c r="D4" s="3"/>
      <c r="E4" s="4"/>
      <c r="F4" s="4"/>
      <c r="G4" s="110"/>
      <c r="H4" s="6"/>
      <c r="I4" s="19"/>
      <c r="J4" s="230"/>
      <c r="L4"/>
      <c r="M4"/>
      <c r="N4"/>
      <c r="O4"/>
    </row>
    <row r="5" spans="1:15" ht="15.75">
      <c r="A5" s="229"/>
      <c r="B5" s="2"/>
      <c r="C5" s="3"/>
      <c r="D5" s="710" t="s">
        <v>556</v>
      </c>
      <c r="E5" s="1144" t="s">
        <v>1934</v>
      </c>
      <c r="F5" s="1145"/>
      <c r="G5" s="1146"/>
      <c r="H5" s="6"/>
      <c r="I5" s="19"/>
      <c r="J5" s="230"/>
      <c r="L5"/>
      <c r="M5"/>
      <c r="N5"/>
      <c r="O5"/>
    </row>
    <row r="6" spans="1:15" ht="15.75">
      <c r="A6" s="229"/>
      <c r="B6" s="2"/>
      <c r="C6" s="3"/>
      <c r="D6" s="710" t="s">
        <v>558</v>
      </c>
      <c r="E6" s="1147">
        <v>2006</v>
      </c>
      <c r="F6" s="1148"/>
      <c r="G6" s="1149"/>
      <c r="H6" s="1137" t="s">
        <v>860</v>
      </c>
      <c r="I6" s="19"/>
      <c r="J6" s="230"/>
      <c r="L6"/>
      <c r="M6"/>
      <c r="N6"/>
      <c r="O6"/>
    </row>
    <row r="7" spans="1:15" ht="16.5" thickBot="1">
      <c r="A7" s="229"/>
      <c r="B7" s="2"/>
      <c r="C7" s="3"/>
      <c r="D7" s="710" t="s">
        <v>559</v>
      </c>
      <c r="E7" s="1139">
        <v>38844</v>
      </c>
      <c r="F7" s="1140"/>
      <c r="G7" s="1141"/>
      <c r="H7" s="1137" t="s">
        <v>861</v>
      </c>
      <c r="I7" s="19"/>
      <c r="J7" s="230"/>
      <c r="L7"/>
      <c r="M7"/>
      <c r="N7"/>
      <c r="O7"/>
    </row>
    <row r="8" spans="1:15" s="80" customFormat="1" ht="9" customHeight="1">
      <c r="A8" s="731"/>
      <c r="B8" s="3"/>
      <c r="C8" s="3"/>
      <c r="D8" s="719"/>
      <c r="E8" s="255"/>
      <c r="F8" s="255"/>
      <c r="G8" s="255"/>
      <c r="H8" s="6"/>
      <c r="I8" s="732"/>
      <c r="J8" s="230"/>
      <c r="L8" s="720"/>
      <c r="M8" s="720"/>
      <c r="N8" s="720"/>
      <c r="O8" s="720"/>
    </row>
    <row r="9" spans="1:15" ht="15.75">
      <c r="A9" s="478" t="s">
        <v>204</v>
      </c>
      <c r="B9" s="2"/>
      <c r="C9" s="3"/>
      <c r="D9" s="3"/>
      <c r="E9" s="4"/>
      <c r="F9" s="4"/>
      <c r="G9" s="110"/>
      <c r="H9" s="6"/>
      <c r="I9" s="19"/>
      <c r="J9" s="230"/>
      <c r="L9"/>
      <c r="M9"/>
      <c r="N9"/>
      <c r="O9"/>
    </row>
    <row r="10" spans="1:15" ht="7.5" customHeight="1" thickBot="1">
      <c r="A10" s="478"/>
      <c r="B10" s="2"/>
      <c r="C10" s="3"/>
      <c r="D10" s="3"/>
      <c r="E10" s="4"/>
      <c r="F10" s="4"/>
      <c r="G10" s="110"/>
      <c r="H10" s="6"/>
      <c r="I10" s="19"/>
      <c r="J10" s="230"/>
      <c r="L10"/>
      <c r="M10"/>
      <c r="N10"/>
      <c r="O10"/>
    </row>
    <row r="11" spans="1:15" ht="17.25" thickBot="1" thickTop="1">
      <c r="A11" s="1185" t="s">
        <v>72</v>
      </c>
      <c r="B11" s="1186"/>
      <c r="C11" s="469" t="s">
        <v>250</v>
      </c>
      <c r="D11" s="469"/>
      <c r="E11" s="533" t="s">
        <v>437</v>
      </c>
      <c r="F11" s="534"/>
      <c r="G11" s="1190" t="s">
        <v>100</v>
      </c>
      <c r="H11" s="1193" t="s">
        <v>101</v>
      </c>
      <c r="I11" s="1193" t="s">
        <v>102</v>
      </c>
      <c r="J11" s="470"/>
      <c r="L11"/>
      <c r="M11"/>
      <c r="N11"/>
      <c r="O11"/>
    </row>
    <row r="12" spans="1:15" ht="16.5" thickBot="1">
      <c r="A12" s="1187"/>
      <c r="B12" s="1164"/>
      <c r="C12" s="463" t="s">
        <v>397</v>
      </c>
      <c r="D12" s="464" t="s">
        <v>68</v>
      </c>
      <c r="E12" s="460" t="s">
        <v>88</v>
      </c>
      <c r="F12" s="461"/>
      <c r="G12" s="1191"/>
      <c r="H12" s="1168"/>
      <c r="I12" s="1168"/>
      <c r="J12" s="449" t="s">
        <v>70</v>
      </c>
      <c r="L12"/>
      <c r="M12"/>
      <c r="N12"/>
      <c r="O12"/>
    </row>
    <row r="13" spans="1:15" ht="16.5" thickBot="1">
      <c r="A13" s="1188"/>
      <c r="B13" s="1189"/>
      <c r="C13" s="450" t="s">
        <v>398</v>
      </c>
      <c r="D13" s="471" t="s">
        <v>321</v>
      </c>
      <c r="E13" s="452" t="s">
        <v>435</v>
      </c>
      <c r="F13" s="452" t="s">
        <v>436</v>
      </c>
      <c r="G13" s="1192"/>
      <c r="H13" s="1194"/>
      <c r="I13" s="1194"/>
      <c r="J13" s="455" t="s">
        <v>103</v>
      </c>
      <c r="L13"/>
      <c r="M13"/>
      <c r="N13"/>
      <c r="O13"/>
    </row>
    <row r="14" spans="1:15" ht="16.5" thickTop="1">
      <c r="A14" s="231" t="s">
        <v>215</v>
      </c>
      <c r="B14" s="49"/>
      <c r="C14" s="43"/>
      <c r="D14" s="43"/>
      <c r="E14" s="43"/>
      <c r="F14" s="43"/>
      <c r="G14" s="253"/>
      <c r="H14" s="32"/>
      <c r="I14" s="32"/>
      <c r="J14" s="254"/>
      <c r="L14"/>
      <c r="M14"/>
      <c r="N14"/>
      <c r="O14"/>
    </row>
    <row r="15" spans="1:15" ht="15.75">
      <c r="A15" s="232"/>
      <c r="B15" s="114" t="s">
        <v>216</v>
      </c>
      <c r="C15" s="256"/>
      <c r="D15" s="256"/>
      <c r="E15" s="256"/>
      <c r="F15" s="256"/>
      <c r="G15" s="253"/>
      <c r="H15" s="32"/>
      <c r="I15" s="32"/>
      <c r="J15" s="254"/>
      <c r="L15"/>
      <c r="M15"/>
      <c r="N15"/>
      <c r="O15"/>
    </row>
    <row r="16" spans="1:15" ht="15" customHeight="1">
      <c r="A16" s="233"/>
      <c r="B16" s="93" t="s">
        <v>328</v>
      </c>
      <c r="C16" s="258" t="s">
        <v>191</v>
      </c>
      <c r="D16" s="259">
        <v>501</v>
      </c>
      <c r="E16" s="259" t="s">
        <v>480</v>
      </c>
      <c r="F16" s="259"/>
      <c r="G16" s="665">
        <f>'320-323 Electric O&amp;M'!F6</f>
        <v>42832603</v>
      </c>
      <c r="H16" s="349">
        <f>VLOOKUP($E16,Ratio,2,FALSE)*$G16</f>
        <v>42832603</v>
      </c>
      <c r="I16" s="349">
        <f>VLOOKUP($E16,Ratio,3,FALSE)*$G16</f>
        <v>0</v>
      </c>
      <c r="J16" s="379">
        <f>VLOOKUP($E16,Ratio,4,FALSE)*$G16</f>
        <v>0</v>
      </c>
      <c r="L16"/>
      <c r="M16"/>
      <c r="N16"/>
      <c r="O16"/>
    </row>
    <row r="17" spans="1:10" ht="15" customHeight="1">
      <c r="A17" s="233"/>
      <c r="B17" s="93" t="s">
        <v>329</v>
      </c>
      <c r="C17" s="258" t="s">
        <v>191</v>
      </c>
      <c r="D17" s="259" t="s">
        <v>211</v>
      </c>
      <c r="E17" s="259" t="s">
        <v>480</v>
      </c>
      <c r="F17" s="259"/>
      <c r="G17" s="665">
        <f>SUM('320-323 Electric O&amp;M'!F5,'320-323 Electric O&amp;M'!F7:F13)</f>
        <v>8742850</v>
      </c>
      <c r="H17" s="349">
        <f>VLOOKUP($E17,Ratio,2,FALSE)*$G17</f>
        <v>8742850</v>
      </c>
      <c r="I17" s="349">
        <f>VLOOKUP($E17,Ratio,3,FALSE)*$G17</f>
        <v>0</v>
      </c>
      <c r="J17" s="379">
        <f>VLOOKUP($E17,Ratio,4,FALSE)*$G17</f>
        <v>0</v>
      </c>
    </row>
    <row r="18" spans="1:10" ht="15" customHeight="1">
      <c r="A18" s="233"/>
      <c r="B18" s="93" t="s">
        <v>330</v>
      </c>
      <c r="C18" s="258" t="s">
        <v>191</v>
      </c>
      <c r="D18" s="259" t="s">
        <v>331</v>
      </c>
      <c r="E18" s="259" t="s">
        <v>480</v>
      </c>
      <c r="F18" s="259"/>
      <c r="G18" s="665">
        <f>SUM('320-323 Electric O&amp;M'!F16:F20)</f>
        <v>20194844</v>
      </c>
      <c r="H18" s="349">
        <f>VLOOKUP($E18,Ratio,2,FALSE)*$G18</f>
        <v>20194844</v>
      </c>
      <c r="I18" s="349">
        <f>VLOOKUP($E18,Ratio,3,FALSE)*$G18</f>
        <v>0</v>
      </c>
      <c r="J18" s="379">
        <f>VLOOKUP($E18,Ratio,4,FALSE)*$G18</f>
        <v>0</v>
      </c>
    </row>
    <row r="19" spans="1:10" ht="15.75">
      <c r="A19" s="233"/>
      <c r="B19" s="115" t="s">
        <v>217</v>
      </c>
      <c r="C19" s="85"/>
      <c r="D19" s="256"/>
      <c r="E19" s="257"/>
      <c r="F19" s="257"/>
      <c r="G19" s="671"/>
      <c r="H19" s="672"/>
      <c r="I19" s="672"/>
      <c r="J19" s="673"/>
    </row>
    <row r="20" spans="1:10" ht="15" customHeight="1">
      <c r="A20" s="233"/>
      <c r="B20" s="93" t="s">
        <v>207</v>
      </c>
      <c r="C20" s="258" t="s">
        <v>191</v>
      </c>
      <c r="D20" s="259">
        <v>518</v>
      </c>
      <c r="E20" s="259" t="s">
        <v>480</v>
      </c>
      <c r="F20" s="259"/>
      <c r="G20" s="665">
        <f>'320-323 Electric O&amp;M'!F26</f>
        <v>0</v>
      </c>
      <c r="H20" s="349">
        <f>VLOOKUP($E20,Ratio,2,FALSE)*$G20</f>
        <v>0</v>
      </c>
      <c r="I20" s="349">
        <f>VLOOKUP($E20,Ratio,3,FALSE)*$G20</f>
        <v>0</v>
      </c>
      <c r="J20" s="379">
        <f>VLOOKUP($E20,Ratio,4,FALSE)*$G20</f>
        <v>0</v>
      </c>
    </row>
    <row r="21" spans="1:10" ht="15" customHeight="1">
      <c r="A21" s="233"/>
      <c r="B21" s="86" t="s">
        <v>333</v>
      </c>
      <c r="C21" s="258" t="s">
        <v>191</v>
      </c>
      <c r="D21" s="259" t="s">
        <v>212</v>
      </c>
      <c r="E21" s="259" t="s">
        <v>480</v>
      </c>
      <c r="F21" s="259"/>
      <c r="G21" s="665">
        <f>SUM('320-323 Electric O&amp;M'!F25,'320-323 Electric O&amp;M'!F27:F33)</f>
        <v>0</v>
      </c>
      <c r="H21" s="349">
        <f>VLOOKUP($E21,Ratio,2,FALSE)*$G21</f>
        <v>0</v>
      </c>
      <c r="I21" s="349">
        <f>VLOOKUP($E21,Ratio,3,FALSE)*$G21</f>
        <v>0</v>
      </c>
      <c r="J21" s="379">
        <f>VLOOKUP($E21,Ratio,4,FALSE)*$G21</f>
        <v>0</v>
      </c>
    </row>
    <row r="22" spans="1:10" ht="15" customHeight="1">
      <c r="A22" s="233"/>
      <c r="B22" s="81" t="s">
        <v>143</v>
      </c>
      <c r="C22" s="258" t="s">
        <v>191</v>
      </c>
      <c r="D22" s="259" t="s">
        <v>144</v>
      </c>
      <c r="E22" s="262" t="s">
        <v>480</v>
      </c>
      <c r="F22" s="262"/>
      <c r="G22" s="665">
        <f>SUM('320-323 Electric O&amp;M'!F36:F40)</f>
        <v>0</v>
      </c>
      <c r="H22" s="349">
        <f>VLOOKUP($E22,Ratio,2,FALSE)*$G22</f>
        <v>0</v>
      </c>
      <c r="I22" s="349">
        <f>VLOOKUP($E22,Ratio,3,FALSE)*$G22</f>
        <v>0</v>
      </c>
      <c r="J22" s="379">
        <f>VLOOKUP($E22,Ratio,4,FALSE)*$G22</f>
        <v>0</v>
      </c>
    </row>
    <row r="23" spans="1:10" ht="15.75">
      <c r="A23" s="233"/>
      <c r="B23" s="115" t="s">
        <v>218</v>
      </c>
      <c r="C23" s="85"/>
      <c r="D23" s="256"/>
      <c r="E23" s="257"/>
      <c r="F23" s="257"/>
      <c r="G23" s="671"/>
      <c r="H23" s="672"/>
      <c r="I23" s="672"/>
      <c r="J23" s="673"/>
    </row>
    <row r="24" spans="1:10" ht="15" customHeight="1">
      <c r="A24" s="233"/>
      <c r="B24" s="86" t="s">
        <v>208</v>
      </c>
      <c r="C24" s="258" t="s">
        <v>191</v>
      </c>
      <c r="D24" s="259" t="s">
        <v>533</v>
      </c>
      <c r="E24" s="262" t="s">
        <v>480</v>
      </c>
      <c r="F24" s="262"/>
      <c r="G24" s="665">
        <f>SUM('320-323 Electric O&amp;M'!F45:F50)</f>
        <v>5008688</v>
      </c>
      <c r="H24" s="349">
        <f>VLOOKUP($E24,Ratio,2,FALSE)*$G24</f>
        <v>5008688</v>
      </c>
      <c r="I24" s="349">
        <f>VLOOKUP($E24,Ratio,3,FALSE)*$G24</f>
        <v>0</v>
      </c>
      <c r="J24" s="379">
        <f>VLOOKUP($E24,Ratio,4,FALSE)*$G24</f>
        <v>0</v>
      </c>
    </row>
    <row r="25" spans="1:10" ht="15" customHeight="1">
      <c r="A25" s="233"/>
      <c r="B25" s="86" t="s">
        <v>209</v>
      </c>
      <c r="C25" s="258" t="s">
        <v>191</v>
      </c>
      <c r="D25" s="259" t="s">
        <v>534</v>
      </c>
      <c r="E25" s="262" t="s">
        <v>480</v>
      </c>
      <c r="F25" s="262"/>
      <c r="G25" s="665">
        <f>SUM('320-323 Electric O&amp;M'!F54:F58)</f>
        <v>3963730</v>
      </c>
      <c r="H25" s="349">
        <f>VLOOKUP($E25,Ratio,2,FALSE)*$G25</f>
        <v>3963730</v>
      </c>
      <c r="I25" s="349">
        <f>VLOOKUP($E25,Ratio,3,FALSE)*$G25</f>
        <v>0</v>
      </c>
      <c r="J25" s="379">
        <f>VLOOKUP($E25,Ratio,4,FALSE)*$G25</f>
        <v>0</v>
      </c>
    </row>
    <row r="26" spans="1:10" ht="15.75">
      <c r="A26" s="233"/>
      <c r="B26" s="115" t="s">
        <v>219</v>
      </c>
      <c r="C26" s="85"/>
      <c r="D26" s="256"/>
      <c r="E26" s="257"/>
      <c r="F26" s="257"/>
      <c r="G26" s="671"/>
      <c r="H26" s="672"/>
      <c r="I26" s="672"/>
      <c r="J26" s="673"/>
    </row>
    <row r="27" spans="1:13" ht="15" customHeight="1">
      <c r="A27" s="233"/>
      <c r="B27" s="93" t="s">
        <v>210</v>
      </c>
      <c r="C27" s="258" t="s">
        <v>191</v>
      </c>
      <c r="D27" s="259">
        <v>547</v>
      </c>
      <c r="E27" s="259" t="s">
        <v>480</v>
      </c>
      <c r="F27" s="259"/>
      <c r="G27" s="665">
        <f>'320-323 Electric O&amp;M'!F64</f>
        <v>60659664</v>
      </c>
      <c r="H27" s="349">
        <f>VLOOKUP($E27,Ratio,2,FALSE)*$G27</f>
        <v>60659664</v>
      </c>
      <c r="I27" s="349">
        <f>VLOOKUP($E27,Ratio,3,FALSE)*$G27</f>
        <v>0</v>
      </c>
      <c r="J27" s="379">
        <f>VLOOKUP($E27,Ratio,4,FALSE)*$G27</f>
        <v>0</v>
      </c>
      <c r="K27"/>
      <c r="L27"/>
      <c r="M27"/>
    </row>
    <row r="28" spans="1:13" ht="15" customHeight="1">
      <c r="A28" s="233"/>
      <c r="B28" s="86" t="s">
        <v>332</v>
      </c>
      <c r="C28" s="258" t="s">
        <v>191</v>
      </c>
      <c r="D28" s="259" t="s">
        <v>535</v>
      </c>
      <c r="E28" s="262" t="s">
        <v>480</v>
      </c>
      <c r="F28" s="262"/>
      <c r="G28" s="665">
        <f>SUM('320-323 Electric O&amp;M'!F63,'320-323 Electric O&amp;M'!F65:F67)</f>
        <v>6935728</v>
      </c>
      <c r="H28" s="349">
        <f>VLOOKUP($E28,Ratio,2,FALSE)*$G28</f>
        <v>6935728</v>
      </c>
      <c r="I28" s="349">
        <f>VLOOKUP($E28,Ratio,3,FALSE)*$G28</f>
        <v>0</v>
      </c>
      <c r="J28" s="379">
        <f>VLOOKUP($E28,Ratio,4,FALSE)*$G28</f>
        <v>0</v>
      </c>
      <c r="K28"/>
      <c r="L28"/>
      <c r="M28"/>
    </row>
    <row r="29" spans="1:13" ht="15" customHeight="1">
      <c r="A29" s="233"/>
      <c r="B29" s="86" t="s">
        <v>334</v>
      </c>
      <c r="C29" s="258" t="s">
        <v>191</v>
      </c>
      <c r="D29" s="259" t="s">
        <v>536</v>
      </c>
      <c r="E29" s="262" t="s">
        <v>480</v>
      </c>
      <c r="F29" s="262"/>
      <c r="G29" s="665">
        <f>SUM('320-323 Electric O&amp;M'!F70:F73)</f>
        <v>6489996</v>
      </c>
      <c r="H29" s="349">
        <f>VLOOKUP($E29,Ratio,2,FALSE)*$G29</f>
        <v>6489996</v>
      </c>
      <c r="I29" s="349">
        <f>VLOOKUP($E29,Ratio,3,FALSE)*$G29</f>
        <v>0</v>
      </c>
      <c r="J29" s="379">
        <f>VLOOKUP($E29,Ratio,4,FALSE)*$G29</f>
        <v>0</v>
      </c>
      <c r="K29"/>
      <c r="L29"/>
      <c r="M29"/>
    </row>
    <row r="30" spans="1:13" ht="15.75">
      <c r="A30" s="233"/>
      <c r="B30" s="115" t="s">
        <v>213</v>
      </c>
      <c r="C30" s="85"/>
      <c r="D30" s="256"/>
      <c r="E30" s="257"/>
      <c r="F30" s="257"/>
      <c r="G30" s="671"/>
      <c r="H30" s="672"/>
      <c r="I30" s="672"/>
      <c r="J30" s="673"/>
      <c r="K30"/>
      <c r="L30"/>
      <c r="M30"/>
    </row>
    <row r="31" spans="1:10" ht="15" customHeight="1">
      <c r="A31" s="234"/>
      <c r="B31" s="82" t="s">
        <v>335</v>
      </c>
      <c r="C31" s="258" t="s">
        <v>191</v>
      </c>
      <c r="D31" s="258">
        <v>555</v>
      </c>
      <c r="E31" s="258" t="s">
        <v>480</v>
      </c>
      <c r="F31" s="258"/>
      <c r="G31" s="665">
        <f>'PP &amp; OSS WorkSheet'!D21</f>
        <v>1110440782</v>
      </c>
      <c r="H31" s="349">
        <f>VLOOKUP($E31,Ratio,2,FALSE)*$G31</f>
        <v>1110440782</v>
      </c>
      <c r="I31" s="349">
        <f>VLOOKUP($E31,Ratio,3,FALSE)*$G31</f>
        <v>0</v>
      </c>
      <c r="J31" s="379">
        <f>VLOOKUP($E31,Ratio,4,FALSE)*$G31</f>
        <v>0</v>
      </c>
    </row>
    <row r="32" spans="1:10" ht="15" customHeight="1">
      <c r="A32" s="233"/>
      <c r="B32" s="84" t="s">
        <v>214</v>
      </c>
      <c r="C32" s="258" t="s">
        <v>191</v>
      </c>
      <c r="D32" s="258">
        <v>556</v>
      </c>
      <c r="E32" s="263" t="s">
        <v>480</v>
      </c>
      <c r="F32" s="263"/>
      <c r="G32" s="665">
        <f>'320-323 Electric O&amp;M'!F78</f>
        <v>2807073</v>
      </c>
      <c r="H32" s="349">
        <f>VLOOKUP($E32,Ratio,2,FALSE)*$G32</f>
        <v>2807073</v>
      </c>
      <c r="I32" s="349">
        <f>VLOOKUP($E32,Ratio,3,FALSE)*$G32</f>
        <v>0</v>
      </c>
      <c r="J32" s="379">
        <f>VLOOKUP($E32,Ratio,4,FALSE)*$G32</f>
        <v>0</v>
      </c>
    </row>
    <row r="33" spans="1:10" ht="15" customHeight="1">
      <c r="A33" s="233"/>
      <c r="B33" s="84" t="s">
        <v>336</v>
      </c>
      <c r="C33" s="258" t="s">
        <v>191</v>
      </c>
      <c r="D33" s="258">
        <v>557</v>
      </c>
      <c r="E33" s="263" t="s">
        <v>480</v>
      </c>
      <c r="F33" s="263"/>
      <c r="G33" s="665">
        <f>'320-323 Electric O&amp;M'!F79</f>
        <v>8915211</v>
      </c>
      <c r="H33" s="349">
        <f>VLOOKUP($E33,Ratio,2,FALSE)*$G33</f>
        <v>8915211</v>
      </c>
      <c r="I33" s="349">
        <f>VLOOKUP($E33,Ratio,3,FALSE)*$G33</f>
        <v>0</v>
      </c>
      <c r="J33" s="379">
        <f>VLOOKUP($E33,Ratio,4,FALSE)*$G33</f>
        <v>0</v>
      </c>
    </row>
    <row r="34" spans="1:10" ht="15" customHeight="1">
      <c r="A34" s="234"/>
      <c r="B34" s="82" t="s">
        <v>171</v>
      </c>
      <c r="C34" s="258">
        <v>327</v>
      </c>
      <c r="D34" s="258">
        <v>555</v>
      </c>
      <c r="E34" s="258" t="s">
        <v>480</v>
      </c>
      <c r="F34" s="258"/>
      <c r="G34" s="999">
        <v>0</v>
      </c>
      <c r="H34" s="349">
        <f>VLOOKUP($E34,Ratio,2,FALSE)*$G34</f>
        <v>0</v>
      </c>
      <c r="I34" s="349">
        <f>VLOOKUP($E34,Ratio,3,FALSE)*$G34</f>
        <v>0</v>
      </c>
      <c r="J34" s="379">
        <f>VLOOKUP($E34,Ratio,4,FALSE)*$G34</f>
        <v>0</v>
      </c>
    </row>
    <row r="35" spans="1:14" ht="15" customHeight="1">
      <c r="A35" s="234"/>
      <c r="B35" s="84" t="s">
        <v>352</v>
      </c>
      <c r="C35" s="258"/>
      <c r="D35" s="263"/>
      <c r="E35" s="263" t="s">
        <v>62</v>
      </c>
      <c r="F35" s="1029"/>
      <c r="G35" s="1030">
        <f>'Public Purpose Charge'!B3</f>
        <v>39972900</v>
      </c>
      <c r="H35" s="349">
        <f>IF($E35="DIRECT",$L35,VLOOKUP($E35,Ratio,2,FALSE)*$G35)</f>
        <v>37974255</v>
      </c>
      <c r="I35" s="349">
        <f>IF($E35="DIRECT",$M35,VLOOKUP($E35,Ratio,3,FALSE)*$G35)</f>
        <v>0</v>
      </c>
      <c r="J35" s="379">
        <f>IF($E35="DIRECT",$N35,VLOOKUP($E35,Ratio,4,FALSE)*$G35)</f>
        <v>1998645</v>
      </c>
      <c r="L35" s="349">
        <f>G35*0.95</f>
        <v>37974255</v>
      </c>
      <c r="M35" s="349"/>
      <c r="N35" s="379">
        <f>G35*0.05</f>
        <v>1998645</v>
      </c>
    </row>
    <row r="36" spans="1:10" ht="15.75">
      <c r="A36" s="235" t="s">
        <v>145</v>
      </c>
      <c r="B36" s="91"/>
      <c r="C36" s="668"/>
      <c r="D36" s="668"/>
      <c r="E36" s="668"/>
      <c r="F36" s="668"/>
      <c r="G36" s="689">
        <f>SUM(G16:G35)</f>
        <v>1316964069</v>
      </c>
      <c r="H36" s="669">
        <f>SUM(H16:H35)</f>
        <v>1314965424</v>
      </c>
      <c r="I36" s="683">
        <f>SUM(I16:I35)</f>
        <v>0</v>
      </c>
      <c r="J36" s="670">
        <f>SUM(J16:J35)</f>
        <v>1998645</v>
      </c>
    </row>
    <row r="37" spans="1:10" ht="15" customHeight="1">
      <c r="A37" s="236"/>
      <c r="B37" s="91"/>
      <c r="C37" s="124"/>
      <c r="D37" s="85"/>
      <c r="E37" s="51"/>
      <c r="F37" s="51"/>
      <c r="G37" s="489"/>
      <c r="H37" s="201"/>
      <c r="I37" s="201"/>
      <c r="J37" s="358"/>
    </row>
    <row r="38" spans="1:10" ht="15.75">
      <c r="A38" s="237" t="s">
        <v>351</v>
      </c>
      <c r="B38" s="91"/>
      <c r="C38" s="124"/>
      <c r="D38" s="83"/>
      <c r="E38" s="91"/>
      <c r="F38" s="91"/>
      <c r="G38" s="489"/>
      <c r="H38" s="201"/>
      <c r="I38" s="201"/>
      <c r="J38" s="358"/>
    </row>
    <row r="39" spans="1:10" ht="15" customHeight="1">
      <c r="A39" s="234"/>
      <c r="B39" s="84" t="s">
        <v>485</v>
      </c>
      <c r="C39" s="258" t="s">
        <v>191</v>
      </c>
      <c r="D39" s="263" t="s">
        <v>146</v>
      </c>
      <c r="E39" s="263" t="s">
        <v>479</v>
      </c>
      <c r="F39" s="263"/>
      <c r="G39" s="665">
        <f>'320-323 Electric O&amp;M'!F97</f>
        <v>65426297</v>
      </c>
      <c r="H39" s="349">
        <f>VLOOKUP($E39,Ratio,2,FALSE)*$G39</f>
        <v>0</v>
      </c>
      <c r="I39" s="349">
        <f>VLOOKUP($E39,Ratio,3,FALSE)*$G39</f>
        <v>65426297</v>
      </c>
      <c r="J39" s="379">
        <f>VLOOKUP($E39,Ratio,4,FALSE)*$G39</f>
        <v>0</v>
      </c>
    </row>
    <row r="40" spans="1:10" ht="15" customHeight="1">
      <c r="A40" s="234"/>
      <c r="B40" s="84" t="s">
        <v>220</v>
      </c>
      <c r="C40" s="258" t="s">
        <v>191</v>
      </c>
      <c r="D40" s="263" t="s">
        <v>531</v>
      </c>
      <c r="E40" s="263" t="s">
        <v>479</v>
      </c>
      <c r="F40" s="263"/>
      <c r="G40" s="665">
        <f>SUM('320-323 Electric O&amp;M'!F84:F96,'320-323 Electric O&amp;M'!F98:F99)</f>
        <v>7741552</v>
      </c>
      <c r="H40" s="349">
        <f>VLOOKUP($E40,Ratio,2,FALSE)*$G40</f>
        <v>0</v>
      </c>
      <c r="I40" s="349">
        <f>VLOOKUP($E40,Ratio,3,FALSE)*$G40</f>
        <v>7741552</v>
      </c>
      <c r="J40" s="379">
        <f>VLOOKUP($E40,Ratio,4,FALSE)*$G40</f>
        <v>0</v>
      </c>
    </row>
    <row r="41" spans="1:10" ht="15" customHeight="1">
      <c r="A41" s="234"/>
      <c r="B41" s="84" t="s">
        <v>221</v>
      </c>
      <c r="C41" s="258" t="s">
        <v>191</v>
      </c>
      <c r="D41" s="263" t="s">
        <v>532</v>
      </c>
      <c r="E41" s="263" t="s">
        <v>479</v>
      </c>
      <c r="F41" s="263"/>
      <c r="G41" s="665">
        <f>SUM('320-323 Electric O&amp;M'!F102:F111)</f>
        <v>3652249</v>
      </c>
      <c r="H41" s="349">
        <f>VLOOKUP($E41,Ratio,2,FALSE)*$G41</f>
        <v>0</v>
      </c>
      <c r="I41" s="349">
        <f>VLOOKUP($E41,Ratio,3,FALSE)*$G41</f>
        <v>3652249</v>
      </c>
      <c r="J41" s="379">
        <f>VLOOKUP($E41,Ratio,4,FALSE)*$G41</f>
        <v>0</v>
      </c>
    </row>
    <row r="42" spans="1:10" ht="15.75">
      <c r="A42" s="235" t="s">
        <v>147</v>
      </c>
      <c r="B42" s="91"/>
      <c r="C42" s="668"/>
      <c r="D42" s="668"/>
      <c r="E42" s="668"/>
      <c r="F42" s="668"/>
      <c r="G42" s="669">
        <f>SUM(G39:G41)</f>
        <v>76820098</v>
      </c>
      <c r="H42" s="669">
        <f>SUM(H39:H41)</f>
        <v>0</v>
      </c>
      <c r="I42" s="669">
        <f>SUM(I39:I41)</f>
        <v>76820098</v>
      </c>
      <c r="J42" s="670">
        <f>SUM(J39:J41)</f>
        <v>0</v>
      </c>
    </row>
    <row r="43" spans="1:10" ht="16.5" thickBot="1">
      <c r="A43" s="268"/>
      <c r="B43" s="269"/>
      <c r="C43" s="270"/>
      <c r="D43" s="271"/>
      <c r="E43" s="272"/>
      <c r="F43" s="272"/>
      <c r="G43" s="666"/>
      <c r="H43" s="666"/>
      <c r="I43" s="666"/>
      <c r="J43" s="667"/>
    </row>
    <row r="44" spans="1:10" ht="15" customHeight="1" thickTop="1">
      <c r="A44" s="237" t="s">
        <v>148</v>
      </c>
      <c r="B44" s="91"/>
      <c r="C44" s="124"/>
      <c r="D44" s="83"/>
      <c r="E44" s="91"/>
      <c r="F44" s="91"/>
      <c r="G44" s="201"/>
      <c r="H44" s="201"/>
      <c r="I44" s="201"/>
      <c r="J44" s="358"/>
    </row>
    <row r="45" spans="1:10" ht="15" customHeight="1">
      <c r="A45" s="234"/>
      <c r="B45" s="84" t="s">
        <v>222</v>
      </c>
      <c r="C45" s="258" t="s">
        <v>191</v>
      </c>
      <c r="D45" s="263" t="s">
        <v>149</v>
      </c>
      <c r="E45" s="263" t="s">
        <v>478</v>
      </c>
      <c r="F45" s="263"/>
      <c r="G45" s="665">
        <f>SUM('320-323 Electric O&amp;M'!F135:F144)</f>
        <v>16812695</v>
      </c>
      <c r="H45" s="349">
        <f>VLOOKUP($E45,Ratio,2,FALSE)*$G45</f>
        <v>0</v>
      </c>
      <c r="I45" s="349">
        <f>VLOOKUP($E45,Ratio,3,FALSE)*$G45</f>
        <v>0</v>
      </c>
      <c r="J45" s="379">
        <f>VLOOKUP($E45,Ratio,4,FALSE)*$G45</f>
        <v>16812695</v>
      </c>
    </row>
    <row r="46" spans="1:10" ht="15" customHeight="1">
      <c r="A46" s="234"/>
      <c r="B46" s="84" t="s">
        <v>221</v>
      </c>
      <c r="C46" s="258" t="s">
        <v>191</v>
      </c>
      <c r="D46" s="263" t="s">
        <v>150</v>
      </c>
      <c r="E46" s="263" t="s">
        <v>478</v>
      </c>
      <c r="F46" s="263"/>
      <c r="G46" s="665">
        <f>SUM('320-323 Electric O&amp;M'!F147:F155)</f>
        <v>46565424</v>
      </c>
      <c r="H46" s="349">
        <f>VLOOKUP($E46,Ratio,2,FALSE)*$G46</f>
        <v>0</v>
      </c>
      <c r="I46" s="349">
        <f>VLOOKUP($E46,Ratio,3,FALSE)*$G46</f>
        <v>0</v>
      </c>
      <c r="J46" s="379">
        <f>VLOOKUP($E46,Ratio,4,FALSE)*$G46</f>
        <v>46565424</v>
      </c>
    </row>
    <row r="47" spans="1:10" ht="15" customHeight="1">
      <c r="A47" s="235" t="s">
        <v>151</v>
      </c>
      <c r="B47" s="91"/>
      <c r="C47" s="668"/>
      <c r="D47" s="668"/>
      <c r="E47" s="668"/>
      <c r="F47" s="668"/>
      <c r="G47" s="669">
        <f>SUM(G45:G46)</f>
        <v>63378119</v>
      </c>
      <c r="H47" s="669">
        <f>SUM(H45:H46)</f>
        <v>0</v>
      </c>
      <c r="I47" s="669">
        <f>SUM(I45:I46)</f>
        <v>0</v>
      </c>
      <c r="J47" s="670">
        <f>SUM(J45:J46)</f>
        <v>63378119</v>
      </c>
    </row>
    <row r="48" spans="1:10" ht="9.75" customHeight="1">
      <c r="A48" s="238"/>
      <c r="B48" s="91"/>
      <c r="C48" s="85"/>
      <c r="D48" s="85"/>
      <c r="E48" s="85"/>
      <c r="F48" s="85"/>
      <c r="G48" s="107"/>
      <c r="H48" s="107"/>
      <c r="I48" s="107"/>
      <c r="J48" s="322"/>
    </row>
    <row r="49" spans="1:10" ht="15" customHeight="1">
      <c r="A49" s="237" t="s">
        <v>152</v>
      </c>
      <c r="B49" s="91"/>
      <c r="C49" s="85"/>
      <c r="D49" s="85"/>
      <c r="E49" s="85"/>
      <c r="F49" s="85"/>
      <c r="G49" s="107"/>
      <c r="H49" s="107"/>
      <c r="I49" s="107"/>
      <c r="J49" s="322"/>
    </row>
    <row r="50" spans="1:10" ht="15" customHeight="1">
      <c r="A50" s="234"/>
      <c r="B50" s="84" t="s">
        <v>223</v>
      </c>
      <c r="C50" s="258" t="s">
        <v>191</v>
      </c>
      <c r="D50" s="259" t="s">
        <v>153</v>
      </c>
      <c r="E50" s="259" t="s">
        <v>478</v>
      </c>
      <c r="F50" s="259"/>
      <c r="G50" s="665">
        <f>SUM('320-323 Electric O&amp;M'!F160:F164)</f>
        <v>53203505</v>
      </c>
      <c r="H50" s="349">
        <f>VLOOKUP($E50,Ratio,2,FALSE)*$G50</f>
        <v>0</v>
      </c>
      <c r="I50" s="349">
        <f>VLOOKUP($E50,Ratio,3,FALSE)*$G50</f>
        <v>0</v>
      </c>
      <c r="J50" s="379">
        <f>VLOOKUP($E50,Ratio,4,FALSE)*$G50</f>
        <v>53203505</v>
      </c>
    </row>
    <row r="51" spans="1:10" ht="15" customHeight="1">
      <c r="A51" s="234"/>
      <c r="B51" s="84" t="s">
        <v>409</v>
      </c>
      <c r="C51" s="258" t="s">
        <v>191</v>
      </c>
      <c r="D51" s="259" t="s">
        <v>481</v>
      </c>
      <c r="E51" s="259" t="s">
        <v>478</v>
      </c>
      <c r="F51" s="433"/>
      <c r="G51" s="665">
        <f>'320-323 Electric O&amp;M'!F168</f>
        <v>0</v>
      </c>
      <c r="H51" s="349">
        <f>VLOOKUP($E51,Ratio,2,FALSE)*$G51</f>
        <v>0</v>
      </c>
      <c r="I51" s="349">
        <f>VLOOKUP($E51,Ratio,3,FALSE)*$G51</f>
        <v>0</v>
      </c>
      <c r="J51" s="379">
        <f>VLOOKUP($E51,Ratio,4,FALSE)*$G51</f>
        <v>0</v>
      </c>
    </row>
    <row r="52" spans="1:10" ht="15" customHeight="1">
      <c r="A52" s="234"/>
      <c r="B52" s="84" t="s">
        <v>563</v>
      </c>
      <c r="C52" s="258" t="s">
        <v>191</v>
      </c>
      <c r="D52" s="259">
        <v>908</v>
      </c>
      <c r="E52" s="259" t="s">
        <v>62</v>
      </c>
      <c r="F52" s="259" t="s">
        <v>62</v>
      </c>
      <c r="G52" s="665">
        <f>'320-323 Electric O&amp;M'!F169</f>
        <v>5961194</v>
      </c>
      <c r="H52" s="349"/>
      <c r="I52" s="349"/>
      <c r="J52" s="379">
        <f>G52</f>
        <v>5961194</v>
      </c>
    </row>
    <row r="53" spans="1:10" ht="15" customHeight="1">
      <c r="A53" s="234"/>
      <c r="B53" s="84" t="s">
        <v>409</v>
      </c>
      <c r="C53" s="258" t="s">
        <v>191</v>
      </c>
      <c r="D53" s="259" t="s">
        <v>482</v>
      </c>
      <c r="E53" s="259" t="s">
        <v>478</v>
      </c>
      <c r="F53" s="433"/>
      <c r="G53" s="665">
        <f>SUM('320-323 Electric O&amp;M'!F170:F171)</f>
        <v>2678858</v>
      </c>
      <c r="H53" s="349">
        <f>VLOOKUP($E53,Ratio,2,FALSE)*$G53</f>
        <v>0</v>
      </c>
      <c r="I53" s="349">
        <f>VLOOKUP($E53,Ratio,3,FALSE)*$G53</f>
        <v>0</v>
      </c>
      <c r="J53" s="379">
        <f>VLOOKUP($E53,Ratio,4,FALSE)*$G53</f>
        <v>2678858</v>
      </c>
    </row>
    <row r="54" spans="1:10" ht="15" customHeight="1">
      <c r="A54" s="234"/>
      <c r="B54" s="84" t="s">
        <v>483</v>
      </c>
      <c r="C54" s="258" t="s">
        <v>191</v>
      </c>
      <c r="D54" s="259" t="s">
        <v>484</v>
      </c>
      <c r="E54" s="262" t="s">
        <v>478</v>
      </c>
      <c r="F54" s="262"/>
      <c r="G54" s="665">
        <f>SUM('320-323 Electric O&amp;M'!F175:F178)</f>
        <v>576</v>
      </c>
      <c r="H54" s="349">
        <f>VLOOKUP($E54,Ratio,2,FALSE)*$G54</f>
        <v>0</v>
      </c>
      <c r="I54" s="349">
        <f>VLOOKUP($E54,Ratio,3,FALSE)*$G54</f>
        <v>0</v>
      </c>
      <c r="J54" s="379">
        <f>VLOOKUP($E54,Ratio,4,FALSE)*$G54</f>
        <v>576</v>
      </c>
    </row>
    <row r="55" spans="1:10" ht="15" customHeight="1">
      <c r="A55" s="235" t="s">
        <v>154</v>
      </c>
      <c r="B55" s="91"/>
      <c r="C55" s="668"/>
      <c r="D55" s="668"/>
      <c r="E55" s="668"/>
      <c r="F55" s="668"/>
      <c r="G55" s="669">
        <f>SUM(G50:G54)</f>
        <v>61844133</v>
      </c>
      <c r="H55" s="669">
        <f>SUM(H50:H54)</f>
        <v>0</v>
      </c>
      <c r="I55" s="669">
        <f>SUM(I50:I54)</f>
        <v>0</v>
      </c>
      <c r="J55" s="670">
        <f>SUM(J50:J54)</f>
        <v>61844133</v>
      </c>
    </row>
    <row r="56" spans="1:10" ht="9.75" customHeight="1">
      <c r="A56" s="236"/>
      <c r="B56" s="91"/>
      <c r="C56" s="85"/>
      <c r="D56" s="83"/>
      <c r="E56" s="83"/>
      <c r="F56" s="83"/>
      <c r="G56" s="107"/>
      <c r="H56" s="107"/>
      <c r="I56" s="107"/>
      <c r="J56" s="322"/>
    </row>
    <row r="57" spans="1:10" ht="15" customHeight="1">
      <c r="A57" s="237" t="s">
        <v>155</v>
      </c>
      <c r="B57" s="91"/>
      <c r="C57" s="124"/>
      <c r="D57" s="83"/>
      <c r="E57" s="91"/>
      <c r="F57" s="91"/>
      <c r="G57" s="201"/>
      <c r="H57" s="201"/>
      <c r="I57" s="201"/>
      <c r="J57" s="358"/>
    </row>
    <row r="58" spans="1:10" ht="15" customHeight="1">
      <c r="A58" s="239"/>
      <c r="B58" s="116" t="s">
        <v>237</v>
      </c>
      <c r="C58" s="124"/>
      <c r="D58" s="83"/>
      <c r="E58" s="91"/>
      <c r="F58" s="91"/>
      <c r="G58" s="201"/>
      <c r="H58" s="201"/>
      <c r="I58" s="201"/>
      <c r="J58" s="358"/>
    </row>
    <row r="59" spans="1:10" ht="15" customHeight="1">
      <c r="A59" s="234"/>
      <c r="B59" s="86" t="s">
        <v>278</v>
      </c>
      <c r="C59" s="258" t="s">
        <v>191</v>
      </c>
      <c r="D59" s="259">
        <v>920</v>
      </c>
      <c r="E59" s="259" t="s">
        <v>67</v>
      </c>
      <c r="F59" s="259"/>
      <c r="G59" s="665">
        <f>'320-323 Electric O&amp;M'!F182</f>
        <v>35306793</v>
      </c>
      <c r="H59" s="349">
        <f aca="true" t="shared" si="0" ref="H59:H72">VLOOKUP($E59,Ratio,2,FALSE)*$G59</f>
        <v>10976808.009998837</v>
      </c>
      <c r="I59" s="349">
        <f aca="true" t="shared" si="1" ref="I59:I72">VLOOKUP($E59,Ratio,3,FALSE)*$G59</f>
        <v>1849384.573523196</v>
      </c>
      <c r="J59" s="379">
        <f aca="true" t="shared" si="2" ref="J59:J72">VLOOKUP($E59,Ratio,4,FALSE)*$G59</f>
        <v>22480600.41647797</v>
      </c>
    </row>
    <row r="60" spans="1:10" ht="15" customHeight="1">
      <c r="A60" s="234"/>
      <c r="B60" s="86" t="s">
        <v>279</v>
      </c>
      <c r="C60" s="258" t="s">
        <v>191</v>
      </c>
      <c r="D60" s="259">
        <v>921</v>
      </c>
      <c r="E60" s="259" t="s">
        <v>67</v>
      </c>
      <c r="F60" s="259"/>
      <c r="G60" s="665">
        <f>'320-323 Electric O&amp;M'!F183</f>
        <v>17177243</v>
      </c>
      <c r="H60" s="349">
        <f t="shared" si="0"/>
        <v>5340368.878932064</v>
      </c>
      <c r="I60" s="349">
        <f t="shared" si="1"/>
        <v>899751.1674271662</v>
      </c>
      <c r="J60" s="379">
        <f t="shared" si="2"/>
        <v>10937122.953640772</v>
      </c>
    </row>
    <row r="61" spans="1:10" ht="15" customHeight="1">
      <c r="A61" s="234"/>
      <c r="B61" s="86" t="s">
        <v>280</v>
      </c>
      <c r="C61" s="258" t="s">
        <v>191</v>
      </c>
      <c r="D61" s="259">
        <v>922</v>
      </c>
      <c r="E61" s="262" t="s">
        <v>67</v>
      </c>
      <c r="F61" s="262"/>
      <c r="G61" s="665">
        <f>'320-323 Electric O&amp;M'!F184</f>
        <v>11527949</v>
      </c>
      <c r="H61" s="349">
        <f t="shared" si="0"/>
        <v>3584015.2041579676</v>
      </c>
      <c r="I61" s="349">
        <f t="shared" si="1"/>
        <v>603838.7866312908</v>
      </c>
      <c r="J61" s="379">
        <f t="shared" si="2"/>
        <v>7340095.009210743</v>
      </c>
    </row>
    <row r="62" spans="1:10" ht="15" customHeight="1">
      <c r="A62" s="234"/>
      <c r="B62" s="86" t="s">
        <v>281</v>
      </c>
      <c r="C62" s="258" t="s">
        <v>191</v>
      </c>
      <c r="D62" s="259">
        <v>923</v>
      </c>
      <c r="E62" s="262" t="s">
        <v>67</v>
      </c>
      <c r="F62" s="262"/>
      <c r="G62" s="665">
        <f>'320-323 Electric O&amp;M'!F185</f>
        <v>5219349</v>
      </c>
      <c r="H62" s="349">
        <f t="shared" si="0"/>
        <v>1622684.6745944733</v>
      </c>
      <c r="I62" s="349">
        <f t="shared" si="1"/>
        <v>273391.6820039056</v>
      </c>
      <c r="J62" s="379">
        <f t="shared" si="2"/>
        <v>3323272.643401622</v>
      </c>
    </row>
    <row r="63" spans="1:10" ht="15" customHeight="1">
      <c r="A63" s="234"/>
      <c r="B63" s="86" t="s">
        <v>282</v>
      </c>
      <c r="C63" s="258" t="s">
        <v>191</v>
      </c>
      <c r="D63" s="259">
        <v>924</v>
      </c>
      <c r="E63" s="259" t="s">
        <v>104</v>
      </c>
      <c r="F63" s="259"/>
      <c r="G63" s="665">
        <f>'320-323 Electric O&amp;M'!F186</f>
        <v>4187987</v>
      </c>
      <c r="H63" s="349">
        <f t="shared" si="0"/>
        <v>1534752.0858700722</v>
      </c>
      <c r="I63" s="349">
        <f t="shared" si="1"/>
        <v>312553.1009824654</v>
      </c>
      <c r="J63" s="379">
        <f t="shared" si="2"/>
        <v>2340681.8131474615</v>
      </c>
    </row>
    <row r="64" spans="1:10" ht="15" customHeight="1">
      <c r="A64" s="234"/>
      <c r="B64" s="86" t="s">
        <v>224</v>
      </c>
      <c r="C64" s="258" t="s">
        <v>191</v>
      </c>
      <c r="D64" s="259">
        <v>925</v>
      </c>
      <c r="E64" s="262" t="s">
        <v>67</v>
      </c>
      <c r="F64" s="262"/>
      <c r="G64" s="665">
        <f>'320-323 Electric O&amp;M'!F187</f>
        <v>2660644</v>
      </c>
      <c r="H64" s="349">
        <f t="shared" si="0"/>
        <v>827188.6481152606</v>
      </c>
      <c r="I64" s="349">
        <f t="shared" si="1"/>
        <v>139365.6447142353</v>
      </c>
      <c r="J64" s="379">
        <f t="shared" si="2"/>
        <v>1694089.7071705044</v>
      </c>
    </row>
    <row r="65" spans="1:10" ht="15" customHeight="1">
      <c r="A65" s="234"/>
      <c r="B65" s="86" t="s">
        <v>225</v>
      </c>
      <c r="C65" s="258" t="s">
        <v>191</v>
      </c>
      <c r="D65" s="259">
        <v>926</v>
      </c>
      <c r="E65" s="259" t="s">
        <v>67</v>
      </c>
      <c r="F65" s="259"/>
      <c r="G65" s="665">
        <f>'320-323 Electric O&amp;M'!F188</f>
        <v>36359490</v>
      </c>
      <c r="H65" s="349">
        <f t="shared" si="0"/>
        <v>11304089.302913256</v>
      </c>
      <c r="I65" s="349">
        <f t="shared" si="1"/>
        <v>1904525.2823492326</v>
      </c>
      <c r="J65" s="379">
        <f t="shared" si="2"/>
        <v>23150875.414737515</v>
      </c>
    </row>
    <row r="66" spans="1:10" ht="15" customHeight="1">
      <c r="A66" s="234"/>
      <c r="B66" s="86" t="s">
        <v>226</v>
      </c>
      <c r="C66" s="258" t="s">
        <v>191</v>
      </c>
      <c r="D66" s="259">
        <v>927</v>
      </c>
      <c r="E66" s="259" t="s">
        <v>478</v>
      </c>
      <c r="F66" s="259"/>
      <c r="G66" s="665">
        <f>'320-323 Electric O&amp;M'!F189</f>
        <v>0</v>
      </c>
      <c r="H66" s="349">
        <f t="shared" si="0"/>
        <v>0</v>
      </c>
      <c r="I66" s="349">
        <f t="shared" si="1"/>
        <v>0</v>
      </c>
      <c r="J66" s="379">
        <f t="shared" si="2"/>
        <v>0</v>
      </c>
    </row>
    <row r="67" spans="1:10" ht="15" customHeight="1">
      <c r="A67" s="234"/>
      <c r="B67" s="86" t="s">
        <v>228</v>
      </c>
      <c r="C67" s="258" t="s">
        <v>191</v>
      </c>
      <c r="D67" s="259">
        <v>928</v>
      </c>
      <c r="E67" s="262" t="s">
        <v>478</v>
      </c>
      <c r="F67" s="262"/>
      <c r="G67" s="665">
        <f>'320-323 Electric O&amp;M'!F190</f>
        <v>6075669</v>
      </c>
      <c r="H67" s="349">
        <f t="shared" si="0"/>
        <v>0</v>
      </c>
      <c r="I67" s="349">
        <f t="shared" si="1"/>
        <v>0</v>
      </c>
      <c r="J67" s="379">
        <f t="shared" si="2"/>
        <v>6075669</v>
      </c>
    </row>
    <row r="68" spans="1:10" ht="15" customHeight="1">
      <c r="A68" s="234"/>
      <c r="B68" s="86" t="s">
        <v>283</v>
      </c>
      <c r="C68" s="258" t="s">
        <v>191</v>
      </c>
      <c r="D68" s="259">
        <v>929</v>
      </c>
      <c r="E68" s="259" t="s">
        <v>104</v>
      </c>
      <c r="F68" s="259"/>
      <c r="G68" s="665">
        <f>'320-323 Electric O&amp;M'!F191</f>
        <v>1661537</v>
      </c>
      <c r="H68" s="349">
        <f t="shared" si="0"/>
        <v>608895.7240078114</v>
      </c>
      <c r="I68" s="349">
        <f t="shared" si="1"/>
        <v>124001.94693706131</v>
      </c>
      <c r="J68" s="379">
        <f t="shared" si="2"/>
        <v>928639.3290551269</v>
      </c>
    </row>
    <row r="69" spans="1:10" ht="15" customHeight="1">
      <c r="A69" s="234"/>
      <c r="B69" s="86" t="s">
        <v>284</v>
      </c>
      <c r="C69" s="258" t="s">
        <v>191</v>
      </c>
      <c r="D69" s="259">
        <v>930.1</v>
      </c>
      <c r="E69" s="259" t="s">
        <v>478</v>
      </c>
      <c r="F69" s="259"/>
      <c r="G69" s="665">
        <f>'320-323 Electric O&amp;M'!F192</f>
        <v>1188047</v>
      </c>
      <c r="H69" s="349">
        <f t="shared" si="0"/>
        <v>0</v>
      </c>
      <c r="I69" s="349">
        <f t="shared" si="1"/>
        <v>0</v>
      </c>
      <c r="J69" s="379">
        <f t="shared" si="2"/>
        <v>1188047</v>
      </c>
    </row>
    <row r="70" spans="1:10" ht="15" customHeight="1">
      <c r="A70" s="234"/>
      <c r="B70" s="86" t="s">
        <v>227</v>
      </c>
      <c r="C70" s="258" t="s">
        <v>191</v>
      </c>
      <c r="D70" s="259">
        <v>930.2</v>
      </c>
      <c r="E70" s="262" t="s">
        <v>478</v>
      </c>
      <c r="F70" s="262"/>
      <c r="G70" s="665">
        <f>'320-323 Electric O&amp;M'!F193</f>
        <v>3490273</v>
      </c>
      <c r="H70" s="349">
        <f t="shared" si="0"/>
        <v>0</v>
      </c>
      <c r="I70" s="349">
        <f t="shared" si="1"/>
        <v>0</v>
      </c>
      <c r="J70" s="379">
        <f t="shared" si="2"/>
        <v>3490273</v>
      </c>
    </row>
    <row r="71" spans="1:10" ht="15" customHeight="1">
      <c r="A71" s="234"/>
      <c r="B71" s="86" t="s">
        <v>156</v>
      </c>
      <c r="C71" s="258" t="s">
        <v>191</v>
      </c>
      <c r="D71" s="259">
        <v>931</v>
      </c>
      <c r="E71" s="259" t="s">
        <v>478</v>
      </c>
      <c r="F71" s="259"/>
      <c r="G71" s="665">
        <f>'320-323 Electric O&amp;M'!F194</f>
        <v>3902378</v>
      </c>
      <c r="H71" s="349">
        <f t="shared" si="0"/>
        <v>0</v>
      </c>
      <c r="I71" s="349">
        <f t="shared" si="1"/>
        <v>0</v>
      </c>
      <c r="J71" s="379">
        <f t="shared" si="2"/>
        <v>3902378</v>
      </c>
    </row>
    <row r="72" spans="1:10" ht="15" customHeight="1">
      <c r="A72" s="234"/>
      <c r="B72" s="86" t="s">
        <v>338</v>
      </c>
      <c r="C72" s="258" t="s">
        <v>337</v>
      </c>
      <c r="D72" s="259">
        <v>933</v>
      </c>
      <c r="E72" s="259" t="s">
        <v>478</v>
      </c>
      <c r="F72" s="259"/>
      <c r="G72" s="665"/>
      <c r="H72" s="349">
        <f t="shared" si="0"/>
        <v>0</v>
      </c>
      <c r="I72" s="349">
        <f t="shared" si="1"/>
        <v>0</v>
      </c>
      <c r="J72" s="379">
        <f t="shared" si="2"/>
        <v>0</v>
      </c>
    </row>
    <row r="73" spans="1:10" ht="15" customHeight="1">
      <c r="A73" s="234"/>
      <c r="B73" s="116" t="s">
        <v>238</v>
      </c>
      <c r="C73" s="85"/>
      <c r="D73" s="83"/>
      <c r="E73" s="83"/>
      <c r="F73" s="83"/>
      <c r="G73" s="674"/>
      <c r="H73" s="675"/>
      <c r="I73" s="675"/>
      <c r="J73" s="676"/>
    </row>
    <row r="74" spans="1:10" ht="15" customHeight="1">
      <c r="A74" s="234"/>
      <c r="B74" s="84" t="s">
        <v>66</v>
      </c>
      <c r="C74" s="258" t="s">
        <v>191</v>
      </c>
      <c r="D74" s="259">
        <v>935</v>
      </c>
      <c r="E74" s="259" t="s">
        <v>65</v>
      </c>
      <c r="F74" s="259"/>
      <c r="G74" s="665">
        <f>'320-323 Electric O&amp;M'!F197</f>
        <v>1922911</v>
      </c>
      <c r="H74" s="349">
        <f>VLOOKUP($E74,Ratio,2,FALSE)*$G74</f>
        <v>691018.700609559</v>
      </c>
      <c r="I74" s="349">
        <f>VLOOKUP($E74,Ratio,3,FALSE)*$G74</f>
        <v>133623.92742858618</v>
      </c>
      <c r="J74" s="379">
        <f>VLOOKUP($E74,Ratio,4,FALSE)*$G74</f>
        <v>1098268.3719618549</v>
      </c>
    </row>
    <row r="75" spans="1:10" ht="15" customHeight="1">
      <c r="A75" s="235" t="s">
        <v>157</v>
      </c>
      <c r="B75" s="98"/>
      <c r="C75" s="668"/>
      <c r="D75" s="668"/>
      <c r="E75" s="668"/>
      <c r="F75" s="668"/>
      <c r="G75" s="1103">
        <f>SUM(G59:G60,G62:G67,G69:G72,G74)-G61-G68</f>
        <v>104301298</v>
      </c>
      <c r="H75" s="669">
        <f>SUM(H59:H60,H62:H67,H69:H72,H74)-H61-H68</f>
        <v>28103999.372867744</v>
      </c>
      <c r="I75" s="669">
        <f>SUM(I59:I60,I62:I67,I69:I72,I74)-I61-I68</f>
        <v>4784754.644860435</v>
      </c>
      <c r="J75" s="670">
        <f>SUM(J59:J60,J62:J67,J69:J72,J74)-J61-J68</f>
        <v>71412543.98227185</v>
      </c>
    </row>
    <row r="76" spans="1:10" s="80" customFormat="1" ht="9.75" customHeight="1" thickBot="1">
      <c r="A76" s="273"/>
      <c r="B76" s="274"/>
      <c r="C76" s="248"/>
      <c r="D76" s="275"/>
      <c r="E76" s="275"/>
      <c r="F76" s="275"/>
      <c r="G76" s="677"/>
      <c r="H76" s="677"/>
      <c r="I76" s="677"/>
      <c r="J76" s="678"/>
    </row>
    <row r="77" spans="1:10" s="80" customFormat="1" ht="16.5" thickTop="1">
      <c r="A77" s="235" t="s">
        <v>158</v>
      </c>
      <c r="B77" s="98"/>
      <c r="C77" s="684"/>
      <c r="D77" s="684"/>
      <c r="E77" s="684"/>
      <c r="F77" s="684"/>
      <c r="G77" s="689">
        <f>G36+G42+G47+G55+G75</f>
        <v>1623307717</v>
      </c>
      <c r="H77" s="689">
        <f>H36+H42+H47+H55+H75</f>
        <v>1343069423.3728678</v>
      </c>
      <c r="I77" s="689">
        <f>I36+I42+I47+I55+I75</f>
        <v>81604852.64486043</v>
      </c>
      <c r="J77" s="690">
        <f>J36+J42+J47+J55+J75</f>
        <v>198633440.98227185</v>
      </c>
    </row>
    <row r="78" spans="1:14" s="80" customFormat="1" ht="15.75">
      <c r="A78" s="240" t="s">
        <v>229</v>
      </c>
      <c r="B78" s="135"/>
      <c r="C78" s="136"/>
      <c r="D78" s="137"/>
      <c r="E78" s="84"/>
      <c r="F78" s="84"/>
      <c r="G78" s="729"/>
      <c r="H78" s="729"/>
      <c r="I78" s="729"/>
      <c r="J78" s="730"/>
      <c r="L78" s="720"/>
      <c r="M78" s="720"/>
      <c r="N78" s="720"/>
    </row>
    <row r="79" spans="1:14" ht="15.75">
      <c r="A79" s="241"/>
      <c r="B79" s="138"/>
      <c r="C79" s="136"/>
      <c r="D79" s="139"/>
      <c r="E79" s="139"/>
      <c r="F79" s="139"/>
      <c r="G79" s="679"/>
      <c r="H79" s="680"/>
      <c r="I79" s="680"/>
      <c r="J79" s="681"/>
      <c r="L79"/>
      <c r="M79"/>
      <c r="N79"/>
    </row>
    <row r="80" spans="1:14" ht="15.75">
      <c r="A80" s="237" t="s">
        <v>159</v>
      </c>
      <c r="B80" s="144"/>
      <c r="C80" s="163"/>
      <c r="D80" s="163"/>
      <c r="E80" s="163"/>
      <c r="F80" s="163"/>
      <c r="G80" s="682"/>
      <c r="H80" s="680"/>
      <c r="I80" s="680"/>
      <c r="J80" s="681"/>
      <c r="L80"/>
      <c r="M80"/>
      <c r="N80"/>
    </row>
    <row r="81" spans="1:14" ht="15.75">
      <c r="A81" s="234"/>
      <c r="B81" s="84" t="s">
        <v>456</v>
      </c>
      <c r="C81" s="258">
        <v>336</v>
      </c>
      <c r="D81" s="266">
        <v>404</v>
      </c>
      <c r="E81" s="263" t="s">
        <v>478</v>
      </c>
      <c r="F81" s="416" t="s">
        <v>69</v>
      </c>
      <c r="G81" s="665"/>
      <c r="H81" s="349">
        <f>VLOOKUP($E81,Ratio,2,FALSE)*$G81</f>
        <v>0</v>
      </c>
      <c r="I81" s="349">
        <f>VLOOKUP($E81,Ratio,3,FALSE)*$G81</f>
        <v>0</v>
      </c>
      <c r="J81" s="379">
        <f>VLOOKUP($E81,Ratio,4,FALSE)*$G81</f>
        <v>0</v>
      </c>
      <c r="L81"/>
      <c r="M81"/>
      <c r="N81"/>
    </row>
    <row r="82" spans="1:14" ht="15.75">
      <c r="A82" s="234"/>
      <c r="B82" s="84" t="s">
        <v>457</v>
      </c>
      <c r="C82" s="258">
        <v>336</v>
      </c>
      <c r="D82" s="266">
        <v>404</v>
      </c>
      <c r="E82" s="263" t="s">
        <v>62</v>
      </c>
      <c r="F82" s="416" t="s">
        <v>71</v>
      </c>
      <c r="G82" s="349">
        <f>'Account 302_303'!D14</f>
        <v>1107985.72</v>
      </c>
      <c r="H82" s="349">
        <f>IF($E82="DIRECT",$L82,VLOOKUP($E82,Ratio,2,FALSE)*$G82)</f>
        <v>1107985.72</v>
      </c>
      <c r="I82" s="349">
        <f>IF($E82="DIRECT",$M82,VLOOKUP($E82,Ratio,3,FALSE)*$G82)</f>
        <v>0</v>
      </c>
      <c r="J82" s="379">
        <f>IF($E82="DIRECT",$N82,VLOOKUP($E82,Ratio,4,FALSE)*$G82)</f>
        <v>0</v>
      </c>
      <c r="L82" s="349">
        <f>'Account 302_303'!D14</f>
        <v>1107985.72</v>
      </c>
      <c r="M82" s="349"/>
      <c r="N82" s="379"/>
    </row>
    <row r="83" spans="1:14" ht="15.75">
      <c r="A83" s="234"/>
      <c r="B83" s="84" t="s">
        <v>487</v>
      </c>
      <c r="C83" s="258">
        <v>336</v>
      </c>
      <c r="D83" s="266">
        <v>404</v>
      </c>
      <c r="E83" s="263" t="s">
        <v>62</v>
      </c>
      <c r="F83" s="416" t="s">
        <v>478</v>
      </c>
      <c r="G83" s="665">
        <f>'Account 302_303'!D15</f>
        <v>13896085.28</v>
      </c>
      <c r="H83" s="349">
        <f>IF($E83="DIRECT",$L83,VLOOKUP($E83,Ratio,2,FALSE)*$G83)</f>
        <v>327305.3358680286</v>
      </c>
      <c r="I83" s="349">
        <f>IF($E83="DIRECT",$M83,VLOOKUP($E83,Ratio,3,FALSE)*$G83)</f>
        <v>835896.1720780658</v>
      </c>
      <c r="J83" s="379">
        <f>IF($E83="DIRECT",$N83,VLOOKUP($E83,Ratio,4,FALSE)*$G83)</f>
        <v>12732883.772053905</v>
      </c>
      <c r="L83" s="349">
        <f>'Account 302_303'!E15</f>
        <v>327305.3358680286</v>
      </c>
      <c r="M83" s="349">
        <f>'Account 302_303'!F15</f>
        <v>835896.1720780658</v>
      </c>
      <c r="N83" s="379">
        <f>'Account 302_303'!G15</f>
        <v>12732883.772053905</v>
      </c>
    </row>
    <row r="84" spans="1:14" ht="15.75">
      <c r="A84" s="234"/>
      <c r="B84" s="84" t="s">
        <v>60</v>
      </c>
      <c r="C84" s="258">
        <v>336</v>
      </c>
      <c r="D84" s="266">
        <v>403</v>
      </c>
      <c r="E84" s="259" t="s">
        <v>480</v>
      </c>
      <c r="F84" s="259"/>
      <c r="G84" s="665">
        <f>'336 Elec Plnt Depr &amp; Amort'!J3</f>
        <v>20721649</v>
      </c>
      <c r="H84" s="349">
        <f aca="true" t="shared" si="3" ref="H84:H91">VLOOKUP($E84,Ratio,2,FALSE)*$G84</f>
        <v>20721649</v>
      </c>
      <c r="I84" s="349">
        <f aca="true" t="shared" si="4" ref="I84:I91">VLOOKUP($E84,Ratio,3,FALSE)*$G84</f>
        <v>0</v>
      </c>
      <c r="J84" s="379">
        <f aca="true" t="shared" si="5" ref="J84:J91">VLOOKUP($E84,Ratio,4,FALSE)*$G84</f>
        <v>0</v>
      </c>
      <c r="L84"/>
      <c r="M84"/>
      <c r="N84"/>
    </row>
    <row r="85" spans="1:10" ht="15.75">
      <c r="A85" s="234"/>
      <c r="B85" s="84" t="s">
        <v>61</v>
      </c>
      <c r="C85" s="258">
        <v>336</v>
      </c>
      <c r="D85" s="266">
        <v>403</v>
      </c>
      <c r="E85" s="259" t="s">
        <v>480</v>
      </c>
      <c r="F85" s="259"/>
      <c r="G85" s="665">
        <f>'336 Elec Plnt Depr &amp; Amort'!J4</f>
        <v>0</v>
      </c>
      <c r="H85" s="349">
        <f t="shared" si="3"/>
        <v>0</v>
      </c>
      <c r="I85" s="349">
        <f t="shared" si="4"/>
        <v>0</v>
      </c>
      <c r="J85" s="379">
        <f t="shared" si="5"/>
        <v>0</v>
      </c>
    </row>
    <row r="86" spans="1:10" ht="15.75">
      <c r="A86" s="234"/>
      <c r="B86" s="84" t="s">
        <v>230</v>
      </c>
      <c r="C86" s="258">
        <v>336</v>
      </c>
      <c r="D86" s="266">
        <v>403</v>
      </c>
      <c r="E86" s="259" t="s">
        <v>480</v>
      </c>
      <c r="F86" s="259"/>
      <c r="G86" s="665">
        <f>'336 Elec Plnt Depr &amp; Amort'!J5</f>
        <v>5958311</v>
      </c>
      <c r="H86" s="349">
        <f t="shared" si="3"/>
        <v>5958311</v>
      </c>
      <c r="I86" s="349">
        <f t="shared" si="4"/>
        <v>0</v>
      </c>
      <c r="J86" s="379">
        <f t="shared" si="5"/>
        <v>0</v>
      </c>
    </row>
    <row r="87" spans="1:10" ht="15.75">
      <c r="A87" s="234"/>
      <c r="B87" s="84" t="s">
        <v>231</v>
      </c>
      <c r="C87" s="258">
        <v>336</v>
      </c>
      <c r="D87" s="266">
        <v>403</v>
      </c>
      <c r="E87" s="259" t="s">
        <v>480</v>
      </c>
      <c r="F87" s="259"/>
      <c r="G87" s="665">
        <f>'336 Elec Plnt Depr &amp; Amort'!J6</f>
        <v>0</v>
      </c>
      <c r="H87" s="349">
        <f t="shared" si="3"/>
        <v>0</v>
      </c>
      <c r="I87" s="349">
        <f t="shared" si="4"/>
        <v>0</v>
      </c>
      <c r="J87" s="379">
        <f t="shared" si="5"/>
        <v>0</v>
      </c>
    </row>
    <row r="88" spans="1:10" ht="15.75">
      <c r="A88" s="234"/>
      <c r="B88" s="84" t="s">
        <v>133</v>
      </c>
      <c r="C88" s="258">
        <v>336</v>
      </c>
      <c r="D88" s="266">
        <v>403</v>
      </c>
      <c r="E88" s="259" t="s">
        <v>480</v>
      </c>
      <c r="F88" s="259"/>
      <c r="G88" s="665">
        <f>'336 Elec Plnt Depr &amp; Amort'!J7</f>
        <v>13687735</v>
      </c>
      <c r="H88" s="349">
        <f t="shared" si="3"/>
        <v>13687735</v>
      </c>
      <c r="I88" s="349">
        <f t="shared" si="4"/>
        <v>0</v>
      </c>
      <c r="J88" s="379">
        <f t="shared" si="5"/>
        <v>0</v>
      </c>
    </row>
    <row r="89" spans="1:10" ht="15.75">
      <c r="A89" s="234"/>
      <c r="B89" s="84" t="s">
        <v>346</v>
      </c>
      <c r="C89" s="258">
        <v>336</v>
      </c>
      <c r="D89" s="266">
        <v>403</v>
      </c>
      <c r="E89" s="259" t="s">
        <v>479</v>
      </c>
      <c r="F89" s="259"/>
      <c r="G89" s="665">
        <f>'336 Elec Plnt Depr &amp; Amort'!J8</f>
        <v>7174396</v>
      </c>
      <c r="H89" s="349">
        <f t="shared" si="3"/>
        <v>0</v>
      </c>
      <c r="I89" s="349">
        <f t="shared" si="4"/>
        <v>7174396</v>
      </c>
      <c r="J89" s="379">
        <f t="shared" si="5"/>
        <v>0</v>
      </c>
    </row>
    <row r="90" spans="1:10" ht="15.75">
      <c r="A90" s="234"/>
      <c r="B90" s="84" t="s">
        <v>134</v>
      </c>
      <c r="C90" s="258">
        <v>336</v>
      </c>
      <c r="D90" s="266">
        <v>403</v>
      </c>
      <c r="E90" s="259" t="s">
        <v>478</v>
      </c>
      <c r="F90" s="259"/>
      <c r="G90" s="665">
        <f>'336 Elec Plnt Depr &amp; Amort'!J9</f>
        <v>102478860</v>
      </c>
      <c r="H90" s="349">
        <f t="shared" si="3"/>
        <v>0</v>
      </c>
      <c r="I90" s="349">
        <f t="shared" si="4"/>
        <v>0</v>
      </c>
      <c r="J90" s="379">
        <f t="shared" si="5"/>
        <v>102478860</v>
      </c>
    </row>
    <row r="91" spans="1:10" ht="15.75">
      <c r="A91" s="234"/>
      <c r="B91" s="84" t="s">
        <v>64</v>
      </c>
      <c r="C91" s="258">
        <v>336</v>
      </c>
      <c r="D91" s="266">
        <v>403</v>
      </c>
      <c r="E91" s="259" t="s">
        <v>63</v>
      </c>
      <c r="F91" s="259"/>
      <c r="G91" s="665">
        <f>'336 Elec Plnt Depr &amp; Amort'!J11</f>
        <v>12388386</v>
      </c>
      <c r="H91" s="349">
        <f t="shared" si="3"/>
        <v>3203655.021325999</v>
      </c>
      <c r="I91" s="349">
        <f t="shared" si="4"/>
        <v>1052461.4134573592</v>
      </c>
      <c r="J91" s="379">
        <f t="shared" si="5"/>
        <v>8132269.565216641</v>
      </c>
    </row>
    <row r="92" spans="1:10" ht="15.75">
      <c r="A92" s="234"/>
      <c r="B92" s="84" t="s">
        <v>232</v>
      </c>
      <c r="C92" s="258">
        <v>336</v>
      </c>
      <c r="D92" s="267">
        <v>403</v>
      </c>
      <c r="E92" s="259" t="s">
        <v>62</v>
      </c>
      <c r="F92" s="259"/>
      <c r="G92" s="665">
        <f>'336 Elec Plnt Depr &amp; Amort'!J12</f>
        <v>0</v>
      </c>
      <c r="H92" s="349"/>
      <c r="I92" s="349"/>
      <c r="J92" s="379"/>
    </row>
    <row r="93" spans="1:10" ht="15.75">
      <c r="A93" s="234"/>
      <c r="B93" s="84" t="s">
        <v>232</v>
      </c>
      <c r="C93" s="258">
        <v>336</v>
      </c>
      <c r="D93" s="267">
        <v>404</v>
      </c>
      <c r="E93" s="259" t="s">
        <v>62</v>
      </c>
      <c r="F93" s="259"/>
      <c r="G93" s="665"/>
      <c r="H93" s="349"/>
      <c r="I93" s="349"/>
      <c r="J93" s="379"/>
    </row>
    <row r="94" spans="1:10" ht="15.75">
      <c r="A94" s="234"/>
      <c r="B94" s="84" t="s">
        <v>547</v>
      </c>
      <c r="C94" s="258">
        <v>336</v>
      </c>
      <c r="D94" s="1077">
        <v>403.1</v>
      </c>
      <c r="E94" s="259" t="s">
        <v>62</v>
      </c>
      <c r="F94" s="259"/>
      <c r="G94" s="665">
        <v>31571</v>
      </c>
      <c r="H94" s="349">
        <f>16557+98+1908</f>
        <v>18563</v>
      </c>
      <c r="I94" s="349">
        <v>655</v>
      </c>
      <c r="J94" s="379">
        <v>12353</v>
      </c>
    </row>
    <row r="95" spans="1:10" ht="15.75">
      <c r="A95" s="234"/>
      <c r="B95" s="84" t="s">
        <v>548</v>
      </c>
      <c r="C95" s="258">
        <v>336</v>
      </c>
      <c r="D95" s="267">
        <v>404</v>
      </c>
      <c r="E95" s="259" t="s">
        <v>62</v>
      </c>
      <c r="F95" s="259"/>
      <c r="G95" s="665"/>
      <c r="H95" s="349"/>
      <c r="I95" s="349"/>
      <c r="J95" s="379"/>
    </row>
    <row r="96" spans="1:10" ht="15.75">
      <c r="A96" s="234"/>
      <c r="B96" s="84" t="s">
        <v>309</v>
      </c>
      <c r="C96" s="258" t="s">
        <v>188</v>
      </c>
      <c r="D96" s="267">
        <v>406</v>
      </c>
      <c r="E96" s="259" t="s">
        <v>62</v>
      </c>
      <c r="F96" s="259"/>
      <c r="G96" s="665">
        <f>'200 Utly Plnt Dep, Amort, Depl'!F33</f>
        <v>0</v>
      </c>
      <c r="H96" s="349"/>
      <c r="I96" s="349"/>
      <c r="J96" s="379"/>
    </row>
    <row r="97" spans="1:10" ht="15.75">
      <c r="A97" s="235" t="s">
        <v>135</v>
      </c>
      <c r="B97" s="98"/>
      <c r="C97" s="691"/>
      <c r="D97" s="691"/>
      <c r="E97" s="691"/>
      <c r="F97" s="691"/>
      <c r="G97" s="669">
        <f>SUM(G81:G96)</f>
        <v>177444979</v>
      </c>
      <c r="H97" s="669">
        <f>SUM(H81:H96)</f>
        <v>45025204.07719403</v>
      </c>
      <c r="I97" s="669">
        <f>SUM(I81:I96)</f>
        <v>9063408.585535426</v>
      </c>
      <c r="J97" s="670">
        <f>SUM(J81:J96)</f>
        <v>123356366.33727054</v>
      </c>
    </row>
    <row r="98" spans="1:10" ht="15.75">
      <c r="A98" s="242"/>
      <c r="B98" s="98"/>
      <c r="C98" s="265"/>
      <c r="D98" s="52"/>
      <c r="E98" s="91"/>
      <c r="F98" s="91"/>
      <c r="G98" s="490"/>
      <c r="H98" s="490"/>
      <c r="I98" s="490"/>
      <c r="J98" s="491"/>
    </row>
    <row r="99" spans="1:10" ht="15.75">
      <c r="A99" s="243"/>
      <c r="B99" s="129"/>
      <c r="C99" s="129"/>
      <c r="D99" s="129"/>
      <c r="E99" s="129"/>
      <c r="F99" s="129"/>
      <c r="G99" s="151"/>
      <c r="H99" s="151"/>
      <c r="I99" s="151"/>
      <c r="J99" s="344"/>
    </row>
    <row r="100" spans="1:10" ht="15.75">
      <c r="A100" s="245" t="s">
        <v>169</v>
      </c>
      <c r="B100" s="50"/>
      <c r="C100" s="691"/>
      <c r="D100" s="691"/>
      <c r="E100" s="691"/>
      <c r="F100" s="691"/>
      <c r="G100" s="669">
        <f>G77+G97</f>
        <v>1800752696</v>
      </c>
      <c r="H100" s="669">
        <f>H77+H97</f>
        <v>1388094627.4500618</v>
      </c>
      <c r="I100" s="669">
        <f>I77+I97</f>
        <v>90668261.23039585</v>
      </c>
      <c r="J100" s="670">
        <f>J77+J97</f>
        <v>321989807.3195424</v>
      </c>
    </row>
    <row r="101" spans="1:10" ht="16.5" thickBot="1">
      <c r="A101" s="246" t="s">
        <v>524</v>
      </c>
      <c r="B101" s="247"/>
      <c r="C101" s="248"/>
      <c r="D101" s="248"/>
      <c r="E101" s="248"/>
      <c r="F101" s="248"/>
      <c r="G101" s="249"/>
      <c r="H101" s="250"/>
      <c r="I101" s="250"/>
      <c r="J101" s="251"/>
    </row>
    <row r="102" spans="1:6" ht="16.5" thickTop="1">
      <c r="A102" s="80"/>
      <c r="B102" s="80"/>
      <c r="C102" s="80"/>
      <c r="D102" s="80"/>
      <c r="E102" s="80"/>
      <c r="F102" s="80"/>
    </row>
    <row r="103" spans="1:6" ht="15.75">
      <c r="A103" s="80"/>
      <c r="B103" s="80"/>
      <c r="C103" s="80"/>
      <c r="D103" s="80"/>
      <c r="E103" s="80"/>
      <c r="F103" s="80"/>
    </row>
    <row r="104" spans="1:6" ht="15.75">
      <c r="A104" s="80"/>
      <c r="B104" s="80"/>
      <c r="C104" s="80"/>
      <c r="D104" s="80"/>
      <c r="E104" s="80"/>
      <c r="F104" s="80"/>
    </row>
    <row r="105" spans="1:6" ht="15.75">
      <c r="A105" s="80"/>
      <c r="B105" s="80"/>
      <c r="C105" s="80"/>
      <c r="D105" s="80"/>
      <c r="E105" s="80"/>
      <c r="F105" s="80"/>
    </row>
    <row r="106" spans="1:6" ht="15.75">
      <c r="A106" s="80"/>
      <c r="B106" s="80"/>
      <c r="C106" s="80"/>
      <c r="D106" s="80"/>
      <c r="E106" s="80"/>
      <c r="F106" s="80"/>
    </row>
    <row r="107" spans="1:6" ht="15.75">
      <c r="A107" s="80"/>
      <c r="B107" s="80"/>
      <c r="C107" s="80"/>
      <c r="D107" s="80"/>
      <c r="E107" s="80"/>
      <c r="F107" s="80"/>
    </row>
    <row r="108" spans="1:6" ht="15.75">
      <c r="A108" s="80"/>
      <c r="B108" s="80"/>
      <c r="C108" s="80"/>
      <c r="D108" s="80"/>
      <c r="E108" s="80"/>
      <c r="F108" s="80"/>
    </row>
    <row r="109" spans="1:6" ht="15.75">
      <c r="A109" s="80"/>
      <c r="B109" s="80"/>
      <c r="C109" s="80"/>
      <c r="D109" s="80"/>
      <c r="E109" s="80"/>
      <c r="F109" s="80"/>
    </row>
    <row r="110" spans="1:6" ht="15.75">
      <c r="A110" s="80"/>
      <c r="B110" s="80"/>
      <c r="C110" s="80"/>
      <c r="D110" s="80"/>
      <c r="E110" s="80"/>
      <c r="F110" s="80"/>
    </row>
    <row r="111" spans="1:6" ht="15.75">
      <c r="A111" s="80"/>
      <c r="B111" s="80"/>
      <c r="C111" s="80"/>
      <c r="D111" s="80"/>
      <c r="E111" s="80"/>
      <c r="F111" s="80"/>
    </row>
    <row r="112" spans="1:6" ht="15.75">
      <c r="A112" s="80"/>
      <c r="B112" s="80"/>
      <c r="C112" s="80"/>
      <c r="D112" s="80"/>
      <c r="E112" s="80"/>
      <c r="F112" s="80"/>
    </row>
    <row r="113" spans="1:6" ht="15.75">
      <c r="A113" s="80"/>
      <c r="B113" s="80"/>
      <c r="C113" s="80"/>
      <c r="D113" s="80"/>
      <c r="E113" s="80"/>
      <c r="F113" s="80"/>
    </row>
  </sheetData>
  <mergeCells count="7">
    <mergeCell ref="H11:H13"/>
    <mergeCell ref="I11:I13"/>
    <mergeCell ref="E5:G5"/>
    <mergeCell ref="E6:G6"/>
    <mergeCell ref="E7:G7"/>
    <mergeCell ref="A11:B13"/>
    <mergeCell ref="G11:G13"/>
  </mergeCells>
  <dataValidations count="2">
    <dataValidation type="list" allowBlank="1" showInputMessage="1" showErrorMessage="1" sqref="E83 E35 E69">
      <formula1>DIST</formula1>
    </dataValidation>
    <dataValidation type="list" allowBlank="1" showInputMessage="1" showErrorMessage="1" sqref="E82">
      <formula1>PTD</formula1>
    </dataValidation>
  </dataValidations>
  <printOptions horizontalCentered="1"/>
  <pageMargins left="0.2" right="0.28" top="0.75" bottom="0.5" header="0.25" footer="0.25"/>
  <pageSetup fitToHeight="3" horizontalDpi="600" verticalDpi="600" orientation="landscape" paperSize="9" scale="80" r:id="rId3"/>
  <headerFooter alignWithMargins="0">
    <oddFooter>&amp;LPage &amp;P of &amp;N&amp;C&amp;A   &amp;"Times New Roman,Bold"As Revised&amp;R&amp;D</oddFooter>
  </headerFooter>
  <rowBreaks count="2" manualBreakCount="2">
    <brk id="43" max="255" man="1"/>
    <brk id="7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40"/>
  <sheetViews>
    <sheetView workbookViewId="0" topLeftCell="A1">
      <selection activeCell="J5" sqref="J5:J6"/>
    </sheetView>
  </sheetViews>
  <sheetFormatPr defaultColWidth="9.00390625" defaultRowHeight="15.75"/>
  <cols>
    <col min="1" max="1" width="4.375" style="0" customWidth="1"/>
    <col min="2" max="2" width="13.75390625" style="0" customWidth="1"/>
    <col min="4" max="5" width="15.625" style="0" customWidth="1"/>
    <col min="6" max="6" width="7.625" style="0" customWidth="1"/>
    <col min="7" max="8" width="15.625" style="0" customWidth="1"/>
    <col min="9" max="9" width="7.625" style="0" customWidth="1"/>
    <col min="10" max="11" width="15.625" style="0" customWidth="1"/>
  </cols>
  <sheetData>
    <row r="1" spans="1:11" ht="19.5" thickTop="1">
      <c r="A1" s="223" t="s">
        <v>173</v>
      </c>
      <c r="B1" s="295"/>
      <c r="C1" s="295"/>
      <c r="D1" s="295"/>
      <c r="E1" s="295"/>
      <c r="F1" s="1058"/>
      <c r="G1" s="1058"/>
      <c r="H1" s="1058"/>
      <c r="I1" s="1058"/>
      <c r="J1" s="1058"/>
      <c r="K1" s="1059"/>
    </row>
    <row r="2" spans="1:11" ht="15.75">
      <c r="A2" s="227" t="s">
        <v>175</v>
      </c>
      <c r="B2" s="133"/>
      <c r="C2" s="133"/>
      <c r="D2" s="133"/>
      <c r="E2" s="133"/>
      <c r="F2" s="141"/>
      <c r="G2" s="141"/>
      <c r="H2" s="141"/>
      <c r="I2" s="141"/>
      <c r="J2" s="141"/>
      <c r="K2" s="316"/>
    </row>
    <row r="3" spans="1:11" ht="16.5" thickBot="1">
      <c r="A3" s="229" t="s">
        <v>486</v>
      </c>
      <c r="B3" s="134"/>
      <c r="C3" s="134"/>
      <c r="D3" s="134"/>
      <c r="E3" s="134"/>
      <c r="F3" s="141"/>
      <c r="G3" s="141"/>
      <c r="H3" s="141"/>
      <c r="I3" s="141"/>
      <c r="J3" s="141"/>
      <c r="K3" s="316"/>
    </row>
    <row r="4" spans="1:11" ht="15.75">
      <c r="A4" s="526"/>
      <c r="F4" s="710" t="s">
        <v>556</v>
      </c>
      <c r="G4" s="1144" t="s">
        <v>1934</v>
      </c>
      <c r="H4" s="1145"/>
      <c r="I4" s="1146"/>
      <c r="J4" s="493"/>
      <c r="K4" s="1064"/>
    </row>
    <row r="5" spans="1:11" ht="15.75">
      <c r="A5" s="526"/>
      <c r="F5" s="710" t="s">
        <v>558</v>
      </c>
      <c r="G5" s="1147">
        <v>2006</v>
      </c>
      <c r="H5" s="1148"/>
      <c r="I5" s="1149"/>
      <c r="J5" s="1137" t="s">
        <v>860</v>
      </c>
      <c r="K5" s="1064"/>
    </row>
    <row r="6" spans="1:11" ht="16.5" thickBot="1">
      <c r="A6" s="526"/>
      <c r="F6" s="710" t="s">
        <v>559</v>
      </c>
      <c r="G6" s="1139">
        <v>38844</v>
      </c>
      <c r="H6" s="1140"/>
      <c r="I6" s="1141"/>
      <c r="J6" s="1137" t="s">
        <v>861</v>
      </c>
      <c r="K6" s="1064"/>
    </row>
    <row r="7" spans="1:11" ht="16.5" thickBot="1">
      <c r="A7" s="1203" t="s">
        <v>541</v>
      </c>
      <c r="B7" s="1204"/>
      <c r="C7" s="1204"/>
      <c r="D7" s="1204"/>
      <c r="E7" s="1204"/>
      <c r="F7" s="493"/>
      <c r="G7" s="493"/>
      <c r="H7" s="493"/>
      <c r="I7" s="493"/>
      <c r="J7" s="493"/>
      <c r="K7" s="1064"/>
    </row>
    <row r="8" spans="1:11" ht="16.5" thickBot="1">
      <c r="A8" s="496"/>
      <c r="B8" s="473" t="s">
        <v>401</v>
      </c>
      <c r="C8" s="473"/>
      <c r="D8" s="1197" t="s">
        <v>513</v>
      </c>
      <c r="E8" s="1198"/>
      <c r="F8" s="1205"/>
      <c r="G8" s="1207" t="s">
        <v>537</v>
      </c>
      <c r="H8" s="1208"/>
      <c r="I8" s="1205"/>
      <c r="J8" s="1207" t="s">
        <v>538</v>
      </c>
      <c r="K8" s="1211"/>
    </row>
    <row r="9" spans="1:11" ht="16.5" thickBot="1">
      <c r="A9" s="492"/>
      <c r="B9" s="463" t="s">
        <v>516</v>
      </c>
      <c r="C9" s="463" t="s">
        <v>397</v>
      </c>
      <c r="D9" s="1199"/>
      <c r="E9" s="1200"/>
      <c r="F9" s="1206"/>
      <c r="G9" s="1209"/>
      <c r="H9" s="1210"/>
      <c r="I9" s="1206"/>
      <c r="J9" s="1209"/>
      <c r="K9" s="1212"/>
    </row>
    <row r="10" spans="1:11" ht="16.5" thickBot="1">
      <c r="A10" s="497"/>
      <c r="B10" s="466" t="s">
        <v>515</v>
      </c>
      <c r="C10" s="498" t="s">
        <v>398</v>
      </c>
      <c r="D10" s="499" t="s">
        <v>498</v>
      </c>
      <c r="E10" s="499" t="s">
        <v>499</v>
      </c>
      <c r="F10" s="1206"/>
      <c r="G10" s="499" t="s">
        <v>498</v>
      </c>
      <c r="H10" s="499" t="s">
        <v>499</v>
      </c>
      <c r="I10" s="1206"/>
      <c r="J10" s="499" t="s">
        <v>498</v>
      </c>
      <c r="K10" s="500" t="s">
        <v>499</v>
      </c>
    </row>
    <row r="11" spans="1:11" ht="15.75">
      <c r="A11" s="492"/>
      <c r="B11" s="692" t="s">
        <v>500</v>
      </c>
      <c r="C11" s="693" t="s">
        <v>512</v>
      </c>
      <c r="D11" s="1090">
        <f>SUMIF('327 Purchase Power'!G:G,B11,'327 Purchase Power'!R:R)</f>
        <v>927165</v>
      </c>
      <c r="E11" s="1094">
        <f>SUMIF('327 Purchase Power'!G:G,B11,'327 Purchase Power'!L:L)</f>
        <v>11059</v>
      </c>
      <c r="F11" s="1093"/>
      <c r="G11" s="1098"/>
      <c r="H11" s="1094"/>
      <c r="I11" s="1093"/>
      <c r="J11" s="1090"/>
      <c r="K11" s="1091"/>
    </row>
    <row r="12" spans="1:11" ht="15.75">
      <c r="A12" s="492"/>
      <c r="B12" s="694" t="s">
        <v>501</v>
      </c>
      <c r="C12" s="695" t="s">
        <v>512</v>
      </c>
      <c r="D12" s="1086">
        <f>SUMIF('327 Purchase Power'!G:G,B12,'327 Purchase Power'!R:R)</f>
        <v>122712106</v>
      </c>
      <c r="E12" s="1095">
        <f>SUMIF('327 Purchase Power'!G:G,B12,'327 Purchase Power'!L:L)</f>
        <v>3117635</v>
      </c>
      <c r="F12" s="1093"/>
      <c r="G12" s="1099"/>
      <c r="H12" s="1095"/>
      <c r="I12" s="1093"/>
      <c r="J12" s="1086"/>
      <c r="K12" s="1087"/>
    </row>
    <row r="13" spans="1:11" ht="15.75">
      <c r="A13" s="492"/>
      <c r="B13" s="694" t="s">
        <v>502</v>
      </c>
      <c r="C13" s="695" t="s">
        <v>512</v>
      </c>
      <c r="D13" s="1086">
        <f>SUMIF('327 Purchase Power'!G:G,B13,'327 Purchase Power'!R:R)</f>
        <v>72868276</v>
      </c>
      <c r="E13" s="1095">
        <f>SUMIF('327 Purchase Power'!G:G,B13,'327 Purchase Power'!L:L)</f>
        <v>1751900</v>
      </c>
      <c r="F13" s="1093"/>
      <c r="G13" s="1099"/>
      <c r="H13" s="1095"/>
      <c r="I13" s="1093"/>
      <c r="J13" s="1086"/>
      <c r="K13" s="1087"/>
    </row>
    <row r="14" spans="1:11" ht="15.75">
      <c r="A14" s="492"/>
      <c r="B14" s="694" t="s">
        <v>503</v>
      </c>
      <c r="C14" s="695" t="s">
        <v>512</v>
      </c>
      <c r="D14" s="1086">
        <f>SUMIF('327 Purchase Power'!G:G,B14,'327 Purchase Power'!R:R)</f>
        <v>877059313</v>
      </c>
      <c r="E14" s="1095">
        <f>SUMIF('327 Purchase Power'!G:G,B14,'327 Purchase Power'!L:L)</f>
        <v>18088277</v>
      </c>
      <c r="F14" s="1093"/>
      <c r="G14" s="1099"/>
      <c r="H14" s="1095"/>
      <c r="I14" s="1093"/>
      <c r="J14" s="1086"/>
      <c r="K14" s="1087"/>
    </row>
    <row r="15" spans="1:11" ht="15.75">
      <c r="A15" s="492"/>
      <c r="B15" s="694" t="s">
        <v>504</v>
      </c>
      <c r="C15" s="695" t="s">
        <v>512</v>
      </c>
      <c r="D15" s="1086">
        <f>SUMIF('327 Purchase Power'!G:G,B15,'327 Purchase Power'!R:R)</f>
        <v>46067346</v>
      </c>
      <c r="E15" s="1095">
        <f>SUMIF('327 Purchase Power'!G:G,B15,'327 Purchase Power'!L:L)</f>
        <v>3207820</v>
      </c>
      <c r="F15" s="1093"/>
      <c r="G15" s="1099"/>
      <c r="H15" s="1095"/>
      <c r="I15" s="1093"/>
      <c r="J15" s="1086"/>
      <c r="K15" s="1087"/>
    </row>
    <row r="16" spans="1:11" ht="15.75">
      <c r="A16" s="492"/>
      <c r="B16" s="694" t="s">
        <v>505</v>
      </c>
      <c r="C16" s="695" t="s">
        <v>512</v>
      </c>
      <c r="D16" s="1086">
        <f>SUMIF('327 Purchase Power'!G:G,B16,'327 Purchase Power'!R:R)</f>
        <v>0</v>
      </c>
      <c r="E16" s="1095">
        <f>SUMIF('327 Purchase Power'!G:G,B16,'327 Purchase Power'!L:L)</f>
        <v>0</v>
      </c>
      <c r="F16" s="1093"/>
      <c r="G16" s="1099"/>
      <c r="H16" s="1095"/>
      <c r="I16" s="1093"/>
      <c r="J16" s="1086"/>
      <c r="K16" s="1087"/>
    </row>
    <row r="17" spans="1:11" ht="15.75">
      <c r="A17" s="492"/>
      <c r="B17" s="694" t="s">
        <v>506</v>
      </c>
      <c r="C17" s="695" t="s">
        <v>512</v>
      </c>
      <c r="D17" s="1086">
        <f>SUMIF('327 Purchase Power'!G:G,B17,'327 Purchase Power'!R:R)</f>
        <v>1310082</v>
      </c>
      <c r="E17" s="1095">
        <f>SUMIF('327 Purchase Power'!G:G,B17,'327 Purchase Power'!L:L)</f>
        <v>37452</v>
      </c>
      <c r="F17" s="1093"/>
      <c r="G17" s="1099"/>
      <c r="H17" s="1095"/>
      <c r="I17" s="1093"/>
      <c r="J17" s="1086"/>
      <c r="K17" s="1087"/>
    </row>
    <row r="18" spans="1:11" ht="15.75">
      <c r="A18" s="492"/>
      <c r="B18" s="694" t="s">
        <v>507</v>
      </c>
      <c r="C18" s="695" t="s">
        <v>512</v>
      </c>
      <c r="D18" s="1086">
        <f>SUMIF('327 Purchase Power'!G:G,B18,'327 Purchase Power'!R:R)</f>
        <v>0</v>
      </c>
      <c r="E18" s="1095">
        <f>SUMIF('327 Purchase Power'!G:G,B18,'327 Purchase Power'!L:L)</f>
        <v>0</v>
      </c>
      <c r="F18" s="1093"/>
      <c r="G18" s="1099"/>
      <c r="H18" s="1095"/>
      <c r="I18" s="1093"/>
      <c r="J18" s="1086"/>
      <c r="K18" s="1087"/>
    </row>
    <row r="19" spans="1:11" ht="15.75">
      <c r="A19" s="492"/>
      <c r="B19" s="694" t="s">
        <v>508</v>
      </c>
      <c r="C19" s="695" t="s">
        <v>512</v>
      </c>
      <c r="D19" s="1086">
        <f>SUMIF('327 Purchase Power'!G:G,B19,'327 Purchase Power'!R:R)</f>
        <v>0</v>
      </c>
      <c r="E19" s="1095">
        <f>SUMIF('327 Purchase Power'!G:G,B19,'327 Purchase Power'!L:L)</f>
        <v>0</v>
      </c>
      <c r="F19" s="1093"/>
      <c r="G19" s="1099"/>
      <c r="H19" s="1095"/>
      <c r="I19" s="1093"/>
      <c r="J19" s="1086"/>
      <c r="K19" s="1087"/>
    </row>
    <row r="20" spans="1:11" ht="15.75">
      <c r="A20" s="492"/>
      <c r="B20" s="694" t="s">
        <v>509</v>
      </c>
      <c r="C20" s="695" t="s">
        <v>512</v>
      </c>
      <c r="D20" s="1086">
        <f>SUMIF('327 Purchase Power'!G:G,B20,'327 Purchase Power'!R:R)</f>
        <v>-10503506</v>
      </c>
      <c r="E20" s="1095">
        <f>SUMIF('327 Purchase Power'!G:G,B20,'327 Purchase Power'!L:L)</f>
        <v>10385</v>
      </c>
      <c r="F20" s="1093"/>
      <c r="G20" s="1099"/>
      <c r="H20" s="1095"/>
      <c r="I20" s="1093"/>
      <c r="J20" s="1086"/>
      <c r="K20" s="1087"/>
    </row>
    <row r="21" spans="1:11" ht="15.75">
      <c r="A21" s="492"/>
      <c r="B21" s="1201" t="s">
        <v>510</v>
      </c>
      <c r="C21" s="1202"/>
      <c r="D21" s="1089">
        <f>SUM(D11:D20)</f>
        <v>1110440782</v>
      </c>
      <c r="E21" s="1096">
        <f>SUM(E11:E20)</f>
        <v>26224528</v>
      </c>
      <c r="F21" s="1093"/>
      <c r="G21" s="1100">
        <f>SUM(G11:G20)</f>
        <v>0</v>
      </c>
      <c r="H21" s="1096">
        <f>SUM(H11:H20)</f>
        <v>0</v>
      </c>
      <c r="I21" s="1093"/>
      <c r="J21" s="1089">
        <f>SUM(J11:J20)</f>
        <v>0</v>
      </c>
      <c r="K21" s="1088">
        <f>SUM(K11:K20)</f>
        <v>0</v>
      </c>
    </row>
    <row r="22" spans="1:11" ht="16.5" thickBot="1">
      <c r="A22" s="492"/>
      <c r="B22" s="493"/>
      <c r="C22" s="495"/>
      <c r="D22" s="126"/>
      <c r="E22" s="1083"/>
      <c r="F22" s="1093"/>
      <c r="G22" s="1082"/>
      <c r="H22" s="1083"/>
      <c r="I22" s="1093"/>
      <c r="J22" s="1082"/>
      <c r="K22" s="312"/>
    </row>
    <row r="23" spans="1:11" ht="16.5" thickBot="1">
      <c r="A23" s="496"/>
      <c r="B23" s="473" t="s">
        <v>401</v>
      </c>
      <c r="C23" s="473"/>
      <c r="D23" s="1197" t="s">
        <v>183</v>
      </c>
      <c r="E23" s="1198"/>
      <c r="F23" s="1206"/>
      <c r="G23" s="1207" t="s">
        <v>539</v>
      </c>
      <c r="H23" s="1208"/>
      <c r="I23" s="1206"/>
      <c r="J23" s="1207" t="s">
        <v>540</v>
      </c>
      <c r="K23" s="1211"/>
    </row>
    <row r="24" spans="1:11" ht="16.5" thickBot="1">
      <c r="A24" s="492"/>
      <c r="B24" s="463" t="s">
        <v>516</v>
      </c>
      <c r="C24" s="463" t="s">
        <v>397</v>
      </c>
      <c r="D24" s="1199"/>
      <c r="E24" s="1200"/>
      <c r="F24" s="1206"/>
      <c r="G24" s="1209"/>
      <c r="H24" s="1210"/>
      <c r="I24" s="1206"/>
      <c r="J24" s="1209"/>
      <c r="K24" s="1212"/>
    </row>
    <row r="25" spans="1:11" ht="16.5" thickBot="1">
      <c r="A25" s="497"/>
      <c r="B25" s="466" t="s">
        <v>515</v>
      </c>
      <c r="C25" s="466" t="s">
        <v>398</v>
      </c>
      <c r="D25" s="499" t="s">
        <v>498</v>
      </c>
      <c r="E25" s="499" t="s">
        <v>375</v>
      </c>
      <c r="F25" s="1206"/>
      <c r="G25" s="499" t="s">
        <v>498</v>
      </c>
      <c r="H25" s="499" t="s">
        <v>375</v>
      </c>
      <c r="I25" s="1206"/>
      <c r="J25" s="499" t="s">
        <v>498</v>
      </c>
      <c r="K25" s="500" t="s">
        <v>375</v>
      </c>
    </row>
    <row r="26" spans="1:11" ht="15.75">
      <c r="A26" s="492"/>
      <c r="B26" s="692" t="s">
        <v>500</v>
      </c>
      <c r="C26" s="693" t="s">
        <v>511</v>
      </c>
      <c r="D26" s="1090">
        <f>SUMIF('310-311 Sales for Resale'!G:G,'PP &amp; OSS WorkSheet'!B26,'310-311 Sales for Resale'!P:P)</f>
        <v>556768</v>
      </c>
      <c r="E26" s="1094">
        <f>SUMIF('310-311 Sales for Resale'!G:G,'PP &amp; OSS WorkSheet'!B26,'310-311 Sales for Resale'!L:L)</f>
        <v>0</v>
      </c>
      <c r="F26" s="1093"/>
      <c r="G26" s="1078"/>
      <c r="H26" s="1079"/>
      <c r="I26" s="1093"/>
      <c r="J26" s="1078"/>
      <c r="K26" s="1080"/>
    </row>
    <row r="27" spans="1:11" ht="15.75">
      <c r="A27" s="492"/>
      <c r="B27" s="694" t="s">
        <v>501</v>
      </c>
      <c r="C27" s="695" t="s">
        <v>511</v>
      </c>
      <c r="D27" s="1086">
        <f>SUMIF('310-311 Sales for Resale'!G:G,'PP &amp; OSS WorkSheet'!B27,'310-311 Sales for Resale'!P:P)</f>
        <v>8108077</v>
      </c>
      <c r="E27" s="1095">
        <f>SUMIF('310-311 Sales for Resale'!G:G,'PP &amp; OSS WorkSheet'!B27,'310-311 Sales for Resale'!L:L)</f>
        <v>70074</v>
      </c>
      <c r="F27" s="1093"/>
      <c r="G27" s="608"/>
      <c r="H27" s="1081"/>
      <c r="I27" s="493"/>
      <c r="J27" s="608"/>
      <c r="K27" s="379"/>
    </row>
    <row r="28" spans="1:11" ht="15.75">
      <c r="A28" s="492"/>
      <c r="B28" s="694" t="s">
        <v>502</v>
      </c>
      <c r="C28" s="695" t="s">
        <v>511</v>
      </c>
      <c r="D28" s="1086">
        <f>SUMIF('310-311 Sales for Resale'!G:G,'PP &amp; OSS WorkSheet'!B28,'310-311 Sales for Resale'!P:P)</f>
        <v>0</v>
      </c>
      <c r="E28" s="1095">
        <f>SUMIF('310-311 Sales for Resale'!G:G,'PP &amp; OSS WorkSheet'!B28,'310-311 Sales for Resale'!L:L)</f>
        <v>0</v>
      </c>
      <c r="F28" s="493"/>
      <c r="G28" s="608"/>
      <c r="H28" s="1081"/>
      <c r="I28" s="493"/>
      <c r="J28" s="608"/>
      <c r="K28" s="379"/>
    </row>
    <row r="29" spans="1:11" ht="15.75">
      <c r="A29" s="492"/>
      <c r="B29" s="694" t="s">
        <v>503</v>
      </c>
      <c r="C29" s="695" t="s">
        <v>511</v>
      </c>
      <c r="D29" s="1086">
        <f>SUMIF('310-311 Sales for Resale'!G:G,'PP &amp; OSS WorkSheet'!B29,'310-311 Sales for Resale'!P:P)</f>
        <v>640231119</v>
      </c>
      <c r="E29" s="1095">
        <f>SUMIF('310-311 Sales for Resale'!G:G,'PP &amp; OSS WorkSheet'!B29,'310-311 Sales for Resale'!L:L)</f>
        <v>13596012</v>
      </c>
      <c r="F29" s="493"/>
      <c r="G29" s="608"/>
      <c r="H29" s="1081"/>
      <c r="I29" s="493"/>
      <c r="J29" s="608"/>
      <c r="K29" s="379"/>
    </row>
    <row r="30" spans="1:11" ht="15.75">
      <c r="A30" s="492"/>
      <c r="B30" s="694" t="s">
        <v>504</v>
      </c>
      <c r="C30" s="695" t="s">
        <v>511</v>
      </c>
      <c r="D30" s="1086">
        <f>SUMIF('310-311 Sales for Resale'!G:G,'PP &amp; OSS WorkSheet'!B30,'310-311 Sales for Resale'!P:P)</f>
        <v>97402</v>
      </c>
      <c r="E30" s="1095">
        <f>SUMIF('310-311 Sales for Resale'!G:G,'PP &amp; OSS WorkSheet'!B30,'310-311 Sales for Resale'!L:L)</f>
        <v>11999</v>
      </c>
      <c r="F30" s="493"/>
      <c r="G30" s="608"/>
      <c r="H30" s="1081"/>
      <c r="I30" s="493"/>
      <c r="J30" s="608"/>
      <c r="K30" s="379"/>
    </row>
    <row r="31" spans="1:11" ht="15.75">
      <c r="A31" s="492"/>
      <c r="B31" s="694" t="s">
        <v>505</v>
      </c>
      <c r="C31" s="695" t="s">
        <v>511</v>
      </c>
      <c r="D31" s="1086">
        <f>SUMIF('310-311 Sales for Resale'!G:G,'PP &amp; OSS WorkSheet'!B31,'310-311 Sales for Resale'!P:P)</f>
        <v>0</v>
      </c>
      <c r="E31" s="1095">
        <f>SUMIF('310-311 Sales for Resale'!G:G,'PP &amp; OSS WorkSheet'!B31,'310-311 Sales for Resale'!L:L)</f>
        <v>0</v>
      </c>
      <c r="F31" s="493"/>
      <c r="G31" s="608"/>
      <c r="H31" s="1081"/>
      <c r="I31" s="493"/>
      <c r="J31" s="608"/>
      <c r="K31" s="379"/>
    </row>
    <row r="32" spans="1:11" ht="15.75">
      <c r="A32" s="492"/>
      <c r="B32" s="694" t="s">
        <v>506</v>
      </c>
      <c r="C32" s="695" t="s">
        <v>511</v>
      </c>
      <c r="D32" s="1086">
        <f>SUMIF('310-311 Sales for Resale'!G:G,'PP &amp; OSS WorkSheet'!B32,'310-311 Sales for Resale'!P:P)</f>
        <v>1416484</v>
      </c>
      <c r="E32" s="1095">
        <f>SUMIF('310-311 Sales for Resale'!G:G,'PP &amp; OSS WorkSheet'!B32,'310-311 Sales for Resale'!L:L)</f>
        <v>31991</v>
      </c>
      <c r="F32" s="493"/>
      <c r="G32" s="608"/>
      <c r="H32" s="1081"/>
      <c r="I32" s="493"/>
      <c r="J32" s="608"/>
      <c r="K32" s="379"/>
    </row>
    <row r="33" spans="1:11" ht="15.75">
      <c r="A33" s="492"/>
      <c r="B33" s="694" t="s">
        <v>507</v>
      </c>
      <c r="C33" s="695" t="s">
        <v>511</v>
      </c>
      <c r="D33" s="1086">
        <f>SUMIF('310-311 Sales for Resale'!G:G,'PP &amp; OSS WorkSheet'!B33,'310-311 Sales for Resale'!P:P)</f>
        <v>0</v>
      </c>
      <c r="E33" s="1095">
        <f>SUMIF('310-311 Sales for Resale'!G:G,'PP &amp; OSS WorkSheet'!B33,'310-311 Sales for Resale'!L:L)</f>
        <v>0</v>
      </c>
      <c r="F33" s="493"/>
      <c r="G33" s="608"/>
      <c r="H33" s="1081"/>
      <c r="I33" s="493"/>
      <c r="J33" s="608"/>
      <c r="K33" s="379"/>
    </row>
    <row r="34" spans="1:11" ht="15.75">
      <c r="A34" s="492"/>
      <c r="B34" s="694" t="s">
        <v>508</v>
      </c>
      <c r="C34" s="695" t="s">
        <v>511</v>
      </c>
      <c r="D34" s="1086">
        <f>SUMIF('310-311 Sales for Resale'!G:G,'PP &amp; OSS WorkSheet'!B34,'310-311 Sales for Resale'!P:P)</f>
        <v>0</v>
      </c>
      <c r="E34" s="1095">
        <f>SUMIF('310-311 Sales for Resale'!G:G,'PP &amp; OSS WorkSheet'!B34,'310-311 Sales for Resale'!L:L)</f>
        <v>0</v>
      </c>
      <c r="F34" s="493"/>
      <c r="G34" s="608"/>
      <c r="H34" s="1081"/>
      <c r="I34" s="493"/>
      <c r="J34" s="608"/>
      <c r="K34" s="379"/>
    </row>
    <row r="35" spans="1:11" ht="15.75">
      <c r="A35" s="492"/>
      <c r="B35" s="694" t="s">
        <v>509</v>
      </c>
      <c r="C35" s="695" t="s">
        <v>511</v>
      </c>
      <c r="D35" s="1086">
        <f>SUMIF('310-311 Sales for Resale'!G:G,'PP &amp; OSS WorkSheet'!B35,'310-311 Sales for Resale'!P:P)</f>
        <v>0</v>
      </c>
      <c r="E35" s="1095">
        <f>SUMIF('310-311 Sales for Resale'!G:G,'PP &amp; OSS WorkSheet'!B35,'310-311 Sales for Resale'!L:L)</f>
        <v>0</v>
      </c>
      <c r="F35" s="493"/>
      <c r="G35" s="608"/>
      <c r="H35" s="1081"/>
      <c r="I35" s="493"/>
      <c r="J35" s="608"/>
      <c r="K35" s="379"/>
    </row>
    <row r="36" spans="1:11" ht="16.5" thickBot="1">
      <c r="A36" s="494"/>
      <c r="B36" s="1195" t="s">
        <v>510</v>
      </c>
      <c r="C36" s="1196"/>
      <c r="D36" s="1092">
        <f>SUM(D26:D35)</f>
        <v>650409850</v>
      </c>
      <c r="E36" s="1097">
        <f>SUM(E26:E35)</f>
        <v>13710076</v>
      </c>
      <c r="F36" s="1066"/>
      <c r="G36" s="1084">
        <f>SUM(G26:G35)</f>
        <v>0</v>
      </c>
      <c r="H36" s="1085">
        <f>SUM(H26:H35)</f>
        <v>0</v>
      </c>
      <c r="I36" s="1066"/>
      <c r="J36" s="1084">
        <f>SUM(J26:J35)</f>
        <v>0</v>
      </c>
      <c r="K36" s="696">
        <f>SUM(K26:K35)</f>
        <v>0</v>
      </c>
    </row>
    <row r="37" ht="16.5" thickTop="1"/>
    <row r="38" ht="15.75">
      <c r="A38" t="s">
        <v>372</v>
      </c>
    </row>
    <row r="39" spans="1:5" ht="15.75">
      <c r="A39" t="s">
        <v>373</v>
      </c>
      <c r="E39" s="1046">
        <v>10385</v>
      </c>
    </row>
    <row r="40" spans="1:4" ht="15.75">
      <c r="A40" t="s">
        <v>374</v>
      </c>
      <c r="D40" s="1047">
        <v>-10503506</v>
      </c>
    </row>
  </sheetData>
  <sheetProtection/>
  <mergeCells count="16">
    <mergeCell ref="F23:F25"/>
    <mergeCell ref="G23:H24"/>
    <mergeCell ref="I23:I25"/>
    <mergeCell ref="J23:K24"/>
    <mergeCell ref="F8:F10"/>
    <mergeCell ref="G8:H9"/>
    <mergeCell ref="I8:I10"/>
    <mergeCell ref="J8:K9"/>
    <mergeCell ref="A7:E7"/>
    <mergeCell ref="G4:I4"/>
    <mergeCell ref="G5:I5"/>
    <mergeCell ref="G6:I6"/>
    <mergeCell ref="B36:C36"/>
    <mergeCell ref="D23:E24"/>
    <mergeCell ref="D8:E9"/>
    <mergeCell ref="B21:C21"/>
  </mergeCells>
  <printOptions horizontalCentered="1"/>
  <pageMargins left="0.2" right="0.28" top="0.75" bottom="0.75" header="0.25" footer="0.25"/>
  <pageSetup horizontalDpi="600" verticalDpi="600" orientation="landscape" paperSize="9" scale="85" r:id="rId1"/>
  <headerFooter alignWithMargins="0">
    <oddFooter>&amp;LPage &amp;P of &amp;N&amp;C&amp;A   &amp;"Times New Roman,Bold"As Revised&amp;R&amp;D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42"/>
  <sheetViews>
    <sheetView zoomScaleSheetLayoutView="100" workbookViewId="0" topLeftCell="A1">
      <selection activeCell="G8" sqref="G8:G9"/>
    </sheetView>
  </sheetViews>
  <sheetFormatPr defaultColWidth="9.00390625" defaultRowHeight="15.75"/>
  <cols>
    <col min="1" max="1" width="5.375" style="0" customWidth="1"/>
    <col min="2" max="2" width="30.625" style="0" customWidth="1"/>
    <col min="3" max="4" width="8.625" style="0" customWidth="1"/>
    <col min="5" max="5" width="10.625" style="0" customWidth="1"/>
    <col min="6" max="9" width="12.625" style="0" customWidth="1"/>
    <col min="10" max="10" width="10.50390625" style="0" customWidth="1"/>
  </cols>
  <sheetData>
    <row r="1" spans="1:9" ht="19.5" customHeight="1" thickTop="1">
      <c r="A1" s="1216" t="s">
        <v>173</v>
      </c>
      <c r="B1" s="1217"/>
      <c r="C1" s="1217"/>
      <c r="D1" s="1217"/>
      <c r="E1" s="1217"/>
      <c r="F1" s="1217"/>
      <c r="G1" s="1217"/>
      <c r="H1" s="1217"/>
      <c r="I1" s="1218"/>
    </row>
    <row r="2" spans="1:9" ht="19.5" customHeight="1">
      <c r="A2" s="1219" t="s">
        <v>175</v>
      </c>
      <c r="B2" s="1157"/>
      <c r="C2" s="1157"/>
      <c r="D2" s="1157"/>
      <c r="E2" s="1157"/>
      <c r="F2" s="1157"/>
      <c r="G2" s="1157"/>
      <c r="H2" s="1157"/>
      <c r="I2" s="1220"/>
    </row>
    <row r="3" spans="1:9" ht="19.5" customHeight="1">
      <c r="A3" s="1221" t="s">
        <v>486</v>
      </c>
      <c r="B3" s="1154"/>
      <c r="C3" s="1154"/>
      <c r="D3" s="1154"/>
      <c r="E3" s="1154"/>
      <c r="F3" s="1154"/>
      <c r="G3" s="1154"/>
      <c r="H3" s="1154"/>
      <c r="I3" s="1222"/>
    </row>
    <row r="4" spans="1:9" ht="12" customHeight="1" thickBot="1">
      <c r="A4" s="526"/>
      <c r="B4" s="293"/>
      <c r="C4" s="293"/>
      <c r="D4" s="293"/>
      <c r="E4" s="293"/>
      <c r="F4" s="293"/>
      <c r="G4" s="293"/>
      <c r="H4" s="293"/>
      <c r="I4" s="527"/>
    </row>
    <row r="5" spans="1:9" ht="15.75" customHeight="1">
      <c r="A5" s="526"/>
      <c r="B5" s="293"/>
      <c r="C5" s="293"/>
      <c r="D5" s="710" t="s">
        <v>556</v>
      </c>
      <c r="E5" s="1144" t="s">
        <v>1934</v>
      </c>
      <c r="F5" s="1145"/>
      <c r="G5" s="1146"/>
      <c r="H5" s="293"/>
      <c r="I5" s="527"/>
    </row>
    <row r="6" spans="1:9" ht="15.75" customHeight="1">
      <c r="A6" s="526"/>
      <c r="B6" s="293"/>
      <c r="C6" s="293"/>
      <c r="D6" s="710" t="s">
        <v>558</v>
      </c>
      <c r="E6" s="1147">
        <v>2006</v>
      </c>
      <c r="F6" s="1148"/>
      <c r="G6" s="1149"/>
      <c r="H6" s="1137"/>
      <c r="I6" s="527"/>
    </row>
    <row r="7" spans="1:9" ht="15.75" customHeight="1" thickBot="1">
      <c r="A7" s="526"/>
      <c r="B7" s="293"/>
      <c r="C7" s="293"/>
      <c r="D7" s="710" t="s">
        <v>559</v>
      </c>
      <c r="E7" s="1139">
        <v>38844</v>
      </c>
      <c r="F7" s="1140"/>
      <c r="G7" s="1141"/>
      <c r="H7" s="1137"/>
      <c r="I7" s="527"/>
    </row>
    <row r="8" spans="1:9" ht="15.75" customHeight="1">
      <c r="A8" s="526"/>
      <c r="B8" s="293"/>
      <c r="C8" s="293"/>
      <c r="D8" s="710"/>
      <c r="E8" s="1138"/>
      <c r="F8" s="255"/>
      <c r="G8" s="1137" t="s">
        <v>860</v>
      </c>
      <c r="H8" s="1137"/>
      <c r="I8" s="527"/>
    </row>
    <row r="9" spans="1:9" ht="15.75" customHeight="1">
      <c r="A9" s="526"/>
      <c r="B9" s="293"/>
      <c r="C9" s="293"/>
      <c r="D9" s="293"/>
      <c r="E9" s="293"/>
      <c r="F9" s="293"/>
      <c r="G9" s="1137" t="s">
        <v>861</v>
      </c>
      <c r="H9" s="293"/>
      <c r="I9" s="527"/>
    </row>
    <row r="10" spans="1:9" ht="19.5" customHeight="1">
      <c r="A10" s="1223" t="s">
        <v>263</v>
      </c>
      <c r="B10" s="1224"/>
      <c r="C10" s="1224"/>
      <c r="D10" s="1224"/>
      <c r="E10" s="1224"/>
      <c r="F10" s="1224"/>
      <c r="G10" s="1224"/>
      <c r="H10" s="1224"/>
      <c r="I10" s="1225"/>
    </row>
    <row r="11" spans="1:9" ht="9.75" customHeight="1" thickBot="1">
      <c r="A11" s="733"/>
      <c r="B11" s="734"/>
      <c r="C11" s="531"/>
      <c r="D11" s="531"/>
      <c r="E11" s="734"/>
      <c r="F11" s="734"/>
      <c r="G11" s="734"/>
      <c r="H11" s="734"/>
      <c r="I11" s="735"/>
    </row>
    <row r="12" spans="1:9" ht="16.5" thickBot="1">
      <c r="A12" s="1178" t="s">
        <v>72</v>
      </c>
      <c r="B12" s="1162"/>
      <c r="C12" s="462" t="s">
        <v>401</v>
      </c>
      <c r="D12" s="462"/>
      <c r="E12" s="1213" t="s">
        <v>528</v>
      </c>
      <c r="F12" s="1150" t="s">
        <v>100</v>
      </c>
      <c r="G12" s="1167" t="s">
        <v>101</v>
      </c>
      <c r="H12" s="1167" t="s">
        <v>102</v>
      </c>
      <c r="I12" s="736"/>
    </row>
    <row r="13" spans="1:9" ht="15.75">
      <c r="A13" s="1187"/>
      <c r="B13" s="1164"/>
      <c r="C13" s="463" t="s">
        <v>397</v>
      </c>
      <c r="D13" s="464" t="s">
        <v>68</v>
      </c>
      <c r="E13" s="1214"/>
      <c r="F13" s="1151"/>
      <c r="G13" s="1168"/>
      <c r="H13" s="1168"/>
      <c r="I13" s="449" t="s">
        <v>70</v>
      </c>
    </row>
    <row r="14" spans="1:9" ht="16.5" thickBot="1">
      <c r="A14" s="1179"/>
      <c r="B14" s="1166"/>
      <c r="C14" s="466" t="s">
        <v>398</v>
      </c>
      <c r="D14" s="467" t="s">
        <v>321</v>
      </c>
      <c r="E14" s="1215"/>
      <c r="F14" s="1152"/>
      <c r="G14" s="1169"/>
      <c r="H14" s="1169"/>
      <c r="I14" s="468" t="s">
        <v>103</v>
      </c>
    </row>
    <row r="15" spans="1:9" ht="15.75">
      <c r="A15" s="292"/>
      <c r="B15" s="221"/>
      <c r="C15" s="293"/>
      <c r="D15" s="255"/>
      <c r="E15" s="255"/>
      <c r="F15" s="146"/>
      <c r="G15" s="147"/>
      <c r="H15" s="147"/>
      <c r="I15" s="294"/>
    </row>
    <row r="16" spans="1:9" ht="15.75" customHeight="1">
      <c r="A16" s="283" t="s">
        <v>264</v>
      </c>
      <c r="B16" s="276"/>
      <c r="C16" s="214"/>
      <c r="D16" s="277"/>
      <c r="E16" s="278"/>
      <c r="F16" s="279"/>
      <c r="G16" s="280"/>
      <c r="H16" s="280"/>
      <c r="I16" s="284"/>
    </row>
    <row r="17" spans="1:9" ht="15.75" customHeight="1">
      <c r="A17" s="243"/>
      <c r="B17" s="588" t="s">
        <v>315</v>
      </c>
      <c r="C17" s="737">
        <v>262</v>
      </c>
      <c r="D17" s="738">
        <v>409.1</v>
      </c>
      <c r="E17" s="263" t="s">
        <v>478</v>
      </c>
      <c r="F17" s="665">
        <f>'262 Taxes'!J4</f>
        <v>101754808</v>
      </c>
      <c r="G17" s="349">
        <f>VLOOKUP($E17,Ratio,2,FALSE)*$F17</f>
        <v>0</v>
      </c>
      <c r="H17" s="349">
        <f>VLOOKUP($E17,Ratio,3,FALSE)*$F17</f>
        <v>0</v>
      </c>
      <c r="I17" s="379">
        <f>VLOOKUP($E17,Ratio,4,FALSE)*$F17</f>
        <v>101754808</v>
      </c>
    </row>
    <row r="18" spans="1:9" ht="15.75" customHeight="1">
      <c r="A18" s="243"/>
      <c r="B18" s="588" t="s">
        <v>265</v>
      </c>
      <c r="C18" s="739">
        <v>262</v>
      </c>
      <c r="D18" s="740">
        <v>408.1</v>
      </c>
      <c r="E18" s="263" t="s">
        <v>67</v>
      </c>
      <c r="F18" s="665">
        <f>'262 Taxes'!J6+'262 Taxes'!J7</f>
        <v>14902734</v>
      </c>
      <c r="G18" s="349">
        <f>VLOOKUP($E18,Ratio,2,FALSE)*$F18</f>
        <v>4633228.793736152</v>
      </c>
      <c r="H18" s="349">
        <f>VLOOKUP($E18,Ratio,3,FALSE)*$F18</f>
        <v>780611.4353948723</v>
      </c>
      <c r="I18" s="379">
        <f>VLOOKUP($E18,Ratio,4,FALSE)*$F18</f>
        <v>9488893.770868978</v>
      </c>
    </row>
    <row r="19" spans="1:9" ht="15.75" customHeight="1">
      <c r="A19" s="243"/>
      <c r="B19" s="588" t="s">
        <v>266</v>
      </c>
      <c r="C19" s="739">
        <v>262</v>
      </c>
      <c r="D19" s="740">
        <v>408.1</v>
      </c>
      <c r="E19" s="263" t="s">
        <v>478</v>
      </c>
      <c r="F19" s="665">
        <f>SUM('262 Taxes'!J3,'262 Taxes'!J5,'262 Taxes'!J8,'262 Taxes'!J9)</f>
        <v>1053015</v>
      </c>
      <c r="G19" s="349">
        <f>VLOOKUP($E19,Ratio,2,FALSE)*$F19</f>
        <v>0</v>
      </c>
      <c r="H19" s="349">
        <f>VLOOKUP($E19,Ratio,3,FALSE)*$F19</f>
        <v>0</v>
      </c>
      <c r="I19" s="379">
        <f>VLOOKUP($E19,Ratio,4,FALSE)*$F19</f>
        <v>1053015</v>
      </c>
    </row>
    <row r="20" spans="1:9" ht="15.75" customHeight="1">
      <c r="A20" s="285" t="s">
        <v>317</v>
      </c>
      <c r="B20" s="97"/>
      <c r="C20" s="786"/>
      <c r="D20" s="787"/>
      <c r="E20" s="788"/>
      <c r="F20" s="669">
        <f>SUM(F17:F19)</f>
        <v>117710557</v>
      </c>
      <c r="G20" s="669">
        <f>SUM(G17:G19)</f>
        <v>4633228.793736152</v>
      </c>
      <c r="H20" s="669">
        <f>SUM(H17:H19)</f>
        <v>780611.4353948723</v>
      </c>
      <c r="I20" s="670">
        <f>SUM(I17:I19)</f>
        <v>112296716.77086897</v>
      </c>
    </row>
    <row r="21" spans="1:9" ht="15.75" customHeight="1">
      <c r="A21" s="285"/>
      <c r="B21" s="97"/>
      <c r="C21" s="214"/>
      <c r="D21" s="277"/>
      <c r="E21" s="278"/>
      <c r="F21" s="741"/>
      <c r="G21" s="741"/>
      <c r="H21" s="741"/>
      <c r="I21" s="742"/>
    </row>
    <row r="22" spans="1:11" ht="15.75" customHeight="1">
      <c r="A22" s="286" t="s">
        <v>318</v>
      </c>
      <c r="B22" s="103"/>
      <c r="C22" s="281"/>
      <c r="D22" s="282"/>
      <c r="E22" s="278"/>
      <c r="F22" s="743"/>
      <c r="G22" s="743"/>
      <c r="H22" s="743"/>
      <c r="I22" s="744"/>
      <c r="K22" s="747"/>
    </row>
    <row r="23" spans="1:9" ht="15.75" customHeight="1">
      <c r="A23" s="243"/>
      <c r="B23" s="588" t="s">
        <v>550</v>
      </c>
      <c r="C23" s="737">
        <v>262</v>
      </c>
      <c r="D23" s="738">
        <v>408.1</v>
      </c>
      <c r="E23" s="263" t="s">
        <v>104</v>
      </c>
      <c r="F23" s="665">
        <f>'262 Taxes'!J14+'262 Taxes'!J18+'262 Taxes'!J30</f>
        <v>33141089</v>
      </c>
      <c r="G23" s="349">
        <f>VLOOKUP($E23,Ratio,2,FALSE)*$F23</f>
        <v>12145060.49583146</v>
      </c>
      <c r="H23" s="349">
        <f>VLOOKUP($E23,Ratio,3,FALSE)*$F23</f>
        <v>2473348.2068797904</v>
      </c>
      <c r="I23" s="379">
        <f>VLOOKUP($E23,Ratio,4,FALSE)*$F23</f>
        <v>18522680.297288742</v>
      </c>
    </row>
    <row r="24" spans="1:9" ht="15.75" customHeight="1">
      <c r="A24" s="243"/>
      <c r="B24" s="588" t="s">
        <v>267</v>
      </c>
      <c r="C24" s="739">
        <v>262</v>
      </c>
      <c r="D24" s="740">
        <v>408.1</v>
      </c>
      <c r="E24" s="263" t="s">
        <v>67</v>
      </c>
      <c r="F24" s="665">
        <f>'262 Taxes'!J23</f>
        <v>1453141</v>
      </c>
      <c r="G24" s="349">
        <f aca="true" t="shared" si="0" ref="G24:G29">VLOOKUP($E24,Ratio,2,FALSE)*$F24</f>
        <v>451778.49397020345</v>
      </c>
      <c r="H24" s="349">
        <f aca="true" t="shared" si="1" ref="H24:H29">VLOOKUP($E24,Ratio,3,FALSE)*$F24</f>
        <v>76116.13290830664</v>
      </c>
      <c r="I24" s="379">
        <f aca="true" t="shared" si="2" ref="I24:I29">VLOOKUP($E24,Ratio,4,FALSE)*$F24</f>
        <v>925246.3731214901</v>
      </c>
    </row>
    <row r="25" spans="1:9" ht="15.75" customHeight="1">
      <c r="A25" s="243"/>
      <c r="B25" s="588" t="s">
        <v>551</v>
      </c>
      <c r="C25" s="739">
        <v>262</v>
      </c>
      <c r="D25" s="740">
        <v>409.1</v>
      </c>
      <c r="E25" s="263" t="s">
        <v>478</v>
      </c>
      <c r="F25" s="665">
        <f>'262 Taxes'!J12+'262 Taxes'!J27</f>
        <v>2523049</v>
      </c>
      <c r="G25" s="349">
        <f>VLOOKUP($E25,Ratio,2,FALSE)*$F25</f>
        <v>0</v>
      </c>
      <c r="H25" s="349">
        <f>VLOOKUP($E25,Ratio,3,FALSE)*$F25</f>
        <v>0</v>
      </c>
      <c r="I25" s="379">
        <f>VLOOKUP($E25,Ratio,4,FALSE)*$F25</f>
        <v>2523049</v>
      </c>
    </row>
    <row r="26" spans="1:9" ht="15.75" customHeight="1">
      <c r="A26" s="243"/>
      <c r="B26" s="588" t="s">
        <v>552</v>
      </c>
      <c r="C26" s="737">
        <v>262</v>
      </c>
      <c r="D26" s="738">
        <v>408.1</v>
      </c>
      <c r="E26" s="263" t="s">
        <v>478</v>
      </c>
      <c r="F26" s="665">
        <f>'262 Taxes'!J19+'262 Taxes'!J37</f>
        <v>32275220</v>
      </c>
      <c r="G26" s="349">
        <f t="shared" si="0"/>
        <v>0</v>
      </c>
      <c r="H26" s="349">
        <f t="shared" si="1"/>
        <v>0</v>
      </c>
      <c r="I26" s="379">
        <f t="shared" si="2"/>
        <v>32275220</v>
      </c>
    </row>
    <row r="27" spans="1:9" ht="15.75" customHeight="1">
      <c r="A27" s="243"/>
      <c r="B27" s="588" t="s">
        <v>268</v>
      </c>
      <c r="C27" s="739">
        <v>262</v>
      </c>
      <c r="D27" s="740">
        <v>408.1</v>
      </c>
      <c r="E27" s="263" t="s">
        <v>478</v>
      </c>
      <c r="F27" s="665">
        <f>'262 Taxes'!J13+'262 Taxes'!J20+'262 Taxes'!J21+'262 Taxes'!J22</f>
        <v>4982054</v>
      </c>
      <c r="G27" s="349">
        <f t="shared" si="0"/>
        <v>0</v>
      </c>
      <c r="H27" s="349">
        <f t="shared" si="1"/>
        <v>0</v>
      </c>
      <c r="I27" s="379">
        <f t="shared" si="2"/>
        <v>4982054</v>
      </c>
    </row>
    <row r="28" spans="1:9" ht="15.75" customHeight="1">
      <c r="A28" s="243"/>
      <c r="B28" s="588" t="s">
        <v>553</v>
      </c>
      <c r="C28" s="737">
        <v>262</v>
      </c>
      <c r="D28" s="738">
        <v>408.1</v>
      </c>
      <c r="E28" s="263" t="s">
        <v>478</v>
      </c>
      <c r="F28" s="665">
        <v>0</v>
      </c>
      <c r="G28" s="349">
        <f t="shared" si="0"/>
        <v>0</v>
      </c>
      <c r="H28" s="349">
        <f t="shared" si="1"/>
        <v>0</v>
      </c>
      <c r="I28" s="379">
        <f t="shared" si="2"/>
        <v>0</v>
      </c>
    </row>
    <row r="29" spans="1:9" ht="15.75" customHeight="1">
      <c r="A29" s="243"/>
      <c r="B29" s="588" t="s">
        <v>103</v>
      </c>
      <c r="C29" s="739">
        <v>262</v>
      </c>
      <c r="D29" s="740">
        <v>408.1</v>
      </c>
      <c r="E29" s="263" t="s">
        <v>478</v>
      </c>
      <c r="F29" s="665">
        <f>'262 Taxes'!J17+'262 Taxes'!J24+'262 Taxes'!J25+'262 Taxes'!J26+'262 Taxes'!J31+'262 Taxes'!J34+'262 Taxes'!J40</f>
        <v>-1424168</v>
      </c>
      <c r="G29" s="349">
        <f t="shared" si="0"/>
        <v>0</v>
      </c>
      <c r="H29" s="349">
        <f t="shared" si="1"/>
        <v>0</v>
      </c>
      <c r="I29" s="379">
        <f t="shared" si="2"/>
        <v>-1424168</v>
      </c>
    </row>
    <row r="30" spans="1:9" ht="15.75" customHeight="1">
      <c r="A30" s="285" t="s">
        <v>316</v>
      </c>
      <c r="B30" s="103"/>
      <c r="C30" s="786"/>
      <c r="D30" s="787"/>
      <c r="E30" s="788"/>
      <c r="F30" s="669">
        <f>SUM(F23:F29)</f>
        <v>72950385</v>
      </c>
      <c r="G30" s="669">
        <f>SUM(G23:G29)</f>
        <v>12596838.989801664</v>
      </c>
      <c r="H30" s="669">
        <f>SUM(H23:H29)</f>
        <v>2549464.339788097</v>
      </c>
      <c r="I30" s="670">
        <f>SUM(I23:I29)</f>
        <v>57804081.67041023</v>
      </c>
    </row>
    <row r="31" spans="1:9" ht="15.75" customHeight="1">
      <c r="A31" s="285"/>
      <c r="B31" s="103"/>
      <c r="C31" s="281"/>
      <c r="D31" s="282"/>
      <c r="E31" s="278"/>
      <c r="F31" s="745"/>
      <c r="G31" s="745"/>
      <c r="H31" s="745"/>
      <c r="I31" s="746"/>
    </row>
    <row r="32" spans="1:9" ht="15.75" customHeight="1">
      <c r="A32" s="285" t="s">
        <v>554</v>
      </c>
      <c r="B32" s="103"/>
      <c r="C32" s="786"/>
      <c r="D32" s="787"/>
      <c r="E32" s="788"/>
      <c r="F32" s="669">
        <f>F30+F20</f>
        <v>190660942</v>
      </c>
      <c r="G32" s="669">
        <f>G30+G20</f>
        <v>17230067.783537816</v>
      </c>
      <c r="H32" s="669">
        <f>H30+H20</f>
        <v>3330075.7751829694</v>
      </c>
      <c r="I32" s="670">
        <f>I30+I20</f>
        <v>170100798.4412792</v>
      </c>
    </row>
    <row r="33" spans="1:9" ht="15.75" customHeight="1">
      <c r="A33" s="285"/>
      <c r="B33" s="103"/>
      <c r="C33" s="281"/>
      <c r="D33" s="282"/>
      <c r="E33" s="278"/>
      <c r="F33" s="414"/>
      <c r="G33" s="414"/>
      <c r="H33" s="414"/>
      <c r="I33" s="415"/>
    </row>
    <row r="34" spans="1:11" ht="15.75" customHeight="1" thickBot="1">
      <c r="A34" s="287"/>
      <c r="B34" s="288"/>
      <c r="C34" s="288"/>
      <c r="D34" s="288"/>
      <c r="E34" s="288"/>
      <c r="F34" s="288"/>
      <c r="G34" s="288"/>
      <c r="H34" s="288"/>
      <c r="I34" s="289"/>
      <c r="K34" s="96"/>
    </row>
    <row r="35" spans="1:11" ht="16.5" thickTop="1">
      <c r="A35" s="96"/>
      <c r="B35" s="96"/>
      <c r="C35" s="96"/>
      <c r="D35" s="96"/>
      <c r="E35" s="96"/>
      <c r="F35" s="96"/>
      <c r="G35" s="96"/>
      <c r="H35" s="96"/>
      <c r="I35" s="96"/>
      <c r="K35" s="96"/>
    </row>
    <row r="36" spans="1:11" ht="15.75">
      <c r="A36" s="96"/>
      <c r="B36" s="96"/>
      <c r="C36" s="96"/>
      <c r="D36" s="96"/>
      <c r="E36" s="96"/>
      <c r="F36" s="96"/>
      <c r="G36" s="96"/>
      <c r="H36" s="96"/>
      <c r="I36" s="96"/>
      <c r="K36" s="96"/>
    </row>
    <row r="37" spans="1:11" ht="15.75">
      <c r="A37" s="96"/>
      <c r="B37" s="96"/>
      <c r="C37" s="96"/>
      <c r="D37" s="96"/>
      <c r="E37" s="96"/>
      <c r="F37" s="96"/>
      <c r="G37" s="96"/>
      <c r="H37" s="96"/>
      <c r="I37" s="96"/>
      <c r="K37" s="96"/>
    </row>
    <row r="38" spans="1:11" ht="15.75">
      <c r="A38" s="96"/>
      <c r="B38" s="96"/>
      <c r="C38" s="96"/>
      <c r="D38" s="96"/>
      <c r="E38" s="96"/>
      <c r="F38" s="96"/>
      <c r="G38" s="96"/>
      <c r="H38" s="96"/>
      <c r="I38" s="96"/>
      <c r="K38" s="96"/>
    </row>
    <row r="39" spans="1:11" ht="15.75">
      <c r="A39" s="96"/>
      <c r="B39" s="96"/>
      <c r="C39" s="96"/>
      <c r="D39" s="96"/>
      <c r="E39" s="96"/>
      <c r="F39" s="96"/>
      <c r="G39" s="96"/>
      <c r="H39" s="96"/>
      <c r="I39" s="96"/>
      <c r="K39" s="96"/>
    </row>
    <row r="40" spans="1:11" ht="15.75">
      <c r="A40" s="96"/>
      <c r="B40" s="96"/>
      <c r="C40" s="96"/>
      <c r="D40" s="96"/>
      <c r="E40" s="96"/>
      <c r="F40" s="96"/>
      <c r="G40" s="96"/>
      <c r="H40" s="96"/>
      <c r="I40" s="96"/>
      <c r="K40" s="96"/>
    </row>
    <row r="41" spans="1:11" ht="15.75">
      <c r="A41" s="96"/>
      <c r="B41" s="96"/>
      <c r="C41" s="96"/>
      <c r="D41" s="96"/>
      <c r="E41" s="96"/>
      <c r="F41" s="96"/>
      <c r="G41" s="96"/>
      <c r="H41" s="96"/>
      <c r="I41" s="96"/>
      <c r="K41" s="96"/>
    </row>
    <row r="42" spans="1:11" ht="15.75">
      <c r="A42" s="96"/>
      <c r="B42" s="96"/>
      <c r="C42" s="96"/>
      <c r="D42" s="96"/>
      <c r="E42" s="96"/>
      <c r="F42" s="96"/>
      <c r="G42" s="96"/>
      <c r="H42" s="96"/>
      <c r="I42" s="96"/>
      <c r="K42" s="96"/>
    </row>
  </sheetData>
  <mergeCells count="12">
    <mergeCell ref="A1:I1"/>
    <mergeCell ref="A2:I2"/>
    <mergeCell ref="A3:I3"/>
    <mergeCell ref="A10:I10"/>
    <mergeCell ref="E5:G5"/>
    <mergeCell ref="E6:G6"/>
    <mergeCell ref="E7:G7"/>
    <mergeCell ref="A12:B14"/>
    <mergeCell ref="F12:F14"/>
    <mergeCell ref="G12:G14"/>
    <mergeCell ref="H12:H14"/>
    <mergeCell ref="E12:E14"/>
  </mergeCells>
  <printOptions horizontalCentered="1"/>
  <pageMargins left="0.2" right="0.28" top="0.75" bottom="0.75" header="0.25" footer="0.25"/>
  <pageSetup fitToHeight="2" horizontalDpi="600" verticalDpi="600" orientation="landscape" paperSize="9" scale="85" r:id="rId3"/>
  <headerFooter alignWithMargins="0">
    <oddFooter>&amp;LPage &amp;P of &amp;N&amp;C&amp;A   &amp;"Times New Roman,Bold"As Revised&amp;R&amp;D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N71"/>
  <sheetViews>
    <sheetView workbookViewId="0" topLeftCell="A1">
      <selection activeCell="H6" sqref="H6:H7"/>
    </sheetView>
  </sheetViews>
  <sheetFormatPr defaultColWidth="9.00390625" defaultRowHeight="15.75"/>
  <cols>
    <col min="1" max="1" width="5.375" style="9" customWidth="1"/>
    <col min="2" max="2" width="46.125" style="9" customWidth="1"/>
    <col min="3" max="4" width="10.625" style="9" customWidth="1"/>
    <col min="5" max="5" width="10.00390625" style="9" customWidth="1"/>
    <col min="6" max="6" width="9.375" style="9" customWidth="1"/>
    <col min="7" max="10" width="14.50390625" style="9" customWidth="1"/>
    <col min="11" max="11" width="9.00390625" style="9" customWidth="1"/>
    <col min="12" max="12" width="10.625" style="9" bestFit="1" customWidth="1"/>
    <col min="13" max="13" width="13.25390625" style="9" bestFit="1" customWidth="1"/>
    <col min="14" max="14" width="12.50390625" style="9" bestFit="1" customWidth="1"/>
    <col min="15" max="16384" width="9.00390625" style="9" customWidth="1"/>
  </cols>
  <sheetData>
    <row r="1" spans="1:10" ht="19.5" thickTop="1">
      <c r="A1" s="223" t="s">
        <v>173</v>
      </c>
      <c r="B1" s="295"/>
      <c r="C1" s="224"/>
      <c r="D1" s="224"/>
      <c r="E1" s="224"/>
      <c r="F1" s="224"/>
      <c r="G1" s="224"/>
      <c r="H1" s="224"/>
      <c r="I1" s="224"/>
      <c r="J1" s="226"/>
    </row>
    <row r="2" spans="1:10" ht="15.75">
      <c r="A2" s="227" t="s">
        <v>175</v>
      </c>
      <c r="B2" s="133"/>
      <c r="C2" s="76"/>
      <c r="D2" s="76"/>
      <c r="E2" s="76"/>
      <c r="F2" s="76"/>
      <c r="G2" s="76"/>
      <c r="H2" s="76"/>
      <c r="I2" s="76"/>
      <c r="J2" s="228"/>
    </row>
    <row r="3" spans="1:10" ht="15.75">
      <c r="A3" s="229" t="s">
        <v>486</v>
      </c>
      <c r="B3" s="134"/>
      <c r="C3" s="3"/>
      <c r="D3" s="3"/>
      <c r="E3" s="4"/>
      <c r="F3" s="4"/>
      <c r="G3" s="5"/>
      <c r="H3" s="6"/>
      <c r="I3" s="19"/>
      <c r="J3" s="230"/>
    </row>
    <row r="4" spans="1:10" ht="13.5" customHeight="1" thickBot="1">
      <c r="A4" s="229"/>
      <c r="B4" s="134"/>
      <c r="C4" s="3"/>
      <c r="D4" s="3"/>
      <c r="E4" s="4"/>
      <c r="F4" s="4"/>
      <c r="G4" s="5"/>
      <c r="H4" s="6"/>
      <c r="I4" s="19"/>
      <c r="J4" s="230"/>
    </row>
    <row r="5" spans="1:10" ht="15.75" customHeight="1">
      <c r="A5" s="229"/>
      <c r="B5" s="134"/>
      <c r="C5" s="3"/>
      <c r="D5" s="710" t="s">
        <v>556</v>
      </c>
      <c r="E5" s="1144" t="s">
        <v>1934</v>
      </c>
      <c r="F5" s="1145"/>
      <c r="G5" s="1146"/>
      <c r="H5" s="6"/>
      <c r="I5" s="19"/>
      <c r="J5" s="230"/>
    </row>
    <row r="6" spans="1:10" ht="15.75" customHeight="1">
      <c r="A6" s="229"/>
      <c r="B6" s="134"/>
      <c r="C6" s="3"/>
      <c r="D6" s="710" t="s">
        <v>558</v>
      </c>
      <c r="E6" s="1147">
        <v>2006</v>
      </c>
      <c r="F6" s="1148"/>
      <c r="G6" s="1149"/>
      <c r="H6" s="1137" t="s">
        <v>860</v>
      </c>
      <c r="I6" s="19"/>
      <c r="J6" s="230"/>
    </row>
    <row r="7" spans="1:10" ht="15.75" customHeight="1" thickBot="1">
      <c r="A7" s="229"/>
      <c r="B7" s="134"/>
      <c r="C7" s="3"/>
      <c r="D7" s="710" t="s">
        <v>559</v>
      </c>
      <c r="E7" s="1139">
        <v>38844</v>
      </c>
      <c r="F7" s="1140"/>
      <c r="G7" s="1141"/>
      <c r="H7" s="1137" t="s">
        <v>861</v>
      </c>
      <c r="I7" s="19"/>
      <c r="J7" s="230"/>
    </row>
    <row r="8" spans="1:10" ht="9.75" customHeight="1">
      <c r="A8" s="229"/>
      <c r="B8" s="134"/>
      <c r="C8" s="3"/>
      <c r="D8" s="3"/>
      <c r="E8" s="4"/>
      <c r="F8" s="4"/>
      <c r="G8" s="5"/>
      <c r="H8" s="6"/>
      <c r="I8" s="19"/>
      <c r="J8" s="230"/>
    </row>
    <row r="9" spans="1:14" ht="15.75">
      <c r="A9" s="478" t="s">
        <v>275</v>
      </c>
      <c r="B9" s="134"/>
      <c r="C9" s="3"/>
      <c r="D9" s="3"/>
      <c r="E9" s="4"/>
      <c r="F9" s="4"/>
      <c r="G9" s="5"/>
      <c r="H9" s="6"/>
      <c r="I9" s="19"/>
      <c r="J9" s="230"/>
      <c r="L9"/>
      <c r="M9"/>
      <c r="N9"/>
    </row>
    <row r="10" spans="1:14" ht="9" customHeight="1" thickBot="1">
      <c r="A10" s="252"/>
      <c r="B10" s="134"/>
      <c r="C10" s="3"/>
      <c r="D10" s="3"/>
      <c r="E10" s="4"/>
      <c r="F10" s="4"/>
      <c r="G10" s="5"/>
      <c r="H10" s="6"/>
      <c r="I10" s="19"/>
      <c r="J10" s="230"/>
      <c r="L10"/>
      <c r="M10"/>
      <c r="N10"/>
    </row>
    <row r="11" spans="1:14" ht="16.5" thickBot="1">
      <c r="A11" s="1178" t="s">
        <v>72</v>
      </c>
      <c r="B11" s="1162"/>
      <c r="C11" s="456" t="s">
        <v>401</v>
      </c>
      <c r="D11" s="457"/>
      <c r="E11" s="458" t="s">
        <v>437</v>
      </c>
      <c r="F11" s="459"/>
      <c r="G11" s="442"/>
      <c r="H11" s="443"/>
      <c r="I11" s="443"/>
      <c r="J11" s="444"/>
      <c r="L11"/>
      <c r="M11"/>
      <c r="N11"/>
    </row>
    <row r="12" spans="1:14" ht="16.5" thickBot="1">
      <c r="A12" s="1187"/>
      <c r="B12" s="1164"/>
      <c r="C12" s="445" t="s">
        <v>397</v>
      </c>
      <c r="D12" s="446" t="s">
        <v>68</v>
      </c>
      <c r="E12" s="460" t="s">
        <v>88</v>
      </c>
      <c r="F12" s="461"/>
      <c r="G12" s="447" t="s">
        <v>69</v>
      </c>
      <c r="H12" s="448"/>
      <c r="I12" s="448"/>
      <c r="J12" s="449" t="s">
        <v>70</v>
      </c>
      <c r="L12"/>
      <c r="M12"/>
      <c r="N12"/>
    </row>
    <row r="13" spans="1:14" ht="16.5" thickBot="1">
      <c r="A13" s="1188"/>
      <c r="B13" s="1189"/>
      <c r="C13" s="450" t="s">
        <v>398</v>
      </c>
      <c r="D13" s="451" t="s">
        <v>321</v>
      </c>
      <c r="E13" s="452" t="s">
        <v>435</v>
      </c>
      <c r="F13" s="452" t="s">
        <v>436</v>
      </c>
      <c r="G13" s="453" t="s">
        <v>100</v>
      </c>
      <c r="H13" s="454" t="s">
        <v>101</v>
      </c>
      <c r="I13" s="454" t="s">
        <v>102</v>
      </c>
      <c r="J13" s="455" t="s">
        <v>103</v>
      </c>
      <c r="L13"/>
      <c r="M13"/>
      <c r="N13"/>
    </row>
    <row r="14" spans="1:14" ht="16.5" thickTop="1">
      <c r="A14" s="296" t="s">
        <v>160</v>
      </c>
      <c r="B14" s="48"/>
      <c r="C14" s="77"/>
      <c r="D14" s="42"/>
      <c r="E14" s="10"/>
      <c r="F14" s="10"/>
      <c r="G14" s="11"/>
      <c r="H14" s="11"/>
      <c r="I14" s="11"/>
      <c r="J14" s="264"/>
      <c r="L14"/>
      <c r="M14"/>
      <c r="N14"/>
    </row>
    <row r="15" spans="1:10" s="96" customFormat="1" ht="12.75">
      <c r="A15" s="748"/>
      <c r="B15" s="81" t="s">
        <v>549</v>
      </c>
      <c r="C15" s="749">
        <v>114</v>
      </c>
      <c r="D15" s="262">
        <v>407.4</v>
      </c>
      <c r="E15" s="263" t="s">
        <v>62</v>
      </c>
      <c r="F15" s="263" t="s">
        <v>480</v>
      </c>
      <c r="G15" s="750">
        <f>'114-117 Statement of Income'!F14</f>
        <v>5452016</v>
      </c>
      <c r="H15" s="349">
        <f>G15</f>
        <v>5452016</v>
      </c>
      <c r="I15" s="349">
        <f>IF($E15="DIRECT",$M15,VLOOKUP($E15,Ratio,3,FALSE)*$G15)</f>
        <v>0</v>
      </c>
      <c r="J15" s="379">
        <f>IF($E15="DIRECT",$N15,VLOOKUP($E15,Ratio,4,FALSE)*$G15)</f>
        <v>0</v>
      </c>
    </row>
    <row r="16" spans="1:10" s="96" customFormat="1" ht="13.5">
      <c r="A16" s="748"/>
      <c r="B16" s="763" t="s">
        <v>561</v>
      </c>
      <c r="C16" s="749">
        <v>114</v>
      </c>
      <c r="D16" s="262">
        <v>407.3</v>
      </c>
      <c r="E16" s="263" t="s">
        <v>62</v>
      </c>
      <c r="F16" s="263" t="s">
        <v>478</v>
      </c>
      <c r="G16" s="750">
        <f>'114-117 Statement of Income'!F13</f>
        <v>32035974</v>
      </c>
      <c r="H16" s="349">
        <f>IF($E16="DIRECT",$L16,VLOOKUP($E16,Ratio,2,FALSE)*$G16)</f>
        <v>0</v>
      </c>
      <c r="I16" s="349">
        <f>IF($E16="DIRECT",$M16,VLOOKUP($E16,Ratio,3,FALSE)*$G16)</f>
        <v>0</v>
      </c>
      <c r="J16" s="379">
        <f>G16</f>
        <v>32035974</v>
      </c>
    </row>
    <row r="17" spans="1:10" s="96" customFormat="1" ht="12.75">
      <c r="A17" s="232"/>
      <c r="B17" s="86" t="s">
        <v>476</v>
      </c>
      <c r="C17" s="749">
        <v>114</v>
      </c>
      <c r="D17" s="262">
        <v>411.6</v>
      </c>
      <c r="E17" s="263" t="s">
        <v>62</v>
      </c>
      <c r="F17" s="263" t="s">
        <v>480</v>
      </c>
      <c r="G17" s="750">
        <f>'114-117 Statement of Income'!F21</f>
        <v>293588</v>
      </c>
      <c r="H17" s="349">
        <f>G17</f>
        <v>293588</v>
      </c>
      <c r="I17" s="349">
        <f>IF($E17="DIRECT",$M17,VLOOKUP($E17,Ratio,3,FALSE)*$G17)</f>
        <v>0</v>
      </c>
      <c r="J17" s="379">
        <f>IF($E17="DIRECT",$N17,VLOOKUP($E17,Ratio,4,FALSE)*$G17)</f>
        <v>0</v>
      </c>
    </row>
    <row r="18" spans="1:10" s="96" customFormat="1" ht="13.5">
      <c r="A18" s="232"/>
      <c r="B18" s="764" t="s">
        <v>562</v>
      </c>
      <c r="C18" s="749">
        <v>114</v>
      </c>
      <c r="D18" s="262" t="s">
        <v>161</v>
      </c>
      <c r="E18" s="263" t="s">
        <v>62</v>
      </c>
      <c r="F18" s="263" t="s">
        <v>478</v>
      </c>
      <c r="G18" s="750">
        <f>'114-117 Statement of Income'!F22</f>
        <v>0</v>
      </c>
      <c r="H18" s="349">
        <f>IF($E18="DIRECT",$L18,VLOOKUP($E18,Ratio,2,FALSE)*$G18)</f>
        <v>0</v>
      </c>
      <c r="I18" s="349">
        <f>IF($E18="DIRECT",$M18,VLOOKUP($E18,Ratio,3,FALSE)*$G18)</f>
        <v>0</v>
      </c>
      <c r="J18" s="379">
        <f>IF($E18="DIRECT",$N18,VLOOKUP($E18,Ratio,4,FALSE)*$G18)</f>
        <v>0</v>
      </c>
    </row>
    <row r="19" spans="1:10" s="96" customFormat="1" ht="12.75">
      <c r="A19" s="232"/>
      <c r="B19" s="86" t="s">
        <v>477</v>
      </c>
      <c r="C19" s="749">
        <v>114</v>
      </c>
      <c r="D19" s="262">
        <v>411.8</v>
      </c>
      <c r="E19" s="258" t="s">
        <v>480</v>
      </c>
      <c r="F19" s="258"/>
      <c r="G19" s="750">
        <f>'114-117 Statement of Income'!F23</f>
        <v>0</v>
      </c>
      <c r="H19" s="750">
        <f>VLOOKUP($E19,Ratio,2,FALSE)*$G19</f>
        <v>0</v>
      </c>
      <c r="I19" s="750">
        <f>VLOOKUP($E19,Ratio,3,FALSE)*$G19</f>
        <v>0</v>
      </c>
      <c r="J19" s="751">
        <f>VLOOKUP($E19,Ratio,4,FALSE)*$G19</f>
        <v>0</v>
      </c>
    </row>
    <row r="20" spans="1:10" s="96" customFormat="1" ht="13.5">
      <c r="A20" s="232"/>
      <c r="B20" s="764" t="s">
        <v>560</v>
      </c>
      <c r="C20" s="749">
        <v>114</v>
      </c>
      <c r="D20" s="262">
        <v>411.9</v>
      </c>
      <c r="E20" s="258" t="s">
        <v>480</v>
      </c>
      <c r="F20" s="258"/>
      <c r="G20" s="750">
        <f>'114-117 Statement of Income'!F24</f>
        <v>0</v>
      </c>
      <c r="H20" s="750">
        <f>VLOOKUP($E20,Ratio,2,FALSE)*$G20</f>
        <v>0</v>
      </c>
      <c r="I20" s="750">
        <f>VLOOKUP($E20,Ratio,3,FALSE)*$G20</f>
        <v>0</v>
      </c>
      <c r="J20" s="751">
        <f>VLOOKUP($E20,Ratio,4,FALSE)*$G20</f>
        <v>0</v>
      </c>
    </row>
    <row r="21" spans="1:10" s="96" customFormat="1" ht="12.75">
      <c r="A21" s="232"/>
      <c r="B21" s="86" t="s">
        <v>494</v>
      </c>
      <c r="C21" s="749">
        <v>114</v>
      </c>
      <c r="D21" s="262">
        <v>421</v>
      </c>
      <c r="E21" s="258" t="s">
        <v>480</v>
      </c>
      <c r="F21" s="258" t="s">
        <v>480</v>
      </c>
      <c r="G21" s="750">
        <f>'114-117 Statement of Income'!F40</f>
        <v>6202968</v>
      </c>
      <c r="H21" s="349">
        <f>IF($E21="DIRECT",$L21,VLOOKUP($E21,Ratio,2,FALSE)*$G21)</f>
        <v>6202968</v>
      </c>
      <c r="I21" s="349">
        <f>IF($E21="DIRECT",$M21,VLOOKUP($E21,Ratio,3,FALSE)*$G21)</f>
        <v>0</v>
      </c>
      <c r="J21" s="379">
        <f>IF($E21="DIRECT",$N21,VLOOKUP($E21,Ratio,4,FALSE)*$G21)</f>
        <v>0</v>
      </c>
    </row>
    <row r="22" spans="1:14" ht="15.75">
      <c r="A22" s="297" t="s">
        <v>168</v>
      </c>
      <c r="B22" s="313"/>
      <c r="C22" s="754"/>
      <c r="D22" s="755"/>
      <c r="E22" s="756"/>
      <c r="F22" s="756"/>
      <c r="G22" s="757">
        <f>G15-G16+G17-G18+G19-G20+G21</f>
        <v>-20087402</v>
      </c>
      <c r="H22" s="757">
        <f>H15-H16+H17-H18+H19-H20+H21</f>
        <v>11948572</v>
      </c>
      <c r="I22" s="757">
        <f>I15-I16+I17-I18+I19-I20+I21</f>
        <v>0</v>
      </c>
      <c r="J22" s="758">
        <f>J15-J16+J17-J18+J19-J20+J21</f>
        <v>-32035974</v>
      </c>
      <c r="L22"/>
      <c r="M22"/>
      <c r="N22"/>
    </row>
    <row r="23" spans="1:14" ht="15.75">
      <c r="A23" s="298"/>
      <c r="B23" s="313"/>
      <c r="C23" s="94"/>
      <c r="D23" s="94"/>
      <c r="E23" s="94"/>
      <c r="F23" s="94"/>
      <c r="G23" s="314"/>
      <c r="H23" s="314"/>
      <c r="I23" s="314"/>
      <c r="J23" s="315"/>
      <c r="L23"/>
      <c r="M23"/>
      <c r="N23"/>
    </row>
    <row r="24" spans="1:14" ht="15.75">
      <c r="A24" s="299" t="s">
        <v>403</v>
      </c>
      <c r="B24" s="313"/>
      <c r="C24" s="94"/>
      <c r="D24" s="94"/>
      <c r="E24" s="94"/>
      <c r="F24" s="94"/>
      <c r="G24" s="314"/>
      <c r="H24" s="314"/>
      <c r="I24" s="314"/>
      <c r="J24" s="315"/>
      <c r="L24"/>
      <c r="M24"/>
      <c r="N24"/>
    </row>
    <row r="25" spans="1:10" s="96" customFormat="1" ht="12.75">
      <c r="A25" s="300"/>
      <c r="B25" s="84" t="s">
        <v>183</v>
      </c>
      <c r="C25" s="752">
        <v>310</v>
      </c>
      <c r="D25" s="263">
        <v>447</v>
      </c>
      <c r="E25" s="258" t="s">
        <v>480</v>
      </c>
      <c r="F25" s="258"/>
      <c r="G25" s="750">
        <f>'PP &amp; OSS WorkSheet'!D36</f>
        <v>650409850</v>
      </c>
      <c r="H25" s="750">
        <f>VLOOKUP($E25,Ratio,2,FALSE)*$G25</f>
        <v>650409850</v>
      </c>
      <c r="I25" s="750">
        <f>VLOOKUP($E25,Ratio,3,FALSE)*$G25</f>
        <v>0</v>
      </c>
      <c r="J25" s="751">
        <f>VLOOKUP($E25,Ratio,4,FALSE)*$G25</f>
        <v>0</v>
      </c>
    </row>
    <row r="26" spans="1:14" ht="15.75">
      <c r="A26" s="245" t="s">
        <v>184</v>
      </c>
      <c r="B26" s="104"/>
      <c r="C26" s="754"/>
      <c r="D26" s="755"/>
      <c r="E26" s="756"/>
      <c r="F26" s="756"/>
      <c r="G26" s="757">
        <f>SUM(G25)</f>
        <v>650409850</v>
      </c>
      <c r="H26" s="757">
        <f>SUM(H25)</f>
        <v>650409850</v>
      </c>
      <c r="I26" s="757">
        <f>SUM(I25)</f>
        <v>0</v>
      </c>
      <c r="J26" s="758">
        <f>SUM(J25)</f>
        <v>0</v>
      </c>
      <c r="L26"/>
      <c r="M26"/>
      <c r="N26"/>
    </row>
    <row r="27" spans="1:14" ht="15.75">
      <c r="A27" s="301"/>
      <c r="B27" s="104"/>
      <c r="C27" s="94"/>
      <c r="D27" s="94"/>
      <c r="E27" s="94"/>
      <c r="F27" s="94"/>
      <c r="G27" s="314"/>
      <c r="H27" s="314"/>
      <c r="I27" s="314"/>
      <c r="J27" s="315"/>
      <c r="L27"/>
      <c r="M27"/>
      <c r="N27"/>
    </row>
    <row r="28" spans="1:14" ht="15.75">
      <c r="A28" s="302" t="s">
        <v>162</v>
      </c>
      <c r="B28" s="104"/>
      <c r="C28" s="94"/>
      <c r="D28" s="94"/>
      <c r="E28" s="94"/>
      <c r="F28" s="94"/>
      <c r="G28" s="314"/>
      <c r="H28" s="314"/>
      <c r="I28" s="314"/>
      <c r="J28" s="315"/>
      <c r="L28"/>
      <c r="M28"/>
      <c r="N28"/>
    </row>
    <row r="29" spans="1:10" s="96" customFormat="1" ht="12.75">
      <c r="A29" s="753"/>
      <c r="B29" s="92" t="s">
        <v>254</v>
      </c>
      <c r="C29" s="752">
        <v>300</v>
      </c>
      <c r="D29" s="263">
        <v>450</v>
      </c>
      <c r="E29" s="258" t="s">
        <v>478</v>
      </c>
      <c r="F29" s="258"/>
      <c r="G29" s="750">
        <f>'300-301 Elect Oper Revenues'!G17</f>
        <v>625520</v>
      </c>
      <c r="H29" s="750">
        <f aca="true" t="shared" si="0" ref="H29:H35">VLOOKUP($E29,Ratio,2,FALSE)*$G29</f>
        <v>0</v>
      </c>
      <c r="I29" s="750">
        <f aca="true" t="shared" si="1" ref="I29:I35">VLOOKUP($E29,Ratio,3,FALSE)*$G29</f>
        <v>0</v>
      </c>
      <c r="J29" s="751">
        <f aca="true" t="shared" si="2" ref="J29:J35">VLOOKUP($E29,Ratio,4,FALSE)*$G29</f>
        <v>625520</v>
      </c>
    </row>
    <row r="30" spans="1:10" s="96" customFormat="1" ht="12.75">
      <c r="A30" s="753"/>
      <c r="B30" s="92" t="s">
        <v>259</v>
      </c>
      <c r="C30" s="752">
        <v>300</v>
      </c>
      <c r="D30" s="263" t="s">
        <v>163</v>
      </c>
      <c r="E30" s="258" t="s">
        <v>478</v>
      </c>
      <c r="F30" s="258"/>
      <c r="G30" s="750">
        <f>'300-301 Elect Oper Revenues'!G18</f>
        <v>1393724</v>
      </c>
      <c r="H30" s="750">
        <f t="shared" si="0"/>
        <v>0</v>
      </c>
      <c r="I30" s="750">
        <f t="shared" si="1"/>
        <v>0</v>
      </c>
      <c r="J30" s="751">
        <f t="shared" si="2"/>
        <v>1393724</v>
      </c>
    </row>
    <row r="31" spans="1:10" s="96" customFormat="1" ht="12.75">
      <c r="A31" s="753"/>
      <c r="B31" s="92" t="s">
        <v>258</v>
      </c>
      <c r="C31" s="752">
        <v>300</v>
      </c>
      <c r="D31" s="263" t="s">
        <v>164</v>
      </c>
      <c r="E31" s="258" t="s">
        <v>480</v>
      </c>
      <c r="F31" s="258"/>
      <c r="G31" s="750">
        <f>'300-301 Elect Oper Revenues'!G19</f>
        <v>-46202</v>
      </c>
      <c r="H31" s="750">
        <f t="shared" si="0"/>
        <v>-46202</v>
      </c>
      <c r="I31" s="750">
        <f t="shared" si="1"/>
        <v>0</v>
      </c>
      <c r="J31" s="751">
        <f t="shared" si="2"/>
        <v>0</v>
      </c>
    </row>
    <row r="32" spans="1:10" s="96" customFormat="1" ht="12.75">
      <c r="A32" s="753"/>
      <c r="B32" s="92" t="s">
        <v>257</v>
      </c>
      <c r="C32" s="752">
        <v>300</v>
      </c>
      <c r="D32" s="263" t="s">
        <v>165</v>
      </c>
      <c r="E32" s="258" t="s">
        <v>105</v>
      </c>
      <c r="F32" s="258"/>
      <c r="G32" s="750">
        <f>'300-301 Elect Oper Revenues'!G20</f>
        <v>6434441</v>
      </c>
      <c r="H32" s="750">
        <f t="shared" si="0"/>
        <v>0</v>
      </c>
      <c r="I32" s="750">
        <f t="shared" si="1"/>
        <v>778159.5541879992</v>
      </c>
      <c r="J32" s="751">
        <f t="shared" si="2"/>
        <v>5656281.445812001</v>
      </c>
    </row>
    <row r="33" spans="1:10" s="96" customFormat="1" ht="12.75">
      <c r="A33" s="753"/>
      <c r="B33" s="92" t="s">
        <v>256</v>
      </c>
      <c r="C33" s="752">
        <v>300</v>
      </c>
      <c r="D33" s="263">
        <v>455</v>
      </c>
      <c r="E33" s="258" t="s">
        <v>478</v>
      </c>
      <c r="F33" s="258"/>
      <c r="G33" s="750">
        <f>'300-301 Elect Oper Revenues'!G21</f>
        <v>0</v>
      </c>
      <c r="H33" s="750">
        <f t="shared" si="0"/>
        <v>0</v>
      </c>
      <c r="I33" s="750">
        <f t="shared" si="1"/>
        <v>0</v>
      </c>
      <c r="J33" s="751">
        <f t="shared" si="2"/>
        <v>0</v>
      </c>
    </row>
    <row r="34" spans="1:10" s="96" customFormat="1" ht="12.75">
      <c r="A34" s="753"/>
      <c r="B34" s="92" t="s">
        <v>255</v>
      </c>
      <c r="C34" s="752">
        <v>300</v>
      </c>
      <c r="D34" s="263" t="s">
        <v>166</v>
      </c>
      <c r="E34" s="258" t="s">
        <v>480</v>
      </c>
      <c r="F34" s="258" t="s">
        <v>480</v>
      </c>
      <c r="G34" s="750">
        <f>'300-301 Elect Oper Revenues'!G22</f>
        <v>42553031</v>
      </c>
      <c r="H34" s="349">
        <f>IF($E34="DIRECT",$L34,VLOOKUP($E34,Ratio,2,FALSE)*$G34)</f>
        <v>42553031</v>
      </c>
      <c r="I34" s="349">
        <f>IF($E34="DIRECT",$M34,VLOOKUP($E34,Ratio,3,FALSE)*$G34)</f>
        <v>0</v>
      </c>
      <c r="J34" s="379">
        <f>IF($E34="DIRECT",$N34,VLOOKUP($E34,Ratio,4,FALSE)*$G34)</f>
        <v>0</v>
      </c>
    </row>
    <row r="35" spans="1:10" s="96" customFormat="1" ht="12.75">
      <c r="A35" s="753"/>
      <c r="B35" s="92" t="s">
        <v>353</v>
      </c>
      <c r="C35" s="752">
        <v>330</v>
      </c>
      <c r="D35" s="258">
        <v>456.1</v>
      </c>
      <c r="E35" s="258" t="s">
        <v>479</v>
      </c>
      <c r="F35" s="258"/>
      <c r="G35" s="750">
        <f>'300-301 Elect Oper Revenues'!G23</f>
        <v>4350543</v>
      </c>
      <c r="H35" s="750">
        <f t="shared" si="0"/>
        <v>0</v>
      </c>
      <c r="I35" s="750">
        <f t="shared" si="1"/>
        <v>4350543</v>
      </c>
      <c r="J35" s="751">
        <f t="shared" si="2"/>
        <v>0</v>
      </c>
    </row>
    <row r="36" spans="1:10" s="96" customFormat="1" ht="12.75">
      <c r="A36" s="300"/>
      <c r="B36" s="92"/>
      <c r="C36" s="124"/>
      <c r="D36" s="83"/>
      <c r="E36" s="85"/>
      <c r="F36" s="85"/>
      <c r="G36" s="107"/>
      <c r="H36" s="107"/>
      <c r="I36" s="107"/>
      <c r="J36" s="322"/>
    </row>
    <row r="37" spans="1:10" ht="15.75">
      <c r="A37" s="245" t="s">
        <v>167</v>
      </c>
      <c r="B37" s="104"/>
      <c r="C37" s="759"/>
      <c r="D37" s="760"/>
      <c r="E37" s="760"/>
      <c r="F37" s="761"/>
      <c r="G37" s="757">
        <f>SUM(G29:G36)</f>
        <v>55311057</v>
      </c>
      <c r="H37" s="757">
        <f>SUM(H29:H36)</f>
        <v>42506829</v>
      </c>
      <c r="I37" s="757">
        <f>SUM(I29:I36)</f>
        <v>5128702.554187999</v>
      </c>
      <c r="J37" s="758">
        <f>SUM(J29:J36)</f>
        <v>7675525.445812001</v>
      </c>
    </row>
    <row r="38" spans="1:10" ht="15.75">
      <c r="A38" s="304"/>
      <c r="B38" s="104"/>
      <c r="C38" s="94"/>
      <c r="D38" s="94"/>
      <c r="E38" s="94"/>
      <c r="F38" s="94"/>
      <c r="G38" s="314"/>
      <c r="H38" s="314"/>
      <c r="I38" s="314"/>
      <c r="J38" s="315"/>
    </row>
    <row r="39" spans="1:10" ht="15.75">
      <c r="A39" s="245" t="s">
        <v>168</v>
      </c>
      <c r="B39" s="104"/>
      <c r="C39" s="759"/>
      <c r="D39" s="760"/>
      <c r="E39" s="760"/>
      <c r="F39" s="760"/>
      <c r="G39" s="762">
        <f>+G37+G26+G22</f>
        <v>685633505</v>
      </c>
      <c r="H39" s="757">
        <f>+H37+H26+H22</f>
        <v>704865251</v>
      </c>
      <c r="I39" s="757">
        <f>+I37+I26+I22</f>
        <v>5128702.554187999</v>
      </c>
      <c r="J39" s="758">
        <f>+J37+J26+J22</f>
        <v>-24360448.554188</v>
      </c>
    </row>
    <row r="40" spans="1:10" s="96" customFormat="1" ht="12.75">
      <c r="A40" s="305" t="s">
        <v>186</v>
      </c>
      <c r="B40" s="51"/>
      <c r="C40" s="92"/>
      <c r="D40" s="92"/>
      <c r="E40" s="92"/>
      <c r="F40" s="92"/>
      <c r="G40" s="151"/>
      <c r="H40" s="151"/>
      <c r="I40" s="151"/>
      <c r="J40" s="344"/>
    </row>
    <row r="41" spans="1:10" ht="15.75">
      <c r="A41" s="306"/>
      <c r="B41" s="12"/>
      <c r="C41" s="12"/>
      <c r="D41" s="12"/>
      <c r="E41" s="12"/>
      <c r="F41" s="12"/>
      <c r="G41" s="1"/>
      <c r="H41" s="1"/>
      <c r="I41" s="1"/>
      <c r="J41" s="244"/>
    </row>
    <row r="42" spans="1:10" ht="16.5" thickBot="1">
      <c r="A42" s="307"/>
      <c r="B42" s="308"/>
      <c r="C42" s="308"/>
      <c r="D42" s="308"/>
      <c r="E42" s="308"/>
      <c r="F42" s="308"/>
      <c r="G42" s="309"/>
      <c r="H42" s="309"/>
      <c r="I42" s="309"/>
      <c r="J42" s="310"/>
    </row>
    <row r="43" ht="16.5" thickTop="1"/>
    <row r="60" spans="1:7" ht="15.75">
      <c r="A60"/>
      <c r="B60"/>
      <c r="C60"/>
      <c r="D60"/>
      <c r="E60"/>
      <c r="F60"/>
      <c r="G60"/>
    </row>
    <row r="61" spans="1:7" ht="15.75">
      <c r="A61"/>
      <c r="B61"/>
      <c r="C61"/>
      <c r="D61"/>
      <c r="E61"/>
      <c r="F61"/>
      <c r="G61"/>
    </row>
    <row r="62" spans="1:7" ht="15.75">
      <c r="A62"/>
      <c r="B62"/>
      <c r="C62"/>
      <c r="D62"/>
      <c r="E62"/>
      <c r="F62"/>
      <c r="G62"/>
    </row>
    <row r="63" spans="1:7" ht="15.75">
      <c r="A63"/>
      <c r="B63"/>
      <c r="C63"/>
      <c r="D63"/>
      <c r="E63"/>
      <c r="F63"/>
      <c r="G63"/>
    </row>
    <row r="64" spans="1:7" ht="15.75">
      <c r="A64"/>
      <c r="B64"/>
      <c r="C64"/>
      <c r="D64"/>
      <c r="E64"/>
      <c r="F64"/>
      <c r="G64"/>
    </row>
    <row r="65" spans="1:7" ht="15.75">
      <c r="A65"/>
      <c r="B65"/>
      <c r="C65"/>
      <c r="D65"/>
      <c r="E65"/>
      <c r="F65"/>
      <c r="G65"/>
    </row>
    <row r="66" spans="1:7" ht="15.75">
      <c r="A66"/>
      <c r="B66"/>
      <c r="C66"/>
      <c r="D66"/>
      <c r="E66"/>
      <c r="F66"/>
      <c r="G66"/>
    </row>
    <row r="67" spans="1:7" ht="15.75">
      <c r="A67"/>
      <c r="B67"/>
      <c r="C67"/>
      <c r="D67"/>
      <c r="E67"/>
      <c r="F67"/>
      <c r="G67"/>
    </row>
    <row r="68" spans="1:7" ht="15.75">
      <c r="A68"/>
      <c r="B68"/>
      <c r="C68"/>
      <c r="D68"/>
      <c r="E68"/>
      <c r="F68"/>
      <c r="G68"/>
    </row>
    <row r="69" spans="1:7" ht="15.75">
      <c r="A69"/>
      <c r="B69"/>
      <c r="C69"/>
      <c r="D69"/>
      <c r="E69"/>
      <c r="F69"/>
      <c r="G69"/>
    </row>
    <row r="70" spans="1:7" ht="15.75">
      <c r="A70"/>
      <c r="B70"/>
      <c r="C70"/>
      <c r="D70"/>
      <c r="E70"/>
      <c r="F70"/>
      <c r="G70"/>
    </row>
    <row r="71" spans="1:7" ht="15.75">
      <c r="A71"/>
      <c r="B71"/>
      <c r="C71"/>
      <c r="D71"/>
      <c r="E71"/>
      <c r="F71"/>
      <c r="G71"/>
    </row>
  </sheetData>
  <mergeCells count="4">
    <mergeCell ref="A11:B13"/>
    <mergeCell ref="E5:G5"/>
    <mergeCell ref="E6:G6"/>
    <mergeCell ref="E7:G7"/>
  </mergeCells>
  <dataValidations count="2">
    <dataValidation type="list" allowBlank="1" showInputMessage="1" showErrorMessage="1" sqref="E15:E18">
      <formula1>DIST</formula1>
    </dataValidation>
    <dataValidation type="list" allowBlank="1" showInputMessage="1" showErrorMessage="1" sqref="E21 E34">
      <formula1>PROD</formula1>
    </dataValidation>
  </dataValidations>
  <printOptions horizontalCentered="1"/>
  <pageMargins left="0.2" right="0.28" top="0.75" bottom="0.5" header="0.25" footer="0.25"/>
  <pageSetup horizontalDpi="600" verticalDpi="600" orientation="landscape" paperSize="9" scale="80" r:id="rId1"/>
  <headerFooter alignWithMargins="0">
    <oddFooter>&amp;LPage &amp;P of &amp;N&amp;C&amp;A   &amp;"Times New Roman,Bold"As Revised&amp;R&amp;D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8" sqref="F8:F9"/>
    </sheetView>
  </sheetViews>
  <sheetFormatPr defaultColWidth="9.00390625" defaultRowHeight="15.75"/>
  <cols>
    <col min="1" max="1" width="9.125" style="0" customWidth="1"/>
    <col min="2" max="2" width="12.75390625" style="0" customWidth="1"/>
    <col min="3" max="3" width="14.625" style="0" customWidth="1"/>
    <col min="4" max="4" width="15.625" style="0" customWidth="1"/>
    <col min="5" max="5" width="18.625" style="0" customWidth="1"/>
    <col min="6" max="6" width="13.50390625" style="0" customWidth="1"/>
    <col min="7" max="7" width="9.875" style="0" bestFit="1" customWidth="1"/>
  </cols>
  <sheetData>
    <row r="1" spans="1:8" ht="19.5" thickTop="1">
      <c r="A1" s="223" t="s">
        <v>173</v>
      </c>
      <c r="B1" s="295"/>
      <c r="C1" s="295"/>
      <c r="D1" s="295"/>
      <c r="E1" s="295"/>
      <c r="F1" s="295"/>
      <c r="G1" s="1058"/>
      <c r="H1" s="1059"/>
    </row>
    <row r="2" spans="1:8" ht="15.75">
      <c r="A2" s="227" t="s">
        <v>175</v>
      </c>
      <c r="B2" s="133"/>
      <c r="C2" s="133"/>
      <c r="D2" s="133"/>
      <c r="E2" s="133"/>
      <c r="F2" s="133"/>
      <c r="G2" s="141"/>
      <c r="H2" s="316"/>
    </row>
    <row r="3" spans="1:8" ht="15.75">
      <c r="A3" s="229" t="s">
        <v>486</v>
      </c>
      <c r="B3" s="134"/>
      <c r="C3" s="134"/>
      <c r="D3" s="134"/>
      <c r="E3" s="134"/>
      <c r="F3" s="134"/>
      <c r="G3" s="141"/>
      <c r="H3" s="316"/>
    </row>
    <row r="4" spans="1:8" ht="16.5" thickBot="1">
      <c r="A4" s="229"/>
      <c r="B4" s="134"/>
      <c r="C4" s="134"/>
      <c r="D4" s="134"/>
      <c r="E4" s="134"/>
      <c r="F4" s="134"/>
      <c r="G4" s="141"/>
      <c r="H4" s="316"/>
    </row>
    <row r="5" spans="1:8" ht="15.75">
      <c r="A5" s="229"/>
      <c r="B5" s="493"/>
      <c r="C5" s="710" t="s">
        <v>556</v>
      </c>
      <c r="D5" s="1144" t="s">
        <v>1934</v>
      </c>
      <c r="E5" s="1226"/>
      <c r="F5" s="1227"/>
      <c r="G5" s="141"/>
      <c r="H5" s="316"/>
    </row>
    <row r="6" spans="1:8" ht="15.75">
      <c r="A6" s="1060"/>
      <c r="B6" s="493"/>
      <c r="C6" s="710" t="s">
        <v>558</v>
      </c>
      <c r="D6" s="1147">
        <v>2006</v>
      </c>
      <c r="E6" s="1228"/>
      <c r="F6" s="1229"/>
      <c r="G6" s="141"/>
      <c r="H6" s="316"/>
    </row>
    <row r="7" spans="1:8" ht="16.5" thickBot="1">
      <c r="A7" s="229"/>
      <c r="B7" s="493"/>
      <c r="C7" s="710" t="s">
        <v>559</v>
      </c>
      <c r="D7" s="1139">
        <v>39632</v>
      </c>
      <c r="E7" s="1230"/>
      <c r="F7" s="1231"/>
      <c r="G7" s="141"/>
      <c r="H7" s="316"/>
    </row>
    <row r="8" spans="1:8" ht="15.75">
      <c r="A8" s="229"/>
      <c r="B8" s="493"/>
      <c r="C8" s="710"/>
      <c r="D8" s="1138"/>
      <c r="E8" s="1134"/>
      <c r="F8" s="1137" t="s">
        <v>860</v>
      </c>
      <c r="G8" s="141"/>
      <c r="H8" s="316"/>
    </row>
    <row r="9" spans="1:8" ht="15.75">
      <c r="A9" s="731"/>
      <c r="B9" s="1061"/>
      <c r="C9" s="4"/>
      <c r="D9" s="4"/>
      <c r="E9" s="4"/>
      <c r="F9" s="1137" t="s">
        <v>861</v>
      </c>
      <c r="G9" s="141"/>
      <c r="H9" s="316"/>
    </row>
    <row r="10" spans="1:8" ht="15.75">
      <c r="A10" s="1062" t="s">
        <v>1671</v>
      </c>
      <c r="B10" s="1063"/>
      <c r="C10" s="1063"/>
      <c r="D10" s="1063"/>
      <c r="E10" s="1063"/>
      <c r="F10" s="1063"/>
      <c r="G10" s="141"/>
      <c r="H10" s="316"/>
    </row>
    <row r="11" spans="1:8" ht="16.5" thickBot="1">
      <c r="A11" s="1068"/>
      <c r="B11" s="1069"/>
      <c r="C11" s="1069"/>
      <c r="D11" s="1069"/>
      <c r="E11" s="1069"/>
      <c r="F11" s="1069"/>
      <c r="G11" s="335"/>
      <c r="H11" s="336"/>
    </row>
    <row r="12" spans="1:8" ht="16.5" thickBot="1">
      <c r="A12" s="492"/>
      <c r="B12" s="493"/>
      <c r="C12" s="493"/>
      <c r="D12" s="493"/>
      <c r="E12" s="493"/>
      <c r="F12" s="493"/>
      <c r="G12" s="493"/>
      <c r="H12" s="1064"/>
    </row>
    <row r="13" spans="1:8" ht="15.75">
      <c r="A13" s="1070"/>
      <c r="B13" s="1071" t="s">
        <v>1669</v>
      </c>
      <c r="C13" s="1071"/>
      <c r="D13" s="1071"/>
      <c r="H13" s="1064"/>
    </row>
    <row r="14" spans="1:8" ht="16.5" thickBot="1">
      <c r="A14" s="1072" t="s">
        <v>465</v>
      </c>
      <c r="B14" s="1073" t="s">
        <v>1670</v>
      </c>
      <c r="C14" s="1073" t="s">
        <v>1490</v>
      </c>
      <c r="D14" s="1073" t="s">
        <v>450</v>
      </c>
      <c r="H14" s="1064"/>
    </row>
    <row r="15" spans="1:8" ht="15.75">
      <c r="A15" s="1110">
        <v>2002</v>
      </c>
      <c r="B15" s="1111">
        <v>18771884</v>
      </c>
      <c r="C15" s="1112">
        <v>1111404</v>
      </c>
      <c r="D15" s="1113">
        <f>C15/B15</f>
        <v>0.05920577817335756</v>
      </c>
      <c r="H15" s="1064"/>
    </row>
    <row r="16" spans="1:8" ht="15.75">
      <c r="A16" s="1114">
        <v>2003</v>
      </c>
      <c r="B16" s="1115">
        <v>18425854</v>
      </c>
      <c r="C16" s="1116">
        <v>1272183</v>
      </c>
      <c r="D16" s="1117">
        <f aca="true" t="shared" si="0" ref="D16:D21">C16/B16</f>
        <v>0.0690433669994346</v>
      </c>
      <c r="H16" s="1064"/>
    </row>
    <row r="17" spans="1:8" ht="15.75">
      <c r="A17" s="1114">
        <v>2004</v>
      </c>
      <c r="B17" s="1115">
        <v>17764138</v>
      </c>
      <c r="C17" s="1116">
        <v>1144532</v>
      </c>
      <c r="D17" s="1117">
        <f t="shared" si="0"/>
        <v>0.06442935761926641</v>
      </c>
      <c r="H17" s="1064"/>
    </row>
    <row r="18" spans="1:8" ht="15.75">
      <c r="A18" s="1114">
        <v>2005</v>
      </c>
      <c r="B18" s="1115">
        <v>17540047</v>
      </c>
      <c r="C18" s="1116">
        <v>1228846</v>
      </c>
      <c r="D18" s="1117">
        <f t="shared" si="0"/>
        <v>0.07005944738916606</v>
      </c>
      <c r="H18" s="1064"/>
    </row>
    <row r="19" spans="1:8" ht="15.75">
      <c r="A19" s="1114">
        <v>2006</v>
      </c>
      <c r="B19" s="1115">
        <v>18432527</v>
      </c>
      <c r="C19" s="1118">
        <v>1252898</v>
      </c>
      <c r="D19" s="1117">
        <f t="shared" si="0"/>
        <v>0.06797212340988297</v>
      </c>
      <c r="H19" s="1064"/>
    </row>
    <row r="20" spans="1:8" ht="15.75">
      <c r="A20" s="1114"/>
      <c r="B20" s="1119"/>
      <c r="C20" s="1119"/>
      <c r="D20" s="1120"/>
      <c r="H20" s="1064"/>
    </row>
    <row r="21" spans="1:8" ht="16.5" thickBot="1">
      <c r="A21" s="1072" t="s">
        <v>100</v>
      </c>
      <c r="B21" s="1121">
        <f>SUM(B15:B20)</f>
        <v>90934450</v>
      </c>
      <c r="C21" s="1121">
        <f>SUM(C15:C20)</f>
        <v>6009863</v>
      </c>
      <c r="D21" s="1122">
        <f t="shared" si="0"/>
        <v>0.06609005717855004</v>
      </c>
      <c r="H21" s="1064"/>
    </row>
    <row r="22" spans="1:8" ht="15.75">
      <c r="A22" s="492"/>
      <c r="B22" s="493"/>
      <c r="C22" s="493"/>
      <c r="D22" s="493"/>
      <c r="H22" s="1064"/>
    </row>
    <row r="23" spans="1:8" ht="15.75">
      <c r="A23" s="366" t="s">
        <v>1491</v>
      </c>
      <c r="B23" s="493"/>
      <c r="C23" s="493"/>
      <c r="D23" s="1065">
        <v>0.019</v>
      </c>
      <c r="H23" s="1064"/>
    </row>
    <row r="24" spans="1:8" ht="15.75">
      <c r="A24" s="492"/>
      <c r="B24" s="493"/>
      <c r="C24" s="493"/>
      <c r="D24" s="1065"/>
      <c r="H24" s="1064"/>
    </row>
    <row r="25" spans="1:8" ht="15.75">
      <c r="A25" s="366" t="s">
        <v>1492</v>
      </c>
      <c r="B25" s="493"/>
      <c r="C25" s="493"/>
      <c r="D25" s="1065">
        <f>D21-D23</f>
        <v>0.04709005717855004</v>
      </c>
      <c r="H25" s="1064"/>
    </row>
    <row r="26" spans="1:8" ht="16.5" thickBot="1">
      <c r="A26" s="494"/>
      <c r="B26" s="1066"/>
      <c r="C26" s="1066"/>
      <c r="D26" s="1066"/>
      <c r="E26" s="1066"/>
      <c r="F26" s="1066"/>
      <c r="G26" s="1066"/>
      <c r="H26" s="1067"/>
    </row>
    <row r="27" ht="16.5" thickTop="1"/>
  </sheetData>
  <mergeCells count="3">
    <mergeCell ref="D5:F5"/>
    <mergeCell ref="D6:F6"/>
    <mergeCell ref="D7:F7"/>
  </mergeCells>
  <printOptions horizontalCentered="1"/>
  <pageMargins left="0.2" right="0.28" top="0.75" bottom="0.75" header="0.25" footer="0.25"/>
  <pageSetup horizontalDpi="600" verticalDpi="600" orientation="landscape" paperSize="9" scale="95" r:id="rId1"/>
  <headerFooter alignWithMargins="0">
    <oddFooter>&amp;LPage &amp;P of &amp;N&amp;C&amp;A   &amp;"Times New Roman,Bold"As Revised&amp;R&amp;D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0"/>
  </sheetPr>
  <dimension ref="A1:Q77"/>
  <sheetViews>
    <sheetView tabSelected="1" workbookViewId="0" topLeftCell="A1">
      <selection activeCell="A9" sqref="A9:F9"/>
    </sheetView>
  </sheetViews>
  <sheetFormatPr defaultColWidth="9.00390625" defaultRowHeight="15.75"/>
  <cols>
    <col min="1" max="1" width="35.00390625" style="9" customWidth="1"/>
    <col min="2" max="2" width="11.00390625" style="0" customWidth="1"/>
    <col min="3" max="3" width="18.625" style="0" customWidth="1"/>
    <col min="4" max="4" width="21.875" style="0" customWidth="1"/>
    <col min="5" max="6" width="18.625" style="0" customWidth="1"/>
    <col min="7" max="7" width="16.625" style="0" customWidth="1"/>
  </cols>
  <sheetData>
    <row r="1" spans="1:17" s="9" customFormat="1" ht="19.5" customHeight="1" thickTop="1">
      <c r="A1" s="1216" t="s">
        <v>173</v>
      </c>
      <c r="B1" s="1217"/>
      <c r="C1" s="1217"/>
      <c r="D1" s="1217"/>
      <c r="E1" s="1217"/>
      <c r="F1" s="1218"/>
      <c r="G1"/>
      <c r="H1"/>
      <c r="I1"/>
      <c r="J1"/>
      <c r="K1"/>
      <c r="L1"/>
      <c r="M1"/>
      <c r="N1"/>
      <c r="O1"/>
      <c r="P1"/>
      <c r="Q1"/>
    </row>
    <row r="2" spans="1:17" s="9" customFormat="1" ht="19.5" customHeight="1">
      <c r="A2" s="1219" t="s">
        <v>175</v>
      </c>
      <c r="B2" s="1157"/>
      <c r="C2" s="1157"/>
      <c r="D2" s="1157"/>
      <c r="E2" s="1157"/>
      <c r="F2" s="1220"/>
      <c r="G2"/>
      <c r="H2"/>
      <c r="I2"/>
      <c r="J2"/>
      <c r="K2"/>
      <c r="L2"/>
      <c r="M2"/>
      <c r="N2"/>
      <c r="O2"/>
      <c r="P2"/>
      <c r="Q2"/>
    </row>
    <row r="3" spans="1:17" s="9" customFormat="1" ht="19.5" customHeight="1">
      <c r="A3" s="1221" t="s">
        <v>486</v>
      </c>
      <c r="B3" s="1154"/>
      <c r="C3" s="1154"/>
      <c r="D3" s="1154"/>
      <c r="E3" s="1154"/>
      <c r="F3" s="1222"/>
      <c r="G3"/>
      <c r="H3"/>
      <c r="I3"/>
      <c r="J3"/>
      <c r="K3"/>
      <c r="L3"/>
      <c r="M3"/>
      <c r="N3"/>
      <c r="O3"/>
      <c r="P3"/>
      <c r="Q3"/>
    </row>
    <row r="4" spans="1:17" s="9" customFormat="1" ht="15.75" customHeight="1" thickBot="1">
      <c r="A4" s="526"/>
      <c r="B4" s="293"/>
      <c r="C4" s="293"/>
      <c r="D4" s="293"/>
      <c r="E4" s="293"/>
      <c r="F4" s="527"/>
      <c r="G4"/>
      <c r="H4"/>
      <c r="I4"/>
      <c r="J4"/>
      <c r="K4"/>
      <c r="L4"/>
      <c r="M4"/>
      <c r="N4"/>
      <c r="O4"/>
      <c r="P4"/>
      <c r="Q4"/>
    </row>
    <row r="5" spans="1:17" s="9" customFormat="1" ht="15.75" customHeight="1">
      <c r="A5" s="526"/>
      <c r="B5" s="710" t="s">
        <v>556</v>
      </c>
      <c r="C5" s="1144" t="s">
        <v>1934</v>
      </c>
      <c r="D5" s="1145"/>
      <c r="E5" s="1146"/>
      <c r="F5" s="527"/>
      <c r="G5"/>
      <c r="H5"/>
      <c r="I5"/>
      <c r="J5"/>
      <c r="K5"/>
      <c r="L5"/>
      <c r="M5"/>
      <c r="N5"/>
      <c r="O5"/>
      <c r="P5"/>
      <c r="Q5"/>
    </row>
    <row r="6" spans="1:17" s="9" customFormat="1" ht="15.75" customHeight="1">
      <c r="A6" s="777"/>
      <c r="B6" s="710" t="s">
        <v>558</v>
      </c>
      <c r="C6" s="1147">
        <v>2006</v>
      </c>
      <c r="D6" s="1148"/>
      <c r="E6" s="1149"/>
      <c r="F6" s="1137" t="s">
        <v>860</v>
      </c>
      <c r="G6"/>
      <c r="H6"/>
      <c r="I6"/>
      <c r="J6"/>
      <c r="K6"/>
      <c r="L6"/>
      <c r="M6"/>
      <c r="N6"/>
      <c r="O6"/>
      <c r="P6"/>
      <c r="Q6"/>
    </row>
    <row r="7" spans="1:17" s="9" customFormat="1" ht="15.75" customHeight="1" thickBot="1">
      <c r="A7" s="526"/>
      <c r="B7" s="710" t="s">
        <v>559</v>
      </c>
      <c r="C7" s="1139">
        <v>38844</v>
      </c>
      <c r="D7" s="1140"/>
      <c r="E7" s="1141"/>
      <c r="F7" s="1137" t="s">
        <v>861</v>
      </c>
      <c r="G7"/>
      <c r="H7"/>
      <c r="I7"/>
      <c r="J7"/>
      <c r="K7"/>
      <c r="L7"/>
      <c r="M7"/>
      <c r="N7"/>
      <c r="O7"/>
      <c r="P7"/>
      <c r="Q7"/>
    </row>
    <row r="8" spans="1:17" s="9" customFormat="1" ht="15.75" customHeight="1">
      <c r="A8" s="526"/>
      <c r="B8" s="710"/>
      <c r="C8" s="1138"/>
      <c r="D8" s="255"/>
      <c r="G8"/>
      <c r="H8"/>
      <c r="I8"/>
      <c r="J8"/>
      <c r="K8"/>
      <c r="L8"/>
      <c r="M8"/>
      <c r="N8"/>
      <c r="O8"/>
      <c r="P8"/>
      <c r="Q8"/>
    </row>
    <row r="9" spans="1:17" s="9" customFormat="1" ht="19.5" customHeight="1">
      <c r="A9" s="1232" t="s">
        <v>185</v>
      </c>
      <c r="B9" s="1233"/>
      <c r="C9" s="1233"/>
      <c r="D9" s="1233"/>
      <c r="E9" s="1233"/>
      <c r="F9" s="1234"/>
      <c r="G9"/>
      <c r="H9"/>
      <c r="I9"/>
      <c r="J9"/>
      <c r="K9"/>
      <c r="L9"/>
      <c r="M9"/>
      <c r="N9"/>
      <c r="O9"/>
      <c r="P9"/>
      <c r="Q9"/>
    </row>
    <row r="10" spans="1:17" s="9" customFormat="1" ht="15.75" customHeight="1" thickBot="1">
      <c r="A10" s="528"/>
      <c r="B10" s="529"/>
      <c r="C10" s="529"/>
      <c r="D10" s="529"/>
      <c r="E10" s="529"/>
      <c r="F10" s="530"/>
      <c r="G10"/>
      <c r="H10"/>
      <c r="I10"/>
      <c r="J10"/>
      <c r="K10"/>
      <c r="L10"/>
      <c r="M10"/>
      <c r="N10"/>
      <c r="O10"/>
      <c r="P10"/>
      <c r="Q10"/>
    </row>
    <row r="11" spans="1:17" s="9" customFormat="1" ht="16.5" thickBot="1">
      <c r="A11" s="317"/>
      <c r="B11" s="141"/>
      <c r="C11" s="141"/>
      <c r="D11" s="141"/>
      <c r="E11" s="141"/>
      <c r="F11" s="316"/>
      <c r="G11"/>
      <c r="H11"/>
      <c r="I11"/>
      <c r="J11"/>
      <c r="K11"/>
      <c r="L11"/>
      <c r="M11"/>
      <c r="N11"/>
      <c r="O11"/>
      <c r="P11"/>
      <c r="Q11"/>
    </row>
    <row r="12" spans="1:6" s="9" customFormat="1" ht="16.5" thickBot="1">
      <c r="A12" s="319"/>
      <c r="B12" s="1"/>
      <c r="C12" s="439" t="s">
        <v>100</v>
      </c>
      <c r="D12" s="440" t="s">
        <v>101</v>
      </c>
      <c r="E12" s="440" t="s">
        <v>102</v>
      </c>
      <c r="F12" s="441" t="s">
        <v>434</v>
      </c>
    </row>
    <row r="13" spans="1:6" s="9" customFormat="1" ht="16.5" thickBot="1">
      <c r="A13" s="320" t="s">
        <v>169</v>
      </c>
      <c r="B13" s="23"/>
      <c r="C13" s="789">
        <f>'Sch 3 - Expenses'!G100</f>
        <v>1800752696</v>
      </c>
      <c r="D13" s="789">
        <f>'Sch 3 - Expenses'!H100</f>
        <v>1388094627.4500618</v>
      </c>
      <c r="E13" s="789">
        <f>'Sch 3 - Expenses'!I100</f>
        <v>90668261.23039585</v>
      </c>
      <c r="F13" s="790">
        <f>'Sch 3 - Expenses'!J100</f>
        <v>321989807.3195424</v>
      </c>
    </row>
    <row r="14" spans="1:6" s="9" customFormat="1" ht="15.75">
      <c r="A14" s="321" t="s">
        <v>187</v>
      </c>
      <c r="B14" s="23"/>
      <c r="C14" s="107"/>
      <c r="D14" s="107"/>
      <c r="E14" s="107"/>
      <c r="F14" s="322"/>
    </row>
    <row r="15" spans="1:6" s="9" customFormat="1" ht="16.5" thickBot="1">
      <c r="A15" s="323"/>
      <c r="B15" s="23"/>
      <c r="C15" s="107"/>
      <c r="D15" s="107"/>
      <c r="E15" s="107"/>
      <c r="F15" s="322"/>
    </row>
    <row r="16" spans="1:6" s="9" customFormat="1" ht="16.5" thickBot="1">
      <c r="A16" s="320" t="s">
        <v>344</v>
      </c>
      <c r="B16" s="23"/>
      <c r="C16" s="789">
        <f>IF('Sch 2 -Rate of Return'!E42&gt;0,'Sch 2 -Rate of Return'!E42,IF('Sch 2 -Rate of Return'!E98&gt;0,'Sch 2 -Rate of Return'!E98,IF('Sch 2 -Rate of Return'!E125&gt;0,'Sch 2 -Rate of Return'!E125,0)))</f>
        <v>267911648.65113848</v>
      </c>
      <c r="D16" s="789">
        <f>IF('Sch 2 -Rate of Return'!F42&gt;0,'Sch 2 -Rate of Return'!F42,IF('Sch 2 -Rate of Return'!F98&gt;0,'Sch 2 -Rate of Return'!F98,IF('Sch 2 -Rate of Return'!F125&gt;0,'Sch 2 -Rate of Return'!F125,0)))</f>
        <v>79819445.65184018</v>
      </c>
      <c r="E16" s="789">
        <f>IF('Sch 2 -Rate of Return'!G42&gt;0,'Sch 2 -Rate of Return'!G42,IF('Sch 2 -Rate of Return'!G98&gt;0,'Sch 2 -Rate of Return'!G98,IF('Sch 2 -Rate of Return'!G125&gt;0,'Sch 2 -Rate of Return'!G125,0)))</f>
        <v>19888794.460907724</v>
      </c>
      <c r="F16" s="790">
        <f>IF('Sch 2 -Rate of Return'!H42&gt;0,'Sch 2 -Rate of Return'!H42,IF('Sch 2 -Rate of Return'!H98&gt;0,'Sch 2 -Rate of Return'!H98,IF('Sch 2 -Rate of Return'!H125&gt;0,'Sch 2 -Rate of Return'!H125,0)))</f>
        <v>168203408.53839037</v>
      </c>
    </row>
    <row r="17" spans="1:6" s="9" customFormat="1" ht="15.75">
      <c r="A17" s="321" t="s">
        <v>323</v>
      </c>
      <c r="B17" s="23"/>
      <c r="C17" s="107"/>
      <c r="D17" s="107"/>
      <c r="E17" s="107"/>
      <c r="F17" s="322"/>
    </row>
    <row r="18" spans="1:6" s="9" customFormat="1" ht="16.5" thickBot="1">
      <c r="A18" s="323"/>
      <c r="B18" s="23"/>
      <c r="C18" s="107"/>
      <c r="D18" s="107"/>
      <c r="E18" s="107"/>
      <c r="F18" s="322"/>
    </row>
    <row r="19" spans="1:6" s="9" customFormat="1" ht="16.5" thickBot="1">
      <c r="A19" s="320" t="s">
        <v>319</v>
      </c>
      <c r="B19" s="23"/>
      <c r="C19" s="789">
        <f>'Sch 3A - Taxes'!F32</f>
        <v>190660942</v>
      </c>
      <c r="D19" s="789">
        <f>'Sch 3A - Taxes'!G32</f>
        <v>17230067.783537816</v>
      </c>
      <c r="E19" s="789">
        <f>'Sch 3A - Taxes'!H32</f>
        <v>3330075.7751829694</v>
      </c>
      <c r="F19" s="790">
        <f>'Sch 3A - Taxes'!I32</f>
        <v>170100798.4412792</v>
      </c>
    </row>
    <row r="20" spans="1:6" s="9" customFormat="1" ht="15.75">
      <c r="A20" s="321" t="s">
        <v>276</v>
      </c>
      <c r="B20" s="23"/>
      <c r="C20" s="107"/>
      <c r="D20" s="107"/>
      <c r="E20" s="107"/>
      <c r="F20" s="322"/>
    </row>
    <row r="21" spans="1:6" s="9" customFormat="1" ht="16.5" thickBot="1">
      <c r="A21" s="323"/>
      <c r="B21" s="23"/>
      <c r="C21" s="107"/>
      <c r="D21" s="107"/>
      <c r="E21" s="107"/>
      <c r="F21" s="322"/>
    </row>
    <row r="22" spans="1:6" s="9" customFormat="1" ht="16.5" thickBot="1">
      <c r="A22" s="320" t="s">
        <v>168</v>
      </c>
      <c r="B22" s="23"/>
      <c r="C22" s="789">
        <f>'Sch 3B - Other Items'!G39</f>
        <v>685633505</v>
      </c>
      <c r="D22" s="789">
        <f>'Sch 3B - Other Items'!H39</f>
        <v>704865251</v>
      </c>
      <c r="E22" s="789">
        <f>'Sch 3B - Other Items'!I39</f>
        <v>5128702.554187999</v>
      </c>
      <c r="F22" s="790">
        <f>'Sch 3B - Other Items'!J39</f>
        <v>-24360448.554188</v>
      </c>
    </row>
    <row r="23" spans="1:6" s="9" customFormat="1" ht="15.75">
      <c r="A23" s="321" t="s">
        <v>354</v>
      </c>
      <c r="B23" s="23"/>
      <c r="C23" s="107"/>
      <c r="D23" s="107"/>
      <c r="E23" s="107"/>
      <c r="F23" s="322"/>
    </row>
    <row r="24" spans="1:6" s="9" customFormat="1" ht="16.5" thickBot="1">
      <c r="A24" s="323"/>
      <c r="B24" s="23"/>
      <c r="C24" s="107"/>
      <c r="D24" s="107"/>
      <c r="E24" s="107"/>
      <c r="F24" s="322"/>
    </row>
    <row r="25" spans="1:6" s="9" customFormat="1" ht="16.5" thickBot="1">
      <c r="A25" s="320" t="s">
        <v>170</v>
      </c>
      <c r="B25" s="23"/>
      <c r="C25" s="791">
        <f>C13+C16+C19-C22</f>
        <v>1573691781.6511383</v>
      </c>
      <c r="D25" s="791">
        <f>D13+D16+D19-D22</f>
        <v>780278889.8854399</v>
      </c>
      <c r="E25" s="791">
        <f>E13+E16+E19-E22</f>
        <v>108758428.91229855</v>
      </c>
      <c r="F25" s="792">
        <f>F13+F16+F19-F22</f>
        <v>684654462.8534</v>
      </c>
    </row>
    <row r="26" spans="1:9" s="9" customFormat="1" ht="15.75" customHeight="1">
      <c r="A26" s="321" t="s">
        <v>320</v>
      </c>
      <c r="B26" s="49"/>
      <c r="C26" s="88"/>
      <c r="D26" s="88"/>
      <c r="E26" s="1023"/>
      <c r="F26" s="315"/>
      <c r="G26" s="11"/>
      <c r="H26" s="11"/>
      <c r="I26" s="11"/>
    </row>
    <row r="27" spans="1:6" s="9" customFormat="1" ht="15.75" customHeight="1">
      <c r="A27" s="319"/>
      <c r="B27" s="1"/>
      <c r="C27" s="1"/>
      <c r="D27" s="1"/>
      <c r="E27" s="1024"/>
      <c r="F27" s="1025"/>
    </row>
    <row r="28" spans="1:6" s="9" customFormat="1" ht="15.75" customHeight="1" thickBot="1">
      <c r="A28" s="287"/>
      <c r="B28" s="309"/>
      <c r="C28" s="309"/>
      <c r="D28" s="309"/>
      <c r="E28" s="309"/>
      <c r="F28" s="310"/>
    </row>
    <row r="29" spans="1:6" s="9" customFormat="1" ht="15.75" customHeight="1" thickTop="1">
      <c r="A29" s="332"/>
      <c r="B29" s="333"/>
      <c r="C29" s="333"/>
      <c r="D29" s="333"/>
      <c r="E29" s="333"/>
      <c r="F29" s="334"/>
    </row>
    <row r="30" spans="1:6" s="9" customFormat="1" ht="15.75" customHeight="1" thickBot="1">
      <c r="A30" s="319"/>
      <c r="B30" s="1"/>
      <c r="C30" s="1"/>
      <c r="D30" s="1"/>
      <c r="E30" s="1026"/>
      <c r="F30" s="244"/>
    </row>
    <row r="31" spans="1:6" s="9" customFormat="1" ht="15.75" customHeight="1" thickBot="1">
      <c r="A31" s="793" t="s">
        <v>355</v>
      </c>
      <c r="B31" s="77"/>
      <c r="C31" s="87"/>
      <c r="D31" s="89"/>
      <c r="E31" s="89"/>
      <c r="F31" s="244"/>
    </row>
    <row r="32" spans="1:9" s="9" customFormat="1" ht="15.75">
      <c r="A32" s="324" t="s">
        <v>246</v>
      </c>
      <c r="B32" s="77"/>
      <c r="C32" s="87"/>
      <c r="D32" s="765">
        <f>D25</f>
        <v>780278889.8854399</v>
      </c>
      <c r="E32" s="89"/>
      <c r="F32" s="325"/>
      <c r="G32" s="26"/>
      <c r="H32" s="26"/>
      <c r="I32" s="26"/>
    </row>
    <row r="33" spans="1:9" s="9" customFormat="1" ht="15.75">
      <c r="A33" s="324" t="s">
        <v>102</v>
      </c>
      <c r="B33" s="77"/>
      <c r="C33" s="87"/>
      <c r="D33" s="766">
        <f>+E25</f>
        <v>108758428.91229855</v>
      </c>
      <c r="E33" s="89"/>
      <c r="F33" s="326"/>
      <c r="G33"/>
      <c r="H33"/>
      <c r="I33" s="25"/>
    </row>
    <row r="34" spans="1:9" s="9" customFormat="1" ht="16.5" thickBot="1">
      <c r="A34" s="324" t="s">
        <v>359</v>
      </c>
      <c r="B34" s="77"/>
      <c r="C34" s="87"/>
      <c r="D34" s="767">
        <v>15957669.347057534</v>
      </c>
      <c r="E34" s="1102"/>
      <c r="F34" s="326"/>
      <c r="G34"/>
      <c r="H34" s="1028"/>
      <c r="I34" s="25"/>
    </row>
    <row r="35" spans="1:9" s="9" customFormat="1" ht="16.5" thickBot="1">
      <c r="A35" s="231" t="s">
        <v>356</v>
      </c>
      <c r="B35" s="77"/>
      <c r="C35" s="87"/>
      <c r="D35" s="791">
        <f>D32+D33-D34</f>
        <v>873079649.4506809</v>
      </c>
      <c r="E35" s="1102"/>
      <c r="F35" s="326"/>
      <c r="G35"/>
      <c r="H35"/>
      <c r="I35" s="25"/>
    </row>
    <row r="36" spans="1:9" s="9" customFormat="1" ht="15.75" customHeight="1" thickBot="1">
      <c r="A36" s="324"/>
      <c r="B36" s="77"/>
      <c r="C36" s="87"/>
      <c r="D36" s="113"/>
      <c r="E36" s="89"/>
      <c r="F36" s="326"/>
      <c r="G36"/>
      <c r="H36"/>
      <c r="I36" s="78"/>
    </row>
    <row r="37" spans="1:9" s="9" customFormat="1" ht="16.5" thickBot="1">
      <c r="A37" s="793" t="s">
        <v>357</v>
      </c>
      <c r="B37" s="77"/>
      <c r="C37" s="87"/>
      <c r="D37" s="147"/>
      <c r="E37" s="147"/>
      <c r="F37" s="326"/>
      <c r="G37"/>
      <c r="H37"/>
      <c r="I37" s="58"/>
    </row>
    <row r="38" spans="1:9" s="9" customFormat="1" ht="15.75">
      <c r="A38" s="324" t="s">
        <v>247</v>
      </c>
      <c r="B38" s="77"/>
      <c r="C38" s="87"/>
      <c r="D38" s="330">
        <f>'300-301 Elect Oper Revenues'!I11</f>
        <v>18432527</v>
      </c>
      <c r="E38" s="1055"/>
      <c r="F38" s="326"/>
      <c r="G38"/>
      <c r="H38"/>
      <c r="I38" s="53"/>
    </row>
    <row r="39" spans="1:9" s="9" customFormat="1" ht="15.75">
      <c r="A39" s="324" t="s">
        <v>248</v>
      </c>
      <c r="B39" s="77"/>
      <c r="C39" s="87"/>
      <c r="D39" s="329">
        <v>328992</v>
      </c>
      <c r="E39" s="1055"/>
      <c r="F39" s="1027"/>
      <c r="G39"/>
      <c r="H39" s="314"/>
      <c r="I39" s="79"/>
    </row>
    <row r="40" spans="1:9" s="9" customFormat="1" ht="15.75">
      <c r="A40" s="324" t="s">
        <v>360</v>
      </c>
      <c r="B40" s="77"/>
      <c r="C40" s="87"/>
      <c r="D40" s="329">
        <f>D38-D39</f>
        <v>18103535</v>
      </c>
      <c r="E40" s="1055"/>
      <c r="F40" s="326"/>
      <c r="G40"/>
      <c r="H40"/>
      <c r="I40" s="53"/>
    </row>
    <row r="41" spans="1:9" s="9" customFormat="1" ht="16.5" thickBot="1">
      <c r="A41" s="324" t="s">
        <v>1493</v>
      </c>
      <c r="B41" s="77"/>
      <c r="C41" s="1033"/>
      <c r="D41" s="331">
        <f>D38*0.0471</f>
        <v>868172.0217</v>
      </c>
      <c r="E41" s="1055"/>
      <c r="F41" s="1034"/>
      <c r="G41"/>
      <c r="H41"/>
      <c r="I41" s="53"/>
    </row>
    <row r="42" spans="1:9" s="9" customFormat="1" ht="16.5" thickBot="1">
      <c r="A42" s="231" t="s">
        <v>358</v>
      </c>
      <c r="B42" s="77"/>
      <c r="C42" s="87"/>
      <c r="D42" s="795">
        <f>D40+D41</f>
        <v>18971707.0217</v>
      </c>
      <c r="E42" s="1101"/>
      <c r="F42" s="327"/>
      <c r="G42"/>
      <c r="H42"/>
      <c r="I42" s="32"/>
    </row>
    <row r="43" spans="1:6" s="9" customFormat="1" ht="15.75" customHeight="1" thickBot="1">
      <c r="A43" s="328"/>
      <c r="B43" s="77"/>
      <c r="C43" s="87"/>
      <c r="D43" s="95"/>
      <c r="E43" s="1056"/>
      <c r="F43" s="244"/>
    </row>
    <row r="44" spans="1:6" s="9" customFormat="1" ht="19.5" thickBot="1">
      <c r="A44" s="794" t="s">
        <v>249</v>
      </c>
      <c r="B44" s="148"/>
      <c r="C44" s="149"/>
      <c r="D44" s="796">
        <f>IF(D42=0,"$0",D35/D42)</f>
        <v>46.020089201885995</v>
      </c>
      <c r="E44" s="1057"/>
      <c r="F44" s="244"/>
    </row>
    <row r="45" spans="1:6" s="9" customFormat="1" ht="15.75" customHeight="1">
      <c r="A45" s="1038"/>
      <c r="B45" s="1039"/>
      <c r="C45" s="1040"/>
      <c r="D45" s="1041"/>
      <c r="E45" s="89"/>
      <c r="F45" s="244"/>
    </row>
    <row r="46" spans="1:6" s="9" customFormat="1" ht="15.75">
      <c r="A46" s="302"/>
      <c r="B46" s="1048"/>
      <c r="C46" s="88"/>
      <c r="D46" s="1049"/>
      <c r="E46" s="89"/>
      <c r="F46" s="244"/>
    </row>
    <row r="47" spans="1:6" s="9" customFormat="1" ht="19.5" thickBot="1">
      <c r="A47" s="1051"/>
      <c r="B47" s="1052"/>
      <c r="C47" s="1053"/>
      <c r="D47" s="1054"/>
      <c r="E47" s="1076"/>
      <c r="F47" s="310"/>
    </row>
    <row r="48" spans="1:6" s="9" customFormat="1" ht="19.5" thickTop="1">
      <c r="A48" s="1074"/>
      <c r="B48" s="1039"/>
      <c r="C48" s="1040"/>
      <c r="D48" s="1050"/>
      <c r="E48" s="89"/>
      <c r="F48" s="1"/>
    </row>
    <row r="49" spans="1:6" s="9" customFormat="1" ht="18.75">
      <c r="A49" s="1075"/>
      <c r="B49" s="1039"/>
      <c r="C49" s="1040"/>
      <c r="D49" s="1042"/>
      <c r="E49" s="89"/>
      <c r="F49" s="1"/>
    </row>
    <row r="50" spans="1:6" s="9" customFormat="1" ht="18.75">
      <c r="A50" s="1074"/>
      <c r="B50" s="1039"/>
      <c r="C50" s="1040"/>
      <c r="D50" s="1042"/>
      <c r="E50" s="89"/>
      <c r="F50" s="1"/>
    </row>
    <row r="51" spans="1:6" s="9" customFormat="1" ht="15.75">
      <c r="A51"/>
      <c r="B51"/>
      <c r="C51"/>
      <c r="D51"/>
      <c r="E51"/>
      <c r="F51"/>
    </row>
    <row r="52" ht="15.75">
      <c r="A52" s="145"/>
    </row>
    <row r="53" ht="15.75">
      <c r="A53" s="145"/>
    </row>
    <row r="54" ht="15.75">
      <c r="A54" s="145"/>
    </row>
    <row r="55" ht="15.75">
      <c r="A55" s="145"/>
    </row>
    <row r="65" ht="15.75">
      <c r="A65"/>
    </row>
    <row r="66" ht="15.75">
      <c r="A66"/>
    </row>
    <row r="67" ht="15.75">
      <c r="A67"/>
    </row>
    <row r="68" ht="15.75">
      <c r="A68"/>
    </row>
    <row r="69" ht="15.75">
      <c r="A69"/>
    </row>
    <row r="70" ht="15.75">
      <c r="A70"/>
    </row>
    <row r="71" ht="15.75">
      <c r="A71"/>
    </row>
    <row r="72" ht="15.75">
      <c r="A72"/>
    </row>
    <row r="73" ht="15.75">
      <c r="A73"/>
    </row>
    <row r="74" ht="15.75">
      <c r="A74"/>
    </row>
    <row r="75" ht="15.75">
      <c r="A75"/>
    </row>
    <row r="76" ht="15.75">
      <c r="A76"/>
    </row>
    <row r="77" ht="15.75">
      <c r="A77"/>
    </row>
  </sheetData>
  <mergeCells count="7">
    <mergeCell ref="A1:F1"/>
    <mergeCell ref="A2:F2"/>
    <mergeCell ref="A3:F3"/>
    <mergeCell ref="A9:F9"/>
    <mergeCell ref="C5:E5"/>
    <mergeCell ref="C6:E6"/>
    <mergeCell ref="C7:E7"/>
  </mergeCells>
  <printOptions horizontalCentered="1"/>
  <pageMargins left="0.2" right="0.28" top="0.75" bottom="0.75" header="0.25" footer="0.25"/>
  <pageSetup horizontalDpi="600" verticalDpi="600" orientation="landscape" paperSize="9" scale="95" r:id="rId1"/>
  <headerFooter alignWithMargins="0">
    <oddFooter>&amp;LPage &amp;P of &amp;N&amp;C&amp;A   &amp;"Times New Roman,Bold"As Revised&amp;R&amp;D</oddFooter>
  </headerFooter>
  <rowBreaks count="1" manualBreakCount="1">
    <brk id="2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BPA Amended Appendix 1 - Portland General Electric</dc:title>
  <dc:subject>Average System Cost Methodology</dc:subject>
  <dc:creator>Bonneville Power Administration</dc:creator>
  <cp:keywords/>
  <dc:description/>
  <cp:lastModifiedBy>Arnold L. Wagner</cp:lastModifiedBy>
  <cp:lastPrinted>2008-08-04T15:49:44Z</cp:lastPrinted>
  <dcterms:created xsi:type="dcterms:W3CDTF">2002-12-16T15:40:56Z</dcterms:created>
  <dcterms:modified xsi:type="dcterms:W3CDTF">2008-08-07T22:58:06Z</dcterms:modified>
  <cp:category/>
  <cp:version/>
  <cp:contentType/>
  <cp:contentStatus/>
</cp:coreProperties>
</file>