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0635" windowHeight="5655" firstSheet="12" activeTab="17"/>
  </bookViews>
  <sheets>
    <sheet name="Ontime%" sheetId="1" r:id="rId1"/>
    <sheet name="#PENALTY" sheetId="2" r:id="rId2"/>
    <sheet name="$$PENALTY" sheetId="3" r:id="rId3"/>
    <sheet name="$$INVOICES" sheetId="4" r:id="rId4"/>
    <sheet name="#INVOICES" sheetId="5" r:id="rId5"/>
    <sheet name="%PMTS" sheetId="6" r:id="rId6"/>
    <sheet name="%PEN" sheetId="7" r:id="rId7"/>
    <sheet name="7-8Pvs7-8P" sheetId="8" r:id="rId8"/>
    <sheet name="97PvsP" sheetId="9" r:id="rId9"/>
    <sheet name="98PvsP" sheetId="10" r:id="rId10"/>
    <sheet name="98PEN%" sheetId="11" r:id="rId11"/>
    <sheet name="%98PMTS" sheetId="12" r:id="rId12"/>
    <sheet name="%PEN$" sheetId="13" r:id="rId13"/>
    <sheet name="AVEPEN$" sheetId="14" r:id="rId14"/>
    <sheet name="P$-mil" sheetId="15" r:id="rId15"/>
    <sheet name="98PEN$" sheetId="16" r:id="rId16"/>
    <sheet name="%PMTSwP" sheetId="17" r:id="rId17"/>
    <sheet name="Sheet1" sheetId="18" r:id="rId18"/>
    <sheet name="Sheet2" sheetId="19" r:id="rId19"/>
    <sheet name="Sheet3" sheetId="20" r:id="rId20"/>
  </sheets>
  <definedNames/>
  <calcPr fullCalcOnLoad="1"/>
</workbook>
</file>

<file path=xl/sharedStrings.xml><?xml version="1.0" encoding="utf-8"?>
<sst xmlns="http://schemas.openxmlformats.org/spreadsheetml/2006/main" count="340" uniqueCount="94">
  <si>
    <t xml:space="preserve">   HHS PROMPT PAY RESPONSES</t>
  </si>
  <si>
    <t xml:space="preserve">     AS OF SEPTEMBER 30, 1998</t>
  </si>
  <si>
    <t>I.A. Dollar value of invoices</t>
  </si>
  <si>
    <t>II.A. Number invoices paid EFT</t>
  </si>
  <si>
    <t xml:space="preserve">  B. Number of invoices</t>
  </si>
  <si>
    <t xml:space="preserve">   B. Number paid by check</t>
  </si>
  <si>
    <t>III.A. Dollar value invoices paid late</t>
  </si>
  <si>
    <t xml:space="preserve">    B. Number paid late</t>
  </si>
  <si>
    <t xml:space="preserve">    C. Relative frequency (III.B / I.B)</t>
  </si>
  <si>
    <t xml:space="preserve">    D. Interest penalties paid</t>
  </si>
  <si>
    <t xml:space="preserve">       1. Dollar value</t>
  </si>
  <si>
    <t xml:space="preserve">       2. Number of penalties</t>
  </si>
  <si>
    <t xml:space="preserve">       3. Frequency (III.D.2 / I.B.)</t>
  </si>
  <si>
    <t xml:space="preserve">    E. Additional Penalties</t>
  </si>
  <si>
    <t xml:space="preserve">       3. Frequency (III.E.2 / I.B.)</t>
  </si>
  <si>
    <t xml:space="preserve">    F. Reasons for late payments</t>
  </si>
  <si>
    <t xml:space="preserve">       1. Delay in paying offices receipt</t>
  </si>
  <si>
    <t xml:space="preserve">         a. Receiving report</t>
  </si>
  <si>
    <t xml:space="preserve">         b. Purchase order/contract</t>
  </si>
  <si>
    <t xml:space="preserve">         c. Other</t>
  </si>
  <si>
    <t xml:space="preserve">       2. Delay or error in paying office</t>
  </si>
  <si>
    <t xml:space="preserve">         a. Taking discount</t>
  </si>
  <si>
    <t xml:space="preserve">         b. Tell vendor invoice defective</t>
  </si>
  <si>
    <t xml:space="preserve">         c. Computer/processing problem</t>
  </si>
  <si>
    <t xml:space="preserve">         d. Other</t>
  </si>
  <si>
    <t xml:space="preserve">    G. Penalties due but not paid</t>
  </si>
  <si>
    <t xml:space="preserve">       1. Total</t>
  </si>
  <si>
    <t xml:space="preserve">         a. Interest dollar value</t>
  </si>
  <si>
    <t xml:space="preserve">         b. Number</t>
  </si>
  <si>
    <t xml:space="preserve">       2. Payments less than $1</t>
  </si>
  <si>
    <t xml:space="preserve">       3. For other reasons</t>
  </si>
  <si>
    <t xml:space="preserve">         c. Specify reasons</t>
  </si>
  <si>
    <t>IV. Invoices paid 8 or more days early</t>
  </si>
  <si>
    <t xml:space="preserve">    A. Dollar value of invoices</t>
  </si>
  <si>
    <t xml:space="preserve">    B. Number of invoices</t>
  </si>
  <si>
    <t xml:space="preserve">    C. Relative frequency (IV.B / I.B)</t>
  </si>
  <si>
    <t xml:space="preserve">On or before due date </t>
  </si>
  <si>
    <t>CY</t>
  </si>
  <si>
    <t>FY 98</t>
  </si>
  <si>
    <t>PSC</t>
  </si>
  <si>
    <t>HCFA</t>
  </si>
  <si>
    <t>FDA</t>
  </si>
  <si>
    <t xml:space="preserve">NIH </t>
  </si>
  <si>
    <t>CDC</t>
  </si>
  <si>
    <t>TOTAL</t>
  </si>
  <si>
    <t>PY</t>
  </si>
  <si>
    <t>FY 97</t>
  </si>
  <si>
    <t>*********************************************</t>
  </si>
  <si>
    <t xml:space="preserve"> </t>
  </si>
  <si>
    <t xml:space="preserve">   C. Percent by EFT (II.A. / I.B.)</t>
  </si>
  <si>
    <t xml:space="preserve">   ON TIME PERCENT (line 53 / line 7)</t>
  </si>
  <si>
    <t>personnel left</t>
  </si>
  <si>
    <t xml:space="preserve">   Dollar Amount (I.A - III.A )</t>
  </si>
  <si>
    <t xml:space="preserve">   Number (I.B -III.B )</t>
  </si>
  <si>
    <t>************************</t>
  </si>
  <si>
    <t>Percentage of Invoices Paid On-Time</t>
  </si>
  <si>
    <t>Difference</t>
  </si>
  <si>
    <t>NIH</t>
  </si>
  <si>
    <t>Number of Interest Penalties</t>
  </si>
  <si>
    <t>Percent Change</t>
  </si>
  <si>
    <t>Dollar Amount of Interest Penalties</t>
  </si>
  <si>
    <t>***********************</t>
  </si>
  <si>
    <t>Total Dollar Amount of Vendor Invoices</t>
  </si>
  <si>
    <t>Differences</t>
  </si>
  <si>
    <t>Total Number of Vendor Invoices</t>
  </si>
  <si>
    <t>Dollar Amount of Invoices Paid Late</t>
  </si>
  <si>
    <t>Number of Invoices Paid Late</t>
  </si>
  <si>
    <t>Number of Penalties Due But Not Paid</t>
  </si>
  <si>
    <t>**********************</t>
  </si>
  <si>
    <t>NUMBER OF</t>
  </si>
  <si>
    <t>INVOICES</t>
  </si>
  <si>
    <t>PERCENT OF</t>
  </si>
  <si>
    <t>HHS PAYMENTS</t>
  </si>
  <si>
    <t>PENALTIES</t>
  </si>
  <si>
    <t>HHS PENALTIES</t>
  </si>
  <si>
    <t>Interest Penalty</t>
  </si>
  <si>
    <t>Dollars</t>
  </si>
  <si>
    <t>Percent of HHS</t>
  </si>
  <si>
    <t>Interest Penalty $$</t>
  </si>
  <si>
    <t>Average Amount of</t>
  </si>
  <si>
    <t>FY 98 $ Invoices</t>
  </si>
  <si>
    <t>in Millions</t>
  </si>
  <si>
    <t>$Pen paid per $1mil</t>
  </si>
  <si>
    <t>of vendor invoices</t>
  </si>
  <si>
    <t>$Pen per $1mil</t>
  </si>
  <si>
    <t xml:space="preserve"> vendor invoices</t>
  </si>
  <si>
    <t>FY 97 $ Invoices</t>
  </si>
  <si>
    <t>Interest Penalties</t>
  </si>
  <si>
    <t>FY97</t>
  </si>
  <si>
    <t>FY98</t>
  </si>
  <si>
    <t>% of # of Pmts with</t>
  </si>
  <si>
    <t>% of Int $ paid</t>
  </si>
  <si>
    <t>of total $ paid</t>
  </si>
  <si>
    <t>This is an archive page. The links are no longer being updated.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</si>
</sst>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0.00000"/>
    <numFmt numFmtId="170" formatCode="0.0000"/>
    <numFmt numFmtId="171" formatCode="0.000"/>
    <numFmt numFmtId="172" formatCode="0.0"/>
    <numFmt numFmtId="173" formatCode="0.000000"/>
    <numFmt numFmtId="174" formatCode="_(&quot;$&quot;0_);_(&quot;$&quot;* \(#,##0\);_(&quot;$&quot;* &quot;-&quot;??_);_(@_)"/>
    <numFmt numFmtId="175" formatCode="_(* #,##0.0_);_(* \(#,##0.0\);_(* &quot;-&quot;?_);_(@_)"/>
    <numFmt numFmtId="176" formatCode="0.000%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65" fontId="0" fillId="0" borderId="0" xfId="17" applyNumberFormat="1" applyAlignment="1">
      <alignment/>
    </xf>
    <xf numFmtId="165" fontId="0" fillId="0" borderId="0" xfId="17" applyNumberFormat="1" applyFont="1" applyAlignment="1">
      <alignment/>
    </xf>
    <xf numFmtId="0" fontId="0" fillId="2" borderId="0" xfId="0" applyFill="1" applyAlignment="1">
      <alignment/>
    </xf>
    <xf numFmtId="165" fontId="0" fillId="0" borderId="0" xfId="0" applyNumberFormat="1" applyAlignment="1">
      <alignment/>
    </xf>
    <xf numFmtId="167" fontId="0" fillId="0" borderId="0" xfId="15" applyNumberFormat="1" applyAlignment="1">
      <alignment/>
    </xf>
    <xf numFmtId="167" fontId="0" fillId="0" borderId="0" xfId="0" applyNumberFormat="1" applyAlignment="1">
      <alignment/>
    </xf>
    <xf numFmtId="167" fontId="0" fillId="0" borderId="0" xfId="15" applyNumberFormat="1" applyFont="1" applyAlignment="1">
      <alignment/>
    </xf>
    <xf numFmtId="9" fontId="0" fillId="0" borderId="0" xfId="19" applyFont="1" applyAlignment="1">
      <alignment/>
    </xf>
    <xf numFmtId="10" fontId="0" fillId="0" borderId="0" xfId="19" applyNumberFormat="1" applyAlignment="1">
      <alignment/>
    </xf>
    <xf numFmtId="10" fontId="0" fillId="0" borderId="0" xfId="19" applyNumberFormat="1" applyFont="1" applyAlignment="1">
      <alignment/>
    </xf>
    <xf numFmtId="44" fontId="0" fillId="2" borderId="0" xfId="17" applyFill="1" applyAlignment="1">
      <alignment/>
    </xf>
    <xf numFmtId="44" fontId="0" fillId="0" borderId="0" xfId="17" applyAlignment="1">
      <alignment/>
    </xf>
    <xf numFmtId="167" fontId="0" fillId="2" borderId="0" xfId="15" applyNumberFormat="1" applyFill="1" applyAlignment="1">
      <alignment/>
    </xf>
    <xf numFmtId="44" fontId="0" fillId="0" borderId="0" xfId="0" applyNumberFormat="1" applyAlignment="1">
      <alignment/>
    </xf>
    <xf numFmtId="44" fontId="0" fillId="0" borderId="0" xfId="17" applyFont="1" applyAlignment="1">
      <alignment/>
    </xf>
    <xf numFmtId="0" fontId="0" fillId="2" borderId="0" xfId="0" applyFill="1" applyAlignment="1">
      <alignment horizontal="center"/>
    </xf>
    <xf numFmtId="10" fontId="0" fillId="0" borderId="0" xfId="0" applyNumberFormat="1" applyAlignment="1">
      <alignment/>
    </xf>
    <xf numFmtId="10" fontId="0" fillId="2" borderId="0" xfId="19" applyNumberFormat="1" applyFill="1" applyAlignment="1">
      <alignment/>
    </xf>
    <xf numFmtId="167" fontId="0" fillId="2" borderId="0" xfId="0" applyNumberFormat="1" applyFill="1" applyAlignment="1">
      <alignment/>
    </xf>
    <xf numFmtId="10" fontId="0" fillId="0" borderId="0" xfId="19" applyNumberFormat="1" applyAlignment="1">
      <alignment horizontal="left" indent="2"/>
    </xf>
    <xf numFmtId="10" fontId="0" fillId="0" borderId="0" xfId="19" applyNumberFormat="1" applyFont="1" applyAlignment="1">
      <alignment horizontal="left" indent="2"/>
    </xf>
    <xf numFmtId="10" fontId="0" fillId="2" borderId="0" xfId="0" applyNumberFormat="1" applyFill="1" applyAlignment="1">
      <alignment/>
    </xf>
    <xf numFmtId="9" fontId="0" fillId="0" borderId="0" xfId="19" applyAlignment="1">
      <alignment/>
    </xf>
    <xf numFmtId="2" fontId="0" fillId="0" borderId="0" xfId="0" applyNumberFormat="1" applyAlignment="1">
      <alignment/>
    </xf>
    <xf numFmtId="166" fontId="0" fillId="0" borderId="0" xfId="15" applyNumberFormat="1" applyAlignment="1">
      <alignment/>
    </xf>
    <xf numFmtId="166" fontId="0" fillId="0" borderId="0" xfId="0" applyNumberFormat="1" applyAlignment="1">
      <alignment/>
    </xf>
    <xf numFmtId="176" fontId="0" fillId="0" borderId="0" xfId="19" applyNumberFormat="1" applyAlignment="1">
      <alignment/>
    </xf>
    <xf numFmtId="0" fontId="2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worksheet" Target="worksheets/sheet1.xml" /><Relationship Id="rId19" Type="http://schemas.openxmlformats.org/officeDocument/2006/relationships/worksheet" Target="worksheets/sheet2.xml" /><Relationship Id="rId20" Type="http://schemas.openxmlformats.org/officeDocument/2006/relationships/worksheet" Target="worksheets/sheet3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 OF PAYMENTS MADE ON 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5575"/>
          <c:w val="0.97425"/>
          <c:h val="0.7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Sheet1!$B$59:$B$60</c:f>
              <c:strCache>
                <c:ptCount val="1"/>
                <c:pt idx="0">
                  <c:v>FY 97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strRef>
              <c:f>Sheet1!$A$61:$A$65</c:f>
              <c:strCache>
                <c:ptCount val="5"/>
                <c:pt idx="0">
                  <c:v>PSC</c:v>
                </c:pt>
                <c:pt idx="1">
                  <c:v>HCFA</c:v>
                </c:pt>
                <c:pt idx="2">
                  <c:v>FDA</c:v>
                </c:pt>
                <c:pt idx="3">
                  <c:v>NIH</c:v>
                </c:pt>
                <c:pt idx="4">
                  <c:v>CDC</c:v>
                </c:pt>
              </c:strCache>
            </c:strRef>
          </c:cat>
          <c:val>
            <c:numRef>
              <c:f>Sheet1!$B$61:$B$65</c:f>
              <c:numCache>
                <c:ptCount val="5"/>
                <c:pt idx="0">
                  <c:v>0.9686204904096488</c:v>
                </c:pt>
                <c:pt idx="1">
                  <c:v>1</c:v>
                </c:pt>
                <c:pt idx="2">
                  <c:v>0.9662256893266707</c:v>
                </c:pt>
                <c:pt idx="3">
                  <c:v>0.7651391591257065</c:v>
                </c:pt>
                <c:pt idx="4">
                  <c:v>0.9633491384834046</c:v>
                </c:pt>
              </c:numCache>
            </c:numRef>
          </c:val>
        </c:ser>
        <c:ser>
          <c:idx val="1"/>
          <c:order val="1"/>
          <c:tx>
            <c:strRef>
              <c:f>Sheet1!$C$59:$C$60</c:f>
              <c:strCache>
                <c:ptCount val="1"/>
                <c:pt idx="0">
                  <c:v>FY 98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Sheet1!$A$61:$A$65</c:f>
              <c:strCache>
                <c:ptCount val="5"/>
                <c:pt idx="0">
                  <c:v>PSC</c:v>
                </c:pt>
                <c:pt idx="1">
                  <c:v>HCFA</c:v>
                </c:pt>
                <c:pt idx="2">
                  <c:v>FDA</c:v>
                </c:pt>
                <c:pt idx="3">
                  <c:v>NIH</c:v>
                </c:pt>
                <c:pt idx="4">
                  <c:v>CDC</c:v>
                </c:pt>
              </c:strCache>
            </c:strRef>
          </c:cat>
          <c:val>
            <c:numRef>
              <c:f>Sheet1!$C$61:$C$65</c:f>
              <c:numCache>
                <c:ptCount val="5"/>
                <c:pt idx="0">
                  <c:v>0.9743024837896151</c:v>
                </c:pt>
                <c:pt idx="1">
                  <c:v>1</c:v>
                </c:pt>
                <c:pt idx="2">
                  <c:v>0.9872395430541132</c:v>
                </c:pt>
                <c:pt idx="3">
                  <c:v>0.7865641811601332</c:v>
                </c:pt>
                <c:pt idx="4">
                  <c:v>0.9652510020996373</c:v>
                </c:pt>
              </c:numCache>
            </c:numRef>
          </c:val>
        </c:ser>
        <c:axId val="63304631"/>
        <c:axId val="32870768"/>
      </c:barChart>
      <c:catAx>
        <c:axId val="63304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OPDIV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870768"/>
        <c:crosses val="autoZero"/>
        <c:auto val="1"/>
        <c:lblOffset val="100"/>
        <c:noMultiLvlLbl val="0"/>
      </c:catAx>
      <c:valAx>
        <c:axId val="32870768"/>
        <c:scaling>
          <c:orientation val="minMax"/>
          <c:max val="1"/>
          <c:min val="0.5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33046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t"/>
      <c:layout>
        <c:manualLayout>
          <c:xMode val="edge"/>
          <c:yMode val="edge"/>
          <c:x val="0.402"/>
          <c:y val="0.09125"/>
          <c:w val="0.24475"/>
          <c:h val="0.0417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FY 98 PERCENT OF HHS PAYMENTS VERSES PERCENT OF HHS PENALTIES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Sheet1!$E$94:$E$96</c:f>
              <c:strCache>
                <c:ptCount val="1"/>
                <c:pt idx="0">
                  <c:v>FY 98 PERCENT OF HHS PAYMENTS</c:v>
                </c:pt>
              </c:strCache>
            </c:strRef>
          </c:tx>
          <c:spPr>
            <a:pattFill prst="dkHorz">
              <a:fgClr>
                <a:srgbClr val="00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Sheet1!$A$97:$A$101</c:f>
              <c:strCache>
                <c:ptCount val="5"/>
                <c:pt idx="0">
                  <c:v>PSC</c:v>
                </c:pt>
                <c:pt idx="1">
                  <c:v>HCFA</c:v>
                </c:pt>
                <c:pt idx="2">
                  <c:v>FDA</c:v>
                </c:pt>
                <c:pt idx="3">
                  <c:v>NIH</c:v>
                </c:pt>
                <c:pt idx="4">
                  <c:v>CDC</c:v>
                </c:pt>
              </c:strCache>
            </c:strRef>
          </c:cat>
          <c:val>
            <c:numRef>
              <c:f>Sheet1!$E$97:$E$101</c:f>
              <c:numCache>
                <c:ptCount val="5"/>
                <c:pt idx="0">
                  <c:v>0.47273534635879216</c:v>
                </c:pt>
                <c:pt idx="1">
                  <c:v>0.005564526257243842</c:v>
                </c:pt>
                <c:pt idx="2">
                  <c:v>0.08119740926135242</c:v>
                </c:pt>
                <c:pt idx="3">
                  <c:v>0.34650770583275026</c:v>
                </c:pt>
                <c:pt idx="4">
                  <c:v>0.09399501228986132</c:v>
                </c:pt>
              </c:numCache>
            </c:numRef>
          </c:val>
        </c:ser>
        <c:ser>
          <c:idx val="1"/>
          <c:order val="1"/>
          <c:tx>
            <c:strRef>
              <c:f>Sheet1!$I$94:$I$96</c:f>
              <c:strCache>
                <c:ptCount val="1"/>
                <c:pt idx="0">
                  <c:v>FY 98 PERCENT OF HHS PENALTIES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strRef>
              <c:f>Sheet1!$A$97:$A$101</c:f>
              <c:strCache>
                <c:ptCount val="5"/>
                <c:pt idx="0">
                  <c:v>PSC</c:v>
                </c:pt>
                <c:pt idx="1">
                  <c:v>HCFA</c:v>
                </c:pt>
                <c:pt idx="2">
                  <c:v>FDA</c:v>
                </c:pt>
                <c:pt idx="3">
                  <c:v>NIH</c:v>
                </c:pt>
                <c:pt idx="4">
                  <c:v>CDC</c:v>
                </c:pt>
              </c:strCache>
            </c:strRef>
          </c:cat>
          <c:val>
            <c:numRef>
              <c:f>Sheet1!$I$97:$I$101</c:f>
              <c:numCache>
                <c:ptCount val="5"/>
                <c:pt idx="0">
                  <c:v>0.24305512654187517</c:v>
                </c:pt>
                <c:pt idx="1">
                  <c:v>0</c:v>
                </c:pt>
                <c:pt idx="2">
                  <c:v>0.010481662239245485</c:v>
                </c:pt>
                <c:pt idx="3">
                  <c:v>0.718004159716645</c:v>
                </c:pt>
                <c:pt idx="4">
                  <c:v>0.028459051502234302</c:v>
                </c:pt>
              </c:numCache>
            </c:numRef>
          </c:val>
        </c:ser>
        <c:axId val="3455809"/>
        <c:axId val="31102282"/>
      </c:barChart>
      <c:catAx>
        <c:axId val="3455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OPDIV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102282"/>
        <c:crosses val="autoZero"/>
        <c:auto val="1"/>
        <c:lblOffset val="100"/>
        <c:noMultiLvlLbl val="0"/>
      </c:catAx>
      <c:valAx>
        <c:axId val="311022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5580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Sheet1!$I$94:$I$96</c:f>
              <c:strCache>
                <c:ptCount val="1"/>
                <c:pt idx="0">
                  <c:v>FY 98 PERCENT OF HHS PENALTIES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Sheet1!$A$97:$A$101</c:f>
              <c:strCache>
                <c:ptCount val="5"/>
                <c:pt idx="0">
                  <c:v>PSC</c:v>
                </c:pt>
                <c:pt idx="1">
                  <c:v>HCFA</c:v>
                </c:pt>
                <c:pt idx="2">
                  <c:v>FDA</c:v>
                </c:pt>
                <c:pt idx="3">
                  <c:v>NIH</c:v>
                </c:pt>
                <c:pt idx="4">
                  <c:v>CDC</c:v>
                </c:pt>
              </c:strCache>
            </c:strRef>
          </c:cat>
          <c:val>
            <c:numRef>
              <c:f>Sheet1!$I$97:$I$101</c:f>
              <c:numCache>
                <c:ptCount val="5"/>
                <c:pt idx="0">
                  <c:v>0.24305512654187517</c:v>
                </c:pt>
                <c:pt idx="1">
                  <c:v>0</c:v>
                </c:pt>
                <c:pt idx="2">
                  <c:v>0.010481662239245485</c:v>
                </c:pt>
                <c:pt idx="3">
                  <c:v>0.718004159716645</c:v>
                </c:pt>
                <c:pt idx="4">
                  <c:v>0.028459051502234302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Sheet1!$E$94:$E$96</c:f>
              <c:strCache>
                <c:ptCount val="1"/>
                <c:pt idx="0">
                  <c:v>FY 98 PERCENT OF HHS PAYMENTS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Sheet1!$A$97:$A$101</c:f>
              <c:strCache>
                <c:ptCount val="5"/>
                <c:pt idx="0">
                  <c:v>PSC</c:v>
                </c:pt>
                <c:pt idx="1">
                  <c:v>HCFA</c:v>
                </c:pt>
                <c:pt idx="2">
                  <c:v>FDA</c:v>
                </c:pt>
                <c:pt idx="3">
                  <c:v>NIH</c:v>
                </c:pt>
                <c:pt idx="4">
                  <c:v>CDC</c:v>
                </c:pt>
              </c:strCache>
            </c:strRef>
          </c:cat>
          <c:val>
            <c:numRef>
              <c:f>Sheet1!$E$97:$E$101</c:f>
              <c:numCache>
                <c:ptCount val="5"/>
                <c:pt idx="0">
                  <c:v>0.47273534635879216</c:v>
                </c:pt>
                <c:pt idx="1">
                  <c:v>0.005564526257243842</c:v>
                </c:pt>
                <c:pt idx="2">
                  <c:v>0.08119740926135242</c:v>
                </c:pt>
                <c:pt idx="3">
                  <c:v>0.34650770583275026</c:v>
                </c:pt>
                <c:pt idx="4">
                  <c:v>0.09399501228986132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 of HHS FY 98 Interest Penalty Dollars Paid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Sheet1!$L$94:$L$96</c:f>
              <c:strCache>
                <c:ptCount val="1"/>
                <c:pt idx="0">
                  <c:v>Interest Penalty Dollars FY 98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Sheet1!$A$97:$A$101</c:f>
              <c:strCache>
                <c:ptCount val="5"/>
                <c:pt idx="0">
                  <c:v>PSC</c:v>
                </c:pt>
                <c:pt idx="1">
                  <c:v>HCFA</c:v>
                </c:pt>
                <c:pt idx="2">
                  <c:v>FDA</c:v>
                </c:pt>
                <c:pt idx="3">
                  <c:v>NIH</c:v>
                </c:pt>
                <c:pt idx="4">
                  <c:v>CDC</c:v>
                </c:pt>
              </c:strCache>
            </c:strRef>
          </c:cat>
          <c:val>
            <c:numRef>
              <c:f>Sheet1!$L$97:$L$101</c:f>
              <c:numCache>
                <c:ptCount val="5"/>
                <c:pt idx="0">
                  <c:v>288915</c:v>
                </c:pt>
                <c:pt idx="1">
                  <c:v>0</c:v>
                </c:pt>
                <c:pt idx="2">
                  <c:v>17441</c:v>
                </c:pt>
                <c:pt idx="3">
                  <c:v>597760</c:v>
                </c:pt>
                <c:pt idx="4">
                  <c:v>86672</c:v>
                </c:pt>
              </c:numCache>
            </c:numRef>
          </c:val>
        </c:ser>
        <c:ser>
          <c:idx val="1"/>
          <c:order val="1"/>
          <c:tx>
            <c:strRef>
              <c:f>Sheet1!$N$94:$N$96</c:f>
              <c:strCache>
                <c:ptCount val="1"/>
                <c:pt idx="0">
                  <c:v>Percent of HHS Interest Penalty $$ FY 98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Sheet1!$A$97:$A$101</c:f>
              <c:strCache>
                <c:ptCount val="5"/>
                <c:pt idx="0">
                  <c:v>PSC</c:v>
                </c:pt>
                <c:pt idx="1">
                  <c:v>HCFA</c:v>
                </c:pt>
                <c:pt idx="2">
                  <c:v>FDA</c:v>
                </c:pt>
                <c:pt idx="3">
                  <c:v>NIH</c:v>
                </c:pt>
                <c:pt idx="4">
                  <c:v>CDC</c:v>
                </c:pt>
              </c:strCache>
            </c:strRef>
          </c:cat>
          <c:val>
            <c:numRef>
              <c:f>Sheet1!$N$97:$N$101</c:f>
              <c:numCache>
                <c:ptCount val="5"/>
                <c:pt idx="0">
                  <c:v>0.2916012305356948</c:v>
                </c:pt>
                <c:pt idx="1">
                  <c:v>0</c:v>
                </c:pt>
                <c:pt idx="2">
                  <c:v>0.017603160312801527</c:v>
                </c:pt>
                <c:pt idx="3">
                  <c:v>0.60331776323492</c:v>
                </c:pt>
                <c:pt idx="4">
                  <c:v>0.08747784591658357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AMOUNT OF PENALTY PAYMENT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Sheet1!$B$106:$B$108</c:f>
              <c:strCache>
                <c:ptCount val="1"/>
                <c:pt idx="0">
                  <c:v>Average Amount of Interest Penalty FY 97</c:v>
                </c:pt>
              </c:strCache>
            </c:strRef>
          </c:tx>
          <c:spPr>
            <a:pattFill prst="pct9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Sheet1!$A$109:$A$113</c:f>
              <c:strCache>
                <c:ptCount val="5"/>
                <c:pt idx="0">
                  <c:v>PSC</c:v>
                </c:pt>
                <c:pt idx="1">
                  <c:v>HCFA</c:v>
                </c:pt>
                <c:pt idx="2">
                  <c:v>FDA</c:v>
                </c:pt>
                <c:pt idx="3">
                  <c:v>NIH</c:v>
                </c:pt>
                <c:pt idx="4">
                  <c:v>CDC</c:v>
                </c:pt>
              </c:strCache>
            </c:strRef>
          </c:cat>
          <c:val>
            <c:numRef>
              <c:f>Sheet1!$B$109:$B$113</c:f>
              <c:numCache>
                <c:ptCount val="5"/>
                <c:pt idx="0">
                  <c:v>27.76152729708608</c:v>
                </c:pt>
                <c:pt idx="1">
                  <c:v>0</c:v>
                </c:pt>
                <c:pt idx="2">
                  <c:v>24.723726977248106</c:v>
                </c:pt>
                <c:pt idx="3">
                  <c:v>12.091665812929003</c:v>
                </c:pt>
                <c:pt idx="4">
                  <c:v>37.288862418106014</c:v>
                </c:pt>
              </c:numCache>
            </c:numRef>
          </c:val>
        </c:ser>
        <c:ser>
          <c:idx val="1"/>
          <c:order val="1"/>
          <c:tx>
            <c:strRef>
              <c:f>Sheet1!$C$106:$C$108</c:f>
              <c:strCache>
                <c:ptCount val="1"/>
                <c:pt idx="0">
                  <c:v>Average Amount of Interest Penalty FY 98</c:v>
                </c:pt>
              </c:strCache>
            </c:strRef>
          </c:tx>
          <c:spPr>
            <a:pattFill prst="horzBrick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Sheet1!$A$109:$A$113</c:f>
              <c:strCache>
                <c:ptCount val="5"/>
                <c:pt idx="0">
                  <c:v>PSC</c:v>
                </c:pt>
                <c:pt idx="1">
                  <c:v>HCFA</c:v>
                </c:pt>
                <c:pt idx="2">
                  <c:v>FDA</c:v>
                </c:pt>
                <c:pt idx="3">
                  <c:v>NIH</c:v>
                </c:pt>
                <c:pt idx="4">
                  <c:v>CDC</c:v>
                </c:pt>
              </c:strCache>
            </c:strRef>
          </c:cat>
          <c:val>
            <c:numRef>
              <c:f>Sheet1!$C$109:$C$113</c:f>
              <c:numCache>
                <c:ptCount val="5"/>
                <c:pt idx="0">
                  <c:v>24.478098788443617</c:v>
                </c:pt>
                <c:pt idx="1">
                  <c:v>0</c:v>
                </c:pt>
                <c:pt idx="2">
                  <c:v>34.26522593320236</c:v>
                </c:pt>
                <c:pt idx="3">
                  <c:v>17.14400435942295</c:v>
                </c:pt>
                <c:pt idx="4">
                  <c:v>62.71490593342981</c:v>
                </c:pt>
              </c:numCache>
            </c:numRef>
          </c:val>
        </c:ser>
        <c:axId val="11485083"/>
        <c:axId val="36256884"/>
      </c:barChart>
      <c:catAx>
        <c:axId val="11485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OPDIV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256884"/>
        <c:crosses val="autoZero"/>
        <c:auto val="1"/>
        <c:lblOffset val="100"/>
        <c:noMultiLvlLbl val="0"/>
      </c:catAx>
      <c:valAx>
        <c:axId val="362568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4850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INTEREST PENALTY DOLLARS PER MILLION DOLLARS OF VENDOR PAYMENTS FOR FY 98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35"/>
          <c:w val="0.946"/>
          <c:h val="0.87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Sheet1!$E$106:$E$108</c:f>
              <c:strCache>
                <c:ptCount val="1"/>
                <c:pt idx="0">
                  <c:v>$Pen paid per $1mil of vendor invoices FY 98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_(&quot;$&quot;* #,##0.00_);_(&quot;$&quot;* \(#,##0.00\);_(&quot;$&quot;* &quot;-&quot;??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_(&quot;$&quot;* #,##0.00_);_(&quot;$&quot;* \(#,##0.00\);_(&quot;$&quot;* &quot;-&quot;??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&quot;$&quot;* #,##0.00_);_(&quot;$&quot;* \(#,##0.00\);_(&quot;$&quot;* &quot;-&quot;??_);_(@_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Sheet1!$A$109:$A$113</c:f>
              <c:strCache>
                <c:ptCount val="5"/>
                <c:pt idx="0">
                  <c:v>PSC</c:v>
                </c:pt>
                <c:pt idx="1">
                  <c:v>HCFA</c:v>
                </c:pt>
                <c:pt idx="2">
                  <c:v>FDA</c:v>
                </c:pt>
                <c:pt idx="3">
                  <c:v>NIH</c:v>
                </c:pt>
                <c:pt idx="4">
                  <c:v>CDC</c:v>
                </c:pt>
              </c:strCache>
            </c:strRef>
          </c:cat>
          <c:val>
            <c:numRef>
              <c:f>Sheet1!$E$109:$E$113</c:f>
              <c:numCache>
                <c:ptCount val="5"/>
                <c:pt idx="0">
                  <c:v>154.6515308780084</c:v>
                </c:pt>
                <c:pt idx="1">
                  <c:v>0</c:v>
                </c:pt>
                <c:pt idx="2">
                  <c:v>87.88229522756306</c:v>
                </c:pt>
                <c:pt idx="3">
                  <c:v>473.3607855559075</c:v>
                </c:pt>
                <c:pt idx="4">
                  <c:v>99.77073393976231</c:v>
                </c:pt>
              </c:numCache>
            </c:numRef>
          </c:val>
        </c:ser>
        <c:axId val="57876501"/>
        <c:axId val="51126462"/>
      </c:barChart>
      <c:catAx>
        <c:axId val="57876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OPDIV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126462"/>
        <c:crosses val="autoZero"/>
        <c:auto val="1"/>
        <c:lblOffset val="100"/>
        <c:noMultiLvlLbl val="0"/>
      </c:catAx>
      <c:valAx>
        <c:axId val="51126462"/>
        <c:scaling>
          <c:orientation val="minMax"/>
        </c:scaling>
        <c:axPos val="b"/>
        <c:majorGridlines/>
        <c:delete val="0"/>
        <c:numFmt formatCode="_(&quot;$&quot;* #,##0_);_(&quot;$&quot;* \(#,##0\);_(&quot;$&quot;* &quot;-&quot;_);_(@_)" sourceLinked="0"/>
        <c:majorTickMark val="out"/>
        <c:minorTickMark val="none"/>
        <c:tickLblPos val="nextTo"/>
        <c:crossAx val="578765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FY 98 INTEREST PENALTIES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Sheet1!$J$59:$J$60</c:f>
              <c:strCache>
                <c:ptCount val="1"/>
                <c:pt idx="0">
                  <c:v>FY 98</c:v>
                </c:pt>
              </c:strCache>
            </c:strRef>
          </c:tx>
          <c:spPr>
            <a:pattFill prst="dkHorz">
              <a:fgClr>
                <a:srgbClr val="339966"/>
              </a:fgClr>
              <a:bgClr>
                <a:srgbClr val="CCFFFF"/>
              </a:bgClr>
            </a:patt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pattFill prst="dkHorz">
                <a:fgClr>
                  <a:srgbClr val="339966"/>
                </a:fgClr>
                <a:bgClr>
                  <a:srgbClr val="CCFFFF"/>
                </a:bgClr>
              </a:patt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FFFFCC"/>
              </a:solidFill>
            </c:spPr>
          </c:dPt>
          <c:dPt>
            <c:idx val="4"/>
            <c:spPr>
              <a:solidFill>
                <a:srgbClr val="FFCC99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_(&quot;$&quot;0_);_(&quot;$&quot;* \(#,##0\);_(&quot;$&quot;* &quot;-&quot;??_);_(@_)" sourceLinked="0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1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Sheet1!$A$61:$A$65</c:f>
              <c:strCache>
                <c:ptCount val="5"/>
                <c:pt idx="0">
                  <c:v>PSC</c:v>
                </c:pt>
                <c:pt idx="1">
                  <c:v>HCFA</c:v>
                </c:pt>
                <c:pt idx="2">
                  <c:v>FDA</c:v>
                </c:pt>
                <c:pt idx="3">
                  <c:v>NIH</c:v>
                </c:pt>
                <c:pt idx="4">
                  <c:v>CDC</c:v>
                </c:pt>
              </c:strCache>
            </c:strRef>
          </c:cat>
          <c:val>
            <c:numRef>
              <c:f>Sheet1!$J$61:$J$65</c:f>
              <c:numCache>
                <c:ptCount val="5"/>
                <c:pt idx="0">
                  <c:v>288915</c:v>
                </c:pt>
                <c:pt idx="1">
                  <c:v>0</c:v>
                </c:pt>
                <c:pt idx="2">
                  <c:v>17441</c:v>
                </c:pt>
                <c:pt idx="3">
                  <c:v>597760</c:v>
                </c:pt>
                <c:pt idx="4">
                  <c:v>86672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 OF VENDOR PAYMENTS WITH INTEREST PENALTIES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Sheet1!$I$108</c:f>
              <c:strCache>
                <c:ptCount val="1"/>
                <c:pt idx="0">
                  <c:v>FY97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CC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Sheet1!$A$109:$A$113</c:f>
              <c:strCache>
                <c:ptCount val="5"/>
                <c:pt idx="0">
                  <c:v>PSC</c:v>
                </c:pt>
                <c:pt idx="1">
                  <c:v>HCFA</c:v>
                </c:pt>
                <c:pt idx="2">
                  <c:v>FDA</c:v>
                </c:pt>
                <c:pt idx="3">
                  <c:v>NIH</c:v>
                </c:pt>
                <c:pt idx="4">
                  <c:v>CDC</c:v>
                </c:pt>
              </c:strCache>
            </c:strRef>
          </c:cat>
          <c:val>
            <c:numRef>
              <c:f>Sheet1!$I$109:$I$113</c:f>
              <c:numCache>
                <c:ptCount val="5"/>
                <c:pt idx="0">
                  <c:v>0.014872017958663195</c:v>
                </c:pt>
                <c:pt idx="1">
                  <c:v>0</c:v>
                </c:pt>
                <c:pt idx="2">
                  <c:v>0.016590574109357586</c:v>
                </c:pt>
                <c:pt idx="3">
                  <c:v>0.09752003776516163</c:v>
                </c:pt>
                <c:pt idx="4">
                  <c:v>0.019560329461654067</c:v>
                </c:pt>
              </c:numCache>
            </c:numRef>
          </c:val>
        </c:ser>
        <c:ser>
          <c:idx val="1"/>
          <c:order val="1"/>
          <c:tx>
            <c:strRef>
              <c:f>Sheet1!$J$108</c:f>
              <c:strCache>
                <c:ptCount val="1"/>
                <c:pt idx="0">
                  <c:v>FY98</c:v>
                </c:pt>
              </c:strCache>
            </c:strRef>
          </c:tx>
          <c:spPr>
            <a:pattFill prst="wdDnDiag">
              <a:fgClr>
                <a:srgbClr val="993366"/>
              </a:fgClr>
              <a:bgClr>
                <a:srgbClr val="FFFF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Sheet1!$A$109:$A$113</c:f>
              <c:strCache>
                <c:ptCount val="5"/>
                <c:pt idx="0">
                  <c:v>PSC</c:v>
                </c:pt>
                <c:pt idx="1">
                  <c:v>HCFA</c:v>
                </c:pt>
                <c:pt idx="2">
                  <c:v>FDA</c:v>
                </c:pt>
                <c:pt idx="3">
                  <c:v>NIH</c:v>
                </c:pt>
                <c:pt idx="4">
                  <c:v>CDC</c:v>
                </c:pt>
              </c:strCache>
            </c:strRef>
          </c:cat>
          <c:val>
            <c:numRef>
              <c:f>Sheet1!$J$109:$J$113</c:f>
              <c:numCache>
                <c:ptCount val="5"/>
                <c:pt idx="0">
                  <c:v>0.022397561942931094</c:v>
                </c:pt>
                <c:pt idx="1">
                  <c:v>0</c:v>
                </c:pt>
                <c:pt idx="2">
                  <c:v>0.005623439467927613</c:v>
                </c:pt>
                <c:pt idx="3">
                  <c:v>0.09026681095410935</c:v>
                </c:pt>
                <c:pt idx="4">
                  <c:v>0.013189539988547433</c:v>
                </c:pt>
              </c:numCache>
            </c:numRef>
          </c:val>
        </c:ser>
        <c:axId val="57484975"/>
        <c:axId val="47602728"/>
      </c:barChart>
      <c:catAx>
        <c:axId val="574849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602728"/>
        <c:crosses val="autoZero"/>
        <c:auto val="1"/>
        <c:lblOffset val="100"/>
        <c:noMultiLvlLbl val="0"/>
      </c:catAx>
      <c:valAx>
        <c:axId val="47602728"/>
        <c:scaling>
          <c:orientation val="minMax"/>
        </c:scaling>
        <c:axPos val="b"/>
        <c:majorGridlines/>
        <c:delete val="0"/>
        <c:numFmt formatCode="0.0%" sourceLinked="0"/>
        <c:majorTickMark val="out"/>
        <c:minorTickMark val="none"/>
        <c:tickLblPos val="nextTo"/>
        <c:crossAx val="574849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INTEREST PENALTIES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Sheet1!$E$59:$E$60</c:f>
              <c:strCache>
                <c:ptCount val="1"/>
                <c:pt idx="0">
                  <c:v>FY 97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strRef>
              <c:f>Sheet1!$A$61:$A$65</c:f>
              <c:strCache>
                <c:ptCount val="5"/>
                <c:pt idx="0">
                  <c:v>PSC</c:v>
                </c:pt>
                <c:pt idx="1">
                  <c:v>HCFA</c:v>
                </c:pt>
                <c:pt idx="2">
                  <c:v>FDA</c:v>
                </c:pt>
                <c:pt idx="3">
                  <c:v>NIH</c:v>
                </c:pt>
                <c:pt idx="4">
                  <c:v>CDC</c:v>
                </c:pt>
              </c:strCache>
            </c:strRef>
          </c:cat>
          <c:val>
            <c:numRef>
              <c:f>Sheet1!$E$61:$E$65</c:f>
              <c:numCache>
                <c:ptCount val="5"/>
                <c:pt idx="0">
                  <c:v>8957</c:v>
                </c:pt>
                <c:pt idx="1">
                  <c:v>0</c:v>
                </c:pt>
                <c:pt idx="2">
                  <c:v>923</c:v>
                </c:pt>
                <c:pt idx="3">
                  <c:v>39044</c:v>
                </c:pt>
                <c:pt idx="4">
                  <c:v>1679</c:v>
                </c:pt>
              </c:numCache>
            </c:numRef>
          </c:val>
        </c:ser>
        <c:ser>
          <c:idx val="1"/>
          <c:order val="1"/>
          <c:tx>
            <c:strRef>
              <c:f>Sheet1!$F$59:$F$60</c:f>
              <c:strCache>
                <c:ptCount val="1"/>
                <c:pt idx="0">
                  <c:v>FY 98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strRef>
              <c:f>Sheet1!$A$61:$A$65</c:f>
              <c:strCache>
                <c:ptCount val="5"/>
                <c:pt idx="0">
                  <c:v>PSC</c:v>
                </c:pt>
                <c:pt idx="1">
                  <c:v>HCFA</c:v>
                </c:pt>
                <c:pt idx="2">
                  <c:v>FDA</c:v>
                </c:pt>
                <c:pt idx="3">
                  <c:v>NIH</c:v>
                </c:pt>
                <c:pt idx="4">
                  <c:v>CDC</c:v>
                </c:pt>
              </c:strCache>
            </c:strRef>
          </c:cat>
          <c:val>
            <c:numRef>
              <c:f>Sheet1!$F$61:$F$65</c:f>
              <c:numCache>
                <c:ptCount val="5"/>
                <c:pt idx="0">
                  <c:v>11803</c:v>
                </c:pt>
                <c:pt idx="1">
                  <c:v>0</c:v>
                </c:pt>
                <c:pt idx="2">
                  <c:v>509</c:v>
                </c:pt>
                <c:pt idx="3">
                  <c:v>34867</c:v>
                </c:pt>
                <c:pt idx="4">
                  <c:v>1382</c:v>
                </c:pt>
              </c:numCache>
            </c:numRef>
          </c:val>
        </c:ser>
        <c:axId val="27401457"/>
        <c:axId val="45286522"/>
      </c:barChart>
      <c:catAx>
        <c:axId val="27401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OPDIV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286522"/>
        <c:crosses val="autoZero"/>
        <c:auto val="1"/>
        <c:lblOffset val="100"/>
        <c:noMultiLvlLbl val="0"/>
      </c:catAx>
      <c:valAx>
        <c:axId val="452865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4014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DOLLAR AMOUNT OF INTEREST PENALTIES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Sheet1!$I$59:$I$60</c:f>
              <c:strCache>
                <c:ptCount val="1"/>
                <c:pt idx="0">
                  <c:v>FY 97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strRef>
              <c:f>Sheet1!$A$61:$A$64</c:f>
              <c:strCache>
                <c:ptCount val="4"/>
                <c:pt idx="0">
                  <c:v>PSC</c:v>
                </c:pt>
                <c:pt idx="1">
                  <c:v>HCFA</c:v>
                </c:pt>
                <c:pt idx="2">
                  <c:v>FDA</c:v>
                </c:pt>
                <c:pt idx="3">
                  <c:v>NIH</c:v>
                </c:pt>
              </c:strCache>
            </c:strRef>
          </c:cat>
          <c:val>
            <c:numRef>
              <c:f>Sheet1!$I$61:$I$65</c:f>
              <c:numCache>
                <c:ptCount val="5"/>
                <c:pt idx="0">
                  <c:v>248660</c:v>
                </c:pt>
                <c:pt idx="1">
                  <c:v>0</c:v>
                </c:pt>
                <c:pt idx="2">
                  <c:v>22820</c:v>
                </c:pt>
                <c:pt idx="3">
                  <c:v>472107</c:v>
                </c:pt>
                <c:pt idx="4">
                  <c:v>62608</c:v>
                </c:pt>
              </c:numCache>
            </c:numRef>
          </c:val>
        </c:ser>
        <c:ser>
          <c:idx val="1"/>
          <c:order val="1"/>
          <c:tx>
            <c:strRef>
              <c:f>Sheet1!$J$59:$J$60</c:f>
              <c:strCache>
                <c:ptCount val="1"/>
                <c:pt idx="0">
                  <c:v>FY 98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strRef>
              <c:f>Sheet1!$A$61:$A$64</c:f>
              <c:strCache>
                <c:ptCount val="4"/>
                <c:pt idx="0">
                  <c:v>PSC</c:v>
                </c:pt>
                <c:pt idx="1">
                  <c:v>HCFA</c:v>
                </c:pt>
                <c:pt idx="2">
                  <c:v>FDA</c:v>
                </c:pt>
                <c:pt idx="3">
                  <c:v>NIH</c:v>
                </c:pt>
              </c:strCache>
            </c:strRef>
          </c:cat>
          <c:val>
            <c:numRef>
              <c:f>Sheet1!$J$61:$J$65</c:f>
              <c:numCache>
                <c:ptCount val="5"/>
                <c:pt idx="0">
                  <c:v>288915</c:v>
                </c:pt>
                <c:pt idx="1">
                  <c:v>0</c:v>
                </c:pt>
                <c:pt idx="2">
                  <c:v>17441</c:v>
                </c:pt>
                <c:pt idx="3">
                  <c:v>597760</c:v>
                </c:pt>
                <c:pt idx="4">
                  <c:v>86672</c:v>
                </c:pt>
              </c:numCache>
            </c:numRef>
          </c:val>
        </c:ser>
        <c:axId val="4925515"/>
        <c:axId val="44329636"/>
      </c:barChart>
      <c:catAx>
        <c:axId val="4925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OPDIV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329636"/>
        <c:crosses val="autoZero"/>
        <c:auto val="1"/>
        <c:lblOffset val="100"/>
        <c:noMultiLvlLbl val="0"/>
      </c:catAx>
      <c:valAx>
        <c:axId val="443296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255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DOLLAR AMOUNT OF VENDOR INVOICES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Sheet1!$B$71:$B$72</c:f>
              <c:strCache>
                <c:ptCount val="1"/>
                <c:pt idx="0">
                  <c:v>FY 97</c:v>
                </c:pt>
              </c:strCache>
            </c:strRef>
          </c:tx>
          <c:spPr>
            <a:pattFill prst="lgCheck">
              <a:fgClr>
                <a:srgbClr val="CCCCFF"/>
              </a:fgClr>
              <a:bgClr>
                <a:srgbClr val="CC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Sheet1!$A$73:$A$77</c:f>
              <c:strCache>
                <c:ptCount val="5"/>
                <c:pt idx="0">
                  <c:v>PSC</c:v>
                </c:pt>
                <c:pt idx="1">
                  <c:v>HCFA</c:v>
                </c:pt>
                <c:pt idx="2">
                  <c:v>FDA</c:v>
                </c:pt>
                <c:pt idx="3">
                  <c:v>NIH</c:v>
                </c:pt>
                <c:pt idx="4">
                  <c:v>CDC</c:v>
                </c:pt>
              </c:strCache>
            </c:strRef>
          </c:cat>
          <c:val>
            <c:numRef>
              <c:f>Sheet1!$B$73:$B$77</c:f>
              <c:numCache>
                <c:ptCount val="5"/>
                <c:pt idx="0">
                  <c:v>1309884477</c:v>
                </c:pt>
                <c:pt idx="1">
                  <c:v>170971405</c:v>
                </c:pt>
                <c:pt idx="2">
                  <c:v>214974755</c:v>
                </c:pt>
                <c:pt idx="3">
                  <c:v>1390300000</c:v>
                </c:pt>
                <c:pt idx="4">
                  <c:v>774450478</c:v>
                </c:pt>
              </c:numCache>
            </c:numRef>
          </c:val>
        </c:ser>
        <c:ser>
          <c:idx val="1"/>
          <c:order val="1"/>
          <c:tx>
            <c:strRef>
              <c:f>Sheet1!$C$71:$C$72</c:f>
              <c:strCache>
                <c:ptCount val="1"/>
                <c:pt idx="0">
                  <c:v>FY 98</c:v>
                </c:pt>
              </c:strCache>
            </c:strRef>
          </c:tx>
          <c:spPr>
            <a:pattFill prst="solidDmnd">
              <a:fgClr>
                <a:srgbClr val="00FF00"/>
              </a:fgClr>
              <a:bgClr>
                <a:srgbClr val="993366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Sheet1!$A$73:$A$77</c:f>
              <c:strCache>
                <c:ptCount val="5"/>
                <c:pt idx="0">
                  <c:v>PSC</c:v>
                </c:pt>
                <c:pt idx="1">
                  <c:v>HCFA</c:v>
                </c:pt>
                <c:pt idx="2">
                  <c:v>FDA</c:v>
                </c:pt>
                <c:pt idx="3">
                  <c:v>NIH</c:v>
                </c:pt>
                <c:pt idx="4">
                  <c:v>CDC</c:v>
                </c:pt>
              </c:strCache>
            </c:strRef>
          </c:cat>
          <c:val>
            <c:numRef>
              <c:f>Sheet1!$C$73:$C$77</c:f>
              <c:numCache>
                <c:ptCount val="5"/>
                <c:pt idx="0">
                  <c:v>1868167734</c:v>
                </c:pt>
                <c:pt idx="1">
                  <c:v>209001826</c:v>
                </c:pt>
                <c:pt idx="2">
                  <c:v>198458631</c:v>
                </c:pt>
                <c:pt idx="3">
                  <c:v>1262800000</c:v>
                </c:pt>
                <c:pt idx="4">
                  <c:v>868711661</c:v>
                </c:pt>
              </c:numCache>
            </c:numRef>
          </c:val>
        </c:ser>
        <c:axId val="63422405"/>
        <c:axId val="33930734"/>
      </c:barChart>
      <c:catAx>
        <c:axId val="634224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OPDIV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930734"/>
        <c:crosses val="autoZero"/>
        <c:auto val="1"/>
        <c:lblOffset val="100"/>
        <c:noMultiLvlLbl val="0"/>
      </c:catAx>
      <c:valAx>
        <c:axId val="339307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224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VENDOR INVOICES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Sheet1!$F$71:$F$72</c:f>
              <c:strCache>
                <c:ptCount val="1"/>
                <c:pt idx="0">
                  <c:v>FY 97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Sheet1!$A$73:$A$77</c:f>
              <c:strCache>
                <c:ptCount val="5"/>
                <c:pt idx="0">
                  <c:v>PSC</c:v>
                </c:pt>
                <c:pt idx="1">
                  <c:v>HCFA</c:v>
                </c:pt>
                <c:pt idx="2">
                  <c:v>FDA</c:v>
                </c:pt>
                <c:pt idx="3">
                  <c:v>NIH</c:v>
                </c:pt>
                <c:pt idx="4">
                  <c:v>CDC</c:v>
                </c:pt>
              </c:strCache>
            </c:strRef>
          </c:cat>
          <c:val>
            <c:numRef>
              <c:f>Sheet1!$F$73:$F$77</c:f>
              <c:numCache>
                <c:ptCount val="5"/>
                <c:pt idx="0">
                  <c:v>602272</c:v>
                </c:pt>
                <c:pt idx="1">
                  <c:v>6249</c:v>
                </c:pt>
                <c:pt idx="2">
                  <c:v>55634</c:v>
                </c:pt>
                <c:pt idx="3">
                  <c:v>400369</c:v>
                </c:pt>
                <c:pt idx="4">
                  <c:v>85837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Sheet1!$G$71:$G$72</c:f>
              <c:strCache>
                <c:ptCount val="1"/>
                <c:pt idx="0">
                  <c:v>FY 98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Sheet1!$A$73:$A$77</c:f>
              <c:strCache>
                <c:ptCount val="5"/>
                <c:pt idx="0">
                  <c:v>PSC</c:v>
                </c:pt>
                <c:pt idx="1">
                  <c:v>HCFA</c:v>
                </c:pt>
                <c:pt idx="2">
                  <c:v>FDA</c:v>
                </c:pt>
                <c:pt idx="3">
                  <c:v>NIH</c:v>
                </c:pt>
                <c:pt idx="4">
                  <c:v>CDC</c:v>
                </c:pt>
              </c:strCache>
            </c:strRef>
          </c:cat>
          <c:val>
            <c:numRef>
              <c:f>Sheet1!$G$73:$G$77</c:f>
              <c:numCache>
                <c:ptCount val="5"/>
                <c:pt idx="0">
                  <c:v>526977</c:v>
                </c:pt>
                <c:pt idx="1">
                  <c:v>6203</c:v>
                </c:pt>
                <c:pt idx="2">
                  <c:v>90514</c:v>
                </c:pt>
                <c:pt idx="3">
                  <c:v>386266</c:v>
                </c:pt>
                <c:pt idx="4">
                  <c:v>104780</c:v>
                </c:pt>
              </c:numCache>
            </c:numRef>
          </c:val>
          <c:shape val="box"/>
        </c:ser>
        <c:shape val="box"/>
        <c:axId val="36941151"/>
        <c:axId val="64034904"/>
      </c:bar3DChart>
      <c:catAx>
        <c:axId val="36941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OPDIV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4034904"/>
        <c:crosses val="autoZero"/>
        <c:auto val="1"/>
        <c:lblOffset val="100"/>
        <c:noMultiLvlLbl val="0"/>
      </c:catAx>
      <c:valAx>
        <c:axId val="640349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9411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</c:spPr>
    </c:legend>
    <c:floor>
      <c:spPr>
        <a:solidFill>
          <a:srgbClr val="FFFF99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 OF HHS VENDOR PAYMENTS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Sheet1!$D$94:$D$96</c:f>
              <c:strCache>
                <c:ptCount val="1"/>
                <c:pt idx="0">
                  <c:v>FY 97 PERCENT OF HHS PAYMENTS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strRef>
              <c:f>Sheet1!$A$97:$A$101</c:f>
              <c:strCache>
                <c:ptCount val="5"/>
                <c:pt idx="0">
                  <c:v>PSC</c:v>
                </c:pt>
                <c:pt idx="1">
                  <c:v>HCFA</c:v>
                </c:pt>
                <c:pt idx="2">
                  <c:v>FDA</c:v>
                </c:pt>
                <c:pt idx="3">
                  <c:v>NIH</c:v>
                </c:pt>
                <c:pt idx="4">
                  <c:v>CDC</c:v>
                </c:pt>
              </c:strCache>
            </c:strRef>
          </c:cat>
          <c:val>
            <c:numRef>
              <c:f>Sheet1!$D$97:$D$101</c:f>
              <c:numCache>
                <c:ptCount val="5"/>
                <c:pt idx="0">
                  <c:v>0.5235504332987645</c:v>
                </c:pt>
                <c:pt idx="1">
                  <c:v>0.005432207802594142</c:v>
                </c:pt>
                <c:pt idx="2">
                  <c:v>0.048362209775887746</c:v>
                </c:pt>
                <c:pt idx="3">
                  <c:v>0.3480377029471618</c:v>
                </c:pt>
                <c:pt idx="4">
                  <c:v>0.07461744617559184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Sheet1!$E$94:$E$96</c:f>
              <c:strCache>
                <c:ptCount val="1"/>
                <c:pt idx="0">
                  <c:v>FY 98 PERCENT OF HHS PAYMENTS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strRef>
              <c:f>Sheet1!$A$97:$A$101</c:f>
              <c:strCache>
                <c:ptCount val="5"/>
                <c:pt idx="0">
                  <c:v>PSC</c:v>
                </c:pt>
                <c:pt idx="1">
                  <c:v>HCFA</c:v>
                </c:pt>
                <c:pt idx="2">
                  <c:v>FDA</c:v>
                </c:pt>
                <c:pt idx="3">
                  <c:v>NIH</c:v>
                </c:pt>
                <c:pt idx="4">
                  <c:v>CDC</c:v>
                </c:pt>
              </c:strCache>
            </c:strRef>
          </c:cat>
          <c:val>
            <c:numRef>
              <c:f>Sheet1!$E$97:$E$101</c:f>
              <c:numCache>
                <c:ptCount val="5"/>
                <c:pt idx="0">
                  <c:v>0.47273534635879216</c:v>
                </c:pt>
                <c:pt idx="1">
                  <c:v>0.005564526257243842</c:v>
                </c:pt>
                <c:pt idx="2">
                  <c:v>0.08119740926135242</c:v>
                </c:pt>
                <c:pt idx="3">
                  <c:v>0.34650770583275026</c:v>
                </c:pt>
                <c:pt idx="4">
                  <c:v>0.09399501228986132</c:v>
                </c:pt>
              </c:numCache>
            </c:numRef>
          </c:val>
          <c:shape val="box"/>
        </c:ser>
        <c:shape val="box"/>
        <c:axId val="39443225"/>
        <c:axId val="19444706"/>
      </c:bar3DChart>
      <c:catAx>
        <c:axId val="39443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OPDIV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9444706"/>
        <c:crosses val="autoZero"/>
        <c:auto val="1"/>
        <c:lblOffset val="100"/>
        <c:noMultiLvlLbl val="0"/>
      </c:catAx>
      <c:valAx>
        <c:axId val="19444706"/>
        <c:scaling>
          <c:orientation val="minMax"/>
        </c:scaling>
        <c:axPos val="l"/>
        <c:majorGridlines/>
        <c:delete val="0"/>
        <c:numFmt formatCode="0.0%" sourceLinked="0"/>
        <c:majorTickMark val="out"/>
        <c:minorTickMark val="none"/>
        <c:tickLblPos val="nextTo"/>
        <c:crossAx val="394432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</c:spPr>
    </c:legend>
    <c:floor>
      <c:spPr>
        <a:solidFill>
          <a:srgbClr val="CCFFCC"/>
        </a:solidFill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 OF HHS INTEREST PENALTIES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Sheet1!$H$94:$H$96</c:f>
              <c:strCache>
                <c:ptCount val="1"/>
                <c:pt idx="0">
                  <c:v>FY 97 PERCENT OF HHS PENALTIES</c:v>
                </c:pt>
              </c:strCache>
            </c:strRef>
          </c:tx>
          <c:spPr>
            <a:pattFill prst="dkHorz">
              <a:fgClr>
                <a:srgbClr val="99CC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Sheet1!$A$97:$A$101</c:f>
              <c:strCache>
                <c:ptCount val="5"/>
                <c:pt idx="0">
                  <c:v>PSC</c:v>
                </c:pt>
                <c:pt idx="1">
                  <c:v>HCFA</c:v>
                </c:pt>
                <c:pt idx="2">
                  <c:v>FDA</c:v>
                </c:pt>
                <c:pt idx="3">
                  <c:v>NIH</c:v>
                </c:pt>
                <c:pt idx="4">
                  <c:v>CDC</c:v>
                </c:pt>
              </c:strCache>
            </c:strRef>
          </c:cat>
          <c:val>
            <c:numRef>
              <c:f>Sheet1!$H$97:$H$101</c:f>
              <c:numCache>
                <c:ptCount val="5"/>
                <c:pt idx="0">
                  <c:v>0.17700531589036222</c:v>
                </c:pt>
                <c:pt idx="1">
                  <c:v>0</c:v>
                </c:pt>
                <c:pt idx="2">
                  <c:v>0.018240025294942987</c:v>
                </c:pt>
                <c:pt idx="3">
                  <c:v>0.7715748078177184</c:v>
                </c:pt>
                <c:pt idx="4">
                  <c:v>0.033179850996976464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Sheet1!$I$94:$I$96</c:f>
              <c:strCache>
                <c:ptCount val="1"/>
                <c:pt idx="0">
                  <c:v>FY 98 PERCENT OF HHS PENALTIES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strRef>
              <c:f>Sheet1!$A$97:$A$101</c:f>
              <c:strCache>
                <c:ptCount val="5"/>
                <c:pt idx="0">
                  <c:v>PSC</c:v>
                </c:pt>
                <c:pt idx="1">
                  <c:v>HCFA</c:v>
                </c:pt>
                <c:pt idx="2">
                  <c:v>FDA</c:v>
                </c:pt>
                <c:pt idx="3">
                  <c:v>NIH</c:v>
                </c:pt>
                <c:pt idx="4">
                  <c:v>CDC</c:v>
                </c:pt>
              </c:strCache>
            </c:strRef>
          </c:cat>
          <c:val>
            <c:numRef>
              <c:f>Sheet1!$I$97:$I$101</c:f>
              <c:numCache>
                <c:ptCount val="5"/>
                <c:pt idx="0">
                  <c:v>0.24305512654187517</c:v>
                </c:pt>
                <c:pt idx="1">
                  <c:v>0</c:v>
                </c:pt>
                <c:pt idx="2">
                  <c:v>0.010481662239245485</c:v>
                </c:pt>
                <c:pt idx="3">
                  <c:v>0.718004159716645</c:v>
                </c:pt>
                <c:pt idx="4">
                  <c:v>0.028459051502234302</c:v>
                </c:pt>
              </c:numCache>
            </c:numRef>
          </c:val>
          <c:shape val="box"/>
        </c:ser>
        <c:shape val="box"/>
        <c:axId val="40784627"/>
        <c:axId val="31517324"/>
      </c:bar3DChart>
      <c:catAx>
        <c:axId val="40784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OPDIV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1517324"/>
        <c:crosses val="autoZero"/>
        <c:auto val="1"/>
        <c:lblOffset val="100"/>
        <c:noMultiLvlLbl val="0"/>
      </c:catAx>
      <c:valAx>
        <c:axId val="31517324"/>
        <c:scaling>
          <c:orientation val="minMax"/>
        </c:scaling>
        <c:axPos val="l"/>
        <c:majorGridlines/>
        <c:delete val="0"/>
        <c:numFmt formatCode="0.0%" sourceLinked="0"/>
        <c:majorTickMark val="out"/>
        <c:minorTickMark val="none"/>
        <c:tickLblPos val="nextTo"/>
        <c:crossAx val="407846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</c:spPr>
    </c:legend>
    <c:floor>
      <c:spPr>
        <a:solidFill>
          <a:srgbClr val="CCFFFF"/>
        </a:solidFill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 OF HHS PAYMENTS &amp; PENALTIES - FY 97  &amp; FY 98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Sheet1!$D$94:$D$96</c:f>
              <c:strCache>
                <c:ptCount val="1"/>
                <c:pt idx="0">
                  <c:v>FY 97 PERCENT OF HHS PAYMENTS</c:v>
                </c:pt>
              </c:strCache>
            </c:strRef>
          </c:tx>
          <c:spPr>
            <a:pattFill prst="openDmnd">
              <a:fgClr>
                <a:srgbClr val="333333"/>
              </a:fgClr>
              <a:bgClr>
                <a:srgbClr val="CCFFCC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strRef>
              <c:f>Sheet1!$A$97:$A$101</c:f>
              <c:strCache>
                <c:ptCount val="5"/>
                <c:pt idx="0">
                  <c:v>PSC</c:v>
                </c:pt>
                <c:pt idx="1">
                  <c:v>HCFA</c:v>
                </c:pt>
                <c:pt idx="2">
                  <c:v>FDA</c:v>
                </c:pt>
                <c:pt idx="3">
                  <c:v>NIH</c:v>
                </c:pt>
                <c:pt idx="4">
                  <c:v>CDC</c:v>
                </c:pt>
              </c:strCache>
            </c:strRef>
          </c:cat>
          <c:val>
            <c:numRef>
              <c:f>Sheet1!$D$97:$D$101</c:f>
              <c:numCache>
                <c:ptCount val="5"/>
                <c:pt idx="0">
                  <c:v>0.5235504332987645</c:v>
                </c:pt>
                <c:pt idx="1">
                  <c:v>0.005432207802594142</c:v>
                </c:pt>
                <c:pt idx="2">
                  <c:v>0.048362209775887746</c:v>
                </c:pt>
                <c:pt idx="3">
                  <c:v>0.3480377029471618</c:v>
                </c:pt>
                <c:pt idx="4">
                  <c:v>0.07461744617559184</c:v>
                </c:pt>
              </c:numCache>
            </c:numRef>
          </c:val>
        </c:ser>
        <c:ser>
          <c:idx val="1"/>
          <c:order val="1"/>
          <c:tx>
            <c:strRef>
              <c:f>Sheet1!$E$94:$E$96</c:f>
              <c:strCache>
                <c:ptCount val="1"/>
                <c:pt idx="0">
                  <c:v>FY 98 PERCENT OF HHS PAYMENTS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strRef>
              <c:f>Sheet1!$A$97:$A$101</c:f>
              <c:strCache>
                <c:ptCount val="5"/>
                <c:pt idx="0">
                  <c:v>PSC</c:v>
                </c:pt>
                <c:pt idx="1">
                  <c:v>HCFA</c:v>
                </c:pt>
                <c:pt idx="2">
                  <c:v>FDA</c:v>
                </c:pt>
                <c:pt idx="3">
                  <c:v>NIH</c:v>
                </c:pt>
                <c:pt idx="4">
                  <c:v>CDC</c:v>
                </c:pt>
              </c:strCache>
            </c:strRef>
          </c:cat>
          <c:val>
            <c:numRef>
              <c:f>Sheet1!$E$97:$E$101</c:f>
              <c:numCache>
                <c:ptCount val="5"/>
                <c:pt idx="0">
                  <c:v>0.47273534635879216</c:v>
                </c:pt>
                <c:pt idx="1">
                  <c:v>0.005564526257243842</c:v>
                </c:pt>
                <c:pt idx="2">
                  <c:v>0.08119740926135242</c:v>
                </c:pt>
                <c:pt idx="3">
                  <c:v>0.34650770583275026</c:v>
                </c:pt>
                <c:pt idx="4">
                  <c:v>0.09399501228986132</c:v>
                </c:pt>
              </c:numCache>
            </c:numRef>
          </c:val>
        </c:ser>
        <c:ser>
          <c:idx val="2"/>
          <c:order val="2"/>
          <c:tx>
            <c:strRef>
              <c:f>Sheet1!$H$94:$H$96</c:f>
              <c:strCache>
                <c:ptCount val="1"/>
                <c:pt idx="0">
                  <c:v>FY 97 PERCENT OF HHS PENALTIES</c:v>
                </c:pt>
              </c:strCache>
            </c:strRef>
          </c:tx>
          <c:spPr>
            <a:pattFill prst="openDmnd">
              <a:fgClr>
                <a:srgbClr val="FFFFCC"/>
              </a:fgClr>
              <a:bgClr>
                <a:srgbClr val="FF66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openDmnd">
                <a:fgClr>
                  <a:srgbClr val="FFFFCC"/>
                </a:fgClr>
                <a:bgClr>
                  <a:srgbClr val="FF6600"/>
                </a:bgClr>
              </a:pattFill>
            </c:spPr>
          </c:dPt>
          <c:cat>
            <c:strRef>
              <c:f>Sheet1!$A$97:$A$101</c:f>
              <c:strCache>
                <c:ptCount val="5"/>
                <c:pt idx="0">
                  <c:v>PSC</c:v>
                </c:pt>
                <c:pt idx="1">
                  <c:v>HCFA</c:v>
                </c:pt>
                <c:pt idx="2">
                  <c:v>FDA</c:v>
                </c:pt>
                <c:pt idx="3">
                  <c:v>NIH</c:v>
                </c:pt>
                <c:pt idx="4">
                  <c:v>CDC</c:v>
                </c:pt>
              </c:strCache>
            </c:strRef>
          </c:cat>
          <c:val>
            <c:numRef>
              <c:f>Sheet1!$H$97:$H$101</c:f>
              <c:numCache>
                <c:ptCount val="5"/>
                <c:pt idx="0">
                  <c:v>0.17700531589036222</c:v>
                </c:pt>
                <c:pt idx="1">
                  <c:v>0</c:v>
                </c:pt>
                <c:pt idx="2">
                  <c:v>0.018240025294942987</c:v>
                </c:pt>
                <c:pt idx="3">
                  <c:v>0.7715748078177184</c:v>
                </c:pt>
                <c:pt idx="4">
                  <c:v>0.033179850996976464</c:v>
                </c:pt>
              </c:numCache>
            </c:numRef>
          </c:val>
        </c:ser>
        <c:ser>
          <c:idx val="3"/>
          <c:order val="3"/>
          <c:tx>
            <c:strRef>
              <c:f>Sheet1!$I$94:$I$96</c:f>
              <c:strCache>
                <c:ptCount val="1"/>
                <c:pt idx="0">
                  <c:v>FY 98 PERCENT OF HHS PENALTIES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strRef>
              <c:f>Sheet1!$A$97:$A$101</c:f>
              <c:strCache>
                <c:ptCount val="5"/>
                <c:pt idx="0">
                  <c:v>PSC</c:v>
                </c:pt>
                <c:pt idx="1">
                  <c:v>HCFA</c:v>
                </c:pt>
                <c:pt idx="2">
                  <c:v>FDA</c:v>
                </c:pt>
                <c:pt idx="3">
                  <c:v>NIH</c:v>
                </c:pt>
                <c:pt idx="4">
                  <c:v>CDC</c:v>
                </c:pt>
              </c:strCache>
            </c:strRef>
          </c:cat>
          <c:val>
            <c:numRef>
              <c:f>Sheet1!$I$97:$I$101</c:f>
              <c:numCache>
                <c:ptCount val="5"/>
                <c:pt idx="0">
                  <c:v>0.24305512654187517</c:v>
                </c:pt>
                <c:pt idx="1">
                  <c:v>0</c:v>
                </c:pt>
                <c:pt idx="2">
                  <c:v>0.010481662239245485</c:v>
                </c:pt>
                <c:pt idx="3">
                  <c:v>0.718004159716645</c:v>
                </c:pt>
                <c:pt idx="4">
                  <c:v>0.028459051502234302</c:v>
                </c:pt>
              </c:numCache>
            </c:numRef>
          </c:val>
        </c:ser>
        <c:axId val="15220461"/>
        <c:axId val="2766422"/>
      </c:barChart>
      <c:catAx>
        <c:axId val="15220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OPDIV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66422"/>
        <c:crosses val="autoZero"/>
        <c:auto val="1"/>
        <c:lblOffset val="100"/>
        <c:noMultiLvlLbl val="0"/>
      </c:catAx>
      <c:valAx>
        <c:axId val="27664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2204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 OF HHS PAYMENTS VERSES PERCENT OF HHS PENALTIES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Sheet1!$D$94:$D$96</c:f>
              <c:strCache>
                <c:ptCount val="1"/>
                <c:pt idx="0">
                  <c:v>FY 97 PERCENT OF HHS PAYMENTS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Sheet1!$A$97:$A$101</c:f>
              <c:strCache>
                <c:ptCount val="5"/>
                <c:pt idx="0">
                  <c:v>PSC</c:v>
                </c:pt>
                <c:pt idx="1">
                  <c:v>HCFA</c:v>
                </c:pt>
                <c:pt idx="2">
                  <c:v>FDA</c:v>
                </c:pt>
                <c:pt idx="3">
                  <c:v>NIH</c:v>
                </c:pt>
                <c:pt idx="4">
                  <c:v>CDC</c:v>
                </c:pt>
              </c:strCache>
            </c:strRef>
          </c:cat>
          <c:val>
            <c:numRef>
              <c:f>Sheet1!$D$97:$D$101</c:f>
              <c:numCache>
                <c:ptCount val="5"/>
                <c:pt idx="0">
                  <c:v>0.5235504332987645</c:v>
                </c:pt>
                <c:pt idx="1">
                  <c:v>0.005432207802594142</c:v>
                </c:pt>
                <c:pt idx="2">
                  <c:v>0.048362209775887746</c:v>
                </c:pt>
                <c:pt idx="3">
                  <c:v>0.3480377029471618</c:v>
                </c:pt>
                <c:pt idx="4">
                  <c:v>0.07461744617559184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Sheet1!$H$94:$H$96</c:f>
              <c:strCache>
                <c:ptCount val="1"/>
                <c:pt idx="0">
                  <c:v>FY 97 PERCENT OF HHS PENALTIES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Sheet1!$A$97:$A$101</c:f>
              <c:strCache>
                <c:ptCount val="5"/>
                <c:pt idx="0">
                  <c:v>PSC</c:v>
                </c:pt>
                <c:pt idx="1">
                  <c:v>HCFA</c:v>
                </c:pt>
                <c:pt idx="2">
                  <c:v>FDA</c:v>
                </c:pt>
                <c:pt idx="3">
                  <c:v>NIH</c:v>
                </c:pt>
                <c:pt idx="4">
                  <c:v>CDC</c:v>
                </c:pt>
              </c:strCache>
            </c:strRef>
          </c:cat>
          <c:val>
            <c:numRef>
              <c:f>Sheet1!$H$97:$H$101</c:f>
              <c:numCache>
                <c:ptCount val="5"/>
                <c:pt idx="0">
                  <c:v>0.17700531589036222</c:v>
                </c:pt>
                <c:pt idx="1">
                  <c:v>0</c:v>
                </c:pt>
                <c:pt idx="2">
                  <c:v>0.018240025294942987</c:v>
                </c:pt>
                <c:pt idx="3">
                  <c:v>0.7715748078177184</c:v>
                </c:pt>
                <c:pt idx="4">
                  <c:v>0.033179850996976464</c:v>
                </c:pt>
              </c:numCache>
            </c:numRef>
          </c:val>
          <c:smooth val="0"/>
        </c:ser>
        <c:axId val="24897799"/>
        <c:axId val="22753600"/>
      </c:lineChart>
      <c:catAx>
        <c:axId val="24897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OPDIV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753600"/>
        <c:crosses val="autoZero"/>
        <c:auto val="1"/>
        <c:lblOffset val="100"/>
        <c:noMultiLvlLbl val="0"/>
      </c:catAx>
      <c:valAx>
        <c:axId val="22753600"/>
        <c:scaling>
          <c:orientation val="minMax"/>
        </c:scaling>
        <c:axPos val="l"/>
        <c:majorGridlines/>
        <c:delete val="0"/>
        <c:numFmt formatCode="0.0%" sourceLinked="0"/>
        <c:majorTickMark val="out"/>
        <c:minorTickMark val="none"/>
        <c:tickLblPos val="nextTo"/>
        <c:crossAx val="24897799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43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43"/>
  </sheetViews>
  <pageMargins left="0.75" right="0.75" top="1" bottom="1" header="0.5" footer="0.5"/>
  <pageSetup horizontalDpi="600" verticalDpi="6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43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43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43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43"/>
  </sheetViews>
  <pageMargins left="0.75" right="0.75" top="1" bottom="1" header="0.5" footer="0.5"/>
  <pageSetup horizontalDpi="600" verticalDpi="600" orientation="landscape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43"/>
  </sheetViews>
  <pageMargins left="0.75" right="0.75" top="1" bottom="1" header="0.5" footer="0.5"/>
  <pageSetup horizontalDpi="600" verticalDpi="600" orientation="landscape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43"/>
  </sheetViews>
  <pageMargins left="0.75" right="0.75" top="1" bottom="1" header="0.5" footer="0.5"/>
  <pageSetup horizontalDpi="600" verticalDpi="600" orientation="landscape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49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43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43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43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43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43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43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43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4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Chart 1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6"/>
  <sheetViews>
    <sheetView tabSelected="1" zoomScale="80" zoomScaleNormal="80" workbookViewId="0" topLeftCell="A1">
      <pane xSplit="1" ySplit="5" topLeftCell="I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6" sqref="L6"/>
    </sheetView>
  </sheetViews>
  <sheetFormatPr defaultColWidth="9.140625" defaultRowHeight="12.75"/>
  <cols>
    <col min="1" max="1" width="33.00390625" style="0" bestFit="1" customWidth="1"/>
    <col min="2" max="2" width="17.421875" style="0" bestFit="1" customWidth="1"/>
    <col min="3" max="3" width="18.140625" style="0" bestFit="1" customWidth="1"/>
    <col min="4" max="4" width="16.00390625" style="0" bestFit="1" customWidth="1"/>
    <col min="5" max="5" width="17.57421875" style="0" bestFit="1" customWidth="1"/>
    <col min="6" max="6" width="16.00390625" style="0" bestFit="1" customWidth="1"/>
    <col min="7" max="7" width="17.57421875" style="0" bestFit="1" customWidth="1"/>
    <col min="8" max="8" width="15.00390625" style="5" customWidth="1"/>
    <col min="9" max="9" width="18.7109375" style="0" bestFit="1" customWidth="1"/>
    <col min="10" max="10" width="18.57421875" style="0" bestFit="1" customWidth="1"/>
    <col min="11" max="11" width="17.140625" style="0" bestFit="1" customWidth="1"/>
    <col min="12" max="12" width="18.7109375" style="0" bestFit="1" customWidth="1"/>
    <col min="13" max="13" width="17.140625" style="0" bestFit="1" customWidth="1"/>
    <col min="14" max="14" width="18.7109375" style="0" bestFit="1" customWidth="1"/>
  </cols>
  <sheetData>
    <row r="1" spans="1:12" ht="12.75">
      <c r="A1" t="s">
        <v>0</v>
      </c>
      <c r="I1" s="30" t="s">
        <v>93</v>
      </c>
      <c r="J1" s="5"/>
      <c r="K1" s="5"/>
      <c r="L1" s="5"/>
    </row>
    <row r="2" ht="12.75">
      <c r="A2" t="s">
        <v>1</v>
      </c>
    </row>
    <row r="3" spans="2:14" ht="12.75">
      <c r="B3" s="1" t="s">
        <v>37</v>
      </c>
      <c r="C3" s="1" t="s">
        <v>37</v>
      </c>
      <c r="D3" s="1" t="s">
        <v>37</v>
      </c>
      <c r="E3" s="1" t="s">
        <v>37</v>
      </c>
      <c r="F3" s="1" t="s">
        <v>37</v>
      </c>
      <c r="G3" s="1" t="s">
        <v>37</v>
      </c>
      <c r="I3" s="1" t="s">
        <v>45</v>
      </c>
      <c r="J3" s="1" t="s">
        <v>45</v>
      </c>
      <c r="K3" s="1" t="s">
        <v>45</v>
      </c>
      <c r="L3" s="1" t="s">
        <v>45</v>
      </c>
      <c r="M3" s="1" t="s">
        <v>45</v>
      </c>
      <c r="N3" s="1" t="s">
        <v>45</v>
      </c>
    </row>
    <row r="4" spans="2:14" ht="12.75">
      <c r="B4" s="1" t="s">
        <v>38</v>
      </c>
      <c r="C4" s="1" t="s">
        <v>38</v>
      </c>
      <c r="D4" s="1" t="s">
        <v>38</v>
      </c>
      <c r="E4" s="1" t="s">
        <v>38</v>
      </c>
      <c r="F4" s="1" t="s">
        <v>38</v>
      </c>
      <c r="G4" s="1" t="s">
        <v>38</v>
      </c>
      <c r="I4" s="1" t="s">
        <v>46</v>
      </c>
      <c r="J4" s="1" t="s">
        <v>46</v>
      </c>
      <c r="K4" s="1" t="s">
        <v>46</v>
      </c>
      <c r="L4" s="1" t="s">
        <v>46</v>
      </c>
      <c r="M4" s="1" t="s">
        <v>46</v>
      </c>
      <c r="N4" s="1" t="s">
        <v>46</v>
      </c>
    </row>
    <row r="5" spans="2:14" ht="12.75">
      <c r="B5" s="1" t="s">
        <v>39</v>
      </c>
      <c r="C5" s="1" t="s">
        <v>40</v>
      </c>
      <c r="D5" s="1" t="s">
        <v>41</v>
      </c>
      <c r="E5" s="1" t="s">
        <v>42</v>
      </c>
      <c r="F5" s="1" t="s">
        <v>43</v>
      </c>
      <c r="G5" s="1" t="s">
        <v>44</v>
      </c>
      <c r="I5" s="1" t="s">
        <v>39</v>
      </c>
      <c r="J5" s="1" t="s">
        <v>40</v>
      </c>
      <c r="K5" s="1" t="s">
        <v>41</v>
      </c>
      <c r="L5" s="1" t="s">
        <v>42</v>
      </c>
      <c r="M5" s="1" t="s">
        <v>43</v>
      </c>
      <c r="N5" s="1" t="s">
        <v>44</v>
      </c>
    </row>
    <row r="6" spans="1:14" ht="12.75">
      <c r="A6" s="2" t="s">
        <v>2</v>
      </c>
      <c r="B6" s="4">
        <v>1868167734</v>
      </c>
      <c r="C6" s="4">
        <v>209001826</v>
      </c>
      <c r="D6" s="4">
        <v>198458631</v>
      </c>
      <c r="E6" s="4">
        <v>1262800000</v>
      </c>
      <c r="F6" s="4">
        <v>868711661</v>
      </c>
      <c r="G6" s="4">
        <f>SUM(B6:F6)</f>
        <v>4407139852</v>
      </c>
      <c r="I6" s="3">
        <v>1309884477</v>
      </c>
      <c r="J6" s="3">
        <v>170971405</v>
      </c>
      <c r="K6" s="3">
        <v>214974755</v>
      </c>
      <c r="L6" s="3">
        <v>1390300000</v>
      </c>
      <c r="M6" s="3">
        <v>774450478</v>
      </c>
      <c r="N6" s="6">
        <f>SUM(I6:M6)</f>
        <v>3860581115</v>
      </c>
    </row>
    <row r="7" spans="1:14" ht="12.75">
      <c r="A7" t="s">
        <v>4</v>
      </c>
      <c r="B7" s="7">
        <v>526977</v>
      </c>
      <c r="C7" s="7">
        <v>6203</v>
      </c>
      <c r="D7" s="7">
        <v>90514</v>
      </c>
      <c r="E7" s="7">
        <v>386266</v>
      </c>
      <c r="F7" s="7">
        <v>104780</v>
      </c>
      <c r="G7" s="7">
        <f>SUM(B7:F7)</f>
        <v>1114740</v>
      </c>
      <c r="I7" s="7">
        <v>602272</v>
      </c>
      <c r="J7" s="7">
        <v>6249</v>
      </c>
      <c r="K7" s="7">
        <v>55634</v>
      </c>
      <c r="L7" s="7">
        <v>400369</v>
      </c>
      <c r="M7" s="7">
        <v>85837</v>
      </c>
      <c r="N7" s="8">
        <f>SUM(I7:M7)</f>
        <v>1150361</v>
      </c>
    </row>
    <row r="9" spans="1:14" ht="12.75">
      <c r="A9" t="s">
        <v>3</v>
      </c>
      <c r="B9" s="7">
        <v>184928</v>
      </c>
      <c r="C9" s="7">
        <v>5410</v>
      </c>
      <c r="D9" s="7">
        <v>61508</v>
      </c>
      <c r="E9" s="7">
        <v>270476</v>
      </c>
      <c r="F9" s="7">
        <v>93254</v>
      </c>
      <c r="G9" s="7">
        <f>SUM(B9:F9)</f>
        <v>615576</v>
      </c>
      <c r="H9" s="7"/>
      <c r="I9" s="7">
        <v>207182</v>
      </c>
      <c r="J9" s="7"/>
      <c r="K9" s="7"/>
      <c r="L9" s="7"/>
      <c r="M9" s="7"/>
      <c r="N9" s="7"/>
    </row>
    <row r="10" spans="1:14" ht="12.75">
      <c r="A10" t="s">
        <v>5</v>
      </c>
      <c r="B10" s="7">
        <v>342049</v>
      </c>
      <c r="C10" s="7">
        <v>793</v>
      </c>
      <c r="D10" s="7">
        <v>29006</v>
      </c>
      <c r="E10" s="7">
        <v>115790</v>
      </c>
      <c r="F10" s="7">
        <v>11526</v>
      </c>
      <c r="G10" s="7">
        <f>SUM(B10:F10)</f>
        <v>499164</v>
      </c>
      <c r="H10" s="7"/>
      <c r="I10" s="7">
        <v>395090</v>
      </c>
      <c r="J10" s="7"/>
      <c r="K10" s="7"/>
      <c r="L10" s="7"/>
      <c r="M10" s="7"/>
      <c r="N10" s="7"/>
    </row>
    <row r="11" spans="1:14" ht="12.75">
      <c r="A11" t="s">
        <v>49</v>
      </c>
      <c r="B11" s="11">
        <f>SUM(B9/B7)</f>
        <v>0.3509223362689453</v>
      </c>
      <c r="C11" s="11">
        <f aca="true" t="shared" si="0" ref="C11:N11">SUM(C9/C7)</f>
        <v>0.8721586329195551</v>
      </c>
      <c r="D11" s="11">
        <f t="shared" si="0"/>
        <v>0.6795412864308283</v>
      </c>
      <c r="E11" s="11">
        <f t="shared" si="0"/>
        <v>0.7002324822790512</v>
      </c>
      <c r="F11" s="11">
        <f t="shared" si="0"/>
        <v>0.889998091238786</v>
      </c>
      <c r="G11" s="11">
        <f t="shared" si="0"/>
        <v>0.5522148662468378</v>
      </c>
      <c r="H11" s="12" t="s">
        <v>48</v>
      </c>
      <c r="I11" s="11">
        <f t="shared" si="0"/>
        <v>0.34400071728388504</v>
      </c>
      <c r="J11" s="11">
        <f t="shared" si="0"/>
        <v>0</v>
      </c>
      <c r="K11" s="11">
        <f t="shared" si="0"/>
        <v>0</v>
      </c>
      <c r="L11" s="11">
        <f t="shared" si="0"/>
        <v>0</v>
      </c>
      <c r="M11" s="11">
        <f t="shared" si="0"/>
        <v>0</v>
      </c>
      <c r="N11" s="11">
        <f t="shared" si="0"/>
        <v>0</v>
      </c>
    </row>
    <row r="13" spans="1:14" ht="12.75">
      <c r="A13" t="s">
        <v>6</v>
      </c>
      <c r="B13" s="4">
        <v>38361946</v>
      </c>
      <c r="C13" s="3">
        <v>0</v>
      </c>
      <c r="D13" s="3">
        <v>5557180</v>
      </c>
      <c r="E13" s="3">
        <v>479000000</v>
      </c>
      <c r="F13" s="3">
        <v>37415554</v>
      </c>
      <c r="G13" s="3">
        <f>SUM(B13:F13)</f>
        <v>560334680</v>
      </c>
      <c r="H13" s="13"/>
      <c r="I13" s="3">
        <v>53444146</v>
      </c>
      <c r="J13" s="3">
        <v>0</v>
      </c>
      <c r="K13" s="3">
        <v>6323491</v>
      </c>
      <c r="L13" s="3">
        <v>320800000</v>
      </c>
      <c r="M13" s="3">
        <v>26203199</v>
      </c>
      <c r="N13" s="3">
        <f>SUM(I13:M13)</f>
        <v>406770836</v>
      </c>
    </row>
    <row r="14" spans="1:14" ht="12.75">
      <c r="A14" t="s">
        <v>7</v>
      </c>
      <c r="B14" s="7">
        <v>13542</v>
      </c>
      <c r="C14" s="7">
        <v>0</v>
      </c>
      <c r="D14" s="7">
        <v>1155</v>
      </c>
      <c r="E14" s="7">
        <v>82443</v>
      </c>
      <c r="F14" s="7">
        <v>3641</v>
      </c>
      <c r="G14" s="7">
        <f>SUM(B14:F14)</f>
        <v>100781</v>
      </c>
      <c r="H14" s="9" t="s">
        <v>48</v>
      </c>
      <c r="I14" s="7">
        <v>18899</v>
      </c>
      <c r="J14" s="7">
        <v>0</v>
      </c>
      <c r="K14" s="7">
        <v>1879</v>
      </c>
      <c r="L14" s="7">
        <v>94031</v>
      </c>
      <c r="M14" s="7">
        <v>3146</v>
      </c>
      <c r="N14" s="8">
        <f>SUM(I14:M14)</f>
        <v>117955</v>
      </c>
    </row>
    <row r="15" spans="1:14" ht="12.75">
      <c r="A15" t="s">
        <v>8</v>
      </c>
      <c r="B15" s="11">
        <f aca="true" t="shared" si="1" ref="B15:G15">SUM(B14/B7)</f>
        <v>0.025697516210384894</v>
      </c>
      <c r="C15" s="11">
        <f t="shared" si="1"/>
        <v>0</v>
      </c>
      <c r="D15" s="11">
        <f t="shared" si="1"/>
        <v>0.012760456945886824</v>
      </c>
      <c r="E15" s="11">
        <f t="shared" si="1"/>
        <v>0.21343581883986681</v>
      </c>
      <c r="F15" s="11">
        <f t="shared" si="1"/>
        <v>0.03474899790036266</v>
      </c>
      <c r="G15" s="11">
        <f t="shared" si="1"/>
        <v>0.09040762868471572</v>
      </c>
      <c r="H15" s="10" t="s">
        <v>48</v>
      </c>
      <c r="I15" s="11">
        <f aca="true" t="shared" si="2" ref="I15:N15">SUM(I14/I7)</f>
        <v>0.031379509590351205</v>
      </c>
      <c r="J15" s="11">
        <f t="shared" si="2"/>
        <v>0</v>
      </c>
      <c r="K15" s="11">
        <f t="shared" si="2"/>
        <v>0.03377431067332926</v>
      </c>
      <c r="L15" s="11">
        <f t="shared" si="2"/>
        <v>0.23486084087429346</v>
      </c>
      <c r="M15" s="11">
        <f t="shared" si="2"/>
        <v>0.036650861516595405</v>
      </c>
      <c r="N15" s="11">
        <f t="shared" si="2"/>
        <v>0.10253737739718227</v>
      </c>
    </row>
    <row r="16" ht="12.75">
      <c r="A16" t="s">
        <v>9</v>
      </c>
    </row>
    <row r="17" spans="1:14" ht="12.75">
      <c r="A17" t="s">
        <v>10</v>
      </c>
      <c r="B17" s="3">
        <v>288915</v>
      </c>
      <c r="C17">
        <v>0</v>
      </c>
      <c r="D17" s="3">
        <v>17441</v>
      </c>
      <c r="E17" s="3">
        <v>597760</v>
      </c>
      <c r="F17" s="3">
        <v>86672</v>
      </c>
      <c r="G17" s="3">
        <f>SUM(B17:F17)</f>
        <v>990788</v>
      </c>
      <c r="I17" s="3">
        <v>248660</v>
      </c>
      <c r="J17" s="3">
        <v>0</v>
      </c>
      <c r="K17" s="3">
        <v>22820</v>
      </c>
      <c r="L17" s="3">
        <v>472107</v>
      </c>
      <c r="M17" s="3">
        <v>62608</v>
      </c>
      <c r="N17" s="6">
        <f>SUM(I17:M17)</f>
        <v>806195</v>
      </c>
    </row>
    <row r="18" spans="1:14" ht="12.75">
      <c r="A18" t="s">
        <v>11</v>
      </c>
      <c r="B18" s="7">
        <v>11803</v>
      </c>
      <c r="C18">
        <v>0</v>
      </c>
      <c r="D18">
        <v>509</v>
      </c>
      <c r="E18" s="7">
        <v>34867</v>
      </c>
      <c r="F18">
        <v>1382</v>
      </c>
      <c r="G18" s="7">
        <f>SUM(B18:F18)</f>
        <v>48561</v>
      </c>
      <c r="I18" s="7">
        <v>8957</v>
      </c>
      <c r="J18" s="7">
        <v>0</v>
      </c>
      <c r="K18" s="7">
        <v>923</v>
      </c>
      <c r="L18" s="7">
        <v>39044</v>
      </c>
      <c r="M18" s="7">
        <v>1679</v>
      </c>
      <c r="N18" s="7">
        <f>SUM(I18:M18)</f>
        <v>50603</v>
      </c>
    </row>
    <row r="19" spans="1:14" ht="12.75">
      <c r="A19" t="s">
        <v>12</v>
      </c>
      <c r="B19" s="11">
        <f aca="true" t="shared" si="3" ref="B19:G19">SUM(B18/B7)</f>
        <v>0.022397561942931094</v>
      </c>
      <c r="C19" s="11">
        <f t="shared" si="3"/>
        <v>0</v>
      </c>
      <c r="D19" s="11">
        <f t="shared" si="3"/>
        <v>0.005623439467927613</v>
      </c>
      <c r="E19" s="11">
        <f t="shared" si="3"/>
        <v>0.09026681095410935</v>
      </c>
      <c r="F19" s="11">
        <f t="shared" si="3"/>
        <v>0.013189539988547433</v>
      </c>
      <c r="G19" s="11">
        <f t="shared" si="3"/>
        <v>0.043562624468485925</v>
      </c>
      <c r="I19" s="11">
        <f aca="true" t="shared" si="4" ref="I19:N19">SUM(I18/I7)</f>
        <v>0.014872017958663195</v>
      </c>
      <c r="J19" s="11">
        <f t="shared" si="4"/>
        <v>0</v>
      </c>
      <c r="K19" s="11">
        <f t="shared" si="4"/>
        <v>0.016590574109357586</v>
      </c>
      <c r="L19" s="11">
        <f t="shared" si="4"/>
        <v>0.09752003776516163</v>
      </c>
      <c r="M19" s="11">
        <f t="shared" si="4"/>
        <v>0.019560329461654067</v>
      </c>
      <c r="N19" s="11">
        <f t="shared" si="4"/>
        <v>0.04398880003755343</v>
      </c>
    </row>
    <row r="20" ht="12.75">
      <c r="A20" t="s">
        <v>13</v>
      </c>
    </row>
    <row r="21" spans="1:14" ht="12.75">
      <c r="A21" t="s">
        <v>10</v>
      </c>
      <c r="B21">
        <v>0</v>
      </c>
      <c r="C21">
        <v>0</v>
      </c>
      <c r="D21">
        <v>0</v>
      </c>
      <c r="F21">
        <v>0</v>
      </c>
      <c r="G21">
        <f>SUM(B21:F21)</f>
        <v>0</v>
      </c>
      <c r="J21" s="3">
        <v>0</v>
      </c>
      <c r="K21" s="3">
        <v>0</v>
      </c>
      <c r="L21" s="3">
        <v>0</v>
      </c>
      <c r="M21" s="3">
        <v>0</v>
      </c>
      <c r="N21" s="6">
        <f>SUM(I21:M21)</f>
        <v>0</v>
      </c>
    </row>
    <row r="22" spans="1:14" ht="12.75">
      <c r="A22" t="s">
        <v>11</v>
      </c>
      <c r="B22">
        <v>0</v>
      </c>
      <c r="C22">
        <v>0</v>
      </c>
      <c r="D22">
        <v>0</v>
      </c>
      <c r="F22">
        <v>0</v>
      </c>
      <c r="G22">
        <f>SUM(B22:F22)</f>
        <v>0</v>
      </c>
      <c r="I22" s="9" t="s">
        <v>48</v>
      </c>
      <c r="J22" s="9" t="s">
        <v>48</v>
      </c>
      <c r="K22" s="9" t="s">
        <v>48</v>
      </c>
      <c r="L22" s="9" t="s">
        <v>48</v>
      </c>
      <c r="M22" s="9" t="s">
        <v>48</v>
      </c>
      <c r="N22" s="7">
        <f>SUM(I22:M22)</f>
        <v>0</v>
      </c>
    </row>
    <row r="23" spans="1:14" ht="12.75">
      <c r="A23" t="s">
        <v>14</v>
      </c>
      <c r="B23" s="25">
        <f aca="true" t="shared" si="5" ref="B23:G23">SUM(B22/B7)</f>
        <v>0</v>
      </c>
      <c r="C23" s="25">
        <f t="shared" si="5"/>
        <v>0</v>
      </c>
      <c r="D23" s="25">
        <f t="shared" si="5"/>
        <v>0</v>
      </c>
      <c r="E23" s="25">
        <f t="shared" si="5"/>
        <v>0</v>
      </c>
      <c r="F23" s="25">
        <f t="shared" si="5"/>
        <v>0</v>
      </c>
      <c r="G23" s="25">
        <f t="shared" si="5"/>
        <v>0</v>
      </c>
      <c r="I23" s="11" t="e">
        <f aca="true" t="shared" si="6" ref="I23:N23">SUM(I22/I7)</f>
        <v>#VALUE!</v>
      </c>
      <c r="J23" s="11" t="e">
        <f t="shared" si="6"/>
        <v>#VALUE!</v>
      </c>
      <c r="K23" s="11" t="e">
        <f t="shared" si="6"/>
        <v>#VALUE!</v>
      </c>
      <c r="L23" s="11" t="e">
        <f t="shared" si="6"/>
        <v>#VALUE!</v>
      </c>
      <c r="M23" s="11" t="e">
        <f t="shared" si="6"/>
        <v>#VALUE!</v>
      </c>
      <c r="N23" s="11">
        <f t="shared" si="6"/>
        <v>0</v>
      </c>
    </row>
    <row r="24" ht="12.75">
      <c r="A24" t="s">
        <v>15</v>
      </c>
    </row>
    <row r="25" ht="12.75">
      <c r="A25" t="s">
        <v>16</v>
      </c>
    </row>
    <row r="26" spans="1:13" ht="12.75">
      <c r="A26" t="s">
        <v>17</v>
      </c>
      <c r="B26">
        <v>1</v>
      </c>
      <c r="C26">
        <v>0</v>
      </c>
      <c r="D26">
        <v>1</v>
      </c>
      <c r="E26">
        <v>1</v>
      </c>
      <c r="F26">
        <v>2</v>
      </c>
      <c r="I26">
        <v>3</v>
      </c>
      <c r="J26">
        <v>0</v>
      </c>
      <c r="K26">
        <v>1</v>
      </c>
      <c r="L26">
        <v>1</v>
      </c>
      <c r="M26">
        <v>2</v>
      </c>
    </row>
    <row r="27" spans="1:13" ht="12.75">
      <c r="A27" t="s">
        <v>18</v>
      </c>
      <c r="B27">
        <v>2</v>
      </c>
      <c r="C27">
        <v>0</v>
      </c>
      <c r="D27">
        <v>2</v>
      </c>
      <c r="E27">
        <v>2</v>
      </c>
      <c r="F27">
        <v>1</v>
      </c>
      <c r="I27">
        <v>2</v>
      </c>
      <c r="J27">
        <v>0</v>
      </c>
      <c r="K27">
        <v>2</v>
      </c>
      <c r="L27">
        <v>3</v>
      </c>
      <c r="M27">
        <v>3</v>
      </c>
    </row>
    <row r="28" spans="1:13" ht="12.75">
      <c r="A28" t="s">
        <v>19</v>
      </c>
      <c r="B28">
        <v>3</v>
      </c>
      <c r="C28">
        <v>0</v>
      </c>
      <c r="D28">
        <v>3</v>
      </c>
      <c r="E28">
        <v>3</v>
      </c>
      <c r="F28">
        <v>3</v>
      </c>
      <c r="I28">
        <v>1</v>
      </c>
      <c r="J28">
        <v>0</v>
      </c>
      <c r="K28">
        <v>3</v>
      </c>
      <c r="L28">
        <v>2</v>
      </c>
      <c r="M28">
        <v>1</v>
      </c>
    </row>
    <row r="29" ht="12.75">
      <c r="A29" t="s">
        <v>20</v>
      </c>
    </row>
    <row r="30" spans="1:13" ht="12.75">
      <c r="A30" t="s">
        <v>21</v>
      </c>
      <c r="B30">
        <v>3</v>
      </c>
      <c r="C30">
        <v>0</v>
      </c>
      <c r="D30">
        <v>4</v>
      </c>
      <c r="E30">
        <v>0</v>
      </c>
      <c r="F30">
        <v>0</v>
      </c>
      <c r="I30">
        <v>3</v>
      </c>
      <c r="J30">
        <v>0</v>
      </c>
      <c r="K30">
        <v>3</v>
      </c>
      <c r="L30">
        <v>0</v>
      </c>
      <c r="M30">
        <v>0</v>
      </c>
    </row>
    <row r="31" spans="1:13" ht="12.75">
      <c r="A31" t="s">
        <v>22</v>
      </c>
      <c r="B31">
        <v>2</v>
      </c>
      <c r="C31">
        <v>0</v>
      </c>
      <c r="D31">
        <v>3</v>
      </c>
      <c r="E31">
        <v>0</v>
      </c>
      <c r="F31">
        <v>0</v>
      </c>
      <c r="I31">
        <v>2</v>
      </c>
      <c r="J31">
        <v>0</v>
      </c>
      <c r="K31">
        <v>2</v>
      </c>
      <c r="L31">
        <v>0</v>
      </c>
      <c r="M31">
        <v>0</v>
      </c>
    </row>
    <row r="32" spans="1:13" ht="12.75">
      <c r="A32" t="s">
        <v>23</v>
      </c>
      <c r="B32">
        <v>1</v>
      </c>
      <c r="C32">
        <v>0</v>
      </c>
      <c r="D32">
        <v>2</v>
      </c>
      <c r="E32">
        <v>0</v>
      </c>
      <c r="F32">
        <v>0</v>
      </c>
      <c r="I32">
        <v>1</v>
      </c>
      <c r="J32">
        <v>0</v>
      </c>
      <c r="K32">
        <v>1</v>
      </c>
      <c r="L32">
        <v>0</v>
      </c>
      <c r="M32">
        <v>0</v>
      </c>
    </row>
    <row r="33" spans="1:6" ht="12.75">
      <c r="A33" t="s">
        <v>24</v>
      </c>
      <c r="D33">
        <v>1</v>
      </c>
      <c r="E33">
        <v>0</v>
      </c>
      <c r="F33">
        <v>0</v>
      </c>
    </row>
    <row r="34" ht="12.75">
      <c r="A34" t="s">
        <v>25</v>
      </c>
    </row>
    <row r="35" ht="12.75">
      <c r="A35" t="s">
        <v>26</v>
      </c>
    </row>
    <row r="36" spans="1:14" ht="12.75">
      <c r="A36" t="s">
        <v>27</v>
      </c>
      <c r="B36" s="6">
        <f>SUM(B39+B42)</f>
        <v>235</v>
      </c>
      <c r="C36" s="6">
        <f aca="true" t="shared" si="7" ref="C36:N36">SUM(C39+C42)</f>
        <v>0</v>
      </c>
      <c r="D36" s="6">
        <f t="shared" si="7"/>
        <v>579</v>
      </c>
      <c r="E36" s="6">
        <f t="shared" si="7"/>
        <v>41867</v>
      </c>
      <c r="F36" s="6">
        <f t="shared" si="7"/>
        <v>1140</v>
      </c>
      <c r="G36" s="6">
        <f t="shared" si="7"/>
        <v>43821</v>
      </c>
      <c r="H36" s="16" t="s">
        <v>48</v>
      </c>
      <c r="I36" s="6">
        <f t="shared" si="7"/>
        <v>137</v>
      </c>
      <c r="J36" s="6">
        <f t="shared" si="7"/>
        <v>0</v>
      </c>
      <c r="K36" s="6">
        <f t="shared" si="7"/>
        <v>669</v>
      </c>
      <c r="L36" s="6">
        <f t="shared" si="7"/>
        <v>48388</v>
      </c>
      <c r="M36" s="6">
        <f t="shared" si="7"/>
        <v>534</v>
      </c>
      <c r="N36" s="6">
        <f t="shared" si="7"/>
        <v>49728</v>
      </c>
    </row>
    <row r="37" spans="1:14" ht="12.75">
      <c r="A37" t="s">
        <v>28</v>
      </c>
      <c r="B37" s="8">
        <f>SUM(B40+B43)</f>
        <v>1739</v>
      </c>
      <c r="C37" s="8">
        <f>SUM(C40+C43)</f>
        <v>0</v>
      </c>
      <c r="D37" s="8">
        <f>SUM(D40+D43)</f>
        <v>646</v>
      </c>
      <c r="E37" s="8">
        <f>SUM(E40+E43)</f>
        <v>47576</v>
      </c>
      <c r="F37" s="8">
        <f>SUM(F40+F43)</f>
        <v>2259</v>
      </c>
      <c r="G37" s="8">
        <f>SUM(G40+G43)</f>
        <v>52220</v>
      </c>
      <c r="H37" s="8" t="s">
        <v>48</v>
      </c>
      <c r="I37" s="8">
        <f aca="true" t="shared" si="8" ref="I37:N37">SUM(I40+I43)</f>
        <v>9942</v>
      </c>
      <c r="J37" s="8">
        <f t="shared" si="8"/>
        <v>0</v>
      </c>
      <c r="K37" s="8">
        <f t="shared" si="8"/>
        <v>956</v>
      </c>
      <c r="L37" s="8">
        <f t="shared" si="8"/>
        <v>54987</v>
      </c>
      <c r="M37" s="8">
        <f t="shared" si="8"/>
        <v>1467</v>
      </c>
      <c r="N37" s="8">
        <f t="shared" si="8"/>
        <v>67352</v>
      </c>
    </row>
    <row r="38" ht="12.75">
      <c r="A38" t="s">
        <v>29</v>
      </c>
    </row>
    <row r="39" spans="1:14" ht="12.75">
      <c r="A39" t="s">
        <v>27</v>
      </c>
      <c r="B39" s="3">
        <v>235</v>
      </c>
      <c r="C39" s="3">
        <v>0</v>
      </c>
      <c r="D39" s="3">
        <v>579</v>
      </c>
      <c r="E39" s="3">
        <v>41867</v>
      </c>
      <c r="F39" s="3">
        <v>1140</v>
      </c>
      <c r="G39" s="3">
        <f>SUM(B39:F39)</f>
        <v>43821</v>
      </c>
      <c r="H39" s="13"/>
      <c r="I39" s="3">
        <v>137</v>
      </c>
      <c r="J39" s="3">
        <v>0</v>
      </c>
      <c r="K39" s="3">
        <v>469</v>
      </c>
      <c r="L39" s="3">
        <v>48388</v>
      </c>
      <c r="M39" s="3">
        <v>534</v>
      </c>
      <c r="N39" s="3">
        <f>SUM(I39:M39)</f>
        <v>49528</v>
      </c>
    </row>
    <row r="40" spans="1:14" ht="12.75">
      <c r="A40" t="s">
        <v>28</v>
      </c>
      <c r="B40" s="7">
        <v>1739</v>
      </c>
      <c r="C40" s="7">
        <v>0</v>
      </c>
      <c r="D40" s="7">
        <v>646</v>
      </c>
      <c r="E40" s="7">
        <v>47576</v>
      </c>
      <c r="F40" s="7">
        <v>2259</v>
      </c>
      <c r="G40" s="9">
        <f>SUM(B40:F40)</f>
        <v>52220</v>
      </c>
      <c r="H40" s="15"/>
      <c r="I40" s="7">
        <v>9942</v>
      </c>
      <c r="J40" s="7">
        <v>0</v>
      </c>
      <c r="K40" s="7">
        <v>919</v>
      </c>
      <c r="L40" s="7">
        <v>54987</v>
      </c>
      <c r="M40" s="7">
        <v>1467</v>
      </c>
      <c r="N40" s="7">
        <f>SUM(I40:M40)</f>
        <v>67315</v>
      </c>
    </row>
    <row r="41" ht="12.75">
      <c r="A41" t="s">
        <v>30</v>
      </c>
    </row>
    <row r="42" spans="1:14" ht="12.75">
      <c r="A42" t="s">
        <v>27</v>
      </c>
      <c r="B42" s="14"/>
      <c r="C42" s="14"/>
      <c r="D42" s="14"/>
      <c r="E42" s="14">
        <v>0</v>
      </c>
      <c r="F42" s="14">
        <v>0</v>
      </c>
      <c r="G42" s="14">
        <f>SUM(B41:F41)</f>
        <v>0</v>
      </c>
      <c r="H42" s="13"/>
      <c r="I42" s="3">
        <v>0</v>
      </c>
      <c r="J42" s="3">
        <v>0</v>
      </c>
      <c r="K42" s="3">
        <v>200</v>
      </c>
      <c r="L42" s="3">
        <v>0</v>
      </c>
      <c r="M42" s="3">
        <v>0</v>
      </c>
      <c r="N42" s="3">
        <f>SUM(I42:M42)</f>
        <v>200</v>
      </c>
    </row>
    <row r="43" spans="1:14" ht="12.75">
      <c r="A43" t="s">
        <v>28</v>
      </c>
      <c r="B43" s="7"/>
      <c r="C43" s="7"/>
      <c r="D43" s="7"/>
      <c r="E43" s="7">
        <v>0</v>
      </c>
      <c r="F43" s="7">
        <v>0</v>
      </c>
      <c r="G43" s="7">
        <f>SUM(B43:F43)</f>
        <v>0</v>
      </c>
      <c r="H43" s="15"/>
      <c r="I43" s="7">
        <v>0</v>
      </c>
      <c r="J43" s="7">
        <v>0</v>
      </c>
      <c r="K43" s="7">
        <v>37</v>
      </c>
      <c r="L43" s="7">
        <v>0</v>
      </c>
      <c r="M43" s="7">
        <v>0</v>
      </c>
      <c r="N43" s="7">
        <f>SUM(I43:M43)</f>
        <v>37</v>
      </c>
    </row>
    <row r="44" spans="1:11" ht="12.75">
      <c r="A44" t="s">
        <v>31</v>
      </c>
      <c r="K44" t="s">
        <v>51</v>
      </c>
    </row>
    <row r="46" spans="1:2" ht="12.75">
      <c r="A46" t="s">
        <v>32</v>
      </c>
      <c r="B46" t="s">
        <v>48</v>
      </c>
    </row>
    <row r="47" spans="1:14" ht="12.75">
      <c r="A47" t="s">
        <v>33</v>
      </c>
      <c r="B47" s="3">
        <v>59794215</v>
      </c>
      <c r="C47" s="3">
        <v>0</v>
      </c>
      <c r="D47" s="3">
        <v>74836</v>
      </c>
      <c r="E47" s="3">
        <v>0</v>
      </c>
      <c r="F47" s="3">
        <v>0</v>
      </c>
      <c r="G47" s="3">
        <f>SUM(B47:F47)</f>
        <v>59869051</v>
      </c>
      <c r="H47" s="17" t="s">
        <v>48</v>
      </c>
      <c r="I47" s="3">
        <v>44355711</v>
      </c>
      <c r="J47" s="3">
        <v>0</v>
      </c>
      <c r="K47" s="3">
        <v>0</v>
      </c>
      <c r="L47" s="3">
        <v>0</v>
      </c>
      <c r="M47" s="3">
        <v>0</v>
      </c>
      <c r="N47" s="3">
        <f>SUM(I47:M47)</f>
        <v>44355711</v>
      </c>
    </row>
    <row r="48" spans="1:14" ht="12.75">
      <c r="A48" t="s">
        <v>34</v>
      </c>
      <c r="B48" s="7">
        <v>58283</v>
      </c>
      <c r="C48" s="7"/>
      <c r="D48" s="7">
        <v>15</v>
      </c>
      <c r="E48" s="7">
        <v>0</v>
      </c>
      <c r="F48" s="7">
        <v>0</v>
      </c>
      <c r="G48" s="7">
        <f>SUM(B48:F48)</f>
        <v>58298</v>
      </c>
      <c r="H48" s="7"/>
      <c r="I48" s="7">
        <v>57599</v>
      </c>
      <c r="J48" s="7">
        <v>0</v>
      </c>
      <c r="K48" s="7">
        <v>0</v>
      </c>
      <c r="L48" s="7">
        <v>0</v>
      </c>
      <c r="M48" s="7">
        <v>0</v>
      </c>
      <c r="N48" s="7">
        <f>SUM(I48:M48)</f>
        <v>57599</v>
      </c>
    </row>
    <row r="49" spans="1:14" ht="12.75">
      <c r="A49" t="s">
        <v>35</v>
      </c>
      <c r="B49" s="11">
        <f>SUM(B48/B7)</f>
        <v>0.1105987547843644</v>
      </c>
      <c r="C49" s="11">
        <f aca="true" t="shared" si="9" ref="C49:N49">SUM(C48/C7)</f>
        <v>0</v>
      </c>
      <c r="D49" s="11">
        <f t="shared" si="9"/>
        <v>0.00016572022007645227</v>
      </c>
      <c r="E49" s="11">
        <f t="shared" si="9"/>
        <v>0</v>
      </c>
      <c r="F49" s="11">
        <f t="shared" si="9"/>
        <v>0</v>
      </c>
      <c r="G49" s="11">
        <f t="shared" si="9"/>
        <v>0.05229739670237006</v>
      </c>
      <c r="H49" s="12" t="s">
        <v>48</v>
      </c>
      <c r="I49" s="11">
        <f t="shared" si="9"/>
        <v>0.09563619095690984</v>
      </c>
      <c r="J49" s="11">
        <f t="shared" si="9"/>
        <v>0</v>
      </c>
      <c r="K49" s="11">
        <f t="shared" si="9"/>
        <v>0</v>
      </c>
      <c r="L49" s="11">
        <f t="shared" si="9"/>
        <v>0</v>
      </c>
      <c r="M49" s="11">
        <f t="shared" si="9"/>
        <v>0</v>
      </c>
      <c r="N49" s="11">
        <f t="shared" si="9"/>
        <v>0.050070369214533526</v>
      </c>
    </row>
    <row r="51" ht="12.75">
      <c r="A51" t="s">
        <v>36</v>
      </c>
    </row>
    <row r="52" spans="1:14" ht="12.75">
      <c r="A52" t="s">
        <v>52</v>
      </c>
      <c r="B52" s="6">
        <f aca="true" t="shared" si="10" ref="B52:G52">SUM(B6-B13)</f>
        <v>1829805788</v>
      </c>
      <c r="C52" s="6">
        <f t="shared" si="10"/>
        <v>209001826</v>
      </c>
      <c r="D52" s="6">
        <f t="shared" si="10"/>
        <v>192901451</v>
      </c>
      <c r="E52" s="6">
        <f t="shared" si="10"/>
        <v>783800000</v>
      </c>
      <c r="F52" s="6">
        <f t="shared" si="10"/>
        <v>831296107</v>
      </c>
      <c r="G52" s="6">
        <f t="shared" si="10"/>
        <v>3846805172</v>
      </c>
      <c r="H52" s="4" t="s">
        <v>48</v>
      </c>
      <c r="I52" s="3">
        <f>SUM(I6-I13)</f>
        <v>1256440331</v>
      </c>
      <c r="J52" s="3">
        <f>SUM(J6-J13-J47)</f>
        <v>170971405</v>
      </c>
      <c r="K52" s="3">
        <f>SUM(K6-K13-K47)</f>
        <v>208651264</v>
      </c>
      <c r="L52" s="3">
        <f>SUM(L6-L13-L47)</f>
        <v>1069500000</v>
      </c>
      <c r="M52" s="3">
        <f>SUM(M6-M13-M47)</f>
        <v>748247279</v>
      </c>
      <c r="N52" s="3">
        <f>SUM(N6-N13-N47)</f>
        <v>3409454568</v>
      </c>
    </row>
    <row r="53" spans="1:14" ht="12.75">
      <c r="A53" t="s">
        <v>53</v>
      </c>
      <c r="B53" s="8">
        <f aca="true" t="shared" si="11" ref="B53:G53">SUM(B7-B14)</f>
        <v>513435</v>
      </c>
      <c r="C53" s="8">
        <f t="shared" si="11"/>
        <v>6203</v>
      </c>
      <c r="D53" s="8">
        <f t="shared" si="11"/>
        <v>89359</v>
      </c>
      <c r="E53" s="8">
        <f t="shared" si="11"/>
        <v>303823</v>
      </c>
      <c r="F53" s="8">
        <f t="shared" si="11"/>
        <v>101139</v>
      </c>
      <c r="G53" s="8">
        <f t="shared" si="11"/>
        <v>1013959</v>
      </c>
      <c r="H53" s="8" t="s">
        <v>48</v>
      </c>
      <c r="I53" s="8">
        <f>SUM(I7-I14)</f>
        <v>583373</v>
      </c>
      <c r="J53" s="8">
        <f>SUM(J7-J14)</f>
        <v>6249</v>
      </c>
      <c r="K53" s="8">
        <f>SUM(K7-K14)</f>
        <v>53755</v>
      </c>
      <c r="L53" s="8">
        <f>SUM(L7-L14)</f>
        <v>306338</v>
      </c>
      <c r="M53" s="8">
        <f>SUM(M7-M14)</f>
        <v>82691</v>
      </c>
      <c r="N53" s="8">
        <f>SUM(N7-N14)</f>
        <v>1032406</v>
      </c>
    </row>
    <row r="54" spans="1:14" ht="12.75">
      <c r="A54" t="s">
        <v>50</v>
      </c>
      <c r="B54" s="11">
        <f>SUM(B53/B7)</f>
        <v>0.9743024837896151</v>
      </c>
      <c r="C54" s="11">
        <f aca="true" t="shared" si="12" ref="C54:N54">SUM(C53/C7)</f>
        <v>1</v>
      </c>
      <c r="D54" s="11">
        <f t="shared" si="12"/>
        <v>0.9872395430541132</v>
      </c>
      <c r="E54" s="11">
        <f t="shared" si="12"/>
        <v>0.7865641811601332</v>
      </c>
      <c r="F54" s="11">
        <f t="shared" si="12"/>
        <v>0.9652510020996373</v>
      </c>
      <c r="G54" s="11">
        <f t="shared" si="12"/>
        <v>0.9095923713152843</v>
      </c>
      <c r="H54" s="12" t="s">
        <v>48</v>
      </c>
      <c r="I54" s="11">
        <f t="shared" si="12"/>
        <v>0.9686204904096488</v>
      </c>
      <c r="J54" s="11">
        <f t="shared" si="12"/>
        <v>1</v>
      </c>
      <c r="K54" s="11">
        <f t="shared" si="12"/>
        <v>0.9662256893266707</v>
      </c>
      <c r="L54" s="11">
        <f t="shared" si="12"/>
        <v>0.7651391591257065</v>
      </c>
      <c r="M54" s="11">
        <f t="shared" si="12"/>
        <v>0.9633491384834046</v>
      </c>
      <c r="N54" s="11">
        <f t="shared" si="12"/>
        <v>0.8974626226028177</v>
      </c>
    </row>
    <row r="56" spans="1:14" ht="12.75">
      <c r="A56" t="s">
        <v>47</v>
      </c>
      <c r="B56" t="s">
        <v>54</v>
      </c>
      <c r="C56" t="s">
        <v>54</v>
      </c>
      <c r="D56" t="s">
        <v>54</v>
      </c>
      <c r="E56" t="s">
        <v>54</v>
      </c>
      <c r="F56" t="s">
        <v>54</v>
      </c>
      <c r="G56" t="s">
        <v>54</v>
      </c>
      <c r="H56" t="s">
        <v>54</v>
      </c>
      <c r="I56" t="s">
        <v>54</v>
      </c>
      <c r="J56" t="s">
        <v>54</v>
      </c>
      <c r="K56" t="s">
        <v>54</v>
      </c>
      <c r="L56" t="s">
        <v>54</v>
      </c>
      <c r="M56" t="s">
        <v>54</v>
      </c>
      <c r="N56" t="s">
        <v>54</v>
      </c>
    </row>
    <row r="58" spans="2:10" ht="12.75">
      <c r="B58" t="s">
        <v>55</v>
      </c>
      <c r="F58" t="s">
        <v>58</v>
      </c>
      <c r="J58" t="s">
        <v>60</v>
      </c>
    </row>
    <row r="59" spans="2:12" ht="12.75">
      <c r="B59" s="1" t="s">
        <v>46</v>
      </c>
      <c r="C59" s="1" t="s">
        <v>38</v>
      </c>
      <c r="D59" s="1" t="s">
        <v>56</v>
      </c>
      <c r="E59" s="1" t="s">
        <v>46</v>
      </c>
      <c r="F59" s="1" t="s">
        <v>38</v>
      </c>
      <c r="G59" s="1" t="s">
        <v>56</v>
      </c>
      <c r="H59" s="5" t="s">
        <v>59</v>
      </c>
      <c r="I59" s="1" t="s">
        <v>46</v>
      </c>
      <c r="J59" s="1" t="s">
        <v>38</v>
      </c>
      <c r="K59" s="1" t="s">
        <v>56</v>
      </c>
      <c r="L59" s="5" t="s">
        <v>59</v>
      </c>
    </row>
    <row r="61" spans="1:12" ht="12.75">
      <c r="A61" s="1" t="s">
        <v>39</v>
      </c>
      <c r="B61" s="19">
        <f>+I54</f>
        <v>0.9686204904096488</v>
      </c>
      <c r="C61" s="11">
        <f>+B54</f>
        <v>0.9743024837896151</v>
      </c>
      <c r="D61" s="19">
        <f>SUM(C61-B61)</f>
        <v>0.0056819933799663325</v>
      </c>
      <c r="E61" s="8">
        <f>+I18</f>
        <v>8957</v>
      </c>
      <c r="F61" s="7">
        <f>+B18</f>
        <v>11803</v>
      </c>
      <c r="G61" s="8">
        <f>SUM(F61-E61)</f>
        <v>2846</v>
      </c>
      <c r="H61" s="20">
        <f>SUM(G61/E61)</f>
        <v>0.3177403148375572</v>
      </c>
      <c r="I61" s="6">
        <f>I17</f>
        <v>248660</v>
      </c>
      <c r="J61" s="3">
        <f>+B17</f>
        <v>288915</v>
      </c>
      <c r="K61" s="6">
        <f>SUM(J61-I61)</f>
        <v>40255</v>
      </c>
      <c r="L61" s="11">
        <f>SUM(K61/I61)</f>
        <v>0.1618877181693879</v>
      </c>
    </row>
    <row r="62" spans="1:12" ht="12.75">
      <c r="A62" s="1" t="s">
        <v>40</v>
      </c>
      <c r="B62" s="19">
        <f>+J54</f>
        <v>1</v>
      </c>
      <c r="C62" s="19">
        <f>+C54</f>
        <v>1</v>
      </c>
      <c r="D62" s="19">
        <f aca="true" t="shared" si="13" ref="D62:D67">SUM(C62-B62)</f>
        <v>0</v>
      </c>
      <c r="E62" s="8">
        <f>+J18</f>
        <v>0</v>
      </c>
      <c r="F62" s="7">
        <f>+C18</f>
        <v>0</v>
      </c>
      <c r="G62" s="8">
        <f aca="true" t="shared" si="14" ref="G62:G67">SUM(F62-E62)</f>
        <v>0</v>
      </c>
      <c r="H62" s="20" t="e">
        <f aca="true" t="shared" si="15" ref="H62:H67">SUM(G62/E62)</f>
        <v>#DIV/0!</v>
      </c>
      <c r="I62" s="6">
        <f>+J17</f>
        <v>0</v>
      </c>
      <c r="J62" s="3">
        <v>0</v>
      </c>
      <c r="K62" s="6">
        <f aca="true" t="shared" si="16" ref="K62:K67">SUM(J62-I62)</f>
        <v>0</v>
      </c>
      <c r="L62" s="11" t="e">
        <f aca="true" t="shared" si="17" ref="L62:L67">SUM(K62/I62)</f>
        <v>#DIV/0!</v>
      </c>
    </row>
    <row r="63" spans="1:12" ht="12.75">
      <c r="A63" s="1" t="s">
        <v>41</v>
      </c>
      <c r="B63" s="19">
        <f>+K54</f>
        <v>0.9662256893266707</v>
      </c>
      <c r="C63" s="19">
        <f>+D54</f>
        <v>0.9872395430541132</v>
      </c>
      <c r="D63" s="19">
        <f t="shared" si="13"/>
        <v>0.021013853727442466</v>
      </c>
      <c r="E63" s="8">
        <f>+K18</f>
        <v>923</v>
      </c>
      <c r="F63" s="7">
        <f>+D18</f>
        <v>509</v>
      </c>
      <c r="G63" s="8">
        <f t="shared" si="14"/>
        <v>-414</v>
      </c>
      <c r="H63" s="20">
        <f t="shared" si="15"/>
        <v>-0.4485373781148429</v>
      </c>
      <c r="I63" s="6">
        <f>+K17</f>
        <v>22820</v>
      </c>
      <c r="J63" s="3">
        <f>+D17</f>
        <v>17441</v>
      </c>
      <c r="K63" s="6">
        <f t="shared" si="16"/>
        <v>-5379</v>
      </c>
      <c r="L63" s="11">
        <f t="shared" si="17"/>
        <v>-0.2357142857142857</v>
      </c>
    </row>
    <row r="64" spans="1:12" ht="12.75">
      <c r="A64" s="1" t="s">
        <v>57</v>
      </c>
      <c r="B64" s="19">
        <f>+L54</f>
        <v>0.7651391591257065</v>
      </c>
      <c r="C64" s="19">
        <f>+E54</f>
        <v>0.7865641811601332</v>
      </c>
      <c r="D64" s="19">
        <f t="shared" si="13"/>
        <v>0.021425022034426644</v>
      </c>
      <c r="E64" s="8">
        <f>+L18</f>
        <v>39044</v>
      </c>
      <c r="F64" s="7">
        <f>+E18</f>
        <v>34867</v>
      </c>
      <c r="G64" s="8">
        <f t="shared" si="14"/>
        <v>-4177</v>
      </c>
      <c r="H64" s="20">
        <f t="shared" si="15"/>
        <v>-0.10698186661202745</v>
      </c>
      <c r="I64" s="6">
        <f>+L17</f>
        <v>472107</v>
      </c>
      <c r="J64" s="3">
        <f>+E17</f>
        <v>597760</v>
      </c>
      <c r="K64" s="6">
        <f t="shared" si="16"/>
        <v>125653</v>
      </c>
      <c r="L64" s="11">
        <f t="shared" si="17"/>
        <v>0.2661536473723118</v>
      </c>
    </row>
    <row r="65" spans="1:12" ht="12.75">
      <c r="A65" s="1" t="s">
        <v>43</v>
      </c>
      <c r="B65" s="19">
        <f>+M54</f>
        <v>0.9633491384834046</v>
      </c>
      <c r="C65" s="19">
        <f>+F54</f>
        <v>0.9652510020996373</v>
      </c>
      <c r="D65" s="19">
        <f t="shared" si="13"/>
        <v>0.0019018636162326796</v>
      </c>
      <c r="E65" s="8">
        <f>+M18</f>
        <v>1679</v>
      </c>
      <c r="F65" s="7">
        <f>+F18</f>
        <v>1382</v>
      </c>
      <c r="G65" s="8">
        <f t="shared" si="14"/>
        <v>-297</v>
      </c>
      <c r="H65" s="20">
        <f t="shared" si="15"/>
        <v>-0.17689100655151876</v>
      </c>
      <c r="I65" s="6">
        <f>+M17</f>
        <v>62608</v>
      </c>
      <c r="J65" s="3">
        <f>+F17</f>
        <v>86672</v>
      </c>
      <c r="K65" s="6">
        <f t="shared" si="16"/>
        <v>24064</v>
      </c>
      <c r="L65" s="11">
        <f t="shared" si="17"/>
        <v>0.38435982622029136</v>
      </c>
    </row>
    <row r="66" spans="1:12" ht="12.75">
      <c r="A66" s="1"/>
      <c r="B66" s="19" t="s">
        <v>48</v>
      </c>
      <c r="D66" s="19" t="s">
        <v>48</v>
      </c>
      <c r="F66" s="7"/>
      <c r="G66" s="8" t="s">
        <v>48</v>
      </c>
      <c r="H66" s="20" t="s">
        <v>48</v>
      </c>
      <c r="J66" s="3"/>
      <c r="K66" s="6" t="s">
        <v>48</v>
      </c>
      <c r="L66" s="12" t="s">
        <v>48</v>
      </c>
    </row>
    <row r="67" spans="1:12" ht="12.75">
      <c r="A67" s="1" t="s">
        <v>44</v>
      </c>
      <c r="B67" s="19">
        <f>+N54</f>
        <v>0.8974626226028177</v>
      </c>
      <c r="C67" s="19">
        <f>+G54</f>
        <v>0.9095923713152843</v>
      </c>
      <c r="D67" s="19">
        <f t="shared" si="13"/>
        <v>0.012129748712466526</v>
      </c>
      <c r="E67" s="8">
        <f>+N18</f>
        <v>50603</v>
      </c>
      <c r="F67" s="7">
        <f>+G18</f>
        <v>48561</v>
      </c>
      <c r="G67" s="8">
        <f t="shared" si="14"/>
        <v>-2042</v>
      </c>
      <c r="H67" s="20">
        <f t="shared" si="15"/>
        <v>-0.040353338734857615</v>
      </c>
      <c r="I67" s="6">
        <f>+N17</f>
        <v>806195</v>
      </c>
      <c r="J67" s="3">
        <f>+G17</f>
        <v>990788</v>
      </c>
      <c r="K67" s="6">
        <f t="shared" si="16"/>
        <v>184593</v>
      </c>
      <c r="L67" s="11">
        <f t="shared" si="17"/>
        <v>0.2289681776741359</v>
      </c>
    </row>
    <row r="68" spans="1:14" ht="12.75">
      <c r="A68" t="s">
        <v>47</v>
      </c>
      <c r="B68" t="s">
        <v>61</v>
      </c>
      <c r="C68" t="s">
        <v>61</v>
      </c>
      <c r="D68" t="s">
        <v>61</v>
      </c>
      <c r="E68" t="s">
        <v>61</v>
      </c>
      <c r="F68" t="s">
        <v>61</v>
      </c>
      <c r="G68" t="s">
        <v>61</v>
      </c>
      <c r="H68" t="s">
        <v>61</v>
      </c>
      <c r="I68" t="s">
        <v>61</v>
      </c>
      <c r="J68" t="s">
        <v>61</v>
      </c>
      <c r="K68" t="s">
        <v>61</v>
      </c>
      <c r="L68" t="s">
        <v>61</v>
      </c>
      <c r="M68" t="s">
        <v>61</v>
      </c>
      <c r="N68" t="s">
        <v>61</v>
      </c>
    </row>
    <row r="70" spans="3:11" ht="12.75">
      <c r="C70" t="s">
        <v>62</v>
      </c>
      <c r="G70" t="s">
        <v>64</v>
      </c>
      <c r="K70" t="s">
        <v>65</v>
      </c>
    </row>
    <row r="71" spans="2:13" ht="12.75">
      <c r="B71" s="1" t="s">
        <v>46</v>
      </c>
      <c r="C71" s="1" t="s">
        <v>38</v>
      </c>
      <c r="D71" s="1" t="s">
        <v>63</v>
      </c>
      <c r="E71" s="1" t="s">
        <v>59</v>
      </c>
      <c r="F71" s="1" t="s">
        <v>46</v>
      </c>
      <c r="G71" s="1" t="s">
        <v>38</v>
      </c>
      <c r="H71" s="1" t="s">
        <v>63</v>
      </c>
      <c r="I71" s="1" t="s">
        <v>59</v>
      </c>
      <c r="J71" s="1" t="s">
        <v>46</v>
      </c>
      <c r="K71" s="1" t="s">
        <v>38</v>
      </c>
      <c r="L71" s="1" t="s">
        <v>63</v>
      </c>
      <c r="M71" s="1" t="s">
        <v>59</v>
      </c>
    </row>
    <row r="73" spans="1:13" ht="12.75">
      <c r="A73" s="1" t="s">
        <v>39</v>
      </c>
      <c r="B73" s="6">
        <f>+I6</f>
        <v>1309884477</v>
      </c>
      <c r="C73" s="6">
        <f>+B6</f>
        <v>1868167734</v>
      </c>
      <c r="D73" s="6">
        <f>SUM(C73-B73)</f>
        <v>558283257</v>
      </c>
      <c r="E73" s="11">
        <f>SUM(D73/B73)</f>
        <v>0.4262080105557278</v>
      </c>
      <c r="F73" s="8">
        <f>+I7</f>
        <v>602272</v>
      </c>
      <c r="G73" s="8">
        <f>+B7</f>
        <v>526977</v>
      </c>
      <c r="H73" s="21">
        <f>SUM(G73-F73)</f>
        <v>-75295</v>
      </c>
      <c r="I73" s="11">
        <f>SUM(H73/F73)</f>
        <v>-0.12501826417299824</v>
      </c>
      <c r="J73" s="6">
        <f>+I13</f>
        <v>53444146</v>
      </c>
      <c r="K73" s="3">
        <f>+B13</f>
        <v>38361946</v>
      </c>
      <c r="L73" s="6">
        <f>SUM(K73-J73)</f>
        <v>-15082200</v>
      </c>
      <c r="M73" s="22">
        <f>SUM(L73/J73)</f>
        <v>-0.28220490229182443</v>
      </c>
    </row>
    <row r="74" spans="1:13" ht="12.75">
      <c r="A74" s="1" t="s">
        <v>40</v>
      </c>
      <c r="B74" s="6">
        <f>+J6</f>
        <v>170971405</v>
      </c>
      <c r="C74" s="6">
        <f>+C6</f>
        <v>209001826</v>
      </c>
      <c r="D74" s="6">
        <f aca="true" t="shared" si="18" ref="D74:D79">SUM(C74-B74)</f>
        <v>38030421</v>
      </c>
      <c r="E74" s="11">
        <f aca="true" t="shared" si="19" ref="E74:E79">SUM(D74/B74)</f>
        <v>0.222437319269851</v>
      </c>
      <c r="F74" s="8">
        <f>+J7</f>
        <v>6249</v>
      </c>
      <c r="G74" s="8">
        <f>+C7</f>
        <v>6203</v>
      </c>
      <c r="H74" s="21">
        <f aca="true" t="shared" si="20" ref="H74:H79">SUM(G74-F74)</f>
        <v>-46</v>
      </c>
      <c r="I74" s="11">
        <f aca="true" t="shared" si="21" ref="I74:I79">SUM(H74/F74)</f>
        <v>-0.007361177788446151</v>
      </c>
      <c r="J74" s="6">
        <f>+J13</f>
        <v>0</v>
      </c>
      <c r="K74" s="6">
        <f>+C13</f>
        <v>0</v>
      </c>
      <c r="L74" s="6">
        <f aca="true" t="shared" si="22" ref="L74:L79">SUM(K74-J74)</f>
        <v>0</v>
      </c>
      <c r="M74" s="22" t="e">
        <f aca="true" t="shared" si="23" ref="M74:M79">SUM(L74/J74)</f>
        <v>#DIV/0!</v>
      </c>
    </row>
    <row r="75" spans="1:13" ht="12.75">
      <c r="A75" s="1" t="s">
        <v>41</v>
      </c>
      <c r="B75" s="6">
        <f>+K6</f>
        <v>214974755</v>
      </c>
      <c r="C75" s="6">
        <f>+D6</f>
        <v>198458631</v>
      </c>
      <c r="D75" s="6">
        <f t="shared" si="18"/>
        <v>-16516124</v>
      </c>
      <c r="E75" s="11">
        <f t="shared" si="19"/>
        <v>-0.07682820245567903</v>
      </c>
      <c r="F75" s="8">
        <f>+K7</f>
        <v>55634</v>
      </c>
      <c r="G75" s="8">
        <f>+D7</f>
        <v>90514</v>
      </c>
      <c r="H75" s="21">
        <f t="shared" si="20"/>
        <v>34880</v>
      </c>
      <c r="I75" s="11">
        <f t="shared" si="21"/>
        <v>0.6269547399072509</v>
      </c>
      <c r="J75" s="6">
        <f>+K13</f>
        <v>6323491</v>
      </c>
      <c r="K75" s="6">
        <f>+D13</f>
        <v>5557180</v>
      </c>
      <c r="L75" s="6">
        <f t="shared" si="22"/>
        <v>-766311</v>
      </c>
      <c r="M75" s="22">
        <f t="shared" si="23"/>
        <v>-0.12118480124349035</v>
      </c>
    </row>
    <row r="76" spans="1:13" ht="12.75">
      <c r="A76" s="1" t="s">
        <v>57</v>
      </c>
      <c r="B76" s="6">
        <f>+L6</f>
        <v>1390300000</v>
      </c>
      <c r="C76" s="6">
        <f>+E6</f>
        <v>1262800000</v>
      </c>
      <c r="D76" s="6">
        <f t="shared" si="18"/>
        <v>-127500000</v>
      </c>
      <c r="E76" s="11">
        <f t="shared" si="19"/>
        <v>-0.09170682586492124</v>
      </c>
      <c r="F76" s="8">
        <f>+L7</f>
        <v>400369</v>
      </c>
      <c r="G76" s="8">
        <f>+E7</f>
        <v>386266</v>
      </c>
      <c r="H76" s="21">
        <f t="shared" si="20"/>
        <v>-14103</v>
      </c>
      <c r="I76" s="11">
        <f t="shared" si="21"/>
        <v>-0.035225004932949354</v>
      </c>
      <c r="J76" s="6">
        <f>+L13</f>
        <v>320800000</v>
      </c>
      <c r="K76" s="6">
        <f>+E13</f>
        <v>479000000</v>
      </c>
      <c r="L76" s="6">
        <f t="shared" si="22"/>
        <v>158200000</v>
      </c>
      <c r="M76" s="22">
        <f t="shared" si="23"/>
        <v>0.493142144638404</v>
      </c>
    </row>
    <row r="77" spans="1:13" ht="12.75">
      <c r="A77" s="1" t="s">
        <v>43</v>
      </c>
      <c r="B77" s="6">
        <f>+M6</f>
        <v>774450478</v>
      </c>
      <c r="C77" s="6">
        <f>+F6</f>
        <v>868711661</v>
      </c>
      <c r="D77" s="6">
        <f t="shared" si="18"/>
        <v>94261183</v>
      </c>
      <c r="E77" s="11">
        <f t="shared" si="19"/>
        <v>0.1217136352519625</v>
      </c>
      <c r="F77" s="8">
        <f>+M7</f>
        <v>85837</v>
      </c>
      <c r="G77" s="8">
        <f>+F7</f>
        <v>104780</v>
      </c>
      <c r="H77" s="21">
        <f t="shared" si="20"/>
        <v>18943</v>
      </c>
      <c r="I77" s="11">
        <f t="shared" si="21"/>
        <v>0.2206857182799958</v>
      </c>
      <c r="J77" s="6">
        <f>+M13</f>
        <v>26203199</v>
      </c>
      <c r="K77" s="6">
        <f>+F13</f>
        <v>37415554</v>
      </c>
      <c r="L77" s="6">
        <f t="shared" si="22"/>
        <v>11212355</v>
      </c>
      <c r="M77" s="22">
        <f t="shared" si="23"/>
        <v>0.4279002346240243</v>
      </c>
    </row>
    <row r="78" spans="1:13" ht="12.75">
      <c r="A78" s="1"/>
      <c r="D78" s="6" t="s">
        <v>48</v>
      </c>
      <c r="E78" s="11" t="s">
        <v>48</v>
      </c>
      <c r="H78" s="21" t="s">
        <v>48</v>
      </c>
      <c r="I78" s="12" t="s">
        <v>48</v>
      </c>
      <c r="L78" s="6" t="s">
        <v>48</v>
      </c>
      <c r="M78" s="23" t="s">
        <v>48</v>
      </c>
    </row>
    <row r="79" spans="1:13" ht="12.75">
      <c r="A79" s="1" t="s">
        <v>44</v>
      </c>
      <c r="B79" s="6">
        <f>+N6</f>
        <v>3860581115</v>
      </c>
      <c r="C79" s="6">
        <f>+G6</f>
        <v>4407139852</v>
      </c>
      <c r="D79" s="6">
        <f t="shared" si="18"/>
        <v>546558737</v>
      </c>
      <c r="E79" s="11">
        <f t="shared" si="19"/>
        <v>0.14157421401570525</v>
      </c>
      <c r="F79" s="8">
        <f>+N7</f>
        <v>1150361</v>
      </c>
      <c r="G79" s="8">
        <f>+G7</f>
        <v>1114740</v>
      </c>
      <c r="H79" s="21">
        <f t="shared" si="20"/>
        <v>-35621</v>
      </c>
      <c r="I79" s="11">
        <f t="shared" si="21"/>
        <v>-0.03096506227175643</v>
      </c>
      <c r="J79" s="6">
        <f>+N13</f>
        <v>406770836</v>
      </c>
      <c r="K79" s="6">
        <f>+G13</f>
        <v>560334680</v>
      </c>
      <c r="L79" s="6">
        <f t="shared" si="22"/>
        <v>153563844</v>
      </c>
      <c r="M79" s="22">
        <f t="shared" si="23"/>
        <v>0.37751930671843936</v>
      </c>
    </row>
    <row r="80" spans="1:14" ht="12.75">
      <c r="A80" t="s">
        <v>47</v>
      </c>
      <c r="B80" t="s">
        <v>54</v>
      </c>
      <c r="C80" t="s">
        <v>54</v>
      </c>
      <c r="D80" t="s">
        <v>54</v>
      </c>
      <c r="E80" t="s">
        <v>54</v>
      </c>
      <c r="F80" t="s">
        <v>54</v>
      </c>
      <c r="G80" t="s">
        <v>54</v>
      </c>
      <c r="H80" t="s">
        <v>54</v>
      </c>
      <c r="I80" t="s">
        <v>54</v>
      </c>
      <c r="J80" t="s">
        <v>54</v>
      </c>
      <c r="K80" t="s">
        <v>54</v>
      </c>
      <c r="L80" t="s">
        <v>54</v>
      </c>
      <c r="M80" t="s">
        <v>54</v>
      </c>
      <c r="N80" t="s">
        <v>54</v>
      </c>
    </row>
    <row r="82" spans="3:7" ht="12.75">
      <c r="C82" t="s">
        <v>66</v>
      </c>
      <c r="G82" t="s">
        <v>67</v>
      </c>
    </row>
    <row r="83" spans="2:9" ht="12.75">
      <c r="B83" s="1" t="s">
        <v>46</v>
      </c>
      <c r="C83" s="1" t="s">
        <v>38</v>
      </c>
      <c r="D83" s="1" t="s">
        <v>63</v>
      </c>
      <c r="E83" s="1" t="s">
        <v>59</v>
      </c>
      <c r="F83" s="1" t="s">
        <v>46</v>
      </c>
      <c r="G83" s="1" t="s">
        <v>38</v>
      </c>
      <c r="H83" s="1" t="s">
        <v>63</v>
      </c>
      <c r="I83" s="1" t="s">
        <v>59</v>
      </c>
    </row>
    <row r="85" spans="1:9" ht="12.75">
      <c r="A85" s="1" t="s">
        <v>39</v>
      </c>
      <c r="B85" s="8">
        <f>+I14</f>
        <v>18899</v>
      </c>
      <c r="C85" s="8">
        <f>+B14</f>
        <v>13542</v>
      </c>
      <c r="D85" s="8">
        <f>SUM(C85-B85)</f>
        <v>-5357</v>
      </c>
      <c r="E85" s="11">
        <f>SUM(D85/B85)</f>
        <v>-0.28345415101328114</v>
      </c>
      <c r="F85" s="8">
        <f>+I37</f>
        <v>9942</v>
      </c>
      <c r="G85" s="8">
        <f>+B37</f>
        <v>1739</v>
      </c>
      <c r="H85" s="21">
        <f>SUM(G85-F85)</f>
        <v>-8203</v>
      </c>
      <c r="I85" s="11">
        <f>SUM(H85/F85)</f>
        <v>-0.8250854958760813</v>
      </c>
    </row>
    <row r="86" spans="1:9" ht="12.75">
      <c r="A86" s="1" t="s">
        <v>40</v>
      </c>
      <c r="B86" s="8">
        <f>+J14</f>
        <v>0</v>
      </c>
      <c r="C86" s="8">
        <f>+C14</f>
        <v>0</v>
      </c>
      <c r="D86" s="8">
        <f aca="true" t="shared" si="24" ref="D86:D91">SUM(C86-B86)</f>
        <v>0</v>
      </c>
      <c r="E86" s="11" t="e">
        <f aca="true" t="shared" si="25" ref="E86:E91">SUM(D86/B86)</f>
        <v>#DIV/0!</v>
      </c>
      <c r="F86" s="8">
        <f>+J37</f>
        <v>0</v>
      </c>
      <c r="G86" s="8">
        <f>+C37</f>
        <v>0</v>
      </c>
      <c r="H86" s="21">
        <f aca="true" t="shared" si="26" ref="H86:H91">SUM(G86-F86)</f>
        <v>0</v>
      </c>
      <c r="I86" s="11" t="e">
        <f>SUM(H86/F86)</f>
        <v>#DIV/0!</v>
      </c>
    </row>
    <row r="87" spans="1:9" ht="12.75">
      <c r="A87" s="1" t="s">
        <v>41</v>
      </c>
      <c r="B87" s="8">
        <f>+K14</f>
        <v>1879</v>
      </c>
      <c r="C87" s="8">
        <f>+D14</f>
        <v>1155</v>
      </c>
      <c r="D87" s="8">
        <f t="shared" si="24"/>
        <v>-724</v>
      </c>
      <c r="E87" s="11">
        <f t="shared" si="25"/>
        <v>-0.3853113358169239</v>
      </c>
      <c r="F87" s="8">
        <f>+K37</f>
        <v>956</v>
      </c>
      <c r="G87" s="8">
        <f>+D37</f>
        <v>646</v>
      </c>
      <c r="H87" s="21">
        <f t="shared" si="26"/>
        <v>-310</v>
      </c>
      <c r="I87" s="11">
        <f>SUM(H87/F87)</f>
        <v>-0.32426778242677823</v>
      </c>
    </row>
    <row r="88" spans="1:9" ht="12.75">
      <c r="A88" s="1" t="s">
        <v>57</v>
      </c>
      <c r="B88" s="8">
        <f>+L14</f>
        <v>94031</v>
      </c>
      <c r="C88" s="8">
        <f>+E14</f>
        <v>82443</v>
      </c>
      <c r="D88" s="8">
        <f t="shared" si="24"/>
        <v>-11588</v>
      </c>
      <c r="E88" s="11">
        <f t="shared" si="25"/>
        <v>-0.12323595410024353</v>
      </c>
      <c r="F88" s="8">
        <f>+L37</f>
        <v>54987</v>
      </c>
      <c r="G88" s="8">
        <f>+E37</f>
        <v>47576</v>
      </c>
      <c r="H88" s="21">
        <f t="shared" si="26"/>
        <v>-7411</v>
      </c>
      <c r="I88" s="11">
        <f>SUM(H88/F88)</f>
        <v>-0.134777311000782</v>
      </c>
    </row>
    <row r="89" spans="1:9" ht="12.75">
      <c r="A89" s="1" t="s">
        <v>43</v>
      </c>
      <c r="B89" s="8">
        <f>+M14</f>
        <v>3146</v>
      </c>
      <c r="C89" s="8">
        <f>+F14</f>
        <v>3641</v>
      </c>
      <c r="D89" s="8">
        <f t="shared" si="24"/>
        <v>495</v>
      </c>
      <c r="E89" s="11">
        <f t="shared" si="25"/>
        <v>0.15734265734265734</v>
      </c>
      <c r="F89" s="8">
        <f>+M37</f>
        <v>1467</v>
      </c>
      <c r="G89" s="8">
        <f>+F37</f>
        <v>2259</v>
      </c>
      <c r="H89" s="21">
        <f t="shared" si="26"/>
        <v>792</v>
      </c>
      <c r="I89" s="11">
        <f>SUM(H89/F89)</f>
        <v>0.5398773006134969</v>
      </c>
    </row>
    <row r="90" spans="1:9" ht="12.75">
      <c r="A90" s="1"/>
      <c r="D90" s="8" t="s">
        <v>48</v>
      </c>
      <c r="E90" s="12" t="s">
        <v>48</v>
      </c>
      <c r="H90" s="21" t="s">
        <v>48</v>
      </c>
      <c r="I90" s="12" t="s">
        <v>48</v>
      </c>
    </row>
    <row r="91" spans="1:9" ht="12.75">
      <c r="A91" s="1" t="s">
        <v>44</v>
      </c>
      <c r="B91" s="8">
        <f>+N14</f>
        <v>117955</v>
      </c>
      <c r="C91" s="8">
        <f>+G14</f>
        <v>100781</v>
      </c>
      <c r="D91" s="8">
        <f t="shared" si="24"/>
        <v>-17174</v>
      </c>
      <c r="E91" s="11">
        <f t="shared" si="25"/>
        <v>-0.14559789750328514</v>
      </c>
      <c r="F91" s="8">
        <f>+N37</f>
        <v>67352</v>
      </c>
      <c r="G91" s="8">
        <f>+G37</f>
        <v>52220</v>
      </c>
      <c r="H91" s="21">
        <f t="shared" si="26"/>
        <v>-15132</v>
      </c>
      <c r="I91" s="11">
        <f>SUM(H91/F91)</f>
        <v>-0.22467038840717424</v>
      </c>
    </row>
    <row r="92" spans="1:14" ht="12.75">
      <c r="A92" t="s">
        <v>47</v>
      </c>
      <c r="B92" t="s">
        <v>54</v>
      </c>
      <c r="C92" t="s">
        <v>54</v>
      </c>
      <c r="D92" t="s">
        <v>54</v>
      </c>
      <c r="E92" t="s">
        <v>54</v>
      </c>
      <c r="F92" t="s">
        <v>54</v>
      </c>
      <c r="G92" t="s">
        <v>54</v>
      </c>
      <c r="H92" t="s">
        <v>54</v>
      </c>
      <c r="I92" t="s">
        <v>54</v>
      </c>
      <c r="J92" t="s">
        <v>54</v>
      </c>
      <c r="K92" t="s">
        <v>54</v>
      </c>
      <c r="L92" t="s">
        <v>54</v>
      </c>
      <c r="M92" t="s">
        <v>54</v>
      </c>
      <c r="N92" t="s">
        <v>54</v>
      </c>
    </row>
    <row r="94" spans="2:14" ht="12.75">
      <c r="B94" s="1" t="s">
        <v>46</v>
      </c>
      <c r="C94" s="1" t="s">
        <v>38</v>
      </c>
      <c r="D94" s="1" t="s">
        <v>46</v>
      </c>
      <c r="E94" s="1" t="s">
        <v>38</v>
      </c>
      <c r="F94" s="1" t="s">
        <v>46</v>
      </c>
      <c r="G94" s="1" t="s">
        <v>38</v>
      </c>
      <c r="H94" s="18" t="s">
        <v>46</v>
      </c>
      <c r="I94" s="1" t="s">
        <v>38</v>
      </c>
      <c r="K94" s="1" t="s">
        <v>75</v>
      </c>
      <c r="L94" s="1" t="s">
        <v>75</v>
      </c>
      <c r="M94" s="1" t="s">
        <v>77</v>
      </c>
      <c r="N94" s="1" t="s">
        <v>77</v>
      </c>
    </row>
    <row r="95" spans="2:14" ht="12.75">
      <c r="B95" s="1" t="s">
        <v>69</v>
      </c>
      <c r="C95" s="1" t="s">
        <v>69</v>
      </c>
      <c r="D95" s="1" t="s">
        <v>71</v>
      </c>
      <c r="E95" s="1" t="s">
        <v>71</v>
      </c>
      <c r="F95" s="1" t="s">
        <v>69</v>
      </c>
      <c r="G95" s="1" t="s">
        <v>69</v>
      </c>
      <c r="H95" s="18" t="s">
        <v>71</v>
      </c>
      <c r="I95" s="1" t="s">
        <v>71</v>
      </c>
      <c r="K95" s="1" t="s">
        <v>76</v>
      </c>
      <c r="L95" s="1" t="s">
        <v>76</v>
      </c>
      <c r="M95" s="1" t="s">
        <v>78</v>
      </c>
      <c r="N95" s="1" t="s">
        <v>78</v>
      </c>
    </row>
    <row r="96" spans="2:14" ht="12.75">
      <c r="B96" s="1" t="s">
        <v>70</v>
      </c>
      <c r="C96" s="1" t="s">
        <v>70</v>
      </c>
      <c r="D96" s="1" t="s">
        <v>72</v>
      </c>
      <c r="E96" s="1" t="s">
        <v>72</v>
      </c>
      <c r="F96" s="1" t="s">
        <v>73</v>
      </c>
      <c r="G96" s="1" t="s">
        <v>73</v>
      </c>
      <c r="H96" s="18" t="s">
        <v>74</v>
      </c>
      <c r="I96" s="1" t="s">
        <v>74</v>
      </c>
      <c r="K96" s="1" t="s">
        <v>46</v>
      </c>
      <c r="L96" s="1" t="s">
        <v>38</v>
      </c>
      <c r="M96" s="1" t="s">
        <v>46</v>
      </c>
      <c r="N96" s="1" t="s">
        <v>38</v>
      </c>
    </row>
    <row r="97" spans="1:14" ht="12.75">
      <c r="A97" s="1" t="s">
        <v>39</v>
      </c>
      <c r="B97" s="8">
        <f>+I7</f>
        <v>602272</v>
      </c>
      <c r="C97" s="8">
        <f>+B7</f>
        <v>526977</v>
      </c>
      <c r="D97" s="11">
        <f>SUM(B97/$B$103)</f>
        <v>0.5235504332987645</v>
      </c>
      <c r="E97" s="11">
        <f>SUM(C97/$C$103)</f>
        <v>0.47273534635879216</v>
      </c>
      <c r="F97" s="8">
        <f>+I18</f>
        <v>8957</v>
      </c>
      <c r="G97" s="7">
        <f>+B18</f>
        <v>11803</v>
      </c>
      <c r="H97" s="20">
        <f>SUM(F97/$F$103)</f>
        <v>0.17700531589036222</v>
      </c>
      <c r="I97" s="11">
        <f>SUM(G97/$G$103)</f>
        <v>0.24305512654187517</v>
      </c>
      <c r="K97" s="6">
        <f>+I17</f>
        <v>248660</v>
      </c>
      <c r="L97" s="7">
        <f>+B17</f>
        <v>288915</v>
      </c>
      <c r="M97" s="11">
        <f>SUM(K97/$K$103)</f>
        <v>0.3084365445084626</v>
      </c>
      <c r="N97" s="11">
        <f>SUM(L97/$L$103)</f>
        <v>0.2916012305356948</v>
      </c>
    </row>
    <row r="98" spans="1:14" ht="12.75">
      <c r="A98" s="1" t="s">
        <v>40</v>
      </c>
      <c r="B98" s="8">
        <f>+J7</f>
        <v>6249</v>
      </c>
      <c r="C98" s="8">
        <f>+C7</f>
        <v>6203</v>
      </c>
      <c r="D98" s="11">
        <f>SUM(B98/$B$103)</f>
        <v>0.005432207802594142</v>
      </c>
      <c r="E98" s="11">
        <f>SUM(C98/$C$103)</f>
        <v>0.005564526257243842</v>
      </c>
      <c r="F98" s="8">
        <f>+J18</f>
        <v>0</v>
      </c>
      <c r="G98" s="7">
        <f>+C18</f>
        <v>0</v>
      </c>
      <c r="H98" s="20">
        <f>SUM(F98/$F$103)</f>
        <v>0</v>
      </c>
      <c r="I98" s="11">
        <f>SUM(G98/$G$103)</f>
        <v>0</v>
      </c>
      <c r="K98" s="6">
        <f>+J17</f>
        <v>0</v>
      </c>
      <c r="L98" s="7">
        <f>+C17</f>
        <v>0</v>
      </c>
      <c r="M98" s="11">
        <f>SUM(K98/$K$103)</f>
        <v>0</v>
      </c>
      <c r="N98" s="11">
        <f>SUM(L98/$L$103)</f>
        <v>0</v>
      </c>
    </row>
    <row r="99" spans="1:14" ht="12.75">
      <c r="A99" s="1" t="s">
        <v>41</v>
      </c>
      <c r="B99" s="8">
        <f>+K7</f>
        <v>55634</v>
      </c>
      <c r="C99" s="8">
        <f>+D7</f>
        <v>90514</v>
      </c>
      <c r="D99" s="11">
        <f>SUM(B99/$B$103)</f>
        <v>0.048362209775887746</v>
      </c>
      <c r="E99" s="11">
        <f>SUM(C99/$C$103)</f>
        <v>0.08119740926135242</v>
      </c>
      <c r="F99" s="8">
        <f>+K18</f>
        <v>923</v>
      </c>
      <c r="G99" s="7">
        <f>+D18</f>
        <v>509</v>
      </c>
      <c r="H99" s="20">
        <f>SUM(F99/$F$103)</f>
        <v>0.018240025294942987</v>
      </c>
      <c r="I99" s="11">
        <f>SUM(G99/$G$103)</f>
        <v>0.010481662239245485</v>
      </c>
      <c r="K99" s="6">
        <f>+K17</f>
        <v>22820</v>
      </c>
      <c r="L99" s="7">
        <f>+D17</f>
        <v>17441</v>
      </c>
      <c r="M99" s="11">
        <f>SUM(K99/$K$103)</f>
        <v>0.02830580690775805</v>
      </c>
      <c r="N99" s="11">
        <f>SUM(L99/$L$103)</f>
        <v>0.017603160312801527</v>
      </c>
    </row>
    <row r="100" spans="1:14" ht="12.75">
      <c r="A100" s="1" t="s">
        <v>57</v>
      </c>
      <c r="B100" s="8">
        <f>+L7</f>
        <v>400369</v>
      </c>
      <c r="C100" s="8">
        <f>+E7</f>
        <v>386266</v>
      </c>
      <c r="D100" s="11">
        <f>SUM(B100/$B$103)</f>
        <v>0.3480377029471618</v>
      </c>
      <c r="E100" s="11">
        <f>SUM(C100/$C$103)</f>
        <v>0.34650770583275026</v>
      </c>
      <c r="F100" s="8">
        <f>+L18</f>
        <v>39044</v>
      </c>
      <c r="G100" s="7">
        <f>+E18</f>
        <v>34867</v>
      </c>
      <c r="H100" s="20">
        <f>SUM(F100/$F$103)</f>
        <v>0.7715748078177184</v>
      </c>
      <c r="I100" s="11">
        <f>SUM(G100/$G$103)</f>
        <v>0.718004159716645</v>
      </c>
      <c r="K100" s="6">
        <f>+L17</f>
        <v>472107</v>
      </c>
      <c r="L100" s="7">
        <f>+E17</f>
        <v>597760</v>
      </c>
      <c r="M100" s="11">
        <f>SUM(K100/$K$103)</f>
        <v>0.5855990176074026</v>
      </c>
      <c r="N100" s="11">
        <f>SUM(L100/$L$103)</f>
        <v>0.60331776323492</v>
      </c>
    </row>
    <row r="101" spans="1:14" ht="12.75">
      <c r="A101" s="1" t="s">
        <v>43</v>
      </c>
      <c r="B101" s="8">
        <f>+M7</f>
        <v>85837</v>
      </c>
      <c r="C101" s="8">
        <f>+F7</f>
        <v>104780</v>
      </c>
      <c r="D101" s="11">
        <f>SUM(B101/$B$103)</f>
        <v>0.07461744617559184</v>
      </c>
      <c r="E101" s="11">
        <f>SUM(C101/$C$103)</f>
        <v>0.09399501228986132</v>
      </c>
      <c r="F101" s="8">
        <f>+M18</f>
        <v>1679</v>
      </c>
      <c r="G101" s="7">
        <f>+F18</f>
        <v>1382</v>
      </c>
      <c r="H101" s="20">
        <f>SUM(F101/$F$103)</f>
        <v>0.033179850996976464</v>
      </c>
      <c r="I101" s="11">
        <f>SUM(G101/$G$103)</f>
        <v>0.028459051502234302</v>
      </c>
      <c r="K101" s="6">
        <f>+M17</f>
        <v>62608</v>
      </c>
      <c r="L101" s="7">
        <f>+F17</f>
        <v>86672</v>
      </c>
      <c r="M101" s="11">
        <f>SUM(K101/$K$103)</f>
        <v>0.07765863097637668</v>
      </c>
      <c r="N101" s="11">
        <f>SUM(L101/$L$103)</f>
        <v>0.08747784591658357</v>
      </c>
    </row>
    <row r="102" spans="1:12" ht="12.75">
      <c r="A102" s="1"/>
      <c r="G102" s="7"/>
      <c r="L102" s="7"/>
    </row>
    <row r="103" spans="1:14" ht="12.75">
      <c r="A103" s="1" t="s">
        <v>44</v>
      </c>
      <c r="B103" s="8">
        <f>+N7</f>
        <v>1150361</v>
      </c>
      <c r="C103" s="8">
        <f>+G7</f>
        <v>1114740</v>
      </c>
      <c r="D103" s="19">
        <f>SUM(D97:D101)</f>
        <v>1</v>
      </c>
      <c r="E103" s="19">
        <f>SUM(E97:E101)</f>
        <v>1</v>
      </c>
      <c r="F103" s="8">
        <f>+N18</f>
        <v>50603</v>
      </c>
      <c r="G103" s="7">
        <f>+G18</f>
        <v>48561</v>
      </c>
      <c r="H103" s="24">
        <f>SUM(H97:H101)</f>
        <v>1</v>
      </c>
      <c r="I103" s="19">
        <f>SUM(I97:I101)</f>
        <v>0.9999999999999999</v>
      </c>
      <c r="K103" s="6">
        <f>+N17</f>
        <v>806195</v>
      </c>
      <c r="L103" s="7">
        <f>+G17</f>
        <v>990788</v>
      </c>
      <c r="M103" s="19">
        <f>SUM(M97:M101)</f>
        <v>1</v>
      </c>
      <c r="N103" s="19">
        <f>SUM(N97:N101)</f>
        <v>0.9999999999999999</v>
      </c>
    </row>
    <row r="104" spans="1:14" ht="12.75">
      <c r="A104" t="s">
        <v>47</v>
      </c>
      <c r="B104" t="s">
        <v>68</v>
      </c>
      <c r="C104" t="s">
        <v>68</v>
      </c>
      <c r="D104" t="s">
        <v>68</v>
      </c>
      <c r="E104" t="s">
        <v>68</v>
      </c>
      <c r="F104" t="s">
        <v>68</v>
      </c>
      <c r="G104" t="s">
        <v>68</v>
      </c>
      <c r="H104" t="s">
        <v>68</v>
      </c>
      <c r="I104" t="s">
        <v>68</v>
      </c>
      <c r="J104" t="s">
        <v>68</v>
      </c>
      <c r="K104" t="s">
        <v>68</v>
      </c>
      <c r="L104" t="s">
        <v>68</v>
      </c>
      <c r="M104" t="s">
        <v>68</v>
      </c>
      <c r="N104" t="s">
        <v>68</v>
      </c>
    </row>
    <row r="106" spans="2:12" ht="12.75">
      <c r="B106" s="1" t="s">
        <v>79</v>
      </c>
      <c r="C106" s="1" t="s">
        <v>79</v>
      </c>
      <c r="D106" t="s">
        <v>80</v>
      </c>
      <c r="E106" t="s">
        <v>82</v>
      </c>
      <c r="F106" t="s">
        <v>84</v>
      </c>
      <c r="G106" t="s">
        <v>86</v>
      </c>
      <c r="I106" t="s">
        <v>90</v>
      </c>
      <c r="J106" t="s">
        <v>90</v>
      </c>
      <c r="K106" s="1" t="s">
        <v>91</v>
      </c>
      <c r="L106" s="1" t="s">
        <v>91</v>
      </c>
    </row>
    <row r="107" spans="2:12" ht="12.75">
      <c r="B107" s="1" t="s">
        <v>75</v>
      </c>
      <c r="C107" s="1" t="s">
        <v>75</v>
      </c>
      <c r="D107" t="s">
        <v>81</v>
      </c>
      <c r="E107" t="s">
        <v>83</v>
      </c>
      <c r="F107" t="s">
        <v>85</v>
      </c>
      <c r="G107" t="s">
        <v>81</v>
      </c>
      <c r="I107" t="s">
        <v>87</v>
      </c>
      <c r="J107" t="s">
        <v>87</v>
      </c>
      <c r="K107" s="1" t="s">
        <v>92</v>
      </c>
      <c r="L107" s="1" t="s">
        <v>92</v>
      </c>
    </row>
    <row r="108" spans="2:12" ht="12.75">
      <c r="B108" s="1" t="s">
        <v>46</v>
      </c>
      <c r="C108" s="1" t="s">
        <v>38</v>
      </c>
      <c r="E108" s="1" t="s">
        <v>38</v>
      </c>
      <c r="F108" s="1" t="s">
        <v>46</v>
      </c>
      <c r="I108" s="1" t="s">
        <v>88</v>
      </c>
      <c r="J108" s="1" t="s">
        <v>89</v>
      </c>
      <c r="K108" s="1" t="s">
        <v>46</v>
      </c>
      <c r="L108" s="1" t="s">
        <v>38</v>
      </c>
    </row>
    <row r="109" spans="1:12" ht="12.75">
      <c r="A109" s="1" t="s">
        <v>39</v>
      </c>
      <c r="B109" s="14">
        <f>SUM(I17/I18)</f>
        <v>27.76152729708608</v>
      </c>
      <c r="C109" s="26">
        <f>SUM(B17/B18)</f>
        <v>24.478098788443617</v>
      </c>
      <c r="D109" s="27">
        <f>SUM(B$6/1000000)</f>
        <v>1868.167734</v>
      </c>
      <c r="E109" s="14">
        <f>SUM(J61/D109)</f>
        <v>154.6515308780084</v>
      </c>
      <c r="F109" s="14">
        <f>SUM(I61/G109)</f>
        <v>189.83128483090312</v>
      </c>
      <c r="G109" s="27">
        <v>1309.9</v>
      </c>
      <c r="I109" s="19">
        <f>+I19</f>
        <v>0.014872017958663195</v>
      </c>
      <c r="J109" s="19">
        <f>+B19</f>
        <v>0.022397561942931094</v>
      </c>
      <c r="K109" s="29">
        <f>SUM(I17/I6)</f>
        <v>0.00018983353445755814</v>
      </c>
      <c r="L109" s="29">
        <f>SUM(B17/B6)</f>
        <v>0.00015465153087800842</v>
      </c>
    </row>
    <row r="110" spans="1:12" ht="12.75">
      <c r="A110" s="1" t="s">
        <v>40</v>
      </c>
      <c r="B110" s="14">
        <v>0</v>
      </c>
      <c r="C110" s="26" t="e">
        <f>SUM(C17/C18)</f>
        <v>#DIV/0!</v>
      </c>
      <c r="D110" s="27">
        <f>SUM(C$6/1000000)</f>
        <v>209.001826</v>
      </c>
      <c r="E110" s="14">
        <f aca="true" t="shared" si="27" ref="E110:E115">SUM(J62/D110)</f>
        <v>0</v>
      </c>
      <c r="F110" s="14">
        <f aca="true" t="shared" si="28" ref="F110:F115">SUM(I62/G110)</f>
        <v>0</v>
      </c>
      <c r="G110" s="27">
        <v>171</v>
      </c>
      <c r="I110" s="19">
        <f>+J19</f>
        <v>0</v>
      </c>
      <c r="J110" s="19">
        <f>+C19</f>
        <v>0</v>
      </c>
      <c r="K110" s="29">
        <f>SUM(J17/J6)</f>
        <v>0</v>
      </c>
      <c r="L110" s="29">
        <f>SUM(C17/C6)</f>
        <v>0</v>
      </c>
    </row>
    <row r="111" spans="1:12" ht="12.75">
      <c r="A111" s="1" t="s">
        <v>41</v>
      </c>
      <c r="B111" s="14">
        <f>SUM(K17/K18)</f>
        <v>24.723726977248106</v>
      </c>
      <c r="C111" s="26">
        <f>SUM(D17/D18)</f>
        <v>34.26522593320236</v>
      </c>
      <c r="D111" s="27">
        <f>SUM(D$6/1000000)</f>
        <v>198.458631</v>
      </c>
      <c r="E111" s="14">
        <f t="shared" si="27"/>
        <v>87.88229522756306</v>
      </c>
      <c r="F111" s="14">
        <f t="shared" si="28"/>
        <v>106.13953488372093</v>
      </c>
      <c r="G111" s="27">
        <v>215</v>
      </c>
      <c r="I111" s="19">
        <f>+K19</f>
        <v>0.016590574109357586</v>
      </c>
      <c r="J111" s="19">
        <f>+D19</f>
        <v>0.005623439467927613</v>
      </c>
      <c r="K111" s="29">
        <f>SUM(K17/K6)</f>
        <v>0.00010615199910333657</v>
      </c>
      <c r="L111" s="29">
        <f>SUM(D17/D6)</f>
        <v>8.788229522756307E-05</v>
      </c>
    </row>
    <row r="112" spans="1:12" ht="12.75">
      <c r="A112" s="1" t="s">
        <v>57</v>
      </c>
      <c r="B112" s="14">
        <f>SUM(L17/L18)</f>
        <v>12.091665812929003</v>
      </c>
      <c r="C112" s="26">
        <f>SUM(E17/E18)</f>
        <v>17.14400435942295</v>
      </c>
      <c r="D112" s="27">
        <f>SUM(E$6/1000000)</f>
        <v>1262.8</v>
      </c>
      <c r="E112" s="14">
        <f t="shared" si="27"/>
        <v>473.3607855559075</v>
      </c>
      <c r="F112" s="14">
        <f t="shared" si="28"/>
        <v>339.57203481263036</v>
      </c>
      <c r="G112" s="27">
        <v>1390.3</v>
      </c>
      <c r="I112" s="19">
        <f>+L19</f>
        <v>0.09752003776516163</v>
      </c>
      <c r="J112" s="19">
        <f>+E19</f>
        <v>0.09026681095410935</v>
      </c>
      <c r="K112" s="29">
        <f>SUM(L17/L6)</f>
        <v>0.0003395720348126304</v>
      </c>
      <c r="L112" s="29">
        <f>SUM(E17/E6)</f>
        <v>0.0004733607855559075</v>
      </c>
    </row>
    <row r="113" spans="1:12" ht="12.75">
      <c r="A113" s="1" t="s">
        <v>43</v>
      </c>
      <c r="B113" s="14">
        <f>SUM(M17/M18)</f>
        <v>37.288862418106014</v>
      </c>
      <c r="C113" s="26">
        <f>SUM(F17/F18)</f>
        <v>62.71490593342981</v>
      </c>
      <c r="D113" s="27">
        <f>SUM(F$6/1000000)</f>
        <v>868.711661</v>
      </c>
      <c r="E113" s="14">
        <f t="shared" si="27"/>
        <v>99.77073393976231</v>
      </c>
      <c r="F113" s="14">
        <f t="shared" si="28"/>
        <v>80.84710743801654</v>
      </c>
      <c r="G113" s="27">
        <v>774.4</v>
      </c>
      <c r="I113" s="19">
        <f>+M19</f>
        <v>0.019560329461654067</v>
      </c>
      <c r="J113" s="19">
        <f>+F19</f>
        <v>0.013189539988547433</v>
      </c>
      <c r="K113" s="29">
        <f>SUM(M17/M6)</f>
        <v>8.084183789476595E-05</v>
      </c>
      <c r="L113" s="29">
        <f>SUM(F17/F6)</f>
        <v>9.977073393976232E-05</v>
      </c>
    </row>
    <row r="114" spans="1:12" ht="12.75">
      <c r="A114" s="1"/>
      <c r="B114" s="17" t="s">
        <v>48</v>
      </c>
      <c r="C114" s="26"/>
      <c r="D114" s="27" t="s">
        <v>48</v>
      </c>
      <c r="E114" s="17" t="s">
        <v>48</v>
      </c>
      <c r="F114" s="17" t="s">
        <v>48</v>
      </c>
      <c r="G114" s="27"/>
      <c r="K114" s="29" t="s">
        <v>48</v>
      </c>
      <c r="L114" s="29" t="s">
        <v>48</v>
      </c>
    </row>
    <row r="115" spans="1:12" ht="12.75">
      <c r="A115" s="1" t="s">
        <v>44</v>
      </c>
      <c r="B115" s="14">
        <f>SUM(N17/N18)</f>
        <v>15.931762938956188</v>
      </c>
      <c r="C115" s="26">
        <f>SUM(G17/G18)</f>
        <v>20.40295710549618</v>
      </c>
      <c r="D115" s="27">
        <f>SUM(G$6/1000000)</f>
        <v>4407.139852</v>
      </c>
      <c r="E115" s="14">
        <f t="shared" si="27"/>
        <v>224.81428619751455</v>
      </c>
      <c r="F115" s="14">
        <f t="shared" si="28"/>
        <v>208.8263482360255</v>
      </c>
      <c r="G115" s="28">
        <f>SUM(G109:G113)</f>
        <v>3860.6</v>
      </c>
      <c r="I115" s="19">
        <f>+N19</f>
        <v>0.04398880003755343</v>
      </c>
      <c r="J115" s="19">
        <f>+G19</f>
        <v>0.043562624468485925</v>
      </c>
      <c r="K115" s="29">
        <f>SUM(N17/N6)</f>
        <v>0.00020882736976244055</v>
      </c>
      <c r="L115" s="29">
        <f>SUM(G17/G6)</f>
        <v>0.00022481428619751457</v>
      </c>
    </row>
    <row r="116" spans="1:14" ht="12.75">
      <c r="A116" t="s">
        <v>47</v>
      </c>
      <c r="B116" t="s">
        <v>68</v>
      </c>
      <c r="C116" t="s">
        <v>68</v>
      </c>
      <c r="D116" t="s">
        <v>68</v>
      </c>
      <c r="E116" t="s">
        <v>68</v>
      </c>
      <c r="F116" t="s">
        <v>68</v>
      </c>
      <c r="G116" t="s">
        <v>68</v>
      </c>
      <c r="H116" t="s">
        <v>68</v>
      </c>
      <c r="I116" t="s">
        <v>68</v>
      </c>
      <c r="J116" t="s">
        <v>68</v>
      </c>
      <c r="K116" t="s">
        <v>68</v>
      </c>
      <c r="L116" t="s">
        <v>68</v>
      </c>
      <c r="M116" t="s">
        <v>68</v>
      </c>
      <c r="N116" t="s">
        <v>68</v>
      </c>
    </row>
  </sheetData>
  <printOptions gridLines="1" headings="1" horizontalCentered="1" verticalCentered="1"/>
  <pageMargins left="0" right="0" top="0.25" bottom="0.25" header="0.25" footer="0.25"/>
  <pageSetup fitToHeight="2" fitToWidth="2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asmb/fin</dc:creator>
  <cp:keywords/>
  <dc:description/>
  <cp:lastModifiedBy>Millie.Spencer</cp:lastModifiedBy>
  <cp:lastPrinted>1999-01-13T14:13:34Z</cp:lastPrinted>
  <dcterms:created xsi:type="dcterms:W3CDTF">1998-06-11T19:17:03Z</dcterms:created>
  <dcterms:modified xsi:type="dcterms:W3CDTF">2004-05-25T19:13:07Z</dcterms:modified>
  <cp:category/>
  <cp:version/>
  <cp:contentType/>
  <cp:contentStatus/>
</cp:coreProperties>
</file>