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<sst xmlns="http://schemas.openxmlformats.org/spreadsheetml/2006/main" count="793" uniqueCount="105">
  <si>
    <t>Average</t>
  </si>
  <si>
    <t>Total</t>
  </si>
  <si>
    <t>Recon</t>
  </si>
  <si>
    <t>Concentration (ug/ml) - Blank Corrected from ICP-AES</t>
  </si>
  <si>
    <t>Sample #-n</t>
  </si>
  <si>
    <t xml:space="preserve"> Length (mm)</t>
  </si>
  <si>
    <t xml:space="preserve"> Dry Wt (gm)</t>
  </si>
  <si>
    <t xml:space="preserve"> Amt (ml)</t>
  </si>
  <si>
    <t>Ag</t>
  </si>
  <si>
    <t>Cd</t>
  </si>
  <si>
    <t>Cr</t>
  </si>
  <si>
    <t>Cu</t>
  </si>
  <si>
    <t>Ni</t>
  </si>
  <si>
    <t>Pb</t>
  </si>
  <si>
    <t>V</t>
  </si>
  <si>
    <t>Zn</t>
  </si>
  <si>
    <t>LOD</t>
  </si>
  <si>
    <t>LOQ</t>
  </si>
  <si>
    <t>Sample #</t>
  </si>
  <si>
    <t xml:space="preserve">  Concentration (ug/g) ==&gt;</t>
  </si>
  <si>
    <t xml:space="preserve">          Content (ug) ==&gt;</t>
  </si>
  <si>
    <t>Mean(ug/g)</t>
  </si>
  <si>
    <t>STD</t>
  </si>
  <si>
    <t>SEM</t>
  </si>
  <si>
    <t>CV%</t>
  </si>
  <si>
    <t>r wt x [ ]</t>
  </si>
  <si>
    <t>r l x [ ]</t>
  </si>
  <si>
    <t>X 20mm</t>
  </si>
  <si>
    <t>Estimated weight for 15mm clam</t>
  </si>
  <si>
    <t>Estimated weight for 20mm clam</t>
  </si>
  <si>
    <t>gm</t>
  </si>
  <si>
    <t>mg</t>
  </si>
  <si>
    <t>Correlate Avg Wt (gm) vs Ag (ug/g)</t>
  </si>
  <si>
    <t>Correlate Avg Wt (gm) vs Cd (ug/g)</t>
  </si>
  <si>
    <t>Correlate Avg Wt (gm) vs Cr (ug/g)</t>
  </si>
  <si>
    <t>Correlate Avg Wt (gm) vs Cu (ug/g)</t>
  </si>
  <si>
    <t>Correlate Avg Wt (gm) vs Ni (ug/g)</t>
  </si>
  <si>
    <t>Correlate Avg Wt (gm) vs Pb (ug/g)</t>
  </si>
  <si>
    <t>Correlate Avg Wt (gm) vs V (ug/g)</t>
  </si>
  <si>
    <t>Correlate Avg Wt (gm) vs Zn (ug/g)</t>
  </si>
  <si>
    <t>Correlate Log Length (mm) vs Log Avg Wt (gm)</t>
  </si>
  <si>
    <t>Correlate Avg Length (mm) vs Ag (ug/g)</t>
  </si>
  <si>
    <t>Correlate Avg Length (mm) vs Cd (ug/g)</t>
  </si>
  <si>
    <t>Correlate Avg Length (mm) vs Cr (ug/g)</t>
  </si>
  <si>
    <t>Correlate Avg Length (mm) vs Cu (ug/g)</t>
  </si>
  <si>
    <t>Correlate Avg Length (mm) vs Ni (ug/g)</t>
  </si>
  <si>
    <t>Correlate Avg Length (mm) vs Pb (ug/g)</t>
  </si>
  <si>
    <t>Correlate Avg Length (mm) vs V (ug/g)</t>
  </si>
  <si>
    <t>Correlate Avg Length (mm) vs Zn (ug/g)</t>
  </si>
  <si>
    <t>Correlate Log Length (mm) vs Log Ag (ug)</t>
  </si>
  <si>
    <t>Correlate Log Length (mm) vs Log Cd (ug)</t>
  </si>
  <si>
    <t>Correlate Log Length (mm) vs Log Cr (ug)</t>
  </si>
  <si>
    <t>Correlate Log Length (mm) vs Log Cu (ug)</t>
  </si>
  <si>
    <t>Correlate Log Length (mm) vs Log Ni (ug)</t>
  </si>
  <si>
    <t>Correlate Log Length (mm) vs Log Pb (ug)</t>
  </si>
  <si>
    <t>Correlate Log Length (mm) vs Log V (ug)</t>
  </si>
  <si>
    <t>Correlate Log Length (mm) vs Log Zn (ug)</t>
  </si>
  <si>
    <t>Log Data</t>
  </si>
  <si>
    <t>Macoma balthica</t>
  </si>
  <si>
    <t>X 100mg</t>
  </si>
  <si>
    <t>X 25mm</t>
  </si>
  <si>
    <t>25mm</t>
  </si>
  <si>
    <t>Estimated weight for 25mm clam</t>
  </si>
  <si>
    <t>Station:</t>
  </si>
  <si>
    <t>Date:</t>
  </si>
  <si>
    <t>n</t>
  </si>
  <si>
    <t>Statistical Summary</t>
  </si>
  <si>
    <t>Linear Regression Worksheet</t>
  </si>
  <si>
    <t>Mb1</t>
  </si>
  <si>
    <t>Mb2</t>
  </si>
  <si>
    <t>Mb3</t>
  </si>
  <si>
    <t>Mb4</t>
  </si>
  <si>
    <t>Mb5</t>
  </si>
  <si>
    <t>Mb6</t>
  </si>
  <si>
    <t>Mb7</t>
  </si>
  <si>
    <t>Mb8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</si>
  <si>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</si>
  <si>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</si>
  <si>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</si>
  <si>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</si>
  <si>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</si>
  <si>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</si>
  <si>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</si>
  <si>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</si>
  <si>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</si>
  <si>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</si>
  <si>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</si>
  <si>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</si>
  <si>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</si>
  <si>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</si>
  <si>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</si>
  <si>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</si>
  <si>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</si>
  <si>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</si>
  <si>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</si>
  <si>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</si>
  <si>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</si>
  <si>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</si>
  <si>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</si>
  <si>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</si>
  <si>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Palo Alto</t>
  </si>
  <si>
    <t>X 15mm</t>
  </si>
  <si>
    <r>
      <t>Estimated content (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for 15mm, 20mm and 25mm clam</t>
    </r>
  </si>
  <si>
    <t>15mm</t>
  </si>
  <si>
    <t>20mm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</si>
</sst>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8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2"/>
      <name val="Symbol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6" fontId="2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5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6" fontId="2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6" fontId="4" fillId="0" borderId="0" xfId="0" applyNumberFormat="1" applyFont="1" applyAlignment="1">
      <alignment horizontal="center"/>
    </xf>
    <xf numFmtId="166" fontId="4" fillId="0" borderId="7" xfId="0" applyNumberFormat="1" applyFont="1" applyBorder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7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A67"/>
  <sheetViews>
    <sheetView tabSelected="1" zoomScale="75" zoomScaleNormal="75" workbookViewId="0" topLeftCell="A1">
      <selection activeCell="C18" sqref="C18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11.8515625" style="0" customWidth="1"/>
    <col min="4" max="4" width="11.57421875" style="0" customWidth="1"/>
    <col min="5" max="15" width="9.7109375" style="0" customWidth="1"/>
    <col min="16" max="16" width="14.28125" style="0" customWidth="1"/>
    <col min="17" max="17" width="14.00390625" style="0" customWidth="1"/>
    <col min="18" max="25" width="9.7109375" style="0" customWidth="1"/>
    <col min="26" max="35" width="11.28125" style="0" customWidth="1"/>
    <col min="36" max="36" width="15.7109375" style="0" customWidth="1"/>
    <col min="37" max="45" width="12.7109375" style="0" customWidth="1"/>
    <col min="46" max="46" width="15.7109375" style="0" customWidth="1"/>
    <col min="47" max="54" width="12.7109375" style="0" customWidth="1"/>
    <col min="55" max="56" width="4.7109375" style="0" customWidth="1"/>
    <col min="57" max="57" width="15.7109375" style="0" customWidth="1"/>
    <col min="58" max="66" width="12.7109375" style="0" customWidth="1"/>
    <col min="67" max="67" width="15.7109375" style="0" customWidth="1"/>
    <col min="68" max="76" width="12.7109375" style="0" customWidth="1"/>
    <col min="77" max="77" width="15.7109375" style="0" customWidth="1"/>
    <col min="78" max="86" width="12.7109375" style="0" customWidth="1"/>
    <col min="87" max="87" width="15.7109375" style="0" customWidth="1"/>
    <col min="88" max="96" width="12.7109375" style="0" customWidth="1"/>
    <col min="97" max="97" width="15.7109375" style="0" customWidth="1"/>
    <col min="98" max="106" width="12.7109375" style="0" customWidth="1"/>
    <col min="107" max="107" width="15.7109375" style="0" customWidth="1"/>
    <col min="108" max="116" width="12.7109375" style="0" customWidth="1"/>
    <col min="117" max="117" width="15.7109375" style="0" customWidth="1"/>
    <col min="118" max="126" width="12.7109375" style="0" customWidth="1"/>
    <col min="127" max="127" width="15.7109375" style="0" customWidth="1"/>
    <col min="128" max="136" width="12.7109375" style="0" customWidth="1"/>
    <col min="137" max="137" width="15.7109375" style="0" customWidth="1"/>
    <col min="138" max="146" width="12.7109375" style="0" customWidth="1"/>
    <col min="147" max="147" width="15.7109375" style="0" customWidth="1"/>
    <col min="148" max="156" width="12.7109375" style="0" customWidth="1"/>
    <col min="157" max="157" width="15.7109375" style="0" customWidth="1"/>
    <col min="158" max="166" width="12.7109375" style="0" customWidth="1"/>
    <col min="169" max="169" width="26.57421875" style="0" customWidth="1"/>
  </cols>
  <sheetData>
    <row r="1" spans="1:183" ht="16.5" thickBot="1">
      <c r="A1" s="40" t="s">
        <v>63</v>
      </c>
      <c r="B1" s="20" t="s">
        <v>100</v>
      </c>
      <c r="C1" s="20"/>
      <c r="D1" s="20"/>
      <c r="E1" s="20" t="s">
        <v>58</v>
      </c>
      <c r="F1" s="20"/>
      <c r="G1" s="34"/>
      <c r="H1" s="34"/>
      <c r="I1" s="20"/>
      <c r="J1" s="20"/>
      <c r="K1" s="20"/>
      <c r="L1" s="20"/>
      <c r="M1" s="20"/>
      <c r="N1" s="4"/>
      <c r="O1" s="40" t="str">
        <f>+A1</f>
        <v>Station:</v>
      </c>
      <c r="P1" s="20" t="s">
        <v>100</v>
      </c>
      <c r="Q1" s="4"/>
      <c r="R1" s="4" t="str">
        <f>E1</f>
        <v>Macoma balthica</v>
      </c>
      <c r="S1" s="4"/>
      <c r="T1" s="4"/>
      <c r="U1" s="4" t="s">
        <v>57</v>
      </c>
      <c r="V1" s="4"/>
      <c r="W1" s="4"/>
      <c r="X1" s="4"/>
      <c r="Y1" s="4"/>
      <c r="Z1" s="4"/>
      <c r="AA1" s="40" t="str">
        <f>+A1</f>
        <v>Station:</v>
      </c>
      <c r="AB1" s="20" t="s">
        <v>100</v>
      </c>
      <c r="AC1" s="4"/>
      <c r="AD1" s="4" t="s">
        <v>66</v>
      </c>
      <c r="AE1" s="4"/>
      <c r="AF1" s="13"/>
      <c r="AG1" s="4"/>
      <c r="AH1" s="4"/>
      <c r="AI1" s="4"/>
      <c r="AJ1" s="40" t="str">
        <f>+A1</f>
        <v>Station:</v>
      </c>
      <c r="AK1" s="1"/>
      <c r="AL1" s="1"/>
      <c r="AM1" s="12" t="s">
        <v>67</v>
      </c>
      <c r="AO1" s="1"/>
      <c r="AP1" s="12"/>
      <c r="AQ1" s="12"/>
      <c r="AR1" s="12"/>
      <c r="AS1" s="11"/>
      <c r="AT1" s="42" t="str">
        <f>+A1</f>
        <v>Station:</v>
      </c>
      <c r="AU1" s="11"/>
      <c r="AV1" s="11"/>
      <c r="AW1" s="12" t="s">
        <v>67</v>
      </c>
      <c r="AX1" s="41"/>
      <c r="AY1" s="12"/>
      <c r="AZ1" s="12"/>
      <c r="BA1" s="12"/>
      <c r="BB1" s="12"/>
      <c r="BC1" s="1"/>
      <c r="BD1" s="1"/>
      <c r="BE1" s="40" t="s">
        <v>63</v>
      </c>
      <c r="BF1" s="1"/>
      <c r="BG1" s="1"/>
      <c r="BH1" s="12" t="s">
        <v>67</v>
      </c>
      <c r="BI1" s="41"/>
      <c r="BJ1" s="12"/>
      <c r="BK1" s="12"/>
      <c r="BL1" s="12"/>
      <c r="BM1" s="12"/>
      <c r="BN1" s="11"/>
      <c r="BO1" s="43" t="str">
        <f>+A1</f>
        <v>Station:</v>
      </c>
      <c r="BP1" s="11"/>
      <c r="BQ1" s="11"/>
      <c r="BR1" s="12" t="s">
        <v>67</v>
      </c>
      <c r="BS1" s="41"/>
      <c r="BT1" s="12"/>
      <c r="BU1" s="12"/>
      <c r="BV1" s="12"/>
      <c r="BW1" s="12"/>
      <c r="BX1" s="1"/>
      <c r="BY1" s="40" t="s">
        <v>63</v>
      </c>
      <c r="BZ1" s="1"/>
      <c r="CA1" s="1"/>
      <c r="CB1" s="12" t="s">
        <v>67</v>
      </c>
      <c r="CC1" s="41"/>
      <c r="CD1" s="12"/>
      <c r="CE1" s="12"/>
      <c r="CF1" s="12"/>
      <c r="CG1" s="12"/>
      <c r="CH1" s="11"/>
      <c r="CI1" s="43" t="str">
        <f>+A1</f>
        <v>Station:</v>
      </c>
      <c r="CJ1" s="11"/>
      <c r="CK1" s="11"/>
      <c r="CL1" s="12" t="s">
        <v>67</v>
      </c>
      <c r="CM1" s="41"/>
      <c r="CN1" s="12"/>
      <c r="CO1" s="12"/>
      <c r="CP1" s="12"/>
      <c r="CQ1" s="12"/>
      <c r="CR1" s="1"/>
      <c r="CS1" s="40" t="s">
        <v>63</v>
      </c>
      <c r="CT1" s="1"/>
      <c r="CU1" s="1"/>
      <c r="CV1" s="12" t="s">
        <v>67</v>
      </c>
      <c r="CW1" s="41"/>
      <c r="CX1" s="12"/>
      <c r="CY1" s="12"/>
      <c r="CZ1" s="12"/>
      <c r="DA1" s="12"/>
      <c r="DB1" s="11"/>
      <c r="DC1" s="43" t="str">
        <f>+A1</f>
        <v>Station:</v>
      </c>
      <c r="DD1" s="11"/>
      <c r="DE1" s="11"/>
      <c r="DF1" s="12" t="s">
        <v>67</v>
      </c>
      <c r="DG1" s="41"/>
      <c r="DH1" s="12"/>
      <c r="DI1" s="12"/>
      <c r="DJ1" s="12"/>
      <c r="DK1" s="12"/>
      <c r="DL1" s="1"/>
      <c r="DM1" s="40" t="s">
        <v>63</v>
      </c>
      <c r="DN1" s="1"/>
      <c r="DO1" s="1"/>
      <c r="DP1" s="12" t="s">
        <v>67</v>
      </c>
      <c r="DQ1" s="41"/>
      <c r="DR1" s="12"/>
      <c r="DS1" s="12"/>
      <c r="DT1" s="12"/>
      <c r="DU1" s="12"/>
      <c r="DV1" s="11"/>
      <c r="DW1" s="43" t="str">
        <f>+A1</f>
        <v>Station:</v>
      </c>
      <c r="DX1" s="11"/>
      <c r="DY1" s="11"/>
      <c r="DZ1" s="12" t="s">
        <v>67</v>
      </c>
      <c r="EA1" s="41"/>
      <c r="EB1" s="12"/>
      <c r="EC1" s="12"/>
      <c r="ED1" s="12"/>
      <c r="EE1" s="12"/>
      <c r="EF1" s="1"/>
      <c r="EG1" s="40" t="s">
        <v>63</v>
      </c>
      <c r="EH1" s="1"/>
      <c r="EI1" s="1"/>
      <c r="EJ1" s="12" t="s">
        <v>67</v>
      </c>
      <c r="EM1" s="1"/>
      <c r="EN1" s="12"/>
      <c r="EO1" s="12"/>
      <c r="EP1" s="11"/>
      <c r="EQ1" s="43" t="str">
        <f>+A1</f>
        <v>Station:</v>
      </c>
      <c r="ER1" s="11"/>
      <c r="ES1" s="11"/>
      <c r="ET1" s="12" t="s">
        <v>67</v>
      </c>
      <c r="EU1" s="41"/>
      <c r="EV1" s="12"/>
      <c r="EW1" s="12"/>
      <c r="EX1" s="12"/>
      <c r="EY1" s="12"/>
      <c r="EZ1" s="1"/>
      <c r="FA1" s="40" t="s">
        <v>63</v>
      </c>
      <c r="FB1" s="1"/>
      <c r="FC1" s="11"/>
      <c r="FD1" s="12" t="s">
        <v>67</v>
      </c>
      <c r="FE1" s="41"/>
      <c r="FF1" s="12"/>
      <c r="FG1" s="12"/>
      <c r="FH1" s="12"/>
      <c r="FI1" s="12"/>
      <c r="FJ1" s="11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</row>
    <row r="2" spans="1:183" ht="16.5" thickTop="1">
      <c r="A2" s="40" t="s">
        <v>64</v>
      </c>
      <c r="B2" s="45">
        <v>36839</v>
      </c>
      <c r="C2" s="20"/>
      <c r="D2" s="20"/>
      <c r="E2" s="21"/>
      <c r="F2" s="21"/>
      <c r="G2" s="34"/>
      <c r="H2" s="20"/>
      <c r="I2" s="20"/>
      <c r="J2" s="20"/>
      <c r="K2" s="20"/>
      <c r="L2" s="20"/>
      <c r="M2" s="20"/>
      <c r="N2" s="4"/>
      <c r="O2" s="40" t="str">
        <f>+A2</f>
        <v>Date:</v>
      </c>
      <c r="P2" s="45">
        <v>36839</v>
      </c>
      <c r="Q2" s="4"/>
      <c r="R2" s="5"/>
      <c r="S2" s="5"/>
      <c r="T2" s="5"/>
      <c r="U2" s="5"/>
      <c r="V2" s="4"/>
      <c r="W2" s="4"/>
      <c r="X2" s="4"/>
      <c r="Y2" s="4"/>
      <c r="Z2" s="4"/>
      <c r="AA2" s="40" t="str">
        <f>+A2</f>
        <v>Date:</v>
      </c>
      <c r="AB2" s="45">
        <v>36839</v>
      </c>
      <c r="AC2" s="4"/>
      <c r="AD2" s="5"/>
      <c r="AE2" s="5"/>
      <c r="AF2" s="13"/>
      <c r="AG2" s="4"/>
      <c r="AH2" s="4"/>
      <c r="AI2" s="4"/>
      <c r="AJ2" s="40" t="str">
        <f>+A2</f>
        <v>Date:</v>
      </c>
      <c r="AK2" s="1"/>
      <c r="AL2" s="1"/>
      <c r="AM2" s="1"/>
      <c r="AN2" s="2"/>
      <c r="AO2" s="2"/>
      <c r="AP2" s="11"/>
      <c r="AQ2" s="11"/>
      <c r="AR2" s="11"/>
      <c r="AS2" s="11"/>
      <c r="AT2" s="43" t="str">
        <f>+A2</f>
        <v>Date:</v>
      </c>
      <c r="AU2" s="11"/>
      <c r="AV2" s="11"/>
      <c r="AW2" s="1"/>
      <c r="AX2" s="1"/>
      <c r="AY2" s="1"/>
      <c r="AZ2" s="1"/>
      <c r="BA2" s="1"/>
      <c r="BB2" s="1"/>
      <c r="BC2" s="1"/>
      <c r="BD2" s="1"/>
      <c r="BE2" s="40" t="s">
        <v>64</v>
      </c>
      <c r="BF2" s="1"/>
      <c r="BG2" s="1"/>
      <c r="BH2" s="1"/>
      <c r="BI2" s="11"/>
      <c r="BJ2" s="11"/>
      <c r="BK2" s="11"/>
      <c r="BL2" s="11"/>
      <c r="BM2" s="11"/>
      <c r="BN2" s="11"/>
      <c r="BO2" s="43" t="str">
        <f>+A2</f>
        <v>Date:</v>
      </c>
      <c r="BP2" s="11"/>
      <c r="BQ2" s="11"/>
      <c r="BR2" s="1"/>
      <c r="BS2" s="1"/>
      <c r="BT2" s="1"/>
      <c r="BU2" s="1"/>
      <c r="BV2" s="1"/>
      <c r="BW2" s="1"/>
      <c r="BX2" s="1"/>
      <c r="BY2" s="40" t="s">
        <v>64</v>
      </c>
      <c r="BZ2" s="1"/>
      <c r="CA2" s="1"/>
      <c r="CB2" s="1"/>
      <c r="CC2" s="11"/>
      <c r="CD2" s="11"/>
      <c r="CE2" s="11"/>
      <c r="CF2" s="11"/>
      <c r="CG2" s="11"/>
      <c r="CH2" s="11"/>
      <c r="CI2" s="43" t="str">
        <f>+A2</f>
        <v>Date:</v>
      </c>
      <c r="CJ2" s="11"/>
      <c r="CK2" s="11"/>
      <c r="CL2" s="1"/>
      <c r="CM2" s="1"/>
      <c r="CN2" s="1"/>
      <c r="CO2" s="1"/>
      <c r="CP2" s="1"/>
      <c r="CQ2" s="1"/>
      <c r="CR2" s="1"/>
      <c r="CS2" s="40" t="s">
        <v>64</v>
      </c>
      <c r="CT2" s="1"/>
      <c r="CU2" s="1"/>
      <c r="CV2" s="1"/>
      <c r="CW2" s="11"/>
      <c r="CX2" s="11"/>
      <c r="CY2" s="11"/>
      <c r="CZ2" s="11"/>
      <c r="DA2" s="11"/>
      <c r="DB2" s="11"/>
      <c r="DC2" s="43" t="str">
        <f>+A2</f>
        <v>Date:</v>
      </c>
      <c r="DD2" s="11"/>
      <c r="DE2" s="11"/>
      <c r="DF2" s="1"/>
      <c r="DG2" s="1"/>
      <c r="DH2" s="1"/>
      <c r="DI2" s="1"/>
      <c r="DJ2" s="1"/>
      <c r="DK2" s="1"/>
      <c r="DL2" s="1"/>
      <c r="DM2" s="40" t="s">
        <v>64</v>
      </c>
      <c r="DN2" s="1"/>
      <c r="DO2" s="1"/>
      <c r="DP2" s="1"/>
      <c r="DQ2" s="11"/>
      <c r="DR2" s="11"/>
      <c r="DS2" s="11"/>
      <c r="DT2" s="11"/>
      <c r="DU2" s="11"/>
      <c r="DV2" s="11"/>
      <c r="DW2" s="43" t="str">
        <f>+A2</f>
        <v>Date:</v>
      </c>
      <c r="DX2" s="11"/>
      <c r="DY2" s="11"/>
      <c r="DZ2" s="1"/>
      <c r="EA2" s="1"/>
      <c r="EB2" s="1"/>
      <c r="EC2" s="1"/>
      <c r="ED2" s="1"/>
      <c r="EE2" s="1"/>
      <c r="EF2" s="1"/>
      <c r="EG2" s="40" t="s">
        <v>64</v>
      </c>
      <c r="EH2" s="1"/>
      <c r="EI2" s="1"/>
      <c r="EJ2" s="1"/>
      <c r="EK2" s="2"/>
      <c r="EL2" s="2"/>
      <c r="EM2" s="2"/>
      <c r="EN2" s="2"/>
      <c r="EO2" s="2"/>
      <c r="EP2" s="11"/>
      <c r="EQ2" s="43" t="str">
        <f>+A2</f>
        <v>Date:</v>
      </c>
      <c r="ER2" s="11"/>
      <c r="ES2" s="11"/>
      <c r="ET2" s="1"/>
      <c r="EU2" s="1"/>
      <c r="EV2" s="1"/>
      <c r="EW2" s="1"/>
      <c r="EX2" s="1"/>
      <c r="EY2" s="1"/>
      <c r="EZ2" s="1"/>
      <c r="FA2" s="40" t="s">
        <v>64</v>
      </c>
      <c r="FB2" s="1"/>
      <c r="FC2" s="1"/>
      <c r="FD2" s="1"/>
      <c r="FE2" s="11"/>
      <c r="FF2" s="11"/>
      <c r="FG2" s="11"/>
      <c r="FH2" s="11"/>
      <c r="FI2" s="11"/>
      <c r="FJ2" s="11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</row>
    <row r="3" spans="1:183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16" t="s">
        <v>8</v>
      </c>
      <c r="AC3" s="15" t="s">
        <v>9</v>
      </c>
      <c r="AD3" s="15" t="s">
        <v>10</v>
      </c>
      <c r="AE3" s="15" t="s">
        <v>11</v>
      </c>
      <c r="AF3" s="15" t="s">
        <v>12</v>
      </c>
      <c r="AG3" s="15" t="s">
        <v>13</v>
      </c>
      <c r="AH3" s="15" t="s">
        <v>14</v>
      </c>
      <c r="AI3" s="15" t="s">
        <v>15</v>
      </c>
      <c r="AJ3" s="19" t="s">
        <v>32</v>
      </c>
      <c r="AK3" s="10"/>
      <c r="AL3" s="10"/>
      <c r="AM3" s="10"/>
      <c r="AN3" s="10"/>
      <c r="AO3" s="10"/>
      <c r="AP3" s="11"/>
      <c r="AQ3" s="11"/>
      <c r="AR3" s="11"/>
      <c r="AS3" s="1"/>
      <c r="AT3" s="19" t="s">
        <v>33</v>
      </c>
      <c r="AU3" s="10"/>
      <c r="AV3" s="10"/>
      <c r="AW3" s="10"/>
      <c r="AX3" s="10"/>
      <c r="AY3" s="10"/>
      <c r="AZ3" s="11"/>
      <c r="BA3" s="11"/>
      <c r="BB3" s="11"/>
      <c r="BC3" s="11"/>
      <c r="BD3" s="1"/>
      <c r="BE3" s="19" t="s">
        <v>36</v>
      </c>
      <c r="BF3" s="10"/>
      <c r="BG3" s="10"/>
      <c r="BH3" s="10"/>
      <c r="BI3" s="10"/>
      <c r="BJ3" s="10"/>
      <c r="BK3" s="11"/>
      <c r="BL3" s="11"/>
      <c r="BM3" s="11"/>
      <c r="BN3" s="1"/>
      <c r="BO3" s="19" t="s">
        <v>37</v>
      </c>
      <c r="BP3" s="10"/>
      <c r="BQ3" s="10"/>
      <c r="BR3" s="10"/>
      <c r="BS3" s="10"/>
      <c r="BT3" s="10"/>
      <c r="BU3" s="1"/>
      <c r="BV3" s="1"/>
      <c r="BW3" s="1"/>
      <c r="BX3" s="1"/>
      <c r="BY3" s="19" t="s">
        <v>41</v>
      </c>
      <c r="BZ3" s="10"/>
      <c r="CA3" s="10"/>
      <c r="CB3" s="10"/>
      <c r="CC3" s="10"/>
      <c r="CD3" s="10"/>
      <c r="CE3" s="1"/>
      <c r="CF3" s="1"/>
      <c r="CG3" s="1"/>
      <c r="CH3" s="1"/>
      <c r="CI3" s="19" t="s">
        <v>42</v>
      </c>
      <c r="CJ3" s="10"/>
      <c r="CK3" s="10"/>
      <c r="CL3" s="10"/>
      <c r="CM3" s="10"/>
      <c r="CN3" s="10"/>
      <c r="CO3" s="1"/>
      <c r="CP3" s="1"/>
      <c r="CQ3" s="1"/>
      <c r="CR3" s="1"/>
      <c r="CS3" s="19" t="s">
        <v>45</v>
      </c>
      <c r="CT3" s="10"/>
      <c r="CU3" s="10"/>
      <c r="CV3" s="10"/>
      <c r="CW3" s="10"/>
      <c r="CX3" s="10"/>
      <c r="CY3" s="1"/>
      <c r="CZ3" s="1"/>
      <c r="DA3" s="1"/>
      <c r="DB3" s="1"/>
      <c r="DC3" s="19" t="s">
        <v>46</v>
      </c>
      <c r="DD3" s="10"/>
      <c r="DE3" s="10"/>
      <c r="DF3" s="10"/>
      <c r="DG3" s="10"/>
      <c r="DH3" s="10"/>
      <c r="DI3" s="1"/>
      <c r="DJ3" s="1"/>
      <c r="DK3" s="1"/>
      <c r="DL3" s="1"/>
      <c r="DM3" s="19" t="s">
        <v>49</v>
      </c>
      <c r="DN3" s="10"/>
      <c r="DO3" s="10"/>
      <c r="DP3" s="10"/>
      <c r="DQ3" s="10"/>
      <c r="DR3" s="10"/>
      <c r="DS3" s="1"/>
      <c r="DT3" s="1"/>
      <c r="DU3" s="1"/>
      <c r="DV3" s="1"/>
      <c r="DW3" s="19" t="s">
        <v>50</v>
      </c>
      <c r="DX3" s="10"/>
      <c r="DY3" s="10"/>
      <c r="DZ3" s="10"/>
      <c r="EA3" s="10"/>
      <c r="EB3" s="10"/>
      <c r="EC3" s="1"/>
      <c r="ED3" s="1"/>
      <c r="EE3" s="1"/>
      <c r="EF3" s="1"/>
      <c r="EG3" s="19" t="s">
        <v>53</v>
      </c>
      <c r="EH3" s="10"/>
      <c r="EI3" s="10"/>
      <c r="EJ3" s="10"/>
      <c r="EK3" s="10"/>
      <c r="EL3" s="10"/>
      <c r="EM3" s="1"/>
      <c r="EN3" s="1"/>
      <c r="EO3" s="1"/>
      <c r="EP3" s="1"/>
      <c r="EQ3" s="19" t="s">
        <v>54</v>
      </c>
      <c r="ER3" s="10"/>
      <c r="ES3" s="10"/>
      <c r="ET3" s="10"/>
      <c r="EU3" s="10"/>
      <c r="EV3" s="10"/>
      <c r="EW3" s="1"/>
      <c r="EX3" s="1"/>
      <c r="EY3" s="1"/>
      <c r="EZ3" s="1"/>
      <c r="FA3" s="19" t="s">
        <v>40</v>
      </c>
      <c r="FB3" s="10"/>
      <c r="FC3" s="10"/>
      <c r="FD3" s="10"/>
      <c r="FE3" s="10"/>
      <c r="FF3" s="10"/>
      <c r="FG3" s="1"/>
      <c r="FH3" s="1"/>
      <c r="FI3" s="1"/>
      <c r="FJ3" s="1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</row>
    <row r="4" spans="1:183" ht="15.75">
      <c r="A4" s="22"/>
      <c r="B4" s="22" t="s">
        <v>0</v>
      </c>
      <c r="C4" s="22" t="s">
        <v>1</v>
      </c>
      <c r="D4" s="22" t="s">
        <v>0</v>
      </c>
      <c r="E4" s="22" t="s">
        <v>2</v>
      </c>
      <c r="F4" s="23"/>
      <c r="G4" s="20" t="s">
        <v>3</v>
      </c>
      <c r="H4" s="20"/>
      <c r="I4" s="20"/>
      <c r="J4" s="20"/>
      <c r="K4" s="20"/>
      <c r="L4" s="20"/>
      <c r="M4" s="20"/>
      <c r="N4" s="4"/>
      <c r="O4" s="4"/>
      <c r="P4" s="16" t="s">
        <v>0</v>
      </c>
      <c r="Q4" s="15" t="s">
        <v>0</v>
      </c>
      <c r="R4" s="4"/>
      <c r="S4" s="4"/>
      <c r="T4" s="4"/>
      <c r="U4" s="4"/>
      <c r="V4" s="4"/>
      <c r="W4" s="4"/>
      <c r="X4" s="4"/>
      <c r="Y4" s="4"/>
      <c r="Z4" s="4"/>
      <c r="AA4" s="7"/>
      <c r="AB4" s="8"/>
      <c r="AC4" s="7"/>
      <c r="AD4" s="7"/>
      <c r="AE4" s="7"/>
      <c r="AF4" s="7"/>
      <c r="AG4" s="7"/>
      <c r="AH4" s="7"/>
      <c r="AI4" s="7"/>
      <c r="AJ4" t="s">
        <v>76</v>
      </c>
      <c r="AT4" t="s">
        <v>76</v>
      </c>
      <c r="BE4" t="s">
        <v>76</v>
      </c>
      <c r="BO4" t="s">
        <v>76</v>
      </c>
      <c r="BY4" t="s">
        <v>76</v>
      </c>
      <c r="CI4" t="s">
        <v>76</v>
      </c>
      <c r="CS4" t="s">
        <v>76</v>
      </c>
      <c r="DC4" t="s">
        <v>76</v>
      </c>
      <c r="DM4" t="s">
        <v>76</v>
      </c>
      <c r="DW4" t="s">
        <v>76</v>
      </c>
      <c r="EG4" t="s">
        <v>76</v>
      </c>
      <c r="EQ4" t="s">
        <v>76</v>
      </c>
      <c r="FA4" t="s">
        <v>76</v>
      </c>
      <c r="FY4" s="14"/>
      <c r="FZ4" s="14"/>
      <c r="GA4" s="14"/>
    </row>
    <row r="5" spans="1:183" ht="15.75">
      <c r="A5" s="22" t="s">
        <v>4</v>
      </c>
      <c r="B5" s="22" t="s">
        <v>5</v>
      </c>
      <c r="C5" s="22" t="s">
        <v>6</v>
      </c>
      <c r="D5" s="22" t="s">
        <v>6</v>
      </c>
      <c r="E5" s="22" t="s">
        <v>7</v>
      </c>
      <c r="F5" s="24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2" t="s">
        <v>15</v>
      </c>
      <c r="N5" s="4"/>
      <c r="O5" s="4" t="s">
        <v>18</v>
      </c>
      <c r="P5" s="16" t="s">
        <v>5</v>
      </c>
      <c r="Q5" s="15" t="s">
        <v>6</v>
      </c>
      <c r="R5" s="15" t="s">
        <v>8</v>
      </c>
      <c r="S5" s="15" t="s">
        <v>9</v>
      </c>
      <c r="T5" s="15" t="s">
        <v>10</v>
      </c>
      <c r="U5" s="15" t="s">
        <v>11</v>
      </c>
      <c r="V5" s="15" t="s">
        <v>12</v>
      </c>
      <c r="W5" s="15" t="s">
        <v>13</v>
      </c>
      <c r="X5" s="15" t="s">
        <v>14</v>
      </c>
      <c r="Y5" s="15" t="s">
        <v>15</v>
      </c>
      <c r="Z5" s="4"/>
      <c r="AA5" s="4" t="s">
        <v>21</v>
      </c>
      <c r="AB5" s="39">
        <f aca="true" t="shared" si="0" ref="AB5:AI5">AVERAGE(F22:F37)</f>
        <v>2.2085497856632337</v>
      </c>
      <c r="AC5" s="37">
        <f t="shared" si="0"/>
        <v>0.4013782379746596</v>
      </c>
      <c r="AD5" s="37">
        <f t="shared" si="0"/>
        <v>3.1005399253839956</v>
      </c>
      <c r="AE5" s="37">
        <f t="shared" si="0"/>
        <v>29.237962034614625</v>
      </c>
      <c r="AF5" s="37">
        <f t="shared" si="0"/>
        <v>4.186809845337532</v>
      </c>
      <c r="AG5" s="37">
        <f t="shared" si="0"/>
        <v>1.2132657102046056</v>
      </c>
      <c r="AH5" s="37">
        <f t="shared" si="0"/>
        <v>2.817359029761888</v>
      </c>
      <c r="AI5" s="37">
        <f t="shared" si="0"/>
        <v>148.46243331472508</v>
      </c>
      <c r="FY5" s="14"/>
      <c r="FZ5" s="14"/>
      <c r="GA5" s="14"/>
    </row>
    <row r="6" spans="1:183" ht="15.75">
      <c r="A6" s="26"/>
      <c r="B6" s="26"/>
      <c r="C6" s="26"/>
      <c r="D6" s="26"/>
      <c r="E6" s="26"/>
      <c r="F6" s="27"/>
      <c r="G6" s="26"/>
      <c r="H6" s="26"/>
      <c r="I6" s="26"/>
      <c r="J6" s="26"/>
      <c r="K6" s="26"/>
      <c r="L6" s="26"/>
      <c r="M6" s="26"/>
      <c r="N6" s="4"/>
      <c r="O6" s="7"/>
      <c r="P6" s="8"/>
      <c r="Q6" s="7"/>
      <c r="R6" s="7"/>
      <c r="S6" s="7"/>
      <c r="T6" s="7"/>
      <c r="U6" s="7"/>
      <c r="V6" s="7"/>
      <c r="W6" s="7"/>
      <c r="X6" s="7"/>
      <c r="Y6" s="7"/>
      <c r="Z6" s="4"/>
      <c r="AA6" s="4" t="s">
        <v>22</v>
      </c>
      <c r="AB6" s="39">
        <f aca="true" t="shared" si="1" ref="AB6:AI6">STDEV(F22:F37)</f>
        <v>0.9886412270960288</v>
      </c>
      <c r="AC6" s="37">
        <f t="shared" si="1"/>
        <v>0.3081947548326894</v>
      </c>
      <c r="AD6" s="37">
        <f t="shared" si="1"/>
        <v>1.8445726681414416</v>
      </c>
      <c r="AE6" s="37">
        <f t="shared" si="1"/>
        <v>13.035298004040296</v>
      </c>
      <c r="AF6" s="37">
        <f t="shared" si="1"/>
        <v>1.7156016025548626</v>
      </c>
      <c r="AG6" s="37">
        <f t="shared" si="1"/>
        <v>0.685348801221058</v>
      </c>
      <c r="AH6" s="37">
        <f t="shared" si="1"/>
        <v>1.374586610401827</v>
      </c>
      <c r="AI6" s="37">
        <f t="shared" si="1"/>
        <v>68.22794033398968</v>
      </c>
      <c r="AJ6" s="46" t="s">
        <v>77</v>
      </c>
      <c r="AK6" s="46"/>
      <c r="AT6" s="46" t="s">
        <v>77</v>
      </c>
      <c r="AU6" s="46"/>
      <c r="BE6" s="46" t="s">
        <v>77</v>
      </c>
      <c r="BF6" s="46"/>
      <c r="BO6" s="46" t="s">
        <v>77</v>
      </c>
      <c r="BP6" s="46"/>
      <c r="BY6" s="46" t="s">
        <v>77</v>
      </c>
      <c r="BZ6" s="46"/>
      <c r="CI6" s="46" t="s">
        <v>77</v>
      </c>
      <c r="CJ6" s="46"/>
      <c r="CS6" s="46" t="s">
        <v>77</v>
      </c>
      <c r="CT6" s="46"/>
      <c r="DC6" s="46" t="s">
        <v>77</v>
      </c>
      <c r="DD6" s="46"/>
      <c r="DM6" s="46" t="s">
        <v>77</v>
      </c>
      <c r="DN6" s="46"/>
      <c r="DW6" s="46" t="s">
        <v>77</v>
      </c>
      <c r="DX6" s="46"/>
      <c r="EG6" s="46" t="s">
        <v>77</v>
      </c>
      <c r="EH6" s="46"/>
      <c r="EQ6" s="46" t="s">
        <v>77</v>
      </c>
      <c r="ER6" s="46"/>
      <c r="FA6" s="46" t="s">
        <v>77</v>
      </c>
      <c r="FB6" s="46"/>
      <c r="FY6" s="14"/>
      <c r="FZ6" s="14"/>
      <c r="GA6" s="14"/>
    </row>
    <row r="7" spans="1:183" ht="15.75">
      <c r="A7" s="20" t="s">
        <v>68</v>
      </c>
      <c r="B7" s="28">
        <v>10.172307692307694</v>
      </c>
      <c r="C7" s="48">
        <v>0.1083</v>
      </c>
      <c r="D7" s="48">
        <v>0.00833076923076923</v>
      </c>
      <c r="E7" s="44">
        <v>10</v>
      </c>
      <c r="F7" s="49">
        <v>0.04842</v>
      </c>
      <c r="G7" s="50">
        <v>0.01201</v>
      </c>
      <c r="H7" s="50">
        <v>0.0765</v>
      </c>
      <c r="I7" s="50">
        <v>0.53976</v>
      </c>
      <c r="J7" s="50">
        <v>0.08113</v>
      </c>
      <c r="K7" s="50">
        <v>0.02885</v>
      </c>
      <c r="L7" s="50">
        <v>0.06079</v>
      </c>
      <c r="M7" s="50">
        <v>3.05151</v>
      </c>
      <c r="N7" s="4"/>
      <c r="O7" s="4" t="str">
        <f aca="true" t="shared" si="2" ref="O7:O12">A7</f>
        <v>Mb1</v>
      </c>
      <c r="P7" s="17">
        <f aca="true" t="shared" si="3" ref="P7:P12">LOG10(B7)</f>
        <v>1.0074194882565544</v>
      </c>
      <c r="Q7" s="18">
        <f aca="true" t="shared" si="4" ref="Q7:Q12">LOG10(D7)</f>
        <v>-2.0793148956815166</v>
      </c>
      <c r="R7" s="18">
        <f aca="true" t="shared" si="5" ref="R7:Y14">LOG10(F40)</f>
        <v>-1.4289185672011229</v>
      </c>
      <c r="S7" s="18">
        <f t="shared" si="5"/>
        <v>-2.0344003449039305</v>
      </c>
      <c r="T7" s="18">
        <f t="shared" si="5"/>
        <v>-1.230281917153219</v>
      </c>
      <c r="U7" s="18">
        <f t="shared" si="5"/>
        <v>-0.38174265515959854</v>
      </c>
      <c r="V7" s="18">
        <f t="shared" si="5"/>
        <v>-1.204761876328984</v>
      </c>
      <c r="W7" s="18">
        <f t="shared" si="5"/>
        <v>-1.6537975348150866</v>
      </c>
      <c r="X7" s="18">
        <f t="shared" si="5"/>
        <v>-1.3301112089223956</v>
      </c>
      <c r="Y7" s="18">
        <f t="shared" si="5"/>
        <v>0.3705714451998347</v>
      </c>
      <c r="Z7" s="4"/>
      <c r="AA7" s="4" t="s">
        <v>23</v>
      </c>
      <c r="AB7" s="39">
        <f aca="true" t="shared" si="6" ref="AB7:AI7">STDEV(F22:F37)/SQRT(COUNTA(F22:F37))</f>
        <v>0.3495374579200957</v>
      </c>
      <c r="AC7" s="37">
        <f t="shared" si="6"/>
        <v>0.10896330053416006</v>
      </c>
      <c r="AD7" s="37">
        <f t="shared" si="6"/>
        <v>0.6521549210170882</v>
      </c>
      <c r="AE7" s="37">
        <f t="shared" si="6"/>
        <v>4.60867380672218</v>
      </c>
      <c r="AF7" s="37">
        <f t="shared" si="6"/>
        <v>0.6065567634905257</v>
      </c>
      <c r="AG7" s="37">
        <f t="shared" si="6"/>
        <v>0.24230739241074065</v>
      </c>
      <c r="AH7" s="37">
        <f t="shared" si="6"/>
        <v>0.4859897567716813</v>
      </c>
      <c r="AI7" s="37">
        <f t="shared" si="6"/>
        <v>24.122219638277627</v>
      </c>
      <c r="AJ7" s="46" t="s">
        <v>78</v>
      </c>
      <c r="AK7" s="46">
        <v>0.43087340833026866</v>
      </c>
      <c r="AT7" s="46" t="s">
        <v>78</v>
      </c>
      <c r="AU7" s="46">
        <v>0.7272393222078253</v>
      </c>
      <c r="BE7" s="46" t="s">
        <v>78</v>
      </c>
      <c r="BF7" s="46">
        <v>0.7052886876020322</v>
      </c>
      <c r="BO7" s="46" t="s">
        <v>78</v>
      </c>
      <c r="BP7" s="46">
        <v>0.7828448522360996</v>
      </c>
      <c r="BY7" s="46" t="s">
        <v>78</v>
      </c>
      <c r="BZ7" s="46">
        <v>0.7147350077081788</v>
      </c>
      <c r="CI7" s="46" t="s">
        <v>78</v>
      </c>
      <c r="CJ7" s="46">
        <v>0.8957200612888995</v>
      </c>
      <c r="CS7" s="46" t="s">
        <v>78</v>
      </c>
      <c r="CT7" s="46">
        <v>0.7697502618930959</v>
      </c>
      <c r="DC7" s="46" t="s">
        <v>78</v>
      </c>
      <c r="DD7" s="46">
        <v>0.8809538852301144</v>
      </c>
      <c r="DM7" s="46" t="s">
        <v>78</v>
      </c>
      <c r="DN7" s="46">
        <v>0.904018653458041</v>
      </c>
      <c r="DW7" s="46" t="s">
        <v>78</v>
      </c>
      <c r="DX7" s="46">
        <v>0.9420983555682645</v>
      </c>
      <c r="EG7" s="46" t="s">
        <v>78</v>
      </c>
      <c r="EH7" s="46">
        <v>0.9760749787404892</v>
      </c>
      <c r="EQ7" s="46" t="s">
        <v>78</v>
      </c>
      <c r="ER7" s="46">
        <v>0.9735753212627126</v>
      </c>
      <c r="FA7" s="46" t="s">
        <v>78</v>
      </c>
      <c r="FB7" s="46">
        <v>0.9712155838726452</v>
      </c>
      <c r="FY7" s="14"/>
      <c r="FZ7" s="14"/>
      <c r="GA7" s="14"/>
    </row>
    <row r="8" spans="1:183" ht="15.75">
      <c r="A8" s="20" t="s">
        <v>69</v>
      </c>
      <c r="B8" s="28">
        <v>16.715</v>
      </c>
      <c r="C8" s="48">
        <v>0.229</v>
      </c>
      <c r="D8" s="48">
        <v>0.028625</v>
      </c>
      <c r="E8" s="33">
        <v>10</v>
      </c>
      <c r="F8" s="49">
        <v>0.0514</v>
      </c>
      <c r="G8" s="50">
        <v>0.01213</v>
      </c>
      <c r="H8" s="50">
        <v>0.09902</v>
      </c>
      <c r="I8" s="50">
        <v>1.12377</v>
      </c>
      <c r="J8" s="50">
        <v>0.13</v>
      </c>
      <c r="K8" s="50">
        <v>0.03852</v>
      </c>
      <c r="L8" s="50">
        <v>0.08786</v>
      </c>
      <c r="M8" s="50">
        <v>4.74239</v>
      </c>
      <c r="N8" s="4"/>
      <c r="O8" s="4" t="str">
        <f t="shared" si="2"/>
        <v>Mb2</v>
      </c>
      <c r="P8" s="17">
        <f t="shared" si="3"/>
        <v>1.2231063809285874</v>
      </c>
      <c r="Q8" s="18">
        <f t="shared" si="4"/>
        <v>-1.5432545046520556</v>
      </c>
      <c r="R8" s="18">
        <f t="shared" si="5"/>
        <v>-1.192126867996668</v>
      </c>
      <c r="S8" s="18">
        <f t="shared" si="5"/>
        <v>-1.8192291861253707</v>
      </c>
      <c r="T8" s="18">
        <f t="shared" si="5"/>
        <v>-0.9073670649964783</v>
      </c>
      <c r="U8" s="18">
        <f t="shared" si="5"/>
        <v>0.14758744705954868</v>
      </c>
      <c r="V8" s="18">
        <f t="shared" si="5"/>
        <v>-0.7891466346851068</v>
      </c>
      <c r="W8" s="18">
        <f t="shared" si="5"/>
        <v>-1.3174037085394468</v>
      </c>
      <c r="X8" s="18">
        <f t="shared" si="5"/>
        <v>-0.959298788062642</v>
      </c>
      <c r="Y8" s="18">
        <f t="shared" si="5"/>
        <v>0.7729072792009027</v>
      </c>
      <c r="Z8" s="4"/>
      <c r="AA8" s="4" t="s">
        <v>24</v>
      </c>
      <c r="AB8" s="39">
        <f aca="true" t="shared" si="7" ref="AB8:AI8">(STDEV(F22:F37)*100)/AB5</f>
        <v>44.764271718653475</v>
      </c>
      <c r="AC8" s="37">
        <f t="shared" si="7"/>
        <v>76.78412172713429</v>
      </c>
      <c r="AD8" s="37">
        <f t="shared" si="7"/>
        <v>59.49198244602495</v>
      </c>
      <c r="AE8" s="37">
        <f t="shared" si="7"/>
        <v>44.58346990329865</v>
      </c>
      <c r="AF8" s="37">
        <f t="shared" si="7"/>
        <v>40.97634394514888</v>
      </c>
      <c r="AG8" s="37">
        <f t="shared" si="7"/>
        <v>56.48793957141346</v>
      </c>
      <c r="AH8" s="37">
        <f t="shared" si="7"/>
        <v>48.78989847871827</v>
      </c>
      <c r="AI8" s="37">
        <f t="shared" si="7"/>
        <v>45.956366745891515</v>
      </c>
      <c r="AJ8" s="46" t="s">
        <v>79</v>
      </c>
      <c r="AK8" s="46">
        <v>0.18565189400614243</v>
      </c>
      <c r="AT8" s="46" t="s">
        <v>79</v>
      </c>
      <c r="AU8" s="46">
        <v>0.5288770317652971</v>
      </c>
      <c r="BE8" s="46" t="s">
        <v>79</v>
      </c>
      <c r="BF8" s="46">
        <v>0.497432132859397</v>
      </c>
      <c r="BO8" s="46" t="s">
        <v>79</v>
      </c>
      <c r="BP8" s="46">
        <v>0.6128460626725606</v>
      </c>
      <c r="BY8" s="46" t="s">
        <v>79</v>
      </c>
      <c r="BZ8" s="46">
        <v>0.5108461312436104</v>
      </c>
      <c r="CI8" s="46" t="s">
        <v>79</v>
      </c>
      <c r="CJ8" s="46">
        <v>0.8023144281953898</v>
      </c>
      <c r="CS8" s="46" t="s">
        <v>79</v>
      </c>
      <c r="CT8" s="46">
        <v>0.5925154656844898</v>
      </c>
      <c r="DC8" s="46" t="s">
        <v>79</v>
      </c>
      <c r="DD8" s="46">
        <v>0.7760797479020336</v>
      </c>
      <c r="DM8" s="46" t="s">
        <v>79</v>
      </c>
      <c r="DN8" s="46">
        <v>0.8172497258000897</v>
      </c>
      <c r="DW8" s="46" t="s">
        <v>79</v>
      </c>
      <c r="DX8" s="46">
        <v>0.8875493115644282</v>
      </c>
      <c r="EG8" s="46" t="s">
        <v>79</v>
      </c>
      <c r="EH8" s="46">
        <v>0.9527223641232464</v>
      </c>
      <c r="EQ8" s="46" t="s">
        <v>79</v>
      </c>
      <c r="ER8" s="46">
        <v>0.9478489061717942</v>
      </c>
      <c r="FA8" s="46" t="s">
        <v>79</v>
      </c>
      <c r="FB8" s="46">
        <v>0.943259710357083</v>
      </c>
      <c r="FY8" s="14"/>
      <c r="FZ8" s="14"/>
      <c r="GA8" s="14"/>
    </row>
    <row r="9" spans="1:183" ht="15.75">
      <c r="A9" s="20" t="s">
        <v>70</v>
      </c>
      <c r="B9" s="28">
        <v>18.46125</v>
      </c>
      <c r="C9" s="48">
        <v>0.4622</v>
      </c>
      <c r="D9" s="48">
        <v>0.057775</v>
      </c>
      <c r="E9" s="33">
        <v>10</v>
      </c>
      <c r="F9" s="49">
        <v>0.095</v>
      </c>
      <c r="G9" s="50">
        <v>0.01556</v>
      </c>
      <c r="H9" s="50">
        <v>0.12264</v>
      </c>
      <c r="I9" s="50">
        <v>1.27339</v>
      </c>
      <c r="J9" s="50">
        <v>0.16455</v>
      </c>
      <c r="K9" s="50">
        <v>0.05128</v>
      </c>
      <c r="L9" s="50">
        <v>0.12275</v>
      </c>
      <c r="M9" s="50">
        <v>5.48646</v>
      </c>
      <c r="N9" s="4"/>
      <c r="O9" s="4" t="str">
        <f t="shared" si="2"/>
        <v>Mb3</v>
      </c>
      <c r="P9" s="17">
        <f t="shared" si="3"/>
        <v>1.2662611035004745</v>
      </c>
      <c r="Q9" s="18">
        <f t="shared" si="4"/>
        <v>-1.238260045848853</v>
      </c>
      <c r="R9" s="18">
        <f t="shared" si="5"/>
        <v>-0.9253663817030958</v>
      </c>
      <c r="S9" s="18">
        <f t="shared" si="5"/>
        <v>-1.7110803943382735</v>
      </c>
      <c r="T9" s="18">
        <f t="shared" si="5"/>
        <v>-0.8144578451456248</v>
      </c>
      <c r="U9" s="18">
        <f t="shared" si="5"/>
        <v>0.2018714480114003</v>
      </c>
      <c r="V9" s="18">
        <f t="shared" si="5"/>
        <v>-0.6867921003615512</v>
      </c>
      <c r="W9" s="18">
        <f t="shared" si="5"/>
        <v>-1.1931419704811825</v>
      </c>
      <c r="X9" s="18">
        <f t="shared" si="5"/>
        <v>-0.8140684861969375</v>
      </c>
      <c r="Y9" s="18">
        <f t="shared" si="5"/>
        <v>0.836202230255163</v>
      </c>
      <c r="Z9" s="4"/>
      <c r="AA9" s="4" t="s">
        <v>65</v>
      </c>
      <c r="AB9" s="6">
        <f aca="true" t="shared" si="8" ref="AB9:AI9">COUNT(F22:F37)</f>
        <v>8</v>
      </c>
      <c r="AC9" s="13">
        <f t="shared" si="8"/>
        <v>8</v>
      </c>
      <c r="AD9" s="13">
        <f t="shared" si="8"/>
        <v>8</v>
      </c>
      <c r="AE9" s="13">
        <f t="shared" si="8"/>
        <v>8</v>
      </c>
      <c r="AF9" s="13">
        <f t="shared" si="8"/>
        <v>8</v>
      </c>
      <c r="AG9" s="13">
        <f t="shared" si="8"/>
        <v>8</v>
      </c>
      <c r="AH9" s="13">
        <f t="shared" si="8"/>
        <v>8</v>
      </c>
      <c r="AI9" s="13">
        <f t="shared" si="8"/>
        <v>8</v>
      </c>
      <c r="AJ9" s="46" t="s">
        <v>80</v>
      </c>
      <c r="AK9" s="46">
        <v>0.04992720967383283</v>
      </c>
      <c r="AT9" s="46" t="s">
        <v>80</v>
      </c>
      <c r="AU9" s="46">
        <v>0.4503565370595133</v>
      </c>
      <c r="BE9" s="46" t="s">
        <v>80</v>
      </c>
      <c r="BF9" s="46">
        <v>0.41367082166929653</v>
      </c>
      <c r="BO9" s="46" t="s">
        <v>80</v>
      </c>
      <c r="BP9" s="46">
        <v>0.5483204064513206</v>
      </c>
      <c r="BY9" s="46" t="s">
        <v>80</v>
      </c>
      <c r="BZ9" s="46">
        <v>0.42932048645087884</v>
      </c>
      <c r="CI9" s="46" t="s">
        <v>80</v>
      </c>
      <c r="CJ9" s="46">
        <v>0.7693668328946215</v>
      </c>
      <c r="CS9" s="46" t="s">
        <v>80</v>
      </c>
      <c r="CT9" s="46">
        <v>0.5246013766319048</v>
      </c>
      <c r="DC9" s="46" t="s">
        <v>80</v>
      </c>
      <c r="DD9" s="46">
        <v>0.7387597058857058</v>
      </c>
      <c r="DM9" s="46" t="s">
        <v>80</v>
      </c>
      <c r="DN9" s="46">
        <v>0.7867913467667713</v>
      </c>
      <c r="DW9" s="46" t="s">
        <v>80</v>
      </c>
      <c r="DX9" s="46">
        <v>0.8688075301584995</v>
      </c>
      <c r="EG9" s="46" t="s">
        <v>80</v>
      </c>
      <c r="EH9" s="46">
        <v>0.9448427581437874</v>
      </c>
      <c r="EQ9" s="46" t="s">
        <v>80</v>
      </c>
      <c r="ER9" s="46">
        <v>0.9391570572004265</v>
      </c>
      <c r="FA9" s="46" t="s">
        <v>80</v>
      </c>
      <c r="FB9" s="46">
        <v>0.9338029954165968</v>
      </c>
      <c r="FY9" s="14"/>
      <c r="FZ9" s="14"/>
      <c r="GA9" s="14"/>
    </row>
    <row r="10" spans="1:183" ht="15.75">
      <c r="A10" s="20" t="s">
        <v>71</v>
      </c>
      <c r="B10" s="28">
        <v>19.51142857142857</v>
      </c>
      <c r="C10" s="48">
        <v>0.7215</v>
      </c>
      <c r="D10" s="48">
        <v>0.10307142857142858</v>
      </c>
      <c r="E10" s="44">
        <v>10</v>
      </c>
      <c r="F10" s="49">
        <v>0.10213</v>
      </c>
      <c r="G10" s="50">
        <v>0.01722</v>
      </c>
      <c r="H10" s="50">
        <v>0.15539</v>
      </c>
      <c r="I10" s="50">
        <v>1.38853</v>
      </c>
      <c r="J10" s="50">
        <v>0.20548</v>
      </c>
      <c r="K10" s="50">
        <v>0.05575</v>
      </c>
      <c r="L10" s="50">
        <v>0.15188</v>
      </c>
      <c r="M10" s="50">
        <v>6.67469</v>
      </c>
      <c r="N10" s="4"/>
      <c r="O10" s="4" t="str">
        <f t="shared" si="2"/>
        <v>Mb4</v>
      </c>
      <c r="P10" s="17">
        <f t="shared" si="3"/>
        <v>1.2902890683681294</v>
      </c>
      <c r="Q10" s="18">
        <f t="shared" si="4"/>
        <v>-0.9868617045847438</v>
      </c>
      <c r="R10" s="18">
        <f t="shared" si="5"/>
        <v>-0.8359447081065484</v>
      </c>
      <c r="S10" s="18">
        <f t="shared" si="5"/>
        <v>-1.609064892896621</v>
      </c>
      <c r="T10" s="18">
        <f t="shared" si="5"/>
        <v>-0.653674973326449</v>
      </c>
      <c r="U10" s="18">
        <f t="shared" si="5"/>
        <v>0.2974572273588099</v>
      </c>
      <c r="V10" s="18">
        <f t="shared" si="5"/>
        <v>-0.5323284829619572</v>
      </c>
      <c r="W10" s="18">
        <f t="shared" si="5"/>
        <v>-1.0988531682940585</v>
      </c>
      <c r="X10" s="18">
        <f t="shared" si="5"/>
        <v>-0.6635974515464973</v>
      </c>
      <c r="Y10" s="18">
        <f t="shared" si="5"/>
        <v>0.9793330600724299</v>
      </c>
      <c r="Z10" s="4"/>
      <c r="AA10" s="4" t="s">
        <v>25</v>
      </c>
      <c r="AB10" s="39">
        <f>AK7</f>
        <v>0.43087340833026866</v>
      </c>
      <c r="AC10" s="9">
        <f>AU7</f>
        <v>0.7272393222078253</v>
      </c>
      <c r="AD10" s="9">
        <f>AK30</f>
        <v>0.7811514553020923</v>
      </c>
      <c r="AE10" s="9">
        <f>AU30</f>
        <v>0.801639641240197</v>
      </c>
      <c r="AF10" s="9">
        <f>BF7</f>
        <v>0.7052886876020322</v>
      </c>
      <c r="AG10" s="9">
        <f>BP7</f>
        <v>0.7828448522360996</v>
      </c>
      <c r="AH10" s="9">
        <f>BF30</f>
        <v>0.8130172435850346</v>
      </c>
      <c r="AI10" s="9">
        <f>BP30</f>
        <v>0.7923355151072305</v>
      </c>
      <c r="AJ10" s="46" t="s">
        <v>81</v>
      </c>
      <c r="AK10" s="46">
        <v>0.9636451879288224</v>
      </c>
      <c r="AT10" s="46" t="s">
        <v>81</v>
      </c>
      <c r="AU10" s="46">
        <v>0.22848925243867962</v>
      </c>
      <c r="BE10" s="46" t="s">
        <v>81</v>
      </c>
      <c r="BF10" s="46">
        <v>1.3136727667516463</v>
      </c>
      <c r="BO10" s="46" t="s">
        <v>81</v>
      </c>
      <c r="BP10" s="46">
        <v>0.46060313806432124</v>
      </c>
      <c r="BY10" s="46" t="s">
        <v>81</v>
      </c>
      <c r="BZ10" s="46">
        <v>0.7468525327076935</v>
      </c>
      <c r="CI10" s="46" t="s">
        <v>81</v>
      </c>
      <c r="CJ10" s="46">
        <v>0.14800831847290857</v>
      </c>
      <c r="CS10" s="46" t="s">
        <v>81</v>
      </c>
      <c r="CT10" s="46">
        <v>1.1828928402840697</v>
      </c>
      <c r="DC10" s="46" t="s">
        <v>81</v>
      </c>
      <c r="DD10" s="46">
        <v>0.3502932264087795</v>
      </c>
      <c r="DM10" s="46" t="s">
        <v>81</v>
      </c>
      <c r="DN10" s="46">
        <v>0.1520143228724345</v>
      </c>
      <c r="DW10" s="46" t="s">
        <v>81</v>
      </c>
      <c r="DX10" s="46">
        <v>0.0671393994356813</v>
      </c>
      <c r="EG10" s="46" t="s">
        <v>81</v>
      </c>
      <c r="EH10" s="46">
        <v>0.07050101385987496</v>
      </c>
      <c r="EQ10" s="46" t="s">
        <v>81</v>
      </c>
      <c r="ER10" s="46">
        <v>0.05787885945471975</v>
      </c>
      <c r="FA10" s="46" t="s">
        <v>81</v>
      </c>
      <c r="FB10" s="46">
        <v>0.11007612861061815</v>
      </c>
      <c r="FY10" s="14"/>
      <c r="FZ10" s="14"/>
      <c r="GA10" s="14"/>
    </row>
    <row r="11" spans="1:183" ht="15.75">
      <c r="A11" s="20" t="s">
        <v>72</v>
      </c>
      <c r="B11" s="28">
        <v>20.62375</v>
      </c>
      <c r="C11" s="48">
        <v>0.7091</v>
      </c>
      <c r="D11" s="48">
        <v>0.0886375</v>
      </c>
      <c r="E11" s="33">
        <v>10</v>
      </c>
      <c r="F11" s="49">
        <v>0.13395</v>
      </c>
      <c r="G11" s="50">
        <v>0.01618</v>
      </c>
      <c r="H11" s="50">
        <v>0.14997</v>
      </c>
      <c r="I11" s="50">
        <v>1.37795</v>
      </c>
      <c r="J11" s="50">
        <v>0.21284</v>
      </c>
      <c r="K11" s="50">
        <v>0.05398</v>
      </c>
      <c r="L11" s="50">
        <v>0.13914</v>
      </c>
      <c r="M11" s="50">
        <v>9.60865</v>
      </c>
      <c r="N11" s="4"/>
      <c r="O11" s="4" t="str">
        <f t="shared" si="2"/>
        <v>Mb5</v>
      </c>
      <c r="P11" s="17">
        <f t="shared" si="3"/>
        <v>1.314367635546637</v>
      </c>
      <c r="Q11" s="18">
        <f t="shared" si="4"/>
        <v>-1.0523825016174064</v>
      </c>
      <c r="R11" s="18">
        <f t="shared" si="5"/>
        <v>-0.7761472690477159</v>
      </c>
      <c r="S11" s="18">
        <f t="shared" si="5"/>
        <v>-1.69411146971569</v>
      </c>
      <c r="T11" s="18">
        <f t="shared" si="5"/>
        <v>-0.7270855955196911</v>
      </c>
      <c r="U11" s="18">
        <f t="shared" si="5"/>
        <v>0.2361434721485616</v>
      </c>
      <c r="V11" s="18">
        <f t="shared" si="5"/>
        <v>-0.5750367367392588</v>
      </c>
      <c r="W11" s="18">
        <f t="shared" si="5"/>
        <v>-1.1708571067714457</v>
      </c>
      <c r="X11" s="18">
        <f t="shared" si="5"/>
        <v>-0.7596379879703126</v>
      </c>
      <c r="Y11" s="18">
        <f t="shared" si="5"/>
        <v>1.0795723872806002</v>
      </c>
      <c r="Z11" s="4"/>
      <c r="AA11" s="4" t="s">
        <v>59</v>
      </c>
      <c r="AB11" s="39">
        <f>AK20+(AK21*0.1)</f>
        <v>2.100885418512206</v>
      </c>
      <c r="AC11" s="9">
        <f>AU20+(AU21*0.1)</f>
        <v>0.3447300295197295</v>
      </c>
      <c r="AD11" s="9">
        <f>AK43+(AK44*0.1)</f>
        <v>2.73636117752733</v>
      </c>
      <c r="AE11" s="9">
        <f>AU43+(AU44*0.1)</f>
        <v>26.596868803828045</v>
      </c>
      <c r="AF11" s="9">
        <f>BF20+(BF21*0.1)</f>
        <v>3.8809890987002</v>
      </c>
      <c r="AG11" s="9">
        <f>BP20+(BP21*0.1)</f>
        <v>1.0776621972533422</v>
      </c>
      <c r="AH11" s="9">
        <f>BF43+(BF44*0.1)</f>
        <v>2.53490000912838</v>
      </c>
      <c r="AI11" s="9">
        <f>BP43+(BP44*0.1)</f>
        <v>134.79915336374125</v>
      </c>
      <c r="AJ11" s="46" t="s">
        <v>82</v>
      </c>
      <c r="AK11" s="46">
        <v>8</v>
      </c>
      <c r="AT11" s="46" t="s">
        <v>82</v>
      </c>
      <c r="AU11" s="46">
        <v>8</v>
      </c>
      <c r="BE11" s="46" t="s">
        <v>82</v>
      </c>
      <c r="BF11" s="46">
        <v>8</v>
      </c>
      <c r="BO11" s="46" t="s">
        <v>82</v>
      </c>
      <c r="BP11" s="46">
        <v>8</v>
      </c>
      <c r="BY11" s="46" t="s">
        <v>82</v>
      </c>
      <c r="BZ11" s="46">
        <v>8</v>
      </c>
      <c r="CI11" s="46" t="s">
        <v>82</v>
      </c>
      <c r="CJ11" s="46">
        <v>8</v>
      </c>
      <c r="CS11" s="46" t="s">
        <v>82</v>
      </c>
      <c r="CT11" s="46">
        <v>8</v>
      </c>
      <c r="DC11" s="46" t="s">
        <v>82</v>
      </c>
      <c r="DD11" s="46">
        <v>8</v>
      </c>
      <c r="DM11" s="46" t="s">
        <v>82</v>
      </c>
      <c r="DN11" s="46">
        <v>8</v>
      </c>
      <c r="DW11" s="46" t="s">
        <v>82</v>
      </c>
      <c r="DX11" s="46">
        <v>8</v>
      </c>
      <c r="EG11" s="46" t="s">
        <v>82</v>
      </c>
      <c r="EH11" s="46">
        <v>8</v>
      </c>
      <c r="EQ11" s="46" t="s">
        <v>82</v>
      </c>
      <c r="ER11" s="46">
        <v>8</v>
      </c>
      <c r="FA11" s="46" t="s">
        <v>82</v>
      </c>
      <c r="FB11" s="46">
        <v>8</v>
      </c>
      <c r="FY11" s="14"/>
      <c r="FZ11" s="14"/>
      <c r="GA11" s="14"/>
    </row>
    <row r="12" spans="1:183" ht="15.75">
      <c r="A12" s="20" t="s">
        <v>73</v>
      </c>
      <c r="B12" s="28">
        <v>21.331666666666667</v>
      </c>
      <c r="C12" s="48">
        <v>0.5464</v>
      </c>
      <c r="D12" s="48">
        <v>0.09106666666666667</v>
      </c>
      <c r="E12" s="33">
        <v>10</v>
      </c>
      <c r="F12" s="49">
        <v>0.06849</v>
      </c>
      <c r="G12" s="50">
        <v>0.01287</v>
      </c>
      <c r="H12" s="50">
        <v>0.10613</v>
      </c>
      <c r="I12" s="50">
        <v>1.33958</v>
      </c>
      <c r="J12" s="50">
        <v>0.16341</v>
      </c>
      <c r="K12" s="50">
        <v>0.047</v>
      </c>
      <c r="L12" s="50">
        <v>0.10589</v>
      </c>
      <c r="M12" s="50">
        <v>5.93758</v>
      </c>
      <c r="N12" s="4"/>
      <c r="O12" s="4" t="str">
        <f t="shared" si="2"/>
        <v>Mb6</v>
      </c>
      <c r="P12" s="17">
        <f t="shared" si="3"/>
        <v>1.3290247886823954</v>
      </c>
      <c r="Q12" s="18">
        <f t="shared" si="4"/>
        <v>-1.0406405597101676</v>
      </c>
      <c r="R12" s="18">
        <f t="shared" si="5"/>
        <v>-0.9425240841737459</v>
      </c>
      <c r="S12" s="18">
        <f t="shared" si="5"/>
        <v>-1.668572703479257</v>
      </c>
      <c r="T12" s="18">
        <f t="shared" si="5"/>
        <v>-0.7523130861539433</v>
      </c>
      <c r="U12" s="18">
        <f t="shared" si="5"/>
        <v>0.3488174044930852</v>
      </c>
      <c r="V12" s="18">
        <f t="shared" si="5"/>
        <v>-0.5648726203908491</v>
      </c>
      <c r="W12" s="18">
        <f t="shared" si="5"/>
        <v>-1.106053392447926</v>
      </c>
      <c r="X12" s="18">
        <f t="shared" si="5"/>
        <v>-0.7532963020786259</v>
      </c>
      <c r="Y12" s="18">
        <f t="shared" si="5"/>
        <v>0.9954582237565622</v>
      </c>
      <c r="Z12" s="4"/>
      <c r="AA12" s="4" t="s">
        <v>26</v>
      </c>
      <c r="AB12" s="39">
        <f>BZ7</f>
        <v>0.7147350077081788</v>
      </c>
      <c r="AC12" s="9">
        <f>CJ7</f>
        <v>0.8957200612888995</v>
      </c>
      <c r="AD12" s="9">
        <f>BZ30</f>
        <v>0.8955693527767264</v>
      </c>
      <c r="AE12" s="9">
        <f>CJ30</f>
        <v>0.8201862162243952</v>
      </c>
      <c r="AF12" s="9">
        <f>CT7</f>
        <v>0.7697502618930959</v>
      </c>
      <c r="AG12" s="9">
        <f>DD7</f>
        <v>0.8809538852301144</v>
      </c>
      <c r="AH12" s="9">
        <f>CT30</f>
        <v>0.8861657748231384</v>
      </c>
      <c r="AI12" s="9">
        <f>DD30</f>
        <v>0.832763415491647</v>
      </c>
      <c r="FY12" s="14"/>
      <c r="FZ12" s="14"/>
      <c r="GA12" s="14"/>
    </row>
    <row r="13" spans="1:183" ht="15.75">
      <c r="A13" s="20" t="s">
        <v>74</v>
      </c>
      <c r="B13" s="28">
        <v>22.97</v>
      </c>
      <c r="C13" s="48">
        <v>0.2803</v>
      </c>
      <c r="D13" s="48">
        <v>0.09343333333333333</v>
      </c>
      <c r="E13" s="44">
        <v>10</v>
      </c>
      <c r="F13" s="49">
        <v>0.05627</v>
      </c>
      <c r="G13" s="50">
        <v>0.0105</v>
      </c>
      <c r="H13" s="50">
        <v>0.09072</v>
      </c>
      <c r="I13" s="50">
        <v>0.75916</v>
      </c>
      <c r="J13" s="50">
        <v>0.14142</v>
      </c>
      <c r="K13" s="50">
        <v>0.03627</v>
      </c>
      <c r="L13" s="50">
        <v>0.08717</v>
      </c>
      <c r="M13" s="50">
        <v>4.69371</v>
      </c>
      <c r="N13" s="4"/>
      <c r="O13" s="4" t="str">
        <f>A13</f>
        <v>Mb7</v>
      </c>
      <c r="P13" s="17">
        <f>LOG10(B13)</f>
        <v>1.361160995195026</v>
      </c>
      <c r="Q13" s="18">
        <f>LOG10(D13)</f>
        <v>-1.0294981569593764</v>
      </c>
      <c r="R13" s="18">
        <f t="shared" si="5"/>
        <v>-0.7268443395656697</v>
      </c>
      <c r="S13" s="18">
        <f t="shared" si="5"/>
        <v>-1.4559319556497243</v>
      </c>
      <c r="T13" s="18">
        <f t="shared" si="5"/>
        <v>-0.519418213170831</v>
      </c>
      <c r="U13" s="18">
        <f t="shared" si="5"/>
        <v>0.40321206240646784</v>
      </c>
      <c r="V13" s="18">
        <f t="shared" si="5"/>
        <v>-0.3266104218116951</v>
      </c>
      <c r="W13" s="18">
        <f t="shared" si="5"/>
        <v>-0.9175736991392283</v>
      </c>
      <c r="X13" s="18">
        <f t="shared" si="5"/>
        <v>-0.5367542087339974</v>
      </c>
      <c r="Y13" s="18">
        <f t="shared" si="5"/>
        <v>1.1943949985679585</v>
      </c>
      <c r="Z13" s="4"/>
      <c r="AA13" s="57" t="s">
        <v>101</v>
      </c>
      <c r="AB13" s="9">
        <f>BZ20+(BZ21*15)</f>
        <v>2.882532155122761</v>
      </c>
      <c r="AC13" s="9">
        <f>CJ20+(CJ21*15)</f>
        <v>0.6646851798835679</v>
      </c>
      <c r="AD13" s="9">
        <f>BZ43+(BZ44*15)</f>
        <v>4.676189937804187</v>
      </c>
      <c r="AE13" s="9">
        <f>CJ43+(CJ44*15)</f>
        <v>39.435567260780864</v>
      </c>
      <c r="AF13" s="9">
        <f>CT20+(CT21*15)</f>
        <v>5.446405208936326</v>
      </c>
      <c r="AG13" s="9">
        <f>DD20+(DD21*15)</f>
        <v>1.7891425298306085</v>
      </c>
      <c r="AH13" s="9">
        <f>CT43+(CT44*15)</f>
        <v>3.9792138038937805</v>
      </c>
      <c r="AI13" s="9">
        <f>DD43+(DD44*15)</f>
        <v>202.65611592586924</v>
      </c>
      <c r="AJ13" t="s">
        <v>83</v>
      </c>
      <c r="AT13" t="s">
        <v>83</v>
      </c>
      <c r="BE13" t="s">
        <v>83</v>
      </c>
      <c r="BO13" t="s">
        <v>83</v>
      </c>
      <c r="BY13" t="s">
        <v>83</v>
      </c>
      <c r="CI13" t="s">
        <v>83</v>
      </c>
      <c r="CS13" t="s">
        <v>83</v>
      </c>
      <c r="DC13" t="s">
        <v>83</v>
      </c>
      <c r="DM13" t="s">
        <v>83</v>
      </c>
      <c r="DW13" t="s">
        <v>83</v>
      </c>
      <c r="EG13" t="s">
        <v>83</v>
      </c>
      <c r="EQ13" t="s">
        <v>83</v>
      </c>
      <c r="FA13" t="s">
        <v>83</v>
      </c>
      <c r="FY13" s="14"/>
      <c r="FZ13" s="14"/>
      <c r="GA13" s="14"/>
    </row>
    <row r="14" spans="1:183" ht="15.75">
      <c r="A14" s="20" t="s">
        <v>75</v>
      </c>
      <c r="B14" s="28">
        <v>25.8175</v>
      </c>
      <c r="C14" s="48">
        <v>0.8303</v>
      </c>
      <c r="D14" s="48">
        <v>0.207575</v>
      </c>
      <c r="E14" s="33">
        <v>10</v>
      </c>
      <c r="F14" s="49">
        <v>0.19363</v>
      </c>
      <c r="G14" s="50">
        <v>0.01318</v>
      </c>
      <c r="H14" s="50">
        <v>0.10924</v>
      </c>
      <c r="I14" s="50">
        <v>1.42505</v>
      </c>
      <c r="J14" s="50">
        <v>0.23919</v>
      </c>
      <c r="K14" s="50">
        <v>0.04671</v>
      </c>
      <c r="L14" s="50">
        <v>0.10945</v>
      </c>
      <c r="M14" s="50">
        <v>6.31061</v>
      </c>
      <c r="N14" s="4"/>
      <c r="O14" s="4" t="str">
        <f>A14</f>
        <v>Mb8</v>
      </c>
      <c r="P14" s="17">
        <f>LOG10(B14)</f>
        <v>1.4119141856929536</v>
      </c>
      <c r="Q14" s="18">
        <f>LOG10(D14)</f>
        <v>-0.6828249534047116</v>
      </c>
      <c r="R14" s="18">
        <f t="shared" si="5"/>
        <v>-0.3150873458705881</v>
      </c>
      <c r="S14" s="18">
        <f t="shared" si="5"/>
        <v>-1.4821445810699714</v>
      </c>
      <c r="T14" s="18">
        <f t="shared" si="5"/>
        <v>-0.5636782998602666</v>
      </c>
      <c r="U14" s="18">
        <f t="shared" si="5"/>
        <v>0.5517701111521062</v>
      </c>
      <c r="V14" s="18">
        <f t="shared" si="5"/>
        <v>-0.22331697251494273</v>
      </c>
      <c r="W14" s="18">
        <f t="shared" si="5"/>
        <v>-0.9326501240401797</v>
      </c>
      <c r="X14" s="18">
        <f t="shared" si="5"/>
        <v>-0.5628442254240119</v>
      </c>
      <c r="Y14" s="18">
        <f t="shared" si="5"/>
        <v>1.1980113499810907</v>
      </c>
      <c r="Z14" s="4"/>
      <c r="AA14" s="4" t="s">
        <v>27</v>
      </c>
      <c r="AB14" s="39">
        <f>BZ20+(BZ21*20)</f>
        <v>2.1253103400623</v>
      </c>
      <c r="AC14" s="9">
        <f>CJ20+(CJ21*20)</f>
        <v>0.3688588059234168</v>
      </c>
      <c r="AD14" s="9">
        <f>BZ43+(BZ44*20)</f>
        <v>2.9059410168099697</v>
      </c>
      <c r="AE14" s="9">
        <f>CJ43+(CJ44*20)</f>
        <v>27.97851810262579</v>
      </c>
      <c r="AF14" s="9">
        <f>CT20+(CT21*20)</f>
        <v>4.031244915899468</v>
      </c>
      <c r="AG14" s="9">
        <f>DD20+(DD21*20)</f>
        <v>1.1421426818106473</v>
      </c>
      <c r="AH14" s="9">
        <f>CT43+(CT44*20)</f>
        <v>2.6738654435051856</v>
      </c>
      <c r="AI14" s="9">
        <f>DD43+(DD44*20)</f>
        <v>141.7693026038401</v>
      </c>
      <c r="AJ14" s="46"/>
      <c r="AK14" s="46" t="s">
        <v>87</v>
      </c>
      <c r="AL14" s="46" t="s">
        <v>88</v>
      </c>
      <c r="AM14" s="46" t="s">
        <v>89</v>
      </c>
      <c r="AN14" s="46" t="s">
        <v>90</v>
      </c>
      <c r="AO14" s="46" t="s">
        <v>91</v>
      </c>
      <c r="AT14" s="46"/>
      <c r="AU14" s="46" t="s">
        <v>87</v>
      </c>
      <c r="AV14" s="46" t="s">
        <v>88</v>
      </c>
      <c r="AW14" s="46" t="s">
        <v>89</v>
      </c>
      <c r="AX14" s="46" t="s">
        <v>90</v>
      </c>
      <c r="AY14" s="46" t="s">
        <v>91</v>
      </c>
      <c r="BE14" s="46"/>
      <c r="BF14" s="46" t="s">
        <v>87</v>
      </c>
      <c r="BG14" s="46" t="s">
        <v>88</v>
      </c>
      <c r="BH14" s="46" t="s">
        <v>89</v>
      </c>
      <c r="BI14" s="46" t="s">
        <v>90</v>
      </c>
      <c r="BJ14" s="46" t="s">
        <v>91</v>
      </c>
      <c r="BO14" s="46"/>
      <c r="BP14" s="46" t="s">
        <v>87</v>
      </c>
      <c r="BQ14" s="46" t="s">
        <v>88</v>
      </c>
      <c r="BR14" s="46" t="s">
        <v>89</v>
      </c>
      <c r="BS14" s="46" t="s">
        <v>90</v>
      </c>
      <c r="BT14" s="46" t="s">
        <v>91</v>
      </c>
      <c r="BY14" s="46"/>
      <c r="BZ14" s="46" t="s">
        <v>87</v>
      </c>
      <c r="CA14" s="46" t="s">
        <v>88</v>
      </c>
      <c r="CB14" s="46" t="s">
        <v>89</v>
      </c>
      <c r="CC14" s="46" t="s">
        <v>90</v>
      </c>
      <c r="CD14" s="46" t="s">
        <v>91</v>
      </c>
      <c r="CI14" s="46"/>
      <c r="CJ14" s="46" t="s">
        <v>87</v>
      </c>
      <c r="CK14" s="46" t="s">
        <v>88</v>
      </c>
      <c r="CL14" s="46" t="s">
        <v>89</v>
      </c>
      <c r="CM14" s="46" t="s">
        <v>90</v>
      </c>
      <c r="CN14" s="46" t="s">
        <v>91</v>
      </c>
      <c r="CS14" s="46"/>
      <c r="CT14" s="46" t="s">
        <v>87</v>
      </c>
      <c r="CU14" s="46" t="s">
        <v>88</v>
      </c>
      <c r="CV14" s="46" t="s">
        <v>89</v>
      </c>
      <c r="CW14" s="46" t="s">
        <v>90</v>
      </c>
      <c r="CX14" s="46" t="s">
        <v>91</v>
      </c>
      <c r="DC14" s="46"/>
      <c r="DD14" s="46" t="s">
        <v>87</v>
      </c>
      <c r="DE14" s="46" t="s">
        <v>88</v>
      </c>
      <c r="DF14" s="46" t="s">
        <v>89</v>
      </c>
      <c r="DG14" s="46" t="s">
        <v>90</v>
      </c>
      <c r="DH14" s="46" t="s">
        <v>91</v>
      </c>
      <c r="DM14" s="46"/>
      <c r="DN14" s="46" t="s">
        <v>87</v>
      </c>
      <c r="DO14" s="46" t="s">
        <v>88</v>
      </c>
      <c r="DP14" s="46" t="s">
        <v>89</v>
      </c>
      <c r="DQ14" s="46" t="s">
        <v>90</v>
      </c>
      <c r="DR14" s="46" t="s">
        <v>91</v>
      </c>
      <c r="DW14" s="46"/>
      <c r="DX14" s="46" t="s">
        <v>87</v>
      </c>
      <c r="DY14" s="46" t="s">
        <v>88</v>
      </c>
      <c r="DZ14" s="46" t="s">
        <v>89</v>
      </c>
      <c r="EA14" s="46" t="s">
        <v>90</v>
      </c>
      <c r="EB14" s="46" t="s">
        <v>91</v>
      </c>
      <c r="EG14" s="46"/>
      <c r="EH14" s="46" t="s">
        <v>87</v>
      </c>
      <c r="EI14" s="46" t="s">
        <v>88</v>
      </c>
      <c r="EJ14" s="46" t="s">
        <v>89</v>
      </c>
      <c r="EK14" s="46" t="s">
        <v>90</v>
      </c>
      <c r="EL14" s="46" t="s">
        <v>91</v>
      </c>
      <c r="EQ14" s="46"/>
      <c r="ER14" s="46" t="s">
        <v>87</v>
      </c>
      <c r="ES14" s="46" t="s">
        <v>88</v>
      </c>
      <c r="ET14" s="46" t="s">
        <v>89</v>
      </c>
      <c r="EU14" s="46" t="s">
        <v>90</v>
      </c>
      <c r="EV14" s="46" t="s">
        <v>91</v>
      </c>
      <c r="FA14" s="46"/>
      <c r="FB14" s="46" t="s">
        <v>87</v>
      </c>
      <c r="FC14" s="46" t="s">
        <v>88</v>
      </c>
      <c r="FD14" s="46" t="s">
        <v>89</v>
      </c>
      <c r="FE14" s="46" t="s">
        <v>90</v>
      </c>
      <c r="FF14" s="46" t="s">
        <v>91</v>
      </c>
      <c r="FY14" s="14"/>
      <c r="FZ14" s="14"/>
      <c r="GA14" s="14"/>
    </row>
    <row r="15" spans="1:183" ht="15.75">
      <c r="A15" s="20"/>
      <c r="B15" s="28"/>
      <c r="C15" s="32"/>
      <c r="D15" s="32"/>
      <c r="E15" s="33"/>
      <c r="F15" s="49"/>
      <c r="G15" s="50"/>
      <c r="H15" s="50"/>
      <c r="I15" s="50"/>
      <c r="J15" s="50"/>
      <c r="K15" s="50"/>
      <c r="L15" s="50"/>
      <c r="M15" s="50"/>
      <c r="N15" s="4"/>
      <c r="O15" s="4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4"/>
      <c r="AA15" s="4" t="s">
        <v>60</v>
      </c>
      <c r="AB15" s="39">
        <f>BZ20+(BZ21*25)</f>
        <v>1.368088525001839</v>
      </c>
      <c r="AC15" s="9">
        <f>CJ20+(CJ21*25)</f>
        <v>0.07303243196326559</v>
      </c>
      <c r="AD15" s="9">
        <f>BZ43+(BZ44*25)</f>
        <v>1.1356920958157524</v>
      </c>
      <c r="AE15" s="9">
        <f>CJ43+(CJ44*25)</f>
        <v>16.521468944470712</v>
      </c>
      <c r="AF15" s="9">
        <f>CT20+(CT21*25)</f>
        <v>2.6160846228626102</v>
      </c>
      <c r="AG15" s="9">
        <f>DD20+(DD21*25)</f>
        <v>0.49514283379068624</v>
      </c>
      <c r="AH15" s="9">
        <f>CT43+(CT44*25)</f>
        <v>1.3685170831165907</v>
      </c>
      <c r="AI15" s="9">
        <f>DD43+(DD44*25)</f>
        <v>80.88248928181093</v>
      </c>
      <c r="AJ15" s="46" t="s">
        <v>84</v>
      </c>
      <c r="AK15" s="46">
        <v>1</v>
      </c>
      <c r="AL15" s="46">
        <v>1.2702080420873356</v>
      </c>
      <c r="AM15" s="46">
        <v>1.2702080420873356</v>
      </c>
      <c r="AN15" s="46">
        <v>1.3678565171799597</v>
      </c>
      <c r="AO15" s="46">
        <v>0.28653390766252373</v>
      </c>
      <c r="AT15" s="46" t="s">
        <v>84</v>
      </c>
      <c r="AU15" s="46">
        <v>1</v>
      </c>
      <c r="AV15" s="46">
        <v>0.3516440174647509</v>
      </c>
      <c r="AW15" s="46">
        <v>0.3516440174647509</v>
      </c>
      <c r="AX15" s="46">
        <v>6.7355285234383535</v>
      </c>
      <c r="AY15" s="46">
        <v>0.04092019737539746</v>
      </c>
      <c r="BE15" s="46" t="s">
        <v>84</v>
      </c>
      <c r="BF15" s="46">
        <v>1</v>
      </c>
      <c r="BG15" s="46">
        <v>10.248605182192135</v>
      </c>
      <c r="BH15" s="46">
        <v>10.248605182192135</v>
      </c>
      <c r="BI15" s="46">
        <v>5.938686080623188</v>
      </c>
      <c r="BJ15" s="46">
        <v>0.05068188001333374</v>
      </c>
      <c r="BO15" s="46" t="s">
        <v>84</v>
      </c>
      <c r="BP15" s="46">
        <v>1</v>
      </c>
      <c r="BQ15" s="46">
        <v>2.0149893505777854</v>
      </c>
      <c r="BR15" s="46">
        <v>2.0149893505777854</v>
      </c>
      <c r="BS15" s="46">
        <v>9.497711430803395</v>
      </c>
      <c r="BT15" s="46">
        <v>0.021612220618956745</v>
      </c>
      <c r="BY15" s="46" t="s">
        <v>84</v>
      </c>
      <c r="BZ15" s="46">
        <v>1</v>
      </c>
      <c r="CA15" s="46">
        <v>3.495148097726209</v>
      </c>
      <c r="CB15" s="46">
        <v>3.495148097726209</v>
      </c>
      <c r="CC15" s="46">
        <v>6.2660790054757705</v>
      </c>
      <c r="CD15" s="46">
        <v>0.04632639901617918</v>
      </c>
      <c r="CI15" s="46" t="s">
        <v>84</v>
      </c>
      <c r="CJ15" s="46">
        <v>1</v>
      </c>
      <c r="CK15" s="46">
        <v>0.5334492743216033</v>
      </c>
      <c r="CL15" s="46">
        <v>0.5334492743216033</v>
      </c>
      <c r="CM15" s="46">
        <v>24.351228697308876</v>
      </c>
      <c r="CN15" s="46">
        <v>0.002617834262043166</v>
      </c>
      <c r="CS15" s="46" t="s">
        <v>84</v>
      </c>
      <c r="CT15" s="46">
        <v>1</v>
      </c>
      <c r="CU15" s="46">
        <v>12.207609181249804</v>
      </c>
      <c r="CV15" s="46">
        <v>12.207609181249804</v>
      </c>
      <c r="CW15" s="46">
        <v>8.724485212865218</v>
      </c>
      <c r="CX15" s="46">
        <v>0.025489522179723636</v>
      </c>
      <c r="DC15" s="46" t="s">
        <v>84</v>
      </c>
      <c r="DD15" s="46">
        <v>1</v>
      </c>
      <c r="DE15" s="46">
        <v>2.551688788538752</v>
      </c>
      <c r="DF15" s="46">
        <v>2.551688788538752</v>
      </c>
      <c r="DG15" s="46">
        <v>20.79525386285723</v>
      </c>
      <c r="DH15" s="46">
        <v>0.003850179039845234</v>
      </c>
      <c r="DM15" s="46" t="s">
        <v>84</v>
      </c>
      <c r="DN15" s="46">
        <v>1</v>
      </c>
      <c r="DO15" s="46">
        <v>0.6200361563038633</v>
      </c>
      <c r="DP15" s="46">
        <v>0.6200361563038633</v>
      </c>
      <c r="DQ15" s="46">
        <v>26.831688085111207</v>
      </c>
      <c r="DR15" s="46">
        <v>0.0020544768607934343</v>
      </c>
      <c r="DW15" s="46" t="s">
        <v>84</v>
      </c>
      <c r="DX15" s="46">
        <v>1</v>
      </c>
      <c r="DY15" s="46">
        <v>0.21346984147356476</v>
      </c>
      <c r="DZ15" s="46">
        <v>0.21346984147356476</v>
      </c>
      <c r="EA15" s="46">
        <v>47.35672091894465</v>
      </c>
      <c r="EB15" s="46">
        <v>0.00046447188048651827</v>
      </c>
      <c r="EG15" s="46" t="s">
        <v>84</v>
      </c>
      <c r="EH15" s="46">
        <v>1</v>
      </c>
      <c r="EI15" s="46">
        <v>0.6009697108346775</v>
      </c>
      <c r="EJ15" s="46">
        <v>0.6009697108346775</v>
      </c>
      <c r="EK15" s="46">
        <v>120.909899125269</v>
      </c>
      <c r="EL15" s="46">
        <v>3.362569978474096E-05</v>
      </c>
      <c r="EQ15" s="46" t="s">
        <v>84</v>
      </c>
      <c r="ER15" s="46">
        <v>1</v>
      </c>
      <c r="ES15" s="46">
        <v>0.3653144664923892</v>
      </c>
      <c r="ET15" s="46">
        <v>0.3653144664923892</v>
      </c>
      <c r="EU15" s="46">
        <v>109.05031936175648</v>
      </c>
      <c r="EV15" s="46">
        <v>4.521911507097989E-05</v>
      </c>
      <c r="FA15" s="46" t="s">
        <v>84</v>
      </c>
      <c r="FB15" s="46">
        <v>1</v>
      </c>
      <c r="FC15" s="46">
        <v>1.2085852249154054</v>
      </c>
      <c r="FD15" s="46">
        <v>1.2085852249154054</v>
      </c>
      <c r="FE15" s="46">
        <v>99.74496601550209</v>
      </c>
      <c r="FF15" s="46">
        <v>5.8343042929450305E-05</v>
      </c>
      <c r="FY15" s="14"/>
      <c r="FZ15" s="14"/>
      <c r="GA15" s="14"/>
    </row>
    <row r="16" spans="1:183" ht="15.75">
      <c r="A16" s="20"/>
      <c r="B16" s="28"/>
      <c r="C16" s="32"/>
      <c r="D16" s="32"/>
      <c r="E16" s="44"/>
      <c r="F16" s="49"/>
      <c r="G16" s="50"/>
      <c r="H16" s="50"/>
      <c r="I16" s="50"/>
      <c r="J16" s="50"/>
      <c r="K16" s="50"/>
      <c r="L16" s="50"/>
      <c r="M16" s="50"/>
      <c r="N16" s="4"/>
      <c r="O16" s="4"/>
      <c r="P16" s="17"/>
      <c r="Q16" s="18"/>
      <c r="R16" s="18"/>
      <c r="S16" s="18"/>
      <c r="T16" s="18"/>
      <c r="U16" s="18"/>
      <c r="V16" s="18"/>
      <c r="W16" s="18"/>
      <c r="X16" s="18"/>
      <c r="Y16" s="18"/>
      <c r="Z16" s="4"/>
      <c r="AA16" s="4"/>
      <c r="AB16" s="9"/>
      <c r="AC16" s="9"/>
      <c r="AD16" s="9"/>
      <c r="AE16" s="9"/>
      <c r="AF16" s="9"/>
      <c r="AG16" s="9"/>
      <c r="AH16" s="9"/>
      <c r="AI16" s="9"/>
      <c r="AJ16" s="46" t="s">
        <v>85</v>
      </c>
      <c r="AK16" s="46">
        <v>6</v>
      </c>
      <c r="AL16" s="46">
        <v>5.571672289310252</v>
      </c>
      <c r="AM16" s="46">
        <v>0.9286120482183753</v>
      </c>
      <c r="AN16" s="46"/>
      <c r="AO16" s="46"/>
      <c r="AT16" s="46" t="s">
        <v>85</v>
      </c>
      <c r="AU16" s="46">
        <v>6</v>
      </c>
      <c r="AV16" s="46">
        <v>0.31324403087992</v>
      </c>
      <c r="AW16" s="46">
        <v>0.05220733847998666</v>
      </c>
      <c r="AX16" s="46"/>
      <c r="AY16" s="46"/>
      <c r="BE16" s="46" t="s">
        <v>85</v>
      </c>
      <c r="BF16" s="46">
        <v>6</v>
      </c>
      <c r="BG16" s="46">
        <v>10.354416828629551</v>
      </c>
      <c r="BH16" s="46">
        <v>1.7257361381049252</v>
      </c>
      <c r="BI16" s="46"/>
      <c r="BJ16" s="46"/>
      <c r="BO16" s="46" t="s">
        <v>85</v>
      </c>
      <c r="BP16" s="46">
        <v>6</v>
      </c>
      <c r="BQ16" s="46">
        <v>1.2729315047682013</v>
      </c>
      <c r="BR16" s="46">
        <v>0.2121552507947002</v>
      </c>
      <c r="BS16" s="46"/>
      <c r="BT16" s="46"/>
      <c r="BY16" s="46" t="s">
        <v>85</v>
      </c>
      <c r="BZ16" s="46">
        <v>6</v>
      </c>
      <c r="CA16" s="46">
        <v>3.3467322336713785</v>
      </c>
      <c r="CB16" s="46">
        <v>0.5577887056118964</v>
      </c>
      <c r="CC16" s="46"/>
      <c r="CD16" s="46"/>
      <c r="CI16" s="46" t="s">
        <v>85</v>
      </c>
      <c r="CJ16" s="46">
        <v>6</v>
      </c>
      <c r="CK16" s="46">
        <v>0.13143877402306758</v>
      </c>
      <c r="CL16" s="46">
        <v>0.02190646233717793</v>
      </c>
      <c r="CM16" s="46"/>
      <c r="CN16" s="46"/>
      <c r="CS16" s="46" t="s">
        <v>85</v>
      </c>
      <c r="CT16" s="46">
        <v>6</v>
      </c>
      <c r="CU16" s="46">
        <v>8.395412829571882</v>
      </c>
      <c r="CV16" s="46">
        <v>1.3992354715953137</v>
      </c>
      <c r="CW16" s="46"/>
      <c r="CX16" s="46"/>
      <c r="DC16" s="46" t="s">
        <v>85</v>
      </c>
      <c r="DD16" s="46">
        <v>6</v>
      </c>
      <c r="DE16" s="46">
        <v>0.7362320668072349</v>
      </c>
      <c r="DF16" s="46">
        <v>0.12270534446787247</v>
      </c>
      <c r="DG16" s="46"/>
      <c r="DH16" s="46"/>
      <c r="DM16" s="46" t="s">
        <v>85</v>
      </c>
      <c r="DN16" s="46">
        <v>6</v>
      </c>
      <c r="DO16" s="46">
        <v>0.13865012615018854</v>
      </c>
      <c r="DP16" s="46">
        <v>0.023108354358364756</v>
      </c>
      <c r="DQ16" s="46"/>
      <c r="DR16" s="46"/>
      <c r="DW16" s="46" t="s">
        <v>85</v>
      </c>
      <c r="DX16" s="46">
        <v>6</v>
      </c>
      <c r="DY16" s="46">
        <v>0.02704619373950378</v>
      </c>
      <c r="DZ16" s="46">
        <v>0.004507698956583963</v>
      </c>
      <c r="EA16" s="46"/>
      <c r="EB16" s="46"/>
      <c r="EG16" s="46" t="s">
        <v>85</v>
      </c>
      <c r="EH16" s="46">
        <v>6</v>
      </c>
      <c r="EI16" s="46">
        <v>0.029822357731621695</v>
      </c>
      <c r="EJ16" s="46">
        <v>0.004970392955270283</v>
      </c>
      <c r="EK16" s="46"/>
      <c r="EL16" s="46"/>
      <c r="EQ16" s="46" t="s">
        <v>85</v>
      </c>
      <c r="ER16" s="46">
        <v>6</v>
      </c>
      <c r="ES16" s="46">
        <v>0.020099774230675212</v>
      </c>
      <c r="ET16" s="46">
        <v>0.003349962371779202</v>
      </c>
      <c r="EU16" s="46"/>
      <c r="EV16" s="46"/>
      <c r="FA16" s="46" t="s">
        <v>85</v>
      </c>
      <c r="FB16" s="46">
        <v>6</v>
      </c>
      <c r="FC16" s="46">
        <v>0.07270052453940806</v>
      </c>
      <c r="FD16" s="46">
        <v>0.012116754089901344</v>
      </c>
      <c r="FE16" s="46"/>
      <c r="FF16" s="46"/>
      <c r="FY16" s="14"/>
      <c r="FZ16" s="14"/>
      <c r="GA16" s="14"/>
    </row>
    <row r="17" spans="1:183" ht="15.75">
      <c r="A17" s="20"/>
      <c r="B17" s="22"/>
      <c r="C17" s="34"/>
      <c r="D17" s="34"/>
      <c r="E17" s="20" t="s">
        <v>16</v>
      </c>
      <c r="F17" s="51">
        <v>0.0010601828996322968</v>
      </c>
      <c r="G17" s="30">
        <v>4.10660171779821E-05</v>
      </c>
      <c r="H17" s="30">
        <v>0.002513086578651014</v>
      </c>
      <c r="I17" s="30">
        <v>0.0033932294321497424</v>
      </c>
      <c r="J17" s="30">
        <v>0.0005269848480983497</v>
      </c>
      <c r="K17" s="30">
        <v>0.001830365799264593</v>
      </c>
      <c r="L17" s="30">
        <v>0.0004772792206135759</v>
      </c>
      <c r="M17" s="30">
        <v>0.0015673506473629427</v>
      </c>
      <c r="N17" s="4"/>
      <c r="O17" s="4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4"/>
      <c r="AA17" s="4"/>
      <c r="AB17" s="9"/>
      <c r="AC17" s="9"/>
      <c r="AD17" s="9"/>
      <c r="AE17" s="9"/>
      <c r="AF17" s="9"/>
      <c r="AG17" s="9"/>
      <c r="AH17" s="9"/>
      <c r="AI17" s="9"/>
      <c r="AJ17" s="46" t="s">
        <v>1</v>
      </c>
      <c r="AK17" s="46">
        <v>7</v>
      </c>
      <c r="AL17" s="46">
        <v>6.841880331397587</v>
      </c>
      <c r="AM17" s="46"/>
      <c r="AN17" s="46"/>
      <c r="AO17" s="46"/>
      <c r="AT17" s="46" t="s">
        <v>1</v>
      </c>
      <c r="AU17" s="46">
        <v>7</v>
      </c>
      <c r="AV17" s="46">
        <v>0.6648880483446709</v>
      </c>
      <c r="AW17" s="46"/>
      <c r="AX17" s="46"/>
      <c r="AY17" s="46"/>
      <c r="BE17" s="46" t="s">
        <v>1</v>
      </c>
      <c r="BF17" s="46">
        <v>7</v>
      </c>
      <c r="BG17" s="46">
        <v>20.603022010821686</v>
      </c>
      <c r="BH17" s="46"/>
      <c r="BI17" s="46"/>
      <c r="BJ17" s="46"/>
      <c r="BO17" s="46" t="s">
        <v>1</v>
      </c>
      <c r="BP17" s="46">
        <v>7</v>
      </c>
      <c r="BQ17" s="46">
        <v>3.2879208553459867</v>
      </c>
      <c r="BR17" s="46"/>
      <c r="BS17" s="46"/>
      <c r="BT17" s="46"/>
      <c r="BY17" s="46" t="s">
        <v>1</v>
      </c>
      <c r="BZ17" s="46">
        <v>7</v>
      </c>
      <c r="CA17" s="46">
        <v>6.841880331397587</v>
      </c>
      <c r="CB17" s="46"/>
      <c r="CC17" s="46"/>
      <c r="CD17" s="46"/>
      <c r="CI17" s="46" t="s">
        <v>1</v>
      </c>
      <c r="CJ17" s="46">
        <v>7</v>
      </c>
      <c r="CK17" s="46">
        <v>0.6648880483446709</v>
      </c>
      <c r="CL17" s="46"/>
      <c r="CM17" s="46"/>
      <c r="CN17" s="46"/>
      <c r="CS17" s="46" t="s">
        <v>1</v>
      </c>
      <c r="CT17" s="46">
        <v>7</v>
      </c>
      <c r="CU17" s="46">
        <v>20.603022010821686</v>
      </c>
      <c r="CV17" s="46"/>
      <c r="CW17" s="46"/>
      <c r="CX17" s="46"/>
      <c r="DC17" s="46" t="s">
        <v>1</v>
      </c>
      <c r="DD17" s="46">
        <v>7</v>
      </c>
      <c r="DE17" s="46">
        <v>3.2879208553459867</v>
      </c>
      <c r="DF17" s="46"/>
      <c r="DG17" s="46"/>
      <c r="DH17" s="46"/>
      <c r="DM17" s="46" t="s">
        <v>1</v>
      </c>
      <c r="DN17" s="46">
        <v>7</v>
      </c>
      <c r="DO17" s="46">
        <v>0.7586862824540519</v>
      </c>
      <c r="DP17" s="46"/>
      <c r="DQ17" s="46"/>
      <c r="DR17" s="46"/>
      <c r="DW17" s="46" t="s">
        <v>1</v>
      </c>
      <c r="DX17" s="46">
        <v>7</v>
      </c>
      <c r="DY17" s="46">
        <v>0.24051603521306855</v>
      </c>
      <c r="DZ17" s="46"/>
      <c r="EA17" s="46"/>
      <c r="EB17" s="46"/>
      <c r="EG17" s="46" t="s">
        <v>1</v>
      </c>
      <c r="EH17" s="46">
        <v>7</v>
      </c>
      <c r="EI17" s="46">
        <v>0.6307920685662992</v>
      </c>
      <c r="EJ17" s="46"/>
      <c r="EK17" s="46"/>
      <c r="EL17" s="46"/>
      <c r="EQ17" s="46" t="s">
        <v>1</v>
      </c>
      <c r="ER17" s="46">
        <v>7</v>
      </c>
      <c r="ES17" s="46">
        <v>0.3854142407230644</v>
      </c>
      <c r="ET17" s="46"/>
      <c r="EU17" s="46"/>
      <c r="EV17" s="46"/>
      <c r="FA17" s="46" t="s">
        <v>1</v>
      </c>
      <c r="FB17" s="46">
        <v>7</v>
      </c>
      <c r="FC17" s="46">
        <v>1.2812857494548135</v>
      </c>
      <c r="FD17" s="46"/>
      <c r="FE17" s="46"/>
      <c r="FF17" s="46"/>
      <c r="FY17" s="14"/>
      <c r="FZ17" s="14"/>
      <c r="GA17" s="14"/>
    </row>
    <row r="18" spans="1:183" ht="15.75">
      <c r="A18" s="20"/>
      <c r="B18" s="22"/>
      <c r="C18" s="20"/>
      <c r="D18" s="20"/>
      <c r="E18" s="20" t="s">
        <v>17</v>
      </c>
      <c r="F18" s="51">
        <v>0.0024956096654409903</v>
      </c>
      <c r="G18" s="30">
        <v>0.0002885533905932737</v>
      </c>
      <c r="H18" s="30">
        <v>0.005086955262170048</v>
      </c>
      <c r="I18" s="30">
        <v>0.012500764773832475</v>
      </c>
      <c r="J18" s="30">
        <v>0.0012199494936611655</v>
      </c>
      <c r="K18" s="30">
        <v>0.004701219330881976</v>
      </c>
      <c r="L18" s="30">
        <v>0.0007742640687119195</v>
      </c>
      <c r="M18" s="30">
        <v>0.005131168824543142</v>
      </c>
      <c r="N18" s="4"/>
      <c r="O18" s="4"/>
      <c r="P18" s="17"/>
      <c r="Q18" s="18"/>
      <c r="R18" s="18"/>
      <c r="S18" s="18"/>
      <c r="T18" s="18"/>
      <c r="U18" s="18"/>
      <c r="V18" s="18"/>
      <c r="W18" s="18"/>
      <c r="X18" s="18"/>
      <c r="Y18" s="18"/>
      <c r="Z18" s="4"/>
      <c r="AA18" s="4" t="s">
        <v>102</v>
      </c>
      <c r="AB18" s="9"/>
      <c r="AC18" s="9"/>
      <c r="AD18" s="9"/>
      <c r="AE18" s="9"/>
      <c r="AF18" s="9"/>
      <c r="AG18" s="9"/>
      <c r="AH18" s="9"/>
      <c r="AI18" s="9"/>
      <c r="FY18" s="14"/>
      <c r="FZ18" s="14"/>
      <c r="GA18" s="14"/>
    </row>
    <row r="19" spans="1:183" ht="15.75">
      <c r="A19" s="20"/>
      <c r="B19" s="22"/>
      <c r="C19" s="20"/>
      <c r="D19" s="20"/>
      <c r="E19" s="20"/>
      <c r="F19" s="52"/>
      <c r="G19" s="30"/>
      <c r="H19" s="30"/>
      <c r="I19" s="30"/>
      <c r="J19" s="30"/>
      <c r="K19" s="30"/>
      <c r="L19" s="30"/>
      <c r="M19" s="30"/>
      <c r="N19" s="4"/>
      <c r="O19" s="4"/>
      <c r="P19" s="17"/>
      <c r="Q19" s="18"/>
      <c r="R19" s="18"/>
      <c r="S19" s="18"/>
      <c r="T19" s="18"/>
      <c r="U19" s="18"/>
      <c r="V19" s="18"/>
      <c r="W19" s="18"/>
      <c r="X19" s="18"/>
      <c r="Y19" s="18"/>
      <c r="Z19" s="4"/>
      <c r="AA19" s="7"/>
      <c r="AB19" s="58"/>
      <c r="AC19" s="58"/>
      <c r="AD19" s="58"/>
      <c r="AE19" s="58"/>
      <c r="AF19" s="58"/>
      <c r="AG19" s="9"/>
      <c r="AH19" s="9"/>
      <c r="AI19" s="9"/>
      <c r="AJ19" s="46"/>
      <c r="AK19" s="46" t="s">
        <v>92</v>
      </c>
      <c r="AL19" s="46" t="s">
        <v>81</v>
      </c>
      <c r="AM19" s="46" t="s">
        <v>93</v>
      </c>
      <c r="AN19" s="46" t="s">
        <v>94</v>
      </c>
      <c r="AO19" s="46" t="s">
        <v>95</v>
      </c>
      <c r="AP19" s="46" t="s">
        <v>96</v>
      </c>
      <c r="AQ19" s="46" t="s">
        <v>97</v>
      </c>
      <c r="AR19" s="46" t="s">
        <v>98</v>
      </c>
      <c r="AT19" s="46"/>
      <c r="AU19" s="46" t="s">
        <v>92</v>
      </c>
      <c r="AV19" s="46" t="s">
        <v>81</v>
      </c>
      <c r="AW19" s="46" t="s">
        <v>93</v>
      </c>
      <c r="AX19" s="46" t="s">
        <v>94</v>
      </c>
      <c r="AY19" s="46" t="s">
        <v>95</v>
      </c>
      <c r="AZ19" s="46" t="s">
        <v>96</v>
      </c>
      <c r="BA19" s="46" t="s">
        <v>97</v>
      </c>
      <c r="BB19" s="46" t="s">
        <v>98</v>
      </c>
      <c r="BE19" s="46"/>
      <c r="BF19" s="46" t="s">
        <v>92</v>
      </c>
      <c r="BG19" s="46" t="s">
        <v>81</v>
      </c>
      <c r="BH19" s="46" t="s">
        <v>93</v>
      </c>
      <c r="BI19" s="46" t="s">
        <v>94</v>
      </c>
      <c r="BJ19" s="46" t="s">
        <v>95</v>
      </c>
      <c r="BK19" s="46" t="s">
        <v>96</v>
      </c>
      <c r="BL19" s="46" t="s">
        <v>97</v>
      </c>
      <c r="BM19" s="46" t="s">
        <v>98</v>
      </c>
      <c r="BO19" s="46"/>
      <c r="BP19" s="46" t="s">
        <v>92</v>
      </c>
      <c r="BQ19" s="46" t="s">
        <v>81</v>
      </c>
      <c r="BR19" s="46" t="s">
        <v>93</v>
      </c>
      <c r="BS19" s="46" t="s">
        <v>94</v>
      </c>
      <c r="BT19" s="46" t="s">
        <v>95</v>
      </c>
      <c r="BU19" s="46" t="s">
        <v>96</v>
      </c>
      <c r="BV19" s="46" t="s">
        <v>97</v>
      </c>
      <c r="BW19" s="46" t="s">
        <v>98</v>
      </c>
      <c r="BY19" s="46"/>
      <c r="BZ19" s="46" t="s">
        <v>92</v>
      </c>
      <c r="CA19" s="46" t="s">
        <v>81</v>
      </c>
      <c r="CB19" s="46" t="s">
        <v>93</v>
      </c>
      <c r="CC19" s="46" t="s">
        <v>94</v>
      </c>
      <c r="CD19" s="46" t="s">
        <v>95</v>
      </c>
      <c r="CE19" s="46" t="s">
        <v>96</v>
      </c>
      <c r="CF19" s="46" t="s">
        <v>97</v>
      </c>
      <c r="CG19" s="46" t="s">
        <v>98</v>
      </c>
      <c r="CI19" s="46"/>
      <c r="CJ19" s="46" t="s">
        <v>92</v>
      </c>
      <c r="CK19" s="46" t="s">
        <v>81</v>
      </c>
      <c r="CL19" s="46" t="s">
        <v>93</v>
      </c>
      <c r="CM19" s="46" t="s">
        <v>94</v>
      </c>
      <c r="CN19" s="46" t="s">
        <v>95</v>
      </c>
      <c r="CO19" s="46" t="s">
        <v>96</v>
      </c>
      <c r="CP19" s="46" t="s">
        <v>97</v>
      </c>
      <c r="CQ19" s="46" t="s">
        <v>98</v>
      </c>
      <c r="CS19" s="46"/>
      <c r="CT19" s="46" t="s">
        <v>92</v>
      </c>
      <c r="CU19" s="46" t="s">
        <v>81</v>
      </c>
      <c r="CV19" s="46" t="s">
        <v>93</v>
      </c>
      <c r="CW19" s="46" t="s">
        <v>94</v>
      </c>
      <c r="CX19" s="46" t="s">
        <v>95</v>
      </c>
      <c r="CY19" s="46" t="s">
        <v>96</v>
      </c>
      <c r="CZ19" s="46" t="s">
        <v>97</v>
      </c>
      <c r="DA19" s="46" t="s">
        <v>98</v>
      </c>
      <c r="DC19" s="46"/>
      <c r="DD19" s="46" t="s">
        <v>92</v>
      </c>
      <c r="DE19" s="46" t="s">
        <v>81</v>
      </c>
      <c r="DF19" s="46" t="s">
        <v>93</v>
      </c>
      <c r="DG19" s="46" t="s">
        <v>94</v>
      </c>
      <c r="DH19" s="46" t="s">
        <v>95</v>
      </c>
      <c r="DI19" s="46" t="s">
        <v>96</v>
      </c>
      <c r="DJ19" s="46" t="s">
        <v>97</v>
      </c>
      <c r="DK19" s="46" t="s">
        <v>98</v>
      </c>
      <c r="DM19" s="46"/>
      <c r="DN19" s="46" t="s">
        <v>92</v>
      </c>
      <c r="DO19" s="46" t="s">
        <v>81</v>
      </c>
      <c r="DP19" s="46" t="s">
        <v>93</v>
      </c>
      <c r="DQ19" s="46" t="s">
        <v>94</v>
      </c>
      <c r="DR19" s="46" t="s">
        <v>95</v>
      </c>
      <c r="DS19" s="46" t="s">
        <v>96</v>
      </c>
      <c r="DT19" s="46" t="s">
        <v>97</v>
      </c>
      <c r="DU19" s="46" t="s">
        <v>98</v>
      </c>
      <c r="DW19" s="46"/>
      <c r="DX19" s="46" t="s">
        <v>92</v>
      </c>
      <c r="DY19" s="46" t="s">
        <v>81</v>
      </c>
      <c r="DZ19" s="46" t="s">
        <v>93</v>
      </c>
      <c r="EA19" s="46" t="s">
        <v>94</v>
      </c>
      <c r="EB19" s="46" t="s">
        <v>95</v>
      </c>
      <c r="EC19" s="46" t="s">
        <v>96</v>
      </c>
      <c r="ED19" s="46" t="s">
        <v>97</v>
      </c>
      <c r="EE19" s="46" t="s">
        <v>98</v>
      </c>
      <c r="EG19" s="46"/>
      <c r="EH19" s="46" t="s">
        <v>92</v>
      </c>
      <c r="EI19" s="46" t="s">
        <v>81</v>
      </c>
      <c r="EJ19" s="46" t="s">
        <v>93</v>
      </c>
      <c r="EK19" s="46" t="s">
        <v>94</v>
      </c>
      <c r="EL19" s="46" t="s">
        <v>95</v>
      </c>
      <c r="EM19" s="46" t="s">
        <v>96</v>
      </c>
      <c r="EN19" s="46" t="s">
        <v>97</v>
      </c>
      <c r="EO19" s="46" t="s">
        <v>98</v>
      </c>
      <c r="EQ19" s="46"/>
      <c r="ER19" s="46" t="s">
        <v>92</v>
      </c>
      <c r="ES19" s="46" t="s">
        <v>81</v>
      </c>
      <c r="ET19" s="46" t="s">
        <v>93</v>
      </c>
      <c r="EU19" s="46" t="s">
        <v>94</v>
      </c>
      <c r="EV19" s="46" t="s">
        <v>95</v>
      </c>
      <c r="EW19" s="46" t="s">
        <v>96</v>
      </c>
      <c r="EX19" s="46" t="s">
        <v>97</v>
      </c>
      <c r="EY19" s="46" t="s">
        <v>98</v>
      </c>
      <c r="FA19" s="46"/>
      <c r="FB19" s="46" t="s">
        <v>92</v>
      </c>
      <c r="FC19" s="46" t="s">
        <v>81</v>
      </c>
      <c r="FD19" s="46" t="s">
        <v>93</v>
      </c>
      <c r="FE19" s="46" t="s">
        <v>94</v>
      </c>
      <c r="FF19" s="46" t="s">
        <v>95</v>
      </c>
      <c r="FG19" s="46" t="s">
        <v>96</v>
      </c>
      <c r="FH19" s="46" t="s">
        <v>97</v>
      </c>
      <c r="FI19" s="46" t="s">
        <v>98</v>
      </c>
      <c r="FY19" s="14"/>
      <c r="FZ19" s="14"/>
      <c r="GA19" s="14"/>
    </row>
    <row r="20" spans="1:183" ht="15.75">
      <c r="A20" s="20"/>
      <c r="B20" s="22"/>
      <c r="C20" s="20"/>
      <c r="D20" s="20"/>
      <c r="E20" s="36" t="s">
        <v>18</v>
      </c>
      <c r="F20" s="53"/>
      <c r="G20" s="54"/>
      <c r="H20" s="54"/>
      <c r="I20" s="54"/>
      <c r="J20" s="54"/>
      <c r="K20" s="54"/>
      <c r="L20" s="54"/>
      <c r="M20" s="54"/>
      <c r="N20" s="4"/>
      <c r="O20" s="4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4"/>
      <c r="AA20" s="13"/>
      <c r="AB20" s="59" t="s">
        <v>8</v>
      </c>
      <c r="AC20" s="60" t="s">
        <v>9</v>
      </c>
      <c r="AD20" s="60" t="s">
        <v>10</v>
      </c>
      <c r="AE20" s="60" t="s">
        <v>11</v>
      </c>
      <c r="AF20" s="60" t="s">
        <v>12</v>
      </c>
      <c r="AG20" s="60" t="s">
        <v>13</v>
      </c>
      <c r="AH20" s="60" t="s">
        <v>14</v>
      </c>
      <c r="AI20" s="60" t="s">
        <v>15</v>
      </c>
      <c r="AJ20" s="46" t="s">
        <v>86</v>
      </c>
      <c r="AK20" s="46">
        <v>2.8098723672427037</v>
      </c>
      <c r="AL20" s="46">
        <v>0.6167848610202523</v>
      </c>
      <c r="AM20" s="46">
        <v>4.555676614038101</v>
      </c>
      <c r="AN20" s="46">
        <v>0.003868548101995221</v>
      </c>
      <c r="AO20" s="46">
        <v>1.3006530774985827</v>
      </c>
      <c r="AP20" s="46">
        <v>4.319091656986824</v>
      </c>
      <c r="AQ20" s="46">
        <v>1.3006530774985827</v>
      </c>
      <c r="AR20" s="46">
        <v>4.319091656986824</v>
      </c>
      <c r="AT20" s="46" t="s">
        <v>86</v>
      </c>
      <c r="AU20" s="46">
        <v>0.7177674747421685</v>
      </c>
      <c r="AV20" s="46">
        <v>0.14624543719552277</v>
      </c>
      <c r="AW20" s="46">
        <v>4.907964915052697</v>
      </c>
      <c r="AX20" s="46">
        <v>0.002689200320052612</v>
      </c>
      <c r="AY20" s="46">
        <v>0.359917519593386</v>
      </c>
      <c r="AZ20" s="46">
        <v>1.075617429890951</v>
      </c>
      <c r="BA20" s="46">
        <v>0.359917519593386</v>
      </c>
      <c r="BB20" s="46">
        <v>1.075617429890951</v>
      </c>
      <c r="BE20" s="46" t="s">
        <v>86</v>
      </c>
      <c r="BF20" s="46">
        <v>5.894867262426671</v>
      </c>
      <c r="BG20" s="46">
        <v>0.8408213780514951</v>
      </c>
      <c r="BH20" s="46">
        <v>7.010843701533058</v>
      </c>
      <c r="BI20" s="46">
        <v>0.00041994109464333333</v>
      </c>
      <c r="BJ20" s="46">
        <v>3.8374499631669816</v>
      </c>
      <c r="BK20" s="46">
        <v>7.95228456168636</v>
      </c>
      <c r="BL20" s="46">
        <v>3.8374499631669816</v>
      </c>
      <c r="BM20" s="46">
        <v>7.95228456168636</v>
      </c>
      <c r="BO20" s="46" t="s">
        <v>86</v>
      </c>
      <c r="BP20" s="46">
        <v>1.9706328562420254</v>
      </c>
      <c r="BQ20" s="46">
        <v>0.29481083499944627</v>
      </c>
      <c r="BR20" s="46">
        <v>6.684397662133845</v>
      </c>
      <c r="BS20" s="46">
        <v>0.000543320424078958</v>
      </c>
      <c r="BT20" s="46">
        <v>1.2492562026861171</v>
      </c>
      <c r="BU20" s="46">
        <v>2.6920095097979337</v>
      </c>
      <c r="BV20" s="46">
        <v>1.2492562026861171</v>
      </c>
      <c r="BW20" s="46">
        <v>2.6920095097979337</v>
      </c>
      <c r="BY20" s="46" t="s">
        <v>86</v>
      </c>
      <c r="BZ20" s="46">
        <v>5.154197600304145</v>
      </c>
      <c r="CA20" s="46">
        <v>1.2060081829473424</v>
      </c>
      <c r="CB20" s="46">
        <v>4.273766690129657</v>
      </c>
      <c r="CC20" s="46">
        <v>0.005241345509733319</v>
      </c>
      <c r="CD20" s="46">
        <v>2.2031997267788066</v>
      </c>
      <c r="CE20" s="46">
        <v>8.105195473829482</v>
      </c>
      <c r="CF20" s="46">
        <v>2.2031997267788066</v>
      </c>
      <c r="CG20" s="46">
        <v>8.105195473829482</v>
      </c>
      <c r="CI20" s="46" t="s">
        <v>86</v>
      </c>
      <c r="CJ20" s="46">
        <v>1.5521643017640212</v>
      </c>
      <c r="CK20" s="46">
        <v>0.23900199223461144</v>
      </c>
      <c r="CL20" s="46">
        <v>6.494357169376106</v>
      </c>
      <c r="CM20" s="46">
        <v>0.0006341618964629451</v>
      </c>
      <c r="CN20" s="46">
        <v>0.9673470668353152</v>
      </c>
      <c r="CO20" s="46">
        <v>2.136981536692727</v>
      </c>
      <c r="CP20" s="46">
        <v>0.9673470668353152</v>
      </c>
      <c r="CQ20" s="46">
        <v>2.136981536692727</v>
      </c>
      <c r="CS20" s="46" t="s">
        <v>86</v>
      </c>
      <c r="CT20" s="46">
        <v>9.6918860880469</v>
      </c>
      <c r="CU20" s="46">
        <v>1.9101206496018572</v>
      </c>
      <c r="CV20" s="46">
        <v>5.073965401121161</v>
      </c>
      <c r="CW20" s="46">
        <v>0.0022790557001286173</v>
      </c>
      <c r="CX20" s="46">
        <v>5.017985815350296</v>
      </c>
      <c r="CY20" s="46">
        <v>14.365786360743503</v>
      </c>
      <c r="CZ20" s="46">
        <v>5.017985815350296</v>
      </c>
      <c r="DA20" s="46">
        <v>14.365786360743503</v>
      </c>
      <c r="DC20" s="46" t="s">
        <v>86</v>
      </c>
      <c r="DD20" s="46">
        <v>3.730142073890492</v>
      </c>
      <c r="DE20" s="46">
        <v>0.5656491462222263</v>
      </c>
      <c r="DF20" s="46">
        <v>6.594444805234502</v>
      </c>
      <c r="DG20" s="46">
        <v>0.000584315190397421</v>
      </c>
      <c r="DH20" s="46">
        <v>2.3460474622073337</v>
      </c>
      <c r="DI20" s="46">
        <v>5.114236685573649</v>
      </c>
      <c r="DJ20" s="46">
        <v>2.3460474622073337</v>
      </c>
      <c r="DK20" s="46">
        <v>5.114236685573649</v>
      </c>
      <c r="DM20" s="46" t="s">
        <v>86</v>
      </c>
      <c r="DN20" s="46">
        <v>-3.988735958097289</v>
      </c>
      <c r="DO20" s="46">
        <v>0.6000771170743867</v>
      </c>
      <c r="DP20" s="46">
        <v>-6.6470389298361425</v>
      </c>
      <c r="DQ20" s="46">
        <v>0.0005599318070133365</v>
      </c>
      <c r="DR20" s="46">
        <v>-5.457072841276672</v>
      </c>
      <c r="DS20" s="46">
        <v>-2.520399074917907</v>
      </c>
      <c r="DT20" s="46">
        <v>-5.457072841276672</v>
      </c>
      <c r="DU20" s="46">
        <v>-2.520399074917907</v>
      </c>
      <c r="DW20" s="46" t="s">
        <v>86</v>
      </c>
      <c r="DX20" s="46">
        <v>-3.5008441715414054</v>
      </c>
      <c r="DY20" s="46">
        <v>0.2650330343495226</v>
      </c>
      <c r="DZ20" s="46">
        <v>-13.209086105562719</v>
      </c>
      <c r="EA20" s="46">
        <v>1.1628047512386032E-05</v>
      </c>
      <c r="EB20" s="46">
        <v>-4.14935711850004</v>
      </c>
      <c r="EC20" s="46">
        <v>-2.8523312245827706</v>
      </c>
      <c r="ED20" s="46">
        <v>-4.14935711850004</v>
      </c>
      <c r="EE20" s="46">
        <v>-2.8523312245827706</v>
      </c>
      <c r="EG20" s="46" t="s">
        <v>86</v>
      </c>
      <c r="EH20" s="46">
        <v>-3.6607528039834833</v>
      </c>
      <c r="EI20" s="46">
        <v>0.27830302006053087</v>
      </c>
      <c r="EJ20" s="46">
        <v>-13.15383786775749</v>
      </c>
      <c r="EK20" s="46">
        <v>1.1915417175355198E-05</v>
      </c>
      <c r="EL20" s="46">
        <v>-4.34173625998891</v>
      </c>
      <c r="EM20" s="46">
        <v>-2.9797693479780567</v>
      </c>
      <c r="EN20" s="46">
        <v>-4.34173625998891</v>
      </c>
      <c r="EO20" s="46">
        <v>-2.9797693479780567</v>
      </c>
      <c r="EQ20" s="46" t="s">
        <v>86</v>
      </c>
      <c r="ER20" s="46">
        <v>-3.550123161525377</v>
      </c>
      <c r="ES20" s="46">
        <v>0.22847701759187278</v>
      </c>
      <c r="ET20" s="46">
        <v>-15.538206857492085</v>
      </c>
      <c r="EU20" s="46">
        <v>4.496814842109593E-06</v>
      </c>
      <c r="EV20" s="46">
        <v>-4.10918669243383</v>
      </c>
      <c r="EW20" s="46">
        <v>-2.991059630616925</v>
      </c>
      <c r="EX20" s="46">
        <v>-4.10918669243383</v>
      </c>
      <c r="EY20" s="46">
        <v>-2.991059630616925</v>
      </c>
      <c r="FA20" s="46" t="s">
        <v>86</v>
      </c>
      <c r="FB20" s="46">
        <v>-5.528903611439035</v>
      </c>
      <c r="FC20" s="46">
        <v>0.4345259358935518</v>
      </c>
      <c r="FD20" s="46">
        <v>-12.723989881224215</v>
      </c>
      <c r="FE20" s="46">
        <v>1.4456389309217767E-05</v>
      </c>
      <c r="FF20" s="46">
        <v>-6.592151051170103</v>
      </c>
      <c r="FG20" s="46">
        <v>-4.465656171707967</v>
      </c>
      <c r="FH20" s="46">
        <v>-6.592151051170103</v>
      </c>
      <c r="FI20" s="46">
        <v>-4.465656171707967</v>
      </c>
      <c r="FY20" s="14"/>
      <c r="FZ20" s="14"/>
      <c r="GA20" s="14"/>
    </row>
    <row r="21" spans="1:183" ht="15.75">
      <c r="A21" s="20"/>
      <c r="B21" s="22"/>
      <c r="C21" s="20"/>
      <c r="D21" s="20"/>
      <c r="E21" s="34"/>
      <c r="F21" s="55"/>
      <c r="G21" s="55"/>
      <c r="H21" s="55"/>
      <c r="I21" s="55"/>
      <c r="J21" s="55"/>
      <c r="K21" s="55"/>
      <c r="L21" s="55"/>
      <c r="M21" s="55"/>
      <c r="N21" s="4"/>
      <c r="O21" s="4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4"/>
      <c r="AA21" s="4" t="s">
        <v>103</v>
      </c>
      <c r="AB21" s="58">
        <f>10^(DN20+(DN21*LOG10(15)))</f>
        <v>0.07344715534177838</v>
      </c>
      <c r="AC21" s="58">
        <f>10^(DX20+(DX21*LOG10(15)))</f>
        <v>0.014934240803992263</v>
      </c>
      <c r="AD21" s="58">
        <f>10^(DN43+(DN44*LOG10(15)))</f>
        <v>0.11333538200054637</v>
      </c>
      <c r="AE21" s="58">
        <f>10^(DX43+(DX44*LOG10(15)))</f>
        <v>1.0089733876835159</v>
      </c>
      <c r="AF21" s="58">
        <f>10^(EH20+(EH21*LOG10(15)))</f>
        <v>0.14116384207297147</v>
      </c>
      <c r="AG21" s="58">
        <f>10^(ER20+(ER21*LOG10(15)))</f>
        <v>0.043762518293258196</v>
      </c>
      <c r="AH21" s="58">
        <f>10^(EH43+(EH44*LOG10(15)))</f>
        <v>0.10064845127693951</v>
      </c>
      <c r="AI21" s="58">
        <f>10^(ER43+(ER44*LOG10(15)))</f>
        <v>5.161243623141039</v>
      </c>
      <c r="AJ21" s="46" t="s">
        <v>99</v>
      </c>
      <c r="AK21" s="46">
        <v>-7.089869487304976</v>
      </c>
      <c r="AL21" s="46">
        <v>6.062028427475797</v>
      </c>
      <c r="AM21" s="46">
        <v>-1.169553982157284</v>
      </c>
      <c r="AN21" s="46">
        <v>0.28653390766252385</v>
      </c>
      <c r="AO21" s="46">
        <v>-21.9231295361817</v>
      </c>
      <c r="AP21" s="46">
        <v>7.74339056157175</v>
      </c>
      <c r="AQ21" s="46">
        <v>-21.9231295361817</v>
      </c>
      <c r="AR21" s="46">
        <v>7.74339056157175</v>
      </c>
      <c r="AT21" s="46" t="s">
        <v>99</v>
      </c>
      <c r="AU21" s="46">
        <v>-3.7303744522243902</v>
      </c>
      <c r="AV21" s="46">
        <v>1.4373634206932577</v>
      </c>
      <c r="AW21" s="46">
        <v>-2.595289680062392</v>
      </c>
      <c r="AX21" s="46">
        <v>0.040920197375397496</v>
      </c>
      <c r="AY21" s="46">
        <v>-7.247478612813749</v>
      </c>
      <c r="AZ21" s="46">
        <v>-0.21327029163503175</v>
      </c>
      <c r="BA21" s="46">
        <v>-7.247478612813749</v>
      </c>
      <c r="BB21" s="46">
        <v>-0.21327029163503175</v>
      </c>
      <c r="BE21" s="46" t="s">
        <v>99</v>
      </c>
      <c r="BF21" s="46">
        <v>-20.13878163726471</v>
      </c>
      <c r="BG21" s="46">
        <v>8.263956232236662</v>
      </c>
      <c r="BH21" s="46">
        <v>-2.436941952657716</v>
      </c>
      <c r="BI21" s="46">
        <v>0.050681880013333624</v>
      </c>
      <c r="BJ21" s="46">
        <v>-40.359968867220395</v>
      </c>
      <c r="BK21" s="46">
        <v>0.08240559269097503</v>
      </c>
      <c r="BL21" s="46">
        <v>-40.359968867220395</v>
      </c>
      <c r="BM21" s="46">
        <v>0.08240559269097503</v>
      </c>
      <c r="BO21" s="46" t="s">
        <v>99</v>
      </c>
      <c r="BP21" s="46">
        <v>-8.929706589886832</v>
      </c>
      <c r="BQ21" s="46">
        <v>2.8975284178316403</v>
      </c>
      <c r="BR21" s="46">
        <v>-3.081835724175351</v>
      </c>
      <c r="BS21" s="46">
        <v>0.021612220618956693</v>
      </c>
      <c r="BT21" s="46">
        <v>-16.01970839949624</v>
      </c>
      <c r="BU21" s="46">
        <v>-1.839704780277427</v>
      </c>
      <c r="BV21" s="46">
        <v>-16.01970839949624</v>
      </c>
      <c r="BW21" s="46">
        <v>-1.839704780277427</v>
      </c>
      <c r="BY21" s="46" t="s">
        <v>99</v>
      </c>
      <c r="BZ21" s="46">
        <v>-0.15144436301209224</v>
      </c>
      <c r="CA21" s="46">
        <v>0.06049997284122994</v>
      </c>
      <c r="CB21" s="46">
        <v>-2.5032137354760082</v>
      </c>
      <c r="CC21" s="46">
        <v>0.0463263990161794</v>
      </c>
      <c r="CD21" s="46">
        <v>-0.29948257181304</v>
      </c>
      <c r="CE21" s="46">
        <v>-0.0034061542111444854</v>
      </c>
      <c r="CF21" s="46">
        <v>-0.29948257181304</v>
      </c>
      <c r="CG21" s="46">
        <v>-0.0034061542111444854</v>
      </c>
      <c r="CI21" s="46" t="s">
        <v>99</v>
      </c>
      <c r="CJ21" s="46">
        <v>-0.05916527479203022</v>
      </c>
      <c r="CK21" s="46">
        <v>0.011989648365284091</v>
      </c>
      <c r="CL21" s="46">
        <v>-4.934696413895064</v>
      </c>
      <c r="CM21" s="46">
        <v>0.0026178342620431865</v>
      </c>
      <c r="CN21" s="46">
        <v>-0.08850290892300423</v>
      </c>
      <c r="CO21" s="46">
        <v>-0.02982764066105621</v>
      </c>
      <c r="CP21" s="46">
        <v>-0.08850290892300423</v>
      </c>
      <c r="CQ21" s="46">
        <v>-0.02982764066105621</v>
      </c>
      <c r="CS21" s="46" t="s">
        <v>99</v>
      </c>
      <c r="CT21" s="46">
        <v>-0.2830320586073716</v>
      </c>
      <c r="CU21" s="46">
        <v>0.09582210888649552</v>
      </c>
      <c r="CV21" s="46">
        <v>-2.9537239567815448</v>
      </c>
      <c r="CW21" s="46">
        <v>0.025489522179723587</v>
      </c>
      <c r="CX21" s="46">
        <v>-0.5175004839124993</v>
      </c>
      <c r="CY21" s="46">
        <v>-0.04856363330224389</v>
      </c>
      <c r="CZ21" s="46">
        <v>-0.5175004839124993</v>
      </c>
      <c r="DA21" s="46">
        <v>-0.04856363330224389</v>
      </c>
      <c r="DC21" s="46" t="s">
        <v>99</v>
      </c>
      <c r="DD21" s="46">
        <v>-0.12939996960399222</v>
      </c>
      <c r="DE21" s="46">
        <v>0.028376057864280525</v>
      </c>
      <c r="DF21" s="46">
        <v>-4.560181341005775</v>
      </c>
      <c r="DG21" s="46">
        <v>0.0038501790398452387</v>
      </c>
      <c r="DH21" s="46">
        <v>-0.19883373265846727</v>
      </c>
      <c r="DI21" s="46">
        <v>-0.05996620654951716</v>
      </c>
      <c r="DJ21" s="46">
        <v>-0.19883373265846727</v>
      </c>
      <c r="DK21" s="46">
        <v>-0.05996620654951716</v>
      </c>
      <c r="DM21" s="46" t="s">
        <v>99</v>
      </c>
      <c r="DN21" s="46">
        <v>2.4272869269695176</v>
      </c>
      <c r="DO21" s="46">
        <v>0.46859442623407027</v>
      </c>
      <c r="DP21" s="46">
        <v>5.17993128189077</v>
      </c>
      <c r="DQ21" s="46">
        <v>0.002054476860793558</v>
      </c>
      <c r="DR21" s="46">
        <v>1.2806768335096914</v>
      </c>
      <c r="DS21" s="46">
        <v>3.573897020429344</v>
      </c>
      <c r="DT21" s="46">
        <v>1.2806768335096914</v>
      </c>
      <c r="DU21" s="46">
        <v>3.573897020429344</v>
      </c>
      <c r="DW21" s="46" t="s">
        <v>99</v>
      </c>
      <c r="DX21" s="46">
        <v>1.424232438071271</v>
      </c>
      <c r="DY21" s="46">
        <v>0.20696173730066425</v>
      </c>
      <c r="DZ21" s="46">
        <v>6.881621968616417</v>
      </c>
      <c r="EA21" s="46">
        <v>0.0004644718804865335</v>
      </c>
      <c r="EB21" s="46">
        <v>0.9178149399886426</v>
      </c>
      <c r="EC21" s="46">
        <v>1.9306499361538993</v>
      </c>
      <c r="ED21" s="46">
        <v>0.9178149399886426</v>
      </c>
      <c r="EE21" s="46">
        <v>1.9306499361538993</v>
      </c>
      <c r="EG21" s="46" t="s">
        <v>99</v>
      </c>
      <c r="EH21" s="46">
        <v>2.3896753355119102</v>
      </c>
      <c r="EI21" s="46">
        <v>0.21732414100420927</v>
      </c>
      <c r="EJ21" s="46">
        <v>10.995903742997541</v>
      </c>
      <c r="EK21" s="46">
        <v>3.362569978474237E-05</v>
      </c>
      <c r="EL21" s="46">
        <v>1.8579019304577056</v>
      </c>
      <c r="EM21" s="46">
        <v>2.921448740566115</v>
      </c>
      <c r="EN21" s="46">
        <v>1.8579019304577056</v>
      </c>
      <c r="EO21" s="46">
        <v>2.921448740566115</v>
      </c>
      <c r="EQ21" s="46" t="s">
        <v>99</v>
      </c>
      <c r="ER21" s="46">
        <v>1.8631423794427426</v>
      </c>
      <c r="ES21" s="46">
        <v>0.17841549680832683</v>
      </c>
      <c r="ET21" s="46">
        <v>10.442716091216734</v>
      </c>
      <c r="EU21" s="46">
        <v>4.521911507097943E-05</v>
      </c>
      <c r="EV21" s="46">
        <v>1.4265750666085744</v>
      </c>
      <c r="EW21" s="46">
        <v>2.299709692276911</v>
      </c>
      <c r="EX21" s="46">
        <v>1.4265750666085744</v>
      </c>
      <c r="EY21" s="46">
        <v>2.299709692276911</v>
      </c>
      <c r="FA21" s="46" t="s">
        <v>99</v>
      </c>
      <c r="FB21" s="46">
        <v>3.388841442554141</v>
      </c>
      <c r="FC21" s="46">
        <v>0.3393171074520754</v>
      </c>
      <c r="FD21" s="46">
        <v>9.98724016009943</v>
      </c>
      <c r="FE21" s="46">
        <v>5.834304292944884E-05</v>
      </c>
      <c r="FF21" s="46">
        <v>2.5585617838417725</v>
      </c>
      <c r="FG21" s="46">
        <v>4.219121101266509</v>
      </c>
      <c r="FH21" s="46">
        <v>2.5585617838417725</v>
      </c>
      <c r="FI21" s="46">
        <v>4.219121101266509</v>
      </c>
      <c r="FY21" s="14"/>
      <c r="FZ21" s="14"/>
      <c r="GA21" s="14"/>
    </row>
    <row r="22" spans="1:183" ht="15.75">
      <c r="A22" s="20"/>
      <c r="B22" s="22"/>
      <c r="C22" s="36" t="s">
        <v>19</v>
      </c>
      <c r="D22" s="36"/>
      <c r="E22" s="20" t="str">
        <f aca="true" t="shared" si="9" ref="E22:E29">A7</f>
        <v>Mb1</v>
      </c>
      <c r="F22" s="51">
        <f>F7*E8/C7</f>
        <v>4.470914127423822</v>
      </c>
      <c r="G22" s="30">
        <f>G7*E8/C7</f>
        <v>1.1089566020313943</v>
      </c>
      <c r="H22" s="30">
        <f>H7*E8/C7</f>
        <v>7.063711911357341</v>
      </c>
      <c r="I22" s="30">
        <f>I7*E8/C7</f>
        <v>49.83933518005541</v>
      </c>
      <c r="J22" s="30">
        <f>J7*E8/C7</f>
        <v>7.491228070175438</v>
      </c>
      <c r="K22" s="55">
        <f>K7*E8/C7</f>
        <v>2.6638965835641737</v>
      </c>
      <c r="L22" s="30">
        <f>L7*E8/C7</f>
        <v>5.613111726685134</v>
      </c>
      <c r="M22" s="30">
        <f>M7*E8/C7</f>
        <v>281.7645429362881</v>
      </c>
      <c r="N22" s="13"/>
      <c r="O22" s="4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4"/>
      <c r="AA22" s="4" t="s">
        <v>104</v>
      </c>
      <c r="AB22" s="9">
        <f>10^(DN20+(DN21*LOG10(20)))</f>
        <v>0.1476512547477793</v>
      </c>
      <c r="AC22" s="9">
        <f>10^(DX20+(DX21*LOG10(20)))</f>
        <v>0.02249701776096191</v>
      </c>
      <c r="AD22" s="9">
        <f>10^(DN43+(DN44*LOG10(20)))</f>
        <v>0.18790218537583986</v>
      </c>
      <c r="AE22" s="9">
        <f>10^(DX43+(DX44*LOG10(20)))</f>
        <v>1.9175716750636842</v>
      </c>
      <c r="AF22" s="9">
        <f>10^(EH20+(EH21*LOG10(20)))</f>
        <v>0.2807284885474585</v>
      </c>
      <c r="AG22" s="9">
        <f>10^(ER20+(ER21*LOG10(20)))</f>
        <v>0.07479644561113766</v>
      </c>
      <c r="AH22" s="9">
        <f>10^(EH43+(EH44*LOG10(20)))</f>
        <v>0.1794694095954191</v>
      </c>
      <c r="AI22" s="9">
        <f>10^(ER43+(ER44*LOG10(20)))</f>
        <v>9.634288464831874</v>
      </c>
      <c r="FY22" s="14"/>
      <c r="FZ22" s="14"/>
      <c r="GA22" s="14"/>
    </row>
    <row r="23" spans="1:183" ht="15.75">
      <c r="A23" s="20"/>
      <c r="B23" s="20"/>
      <c r="C23" s="20"/>
      <c r="D23" s="20"/>
      <c r="E23" s="20" t="str">
        <f t="shared" si="9"/>
        <v>Mb2</v>
      </c>
      <c r="F23" s="51">
        <f>F8*E9/C8</f>
        <v>2.2445414847161573</v>
      </c>
      <c r="G23" s="30">
        <f>G8*E9/C8</f>
        <v>0.5296943231441048</v>
      </c>
      <c r="H23" s="30">
        <f>H8*E9/C8</f>
        <v>4.324017467248908</v>
      </c>
      <c r="I23" s="30">
        <f>I8*E9/C8</f>
        <v>49.07292576419214</v>
      </c>
      <c r="J23" s="30">
        <f>J8*E9/C8</f>
        <v>5.676855895196507</v>
      </c>
      <c r="K23" s="55">
        <f>K8*E9/C8</f>
        <v>1.6820960698689955</v>
      </c>
      <c r="L23" s="30">
        <f>L8*E9/C8</f>
        <v>3.836681222707423</v>
      </c>
      <c r="M23" s="30">
        <f>M8*E9/C8</f>
        <v>207.09126637554587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/>
      <c r="AA23" s="4" t="s">
        <v>61</v>
      </c>
      <c r="AB23" s="9">
        <f>10^(DN20+(DN21*LOG10(25)))</f>
        <v>0.25378476635039265</v>
      </c>
      <c r="AC23" s="9">
        <f>10^(DX20+(DX21*LOG10(25)))</f>
        <v>0.030913439993831927</v>
      </c>
      <c r="AD23" s="9">
        <f>10^(DN43+(DN44*LOG10(25)))</f>
        <v>0.2781254294393343</v>
      </c>
      <c r="AE23" s="9">
        <f>10^(DX43+(DX44*LOG10(25)))</f>
        <v>3.1554510855290188</v>
      </c>
      <c r="AF23" s="9">
        <f>10^(EH20+(EH21*LOG10(25)))</f>
        <v>0.4784867932299401</v>
      </c>
      <c r="AG23" s="9">
        <f>10^(ER20+(ER21*LOG10(25)))</f>
        <v>0.11335432954068575</v>
      </c>
      <c r="AH23" s="9">
        <f>10^(EH43+(EH44*LOG10(25)))</f>
        <v>0.2810757428743688</v>
      </c>
      <c r="AI23" s="9">
        <f>10^(ER43+(ER44*LOG10(25)))</f>
        <v>15.634147904596048</v>
      </c>
      <c r="FY23" s="14"/>
      <c r="FZ23" s="14"/>
      <c r="GA23" s="14"/>
    </row>
    <row r="24" spans="1:183" ht="15.75">
      <c r="A24" s="20"/>
      <c r="B24" s="20"/>
      <c r="C24" s="20"/>
      <c r="D24" s="20"/>
      <c r="E24" s="20" t="str">
        <f t="shared" si="9"/>
        <v>Mb3</v>
      </c>
      <c r="F24" s="51">
        <f>F9*E10/C9</f>
        <v>2.0553872782345306</v>
      </c>
      <c r="G24" s="30">
        <f>G9*E10/C9</f>
        <v>0.3366508005192557</v>
      </c>
      <c r="H24" s="30">
        <f>H9*E10/C9</f>
        <v>2.653396797922977</v>
      </c>
      <c r="I24" s="30">
        <f>I9*E10/C9</f>
        <v>27.55062743401125</v>
      </c>
      <c r="J24" s="30">
        <f>J9*E10/C9</f>
        <v>3.5601471224578103</v>
      </c>
      <c r="K24" s="55">
        <f>K9*E10/C9</f>
        <v>1.1094764171354392</v>
      </c>
      <c r="L24" s="30">
        <f>L9*E10/C9</f>
        <v>2.655776720034617</v>
      </c>
      <c r="M24" s="30">
        <f>M9*E10/C9</f>
        <v>118.70315880571182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/>
      <c r="AA24" s="4"/>
      <c r="AB24" s="9"/>
      <c r="AC24" s="9"/>
      <c r="AD24" s="9"/>
      <c r="AE24" s="9"/>
      <c r="AF24" s="9"/>
      <c r="AG24" s="9"/>
      <c r="AH24" s="9"/>
      <c r="AI24" s="9"/>
      <c r="AS24" s="14"/>
      <c r="BC24" s="14"/>
      <c r="BD24" s="14"/>
      <c r="BN24" s="14"/>
      <c r="BX24" s="14"/>
      <c r="CH24" s="14"/>
      <c r="CR24" s="14"/>
      <c r="DB24" s="14"/>
      <c r="DL24" s="14"/>
      <c r="DV24" s="14"/>
      <c r="EF24" s="14"/>
      <c r="EP24" s="14"/>
      <c r="EZ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</row>
    <row r="25" spans="1:183" ht="15.75">
      <c r="A25" s="20"/>
      <c r="B25" s="20"/>
      <c r="C25" s="20"/>
      <c r="D25" s="20"/>
      <c r="E25" s="20" t="str">
        <f t="shared" si="9"/>
        <v>Mb4</v>
      </c>
      <c r="F25" s="51">
        <f>F10*E10/C10</f>
        <v>1.4155232155232156</v>
      </c>
      <c r="G25" s="30">
        <f>G10*E10/C10</f>
        <v>0.23866943866943865</v>
      </c>
      <c r="H25" s="30">
        <f>H10*E10/C10</f>
        <v>2.153707553707554</v>
      </c>
      <c r="I25" s="30">
        <f>I10*E10/C10</f>
        <v>19.245045045045046</v>
      </c>
      <c r="J25" s="30">
        <f>J10*E10/C10</f>
        <v>2.847955647955648</v>
      </c>
      <c r="K25" s="55">
        <f>K10*E10/C10</f>
        <v>0.7726957726957726</v>
      </c>
      <c r="L25" s="30">
        <f>L10*E10/C10</f>
        <v>2.105058905058905</v>
      </c>
      <c r="M25" s="30">
        <f>M10*E10/C10</f>
        <v>92.5112959112959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/>
      <c r="AA25" s="4"/>
      <c r="AB25" s="9"/>
      <c r="AC25" s="9"/>
      <c r="AD25" s="9"/>
      <c r="AE25" s="9"/>
      <c r="AF25" s="9"/>
      <c r="AG25" s="9"/>
      <c r="AH25" s="9"/>
      <c r="AI25" s="9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183" ht="15.75">
      <c r="A26" s="20"/>
      <c r="B26" s="20"/>
      <c r="C26" s="20"/>
      <c r="D26" s="20"/>
      <c r="E26" s="20" t="str">
        <f t="shared" si="9"/>
        <v>Mb5</v>
      </c>
      <c r="F26" s="51">
        <f>F11*E11/C11</f>
        <v>1.8890142434071362</v>
      </c>
      <c r="G26" s="30">
        <f>G11*E11/C11</f>
        <v>0.2281765618389508</v>
      </c>
      <c r="H26" s="30">
        <f>H11*E11/C11</f>
        <v>2.1149344239176417</v>
      </c>
      <c r="I26" s="30">
        <f>I11*E11/C11</f>
        <v>19.43237907206318</v>
      </c>
      <c r="J26" s="30">
        <f>J11*E11/C11</f>
        <v>3.001551262163306</v>
      </c>
      <c r="K26" s="55">
        <f>K11*E11/C11</f>
        <v>0.7612466506839657</v>
      </c>
      <c r="L26" s="30">
        <f>L11*E11/C11</f>
        <v>1.962205612748555</v>
      </c>
      <c r="M26" s="30">
        <f>M11*E11/C11</f>
        <v>135.50486532223948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"/>
      <c r="AA26" s="4"/>
      <c r="AB26" s="9"/>
      <c r="AC26" s="9"/>
      <c r="AD26" s="9"/>
      <c r="AE26" s="9"/>
      <c r="AF26" s="9"/>
      <c r="AG26" s="9"/>
      <c r="AH26" s="9"/>
      <c r="AI26" s="9"/>
      <c r="AJ26" s="19" t="s">
        <v>34</v>
      </c>
      <c r="AK26" s="10"/>
      <c r="AL26" s="10"/>
      <c r="AM26" s="10"/>
      <c r="AN26" s="10"/>
      <c r="AO26" s="10"/>
      <c r="AP26" s="14"/>
      <c r="AQ26" s="14"/>
      <c r="AR26" s="14"/>
      <c r="AS26" s="14"/>
      <c r="AT26" s="19" t="s">
        <v>35</v>
      </c>
      <c r="AU26" s="10"/>
      <c r="AV26" s="10"/>
      <c r="AW26" s="10"/>
      <c r="AX26" s="10"/>
      <c r="AY26" s="10"/>
      <c r="AZ26" s="14"/>
      <c r="BA26" s="14"/>
      <c r="BB26" s="14"/>
      <c r="BC26" s="14"/>
      <c r="BD26" s="14"/>
      <c r="BE26" s="19" t="s">
        <v>38</v>
      </c>
      <c r="BF26" s="10"/>
      <c r="BG26" s="10"/>
      <c r="BH26" s="10"/>
      <c r="BI26" s="10"/>
      <c r="BJ26" s="10"/>
      <c r="BK26" s="11"/>
      <c r="BL26" s="11"/>
      <c r="BM26" s="11"/>
      <c r="BN26" s="14"/>
      <c r="BO26" s="19" t="s">
        <v>39</v>
      </c>
      <c r="BP26" s="10"/>
      <c r="BQ26" s="10"/>
      <c r="BR26" s="10"/>
      <c r="BS26" s="10"/>
      <c r="BT26" s="10"/>
      <c r="BU26" s="14"/>
      <c r="BV26" s="14"/>
      <c r="BW26" s="14"/>
      <c r="BX26" s="14"/>
      <c r="BY26" s="19" t="s">
        <v>43</v>
      </c>
      <c r="BZ26" s="10"/>
      <c r="CA26" s="10"/>
      <c r="CB26" s="10"/>
      <c r="CC26" s="10"/>
      <c r="CD26" s="10"/>
      <c r="CE26" s="14"/>
      <c r="CF26" s="14"/>
      <c r="CG26" s="14"/>
      <c r="CH26" s="14"/>
      <c r="CI26" s="19" t="s">
        <v>44</v>
      </c>
      <c r="CJ26" s="10"/>
      <c r="CK26" s="10"/>
      <c r="CL26" s="10"/>
      <c r="CM26" s="10"/>
      <c r="CN26" s="10"/>
      <c r="CO26" s="14"/>
      <c r="CP26" s="14"/>
      <c r="CQ26" s="14"/>
      <c r="CR26" s="14"/>
      <c r="CS26" s="19" t="s">
        <v>47</v>
      </c>
      <c r="CT26" s="10"/>
      <c r="CU26" s="10"/>
      <c r="CV26" s="10"/>
      <c r="CW26" s="10"/>
      <c r="CX26" s="10"/>
      <c r="CY26" s="14"/>
      <c r="CZ26" s="14"/>
      <c r="DA26" s="14"/>
      <c r="DB26" s="14"/>
      <c r="DC26" s="19" t="s">
        <v>48</v>
      </c>
      <c r="DD26" s="10"/>
      <c r="DE26" s="10"/>
      <c r="DF26" s="10"/>
      <c r="DG26" s="10"/>
      <c r="DH26" s="10"/>
      <c r="DI26" s="14"/>
      <c r="DJ26" s="14"/>
      <c r="DK26" s="14"/>
      <c r="DL26" s="14"/>
      <c r="DM26" s="19" t="s">
        <v>51</v>
      </c>
      <c r="DN26" s="10"/>
      <c r="DO26" s="10"/>
      <c r="DP26" s="10"/>
      <c r="DQ26" s="10"/>
      <c r="DR26" s="10"/>
      <c r="DS26" s="14"/>
      <c r="DT26" s="14"/>
      <c r="DU26" s="14"/>
      <c r="DV26" s="14"/>
      <c r="DW26" s="19" t="s">
        <v>52</v>
      </c>
      <c r="DX26" s="10"/>
      <c r="DY26" s="10"/>
      <c r="DZ26" s="10"/>
      <c r="EA26" s="10"/>
      <c r="EB26" s="10"/>
      <c r="EC26" s="14"/>
      <c r="ED26" s="14"/>
      <c r="EE26" s="14"/>
      <c r="EF26" s="14"/>
      <c r="EG26" s="19" t="s">
        <v>55</v>
      </c>
      <c r="EH26" s="10"/>
      <c r="EI26" s="10"/>
      <c r="EJ26" s="10"/>
      <c r="EK26" s="10"/>
      <c r="EL26" s="10"/>
      <c r="EM26" s="14"/>
      <c r="EN26" s="14"/>
      <c r="EO26" s="14"/>
      <c r="EP26" s="14"/>
      <c r="EQ26" s="19" t="s">
        <v>56</v>
      </c>
      <c r="ER26" s="10"/>
      <c r="ES26" s="10"/>
      <c r="ET26" s="10"/>
      <c r="EU26" s="10"/>
      <c r="EV26" s="10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183" ht="15.75">
      <c r="A27" s="20"/>
      <c r="B27" s="20"/>
      <c r="C27" s="20"/>
      <c r="D27" s="20"/>
      <c r="E27" s="20" t="str">
        <f t="shared" si="9"/>
        <v>Mb6</v>
      </c>
      <c r="F27" s="51">
        <f>F12*E12/C12</f>
        <v>1.2534773060029283</v>
      </c>
      <c r="G27" s="30">
        <f>G12*E12/C12</f>
        <v>0.2355417276720351</v>
      </c>
      <c r="H27" s="30">
        <f>H12*E12/C12</f>
        <v>1.942349926793558</v>
      </c>
      <c r="I27" s="30">
        <f>I12*E12/C12</f>
        <v>24.516471449487554</v>
      </c>
      <c r="J27" s="30">
        <f>J12*E12/C12</f>
        <v>2.990666178623719</v>
      </c>
      <c r="K27" s="55">
        <f>K12*E12/C12</f>
        <v>0.8601756954612005</v>
      </c>
      <c r="L27" s="30">
        <f>L12*E12/C12</f>
        <v>1.9379575402635432</v>
      </c>
      <c r="M27" s="30">
        <f>M12*E12/C12</f>
        <v>108.66727672035138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/>
      <c r="AA27" s="4" t="s">
        <v>28</v>
      </c>
      <c r="AB27" s="9"/>
      <c r="AC27" s="9"/>
      <c r="AD27" s="9"/>
      <c r="AE27" s="9" t="s">
        <v>29</v>
      </c>
      <c r="AF27" s="9"/>
      <c r="AG27" s="9"/>
      <c r="AH27" s="9"/>
      <c r="AI27" s="9"/>
      <c r="AJ27" t="s">
        <v>76</v>
      </c>
      <c r="AT27" t="s">
        <v>76</v>
      </c>
      <c r="BE27" t="s">
        <v>76</v>
      </c>
      <c r="BO27" t="s">
        <v>76</v>
      </c>
      <c r="BY27" t="s">
        <v>76</v>
      </c>
      <c r="CI27" t="s">
        <v>76</v>
      </c>
      <c r="CS27" t="s">
        <v>76</v>
      </c>
      <c r="DC27" t="s">
        <v>76</v>
      </c>
      <c r="DM27" t="s">
        <v>76</v>
      </c>
      <c r="DW27" t="s">
        <v>76</v>
      </c>
      <c r="EG27" t="s">
        <v>76</v>
      </c>
      <c r="EQ27" t="s">
        <v>76</v>
      </c>
      <c r="FR27" s="14"/>
      <c r="FS27" s="14"/>
      <c r="FT27" s="14"/>
      <c r="FU27" s="14"/>
      <c r="FV27" s="14"/>
      <c r="FW27" s="14"/>
      <c r="FX27" s="14"/>
      <c r="FY27" s="14"/>
      <c r="FZ27" s="14"/>
      <c r="GA27" s="14"/>
    </row>
    <row r="28" spans="1:183" ht="15.75">
      <c r="A28" s="38"/>
      <c r="B28" s="20"/>
      <c r="C28" s="20"/>
      <c r="D28" s="20"/>
      <c r="E28" s="20" t="str">
        <f t="shared" si="9"/>
        <v>Mb7</v>
      </c>
      <c r="F28" s="51">
        <f>F13*E13/C13</f>
        <v>2.0074919728861933</v>
      </c>
      <c r="G28" s="30">
        <f>G13*E13/C13</f>
        <v>0.37459864430966827</v>
      </c>
      <c r="H28" s="30">
        <f>H13*E13/C13</f>
        <v>3.2365322868355335</v>
      </c>
      <c r="I28" s="30">
        <f>I13*E13/C13</f>
        <v>27.08383874420264</v>
      </c>
      <c r="J28" s="30">
        <f>J13*E13/C13</f>
        <v>5.045308597930788</v>
      </c>
      <c r="K28" s="55">
        <f>K13*E13/C13</f>
        <v>1.2939707456296823</v>
      </c>
      <c r="L28" s="30">
        <f>L13*E13/C13</f>
        <v>3.1098822689975023</v>
      </c>
      <c r="M28" s="30">
        <f>M13*E13/C13</f>
        <v>167.4530859793079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/>
      <c r="AA28" s="7"/>
      <c r="AB28" s="58"/>
      <c r="AC28" s="58"/>
      <c r="AD28" s="58"/>
      <c r="AE28" s="58"/>
      <c r="AF28" s="58"/>
      <c r="AG28" s="58"/>
      <c r="AH28" s="58"/>
      <c r="AI28" s="9"/>
      <c r="FR28" s="14"/>
      <c r="FS28" s="14"/>
      <c r="FT28" s="14"/>
      <c r="FU28" s="14"/>
      <c r="FV28" s="14"/>
      <c r="FW28" s="14"/>
      <c r="FX28" s="14"/>
      <c r="FY28" s="14"/>
      <c r="FZ28" s="14"/>
      <c r="GA28" s="14"/>
    </row>
    <row r="29" spans="1:183" ht="15.75">
      <c r="A29" s="38"/>
      <c r="B29" s="20"/>
      <c r="C29" s="20"/>
      <c r="D29" s="20"/>
      <c r="E29" s="20" t="str">
        <f t="shared" si="9"/>
        <v>Mb8</v>
      </c>
      <c r="F29" s="51">
        <f>F14*E14/C14</f>
        <v>2.332048657111887</v>
      </c>
      <c r="G29" s="30">
        <f>G14*E14/C14</f>
        <v>0.15873780561242923</v>
      </c>
      <c r="H29" s="30">
        <f>H14*E14/C14</f>
        <v>1.31566903528845</v>
      </c>
      <c r="I29" s="30">
        <f>I14*E14/C14</f>
        <v>17.163073587859806</v>
      </c>
      <c r="J29" s="30">
        <f>J14*E14/C14</f>
        <v>2.8807659881970373</v>
      </c>
      <c r="K29" s="55">
        <f>K14*E14/C14</f>
        <v>0.5625677465976153</v>
      </c>
      <c r="L29" s="30">
        <f>L14*E14/C14</f>
        <v>1.3181982415994218</v>
      </c>
      <c r="M29" s="30">
        <f>M14*E14/C14</f>
        <v>76.00397446706009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4"/>
      <c r="AA29" s="4"/>
      <c r="AB29" s="9">
        <f>10^(FB20+(FB21*LOG10(15)))</f>
        <v>0.02862089348929449</v>
      </c>
      <c r="AC29" s="9" t="s">
        <v>30</v>
      </c>
      <c r="AD29" s="9"/>
      <c r="AE29" s="9"/>
      <c r="AF29" s="9">
        <f>10^(FB20+(FB21*LOG10(20)))</f>
        <v>0.07587186435732653</v>
      </c>
      <c r="AG29" s="9" t="s">
        <v>30</v>
      </c>
      <c r="AH29" s="9"/>
      <c r="AI29" s="9"/>
      <c r="AJ29" s="46" t="s">
        <v>77</v>
      </c>
      <c r="AK29" s="46"/>
      <c r="AT29" s="46" t="s">
        <v>77</v>
      </c>
      <c r="AU29" s="46"/>
      <c r="BE29" s="46" t="s">
        <v>77</v>
      </c>
      <c r="BF29" s="46"/>
      <c r="BO29" s="46" t="s">
        <v>77</v>
      </c>
      <c r="BP29" s="46"/>
      <c r="BY29" s="46" t="s">
        <v>77</v>
      </c>
      <c r="BZ29" s="46"/>
      <c r="CI29" s="46" t="s">
        <v>77</v>
      </c>
      <c r="CJ29" s="46"/>
      <c r="CS29" s="46" t="s">
        <v>77</v>
      </c>
      <c r="CT29" s="46"/>
      <c r="DC29" s="46" t="s">
        <v>77</v>
      </c>
      <c r="DD29" s="46"/>
      <c r="DM29" s="46" t="s">
        <v>77</v>
      </c>
      <c r="DN29" s="46"/>
      <c r="DW29" s="46" t="s">
        <v>77</v>
      </c>
      <c r="DX29" s="46"/>
      <c r="EG29" s="46" t="s">
        <v>77</v>
      </c>
      <c r="EH29" s="46"/>
      <c r="EQ29" s="46" t="s">
        <v>77</v>
      </c>
      <c r="ER29" s="46"/>
      <c r="FR29" s="14"/>
      <c r="FS29" s="14"/>
      <c r="FT29" s="14"/>
      <c r="FU29" s="14"/>
      <c r="FV29" s="14"/>
      <c r="FW29" s="14"/>
      <c r="FX29" s="14"/>
      <c r="FY29" s="14"/>
      <c r="FZ29" s="14"/>
      <c r="GA29" s="14"/>
    </row>
    <row r="30" spans="1:183" ht="15.75">
      <c r="A30" s="38"/>
      <c r="B30" s="20"/>
      <c r="C30" s="20"/>
      <c r="D30" s="20"/>
      <c r="E30" s="20"/>
      <c r="F30" s="51"/>
      <c r="G30" s="30"/>
      <c r="H30" s="30"/>
      <c r="I30" s="30"/>
      <c r="J30" s="30"/>
      <c r="K30" s="55"/>
      <c r="L30" s="30"/>
      <c r="M30" s="3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"/>
      <c r="AA30" s="4"/>
      <c r="AB30" s="9">
        <f>AB29*1000</f>
        <v>28.620893489294488</v>
      </c>
      <c r="AC30" s="9" t="s">
        <v>31</v>
      </c>
      <c r="AD30" s="9"/>
      <c r="AE30" s="9"/>
      <c r="AF30" s="9">
        <f>AF29*1000</f>
        <v>75.87186435732653</v>
      </c>
      <c r="AG30" s="9" t="s">
        <v>31</v>
      </c>
      <c r="AH30" s="9"/>
      <c r="AI30" s="9"/>
      <c r="AJ30" s="46" t="s">
        <v>78</v>
      </c>
      <c r="AK30" s="46">
        <v>0.7811514553020923</v>
      </c>
      <c r="AT30" s="46" t="s">
        <v>78</v>
      </c>
      <c r="AU30" s="46">
        <v>0.801639641240197</v>
      </c>
      <c r="BE30" s="46" t="s">
        <v>78</v>
      </c>
      <c r="BF30" s="46">
        <v>0.8130172435850346</v>
      </c>
      <c r="BO30" s="46" t="s">
        <v>78</v>
      </c>
      <c r="BP30" s="46">
        <v>0.7923355151072305</v>
      </c>
      <c r="BY30" s="46" t="s">
        <v>78</v>
      </c>
      <c r="BZ30" s="46">
        <v>0.8955693527767264</v>
      </c>
      <c r="CI30" s="46" t="s">
        <v>78</v>
      </c>
      <c r="CJ30" s="46">
        <v>0.8201862162243952</v>
      </c>
      <c r="CS30" s="46" t="s">
        <v>78</v>
      </c>
      <c r="CT30" s="46">
        <v>0.8861657748231384</v>
      </c>
      <c r="DC30" s="46" t="s">
        <v>78</v>
      </c>
      <c r="DD30" s="46">
        <v>0.832763415491647</v>
      </c>
      <c r="DM30" s="46" t="s">
        <v>78</v>
      </c>
      <c r="DN30" s="46">
        <v>0.9585441111921704</v>
      </c>
      <c r="DW30" s="46" t="s">
        <v>78</v>
      </c>
      <c r="DX30" s="46">
        <v>0.990976478172696</v>
      </c>
      <c r="EG30" s="46" t="s">
        <v>78</v>
      </c>
      <c r="EH30" s="46">
        <v>0.9674210493425666</v>
      </c>
      <c r="EQ30" s="46" t="s">
        <v>78</v>
      </c>
      <c r="ER30" s="46">
        <v>0.9786303148920049</v>
      </c>
      <c r="FR30" s="14"/>
      <c r="FS30" s="14"/>
      <c r="FT30" s="14"/>
      <c r="FU30" s="14"/>
      <c r="FV30" s="14"/>
      <c r="FW30" s="14"/>
      <c r="FX30" s="14"/>
      <c r="FY30" s="14"/>
      <c r="FZ30" s="14"/>
      <c r="GA30" s="14"/>
    </row>
    <row r="31" spans="1:183" ht="15.75">
      <c r="A31" s="38"/>
      <c r="B31" s="20"/>
      <c r="C31" s="20"/>
      <c r="D31" s="20"/>
      <c r="E31" s="20"/>
      <c r="F31" s="51"/>
      <c r="G31" s="30"/>
      <c r="H31" s="30"/>
      <c r="I31" s="30"/>
      <c r="J31" s="30"/>
      <c r="K31" s="55"/>
      <c r="L31" s="30"/>
      <c r="M31" s="3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4"/>
      <c r="AA31" s="4"/>
      <c r="AB31" s="9"/>
      <c r="AC31" s="9"/>
      <c r="AD31" s="9"/>
      <c r="AE31" s="9"/>
      <c r="AF31" s="9"/>
      <c r="AG31" s="9"/>
      <c r="AH31" s="9"/>
      <c r="AI31" s="9"/>
      <c r="AJ31" s="46" t="s">
        <v>79</v>
      </c>
      <c r="AK31" s="46">
        <v>0.6101975961205767</v>
      </c>
      <c r="AT31" s="46" t="s">
        <v>79</v>
      </c>
      <c r="AU31" s="46">
        <v>0.6426261144077118</v>
      </c>
      <c r="BE31" s="46" t="s">
        <v>79</v>
      </c>
      <c r="BF31" s="46">
        <v>0.6609970383666074</v>
      </c>
      <c r="BO31" s="46" t="s">
        <v>79</v>
      </c>
      <c r="BP31" s="46">
        <v>0.6277955685002403</v>
      </c>
      <c r="BY31" s="46" t="s">
        <v>79</v>
      </c>
      <c r="BZ31" s="46">
        <v>0.8020444656329248</v>
      </c>
      <c r="CI31" s="46" t="s">
        <v>79</v>
      </c>
      <c r="CJ31" s="46">
        <v>0.6727054292844904</v>
      </c>
      <c r="CS31" s="46" t="s">
        <v>79</v>
      </c>
      <c r="CT31" s="46">
        <v>0.7852897804678932</v>
      </c>
      <c r="DC31" s="46" t="s">
        <v>79</v>
      </c>
      <c r="DD31" s="46">
        <v>0.6934949061813136</v>
      </c>
      <c r="DM31" s="46" t="s">
        <v>79</v>
      </c>
      <c r="DN31" s="46">
        <v>0.918806813101188</v>
      </c>
      <c r="DW31" s="46" t="s">
        <v>79</v>
      </c>
      <c r="DX31" s="46">
        <v>0.9820343802915596</v>
      </c>
      <c r="EG31" s="46" t="s">
        <v>79</v>
      </c>
      <c r="EH31" s="46">
        <v>0.9359034867110726</v>
      </c>
      <c r="EQ31" s="46" t="s">
        <v>79</v>
      </c>
      <c r="ER31" s="46">
        <v>0.9577172932256247</v>
      </c>
      <c r="FR31" s="14"/>
      <c r="FS31" s="14"/>
      <c r="FT31" s="14"/>
      <c r="FU31" s="14"/>
      <c r="FV31" s="14"/>
      <c r="FW31" s="14"/>
      <c r="FX31" s="14"/>
      <c r="FY31" s="14"/>
      <c r="FZ31" s="14"/>
      <c r="GA31" s="14"/>
    </row>
    <row r="32" spans="1:183" ht="15.75">
      <c r="A32" s="38"/>
      <c r="B32" s="20"/>
      <c r="C32" s="35"/>
      <c r="D32" s="35"/>
      <c r="E32" s="20"/>
      <c r="F32" s="51"/>
      <c r="G32" s="30"/>
      <c r="H32" s="30"/>
      <c r="I32" s="30"/>
      <c r="J32" s="30"/>
      <c r="K32" s="55"/>
      <c r="L32" s="30"/>
      <c r="M32" s="3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4"/>
      <c r="AA32" s="4"/>
      <c r="AB32" s="9"/>
      <c r="AC32" s="9"/>
      <c r="AD32" s="9"/>
      <c r="AE32" s="9"/>
      <c r="AF32" s="9"/>
      <c r="AG32" s="9"/>
      <c r="AH32" s="9"/>
      <c r="AI32" s="9"/>
      <c r="AJ32" s="46" t="s">
        <v>80</v>
      </c>
      <c r="AK32" s="46">
        <v>0.5452305288073395</v>
      </c>
      <c r="AT32" s="46" t="s">
        <v>80</v>
      </c>
      <c r="AU32" s="46">
        <v>0.5830638001423304</v>
      </c>
      <c r="BE32" s="46" t="s">
        <v>80</v>
      </c>
      <c r="BF32" s="46">
        <v>0.6044965447610419</v>
      </c>
      <c r="BO32" s="46" t="s">
        <v>80</v>
      </c>
      <c r="BP32" s="46">
        <v>0.5657614965836136</v>
      </c>
      <c r="BY32" s="46" t="s">
        <v>80</v>
      </c>
      <c r="BZ32" s="46">
        <v>0.7690518765717456</v>
      </c>
      <c r="CI32" s="46" t="s">
        <v>80</v>
      </c>
      <c r="CJ32" s="46">
        <v>0.6181563341652389</v>
      </c>
      <c r="CS32" s="46" t="s">
        <v>80</v>
      </c>
      <c r="CT32" s="46">
        <v>0.7495047438792087</v>
      </c>
      <c r="DC32" s="46" t="s">
        <v>80</v>
      </c>
      <c r="DD32" s="46">
        <v>0.6424107238781992</v>
      </c>
      <c r="DM32" s="46" t="s">
        <v>80</v>
      </c>
      <c r="DN32" s="46">
        <v>0.9052746152847192</v>
      </c>
      <c r="DW32" s="46" t="s">
        <v>80</v>
      </c>
      <c r="DX32" s="46">
        <v>0.9790401103401529</v>
      </c>
      <c r="EG32" s="46" t="s">
        <v>80</v>
      </c>
      <c r="EH32" s="46">
        <v>0.9252207344962513</v>
      </c>
      <c r="EQ32" s="46" t="s">
        <v>80</v>
      </c>
      <c r="ER32" s="46">
        <v>0.9506701754298955</v>
      </c>
      <c r="FR32" s="14"/>
      <c r="FS32" s="14"/>
      <c r="FT32" s="14"/>
      <c r="FU32" s="14"/>
      <c r="FV32" s="14"/>
      <c r="FW32" s="14"/>
      <c r="FX32" s="14"/>
      <c r="FY32" s="14"/>
      <c r="FZ32" s="14"/>
      <c r="GA32" s="14"/>
    </row>
    <row r="33" spans="1:183" ht="15.75">
      <c r="A33" s="38"/>
      <c r="B33" s="20"/>
      <c r="C33" s="34"/>
      <c r="D33" s="34"/>
      <c r="E33" s="20"/>
      <c r="F33" s="51"/>
      <c r="G33" s="30"/>
      <c r="H33" s="30"/>
      <c r="I33" s="30"/>
      <c r="J33" s="30"/>
      <c r="K33" s="55"/>
      <c r="L33" s="30"/>
      <c r="M33" s="3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"/>
      <c r="AA33" s="4" t="s">
        <v>62</v>
      </c>
      <c r="AB33" s="9"/>
      <c r="AC33" s="9"/>
      <c r="AD33" s="9"/>
      <c r="AE33" s="9"/>
      <c r="AF33" s="9"/>
      <c r="AG33" s="9"/>
      <c r="AH33" s="9"/>
      <c r="AI33" s="9"/>
      <c r="AJ33" s="46" t="s">
        <v>81</v>
      </c>
      <c r="AK33" s="46">
        <v>1.243917049850861</v>
      </c>
      <c r="AT33" s="46" t="s">
        <v>81</v>
      </c>
      <c r="AU33" s="46">
        <v>8.416969743593578</v>
      </c>
      <c r="BE33" s="46" t="s">
        <v>81</v>
      </c>
      <c r="BF33" s="46">
        <v>0.8644646729967724</v>
      </c>
      <c r="BO33" s="46" t="s">
        <v>81</v>
      </c>
      <c r="BP33" s="46">
        <v>44.96001273677127</v>
      </c>
      <c r="BY33" s="46" t="s">
        <v>81</v>
      </c>
      <c r="BZ33" s="46">
        <v>0.8864474357940093</v>
      </c>
      <c r="CI33" s="46" t="s">
        <v>81</v>
      </c>
      <c r="CJ33" s="46">
        <v>8.05496688910554</v>
      </c>
      <c r="CS33" s="46" t="s">
        <v>81</v>
      </c>
      <c r="CT33" s="46">
        <v>0.687973740810103</v>
      </c>
      <c r="DC33" s="46" t="s">
        <v>81</v>
      </c>
      <c r="DD33" s="46">
        <v>40.79946836134453</v>
      </c>
      <c r="DM33" s="46" t="s">
        <v>81</v>
      </c>
      <c r="DN33" s="46">
        <v>0.06918756816103061</v>
      </c>
      <c r="DW33" s="46" t="s">
        <v>81</v>
      </c>
      <c r="DX33" s="46">
        <v>0.03998316392952915</v>
      </c>
      <c r="EG33" s="46" t="s">
        <v>81</v>
      </c>
      <c r="EH33" s="46">
        <v>0.06967984122939094</v>
      </c>
      <c r="EQ33" s="46" t="s">
        <v>81</v>
      </c>
      <c r="ER33" s="46">
        <v>0.06037418556315365</v>
      </c>
      <c r="FR33" s="14"/>
      <c r="FS33" s="14"/>
      <c r="FT33" s="14"/>
      <c r="FU33" s="14"/>
      <c r="FV33" s="14"/>
      <c r="FW33" s="14"/>
      <c r="FX33" s="14"/>
      <c r="FY33" s="14"/>
      <c r="FZ33" s="14"/>
      <c r="GA33" s="14"/>
    </row>
    <row r="34" spans="1:183" ht="15.75">
      <c r="A34" s="38"/>
      <c r="B34" s="20"/>
      <c r="C34" s="20"/>
      <c r="D34" s="20"/>
      <c r="E34" s="20"/>
      <c r="F34" s="51"/>
      <c r="G34" s="30"/>
      <c r="H34" s="30"/>
      <c r="I34" s="30"/>
      <c r="J34" s="30"/>
      <c r="K34" s="55"/>
      <c r="L34" s="30"/>
      <c r="M34" s="3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/>
      <c r="AA34" s="7"/>
      <c r="AB34" s="58"/>
      <c r="AC34" s="58"/>
      <c r="AD34" s="58"/>
      <c r="AE34" s="9"/>
      <c r="AF34" s="9"/>
      <c r="AG34" s="9"/>
      <c r="AH34" s="9"/>
      <c r="AI34" s="9"/>
      <c r="AJ34" s="46" t="s">
        <v>82</v>
      </c>
      <c r="AK34" s="46">
        <v>8</v>
      </c>
      <c r="AT34" s="46" t="s">
        <v>82</v>
      </c>
      <c r="AU34" s="46">
        <v>8</v>
      </c>
      <c r="BE34" s="46" t="s">
        <v>82</v>
      </c>
      <c r="BF34" s="46">
        <v>8</v>
      </c>
      <c r="BO34" s="46" t="s">
        <v>82</v>
      </c>
      <c r="BP34" s="46">
        <v>8</v>
      </c>
      <c r="BY34" s="46" t="s">
        <v>82</v>
      </c>
      <c r="BZ34" s="46">
        <v>8</v>
      </c>
      <c r="CI34" s="46" t="s">
        <v>82</v>
      </c>
      <c r="CJ34" s="46">
        <v>8</v>
      </c>
      <c r="CS34" s="46" t="s">
        <v>82</v>
      </c>
      <c r="CT34" s="46">
        <v>8</v>
      </c>
      <c r="DC34" s="46" t="s">
        <v>82</v>
      </c>
      <c r="DD34" s="46">
        <v>8</v>
      </c>
      <c r="DM34" s="46" t="s">
        <v>82</v>
      </c>
      <c r="DN34" s="46">
        <v>8</v>
      </c>
      <c r="DW34" s="46" t="s">
        <v>82</v>
      </c>
      <c r="DX34" s="46">
        <v>8</v>
      </c>
      <c r="EG34" s="46" t="s">
        <v>82</v>
      </c>
      <c r="EH34" s="46">
        <v>8</v>
      </c>
      <c r="EQ34" s="46" t="s">
        <v>82</v>
      </c>
      <c r="ER34" s="46">
        <v>8</v>
      </c>
      <c r="FR34" s="14"/>
      <c r="FS34" s="14"/>
      <c r="FT34" s="14"/>
      <c r="FU34" s="14"/>
      <c r="FV34" s="14"/>
      <c r="FW34" s="14"/>
      <c r="FX34" s="14"/>
      <c r="FY34" s="14"/>
      <c r="FZ34" s="14"/>
      <c r="GA34" s="14"/>
    </row>
    <row r="35" spans="1:183" ht="15.75">
      <c r="A35" s="38"/>
      <c r="B35" s="20"/>
      <c r="C35" s="20"/>
      <c r="D35" s="20"/>
      <c r="E35" s="20"/>
      <c r="F35" s="51"/>
      <c r="G35" s="30"/>
      <c r="H35" s="30"/>
      <c r="I35" s="30"/>
      <c r="J35" s="30"/>
      <c r="K35" s="55"/>
      <c r="L35" s="30"/>
      <c r="M35" s="3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"/>
      <c r="AA35" s="4"/>
      <c r="AB35" s="9">
        <f>10^(FB20+(FB21*LOG10(25)))</f>
        <v>0.16161937544097982</v>
      </c>
      <c r="AC35" s="9" t="s">
        <v>30</v>
      </c>
      <c r="AD35" s="9"/>
      <c r="AE35" s="9"/>
      <c r="AF35" s="9"/>
      <c r="AG35" s="9"/>
      <c r="AH35" s="9"/>
      <c r="AI35" s="9"/>
      <c r="FR35" s="14"/>
      <c r="FS35" s="14"/>
      <c r="FT35" s="14"/>
      <c r="FU35" s="14"/>
      <c r="FV35" s="14"/>
      <c r="FW35" s="14"/>
      <c r="FX35" s="14"/>
      <c r="FY35" s="14"/>
      <c r="FZ35" s="14"/>
      <c r="GA35" s="14"/>
    </row>
    <row r="36" spans="1:183" ht="15.75">
      <c r="A36" s="38"/>
      <c r="B36" s="20"/>
      <c r="C36" s="20"/>
      <c r="D36" s="20"/>
      <c r="E36" s="20"/>
      <c r="F36" s="51"/>
      <c r="G36" s="30"/>
      <c r="H36" s="30"/>
      <c r="I36" s="30"/>
      <c r="J36" s="30"/>
      <c r="K36" s="55"/>
      <c r="L36" s="30"/>
      <c r="M36" s="3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"/>
      <c r="AA36" s="4"/>
      <c r="AB36" s="9">
        <f>AB35*1000</f>
        <v>161.6193754409798</v>
      </c>
      <c r="AC36" s="9" t="s">
        <v>31</v>
      </c>
      <c r="AD36" s="9"/>
      <c r="AE36" s="9"/>
      <c r="AF36" s="9"/>
      <c r="AG36" s="9"/>
      <c r="AH36" s="9"/>
      <c r="AI36" s="9"/>
      <c r="AJ36" t="s">
        <v>83</v>
      </c>
      <c r="AT36" t="s">
        <v>83</v>
      </c>
      <c r="BE36" t="s">
        <v>83</v>
      </c>
      <c r="BO36" t="s">
        <v>83</v>
      </c>
      <c r="BY36" t="s">
        <v>83</v>
      </c>
      <c r="CI36" t="s">
        <v>83</v>
      </c>
      <c r="CS36" t="s">
        <v>83</v>
      </c>
      <c r="DC36" t="s">
        <v>83</v>
      </c>
      <c r="DM36" t="s">
        <v>83</v>
      </c>
      <c r="DW36" t="s">
        <v>83</v>
      </c>
      <c r="EG36" t="s">
        <v>83</v>
      </c>
      <c r="EQ36" t="s">
        <v>83</v>
      </c>
      <c r="FR36" s="14"/>
      <c r="FS36" s="14"/>
      <c r="FT36" s="14"/>
      <c r="FU36" s="14"/>
      <c r="FV36" s="14"/>
      <c r="FW36" s="14"/>
      <c r="FX36" s="14"/>
      <c r="FY36" s="14"/>
      <c r="FZ36" s="14"/>
      <c r="GA36" s="14"/>
    </row>
    <row r="37" spans="1:183" ht="15.75">
      <c r="A37" s="38"/>
      <c r="B37" s="20"/>
      <c r="C37" s="20"/>
      <c r="D37" s="20"/>
      <c r="E37" s="20"/>
      <c r="F37" s="51"/>
      <c r="G37" s="30"/>
      <c r="H37" s="30"/>
      <c r="I37" s="30"/>
      <c r="J37" s="30"/>
      <c r="K37" s="55"/>
      <c r="L37" s="30"/>
      <c r="M37" s="3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6"/>
      <c r="AK37" s="46" t="s">
        <v>87</v>
      </c>
      <c r="AL37" s="46" t="s">
        <v>88</v>
      </c>
      <c r="AM37" s="46" t="s">
        <v>89</v>
      </c>
      <c r="AN37" s="46" t="s">
        <v>90</v>
      </c>
      <c r="AO37" s="46" t="s">
        <v>91</v>
      </c>
      <c r="AT37" s="46"/>
      <c r="AU37" s="46" t="s">
        <v>87</v>
      </c>
      <c r="AV37" s="46" t="s">
        <v>88</v>
      </c>
      <c r="AW37" s="46" t="s">
        <v>89</v>
      </c>
      <c r="AX37" s="46" t="s">
        <v>90</v>
      </c>
      <c r="AY37" s="46" t="s">
        <v>91</v>
      </c>
      <c r="BE37" s="46"/>
      <c r="BF37" s="46" t="s">
        <v>87</v>
      </c>
      <c r="BG37" s="46" t="s">
        <v>88</v>
      </c>
      <c r="BH37" s="46" t="s">
        <v>89</v>
      </c>
      <c r="BI37" s="46" t="s">
        <v>90</v>
      </c>
      <c r="BJ37" s="46" t="s">
        <v>91</v>
      </c>
      <c r="BO37" s="46"/>
      <c r="BP37" s="46" t="s">
        <v>87</v>
      </c>
      <c r="BQ37" s="46" t="s">
        <v>88</v>
      </c>
      <c r="BR37" s="46" t="s">
        <v>89</v>
      </c>
      <c r="BS37" s="46" t="s">
        <v>90</v>
      </c>
      <c r="BT37" s="46" t="s">
        <v>91</v>
      </c>
      <c r="BY37" s="46"/>
      <c r="BZ37" s="46" t="s">
        <v>87</v>
      </c>
      <c r="CA37" s="46" t="s">
        <v>88</v>
      </c>
      <c r="CB37" s="46" t="s">
        <v>89</v>
      </c>
      <c r="CC37" s="46" t="s">
        <v>90</v>
      </c>
      <c r="CD37" s="46" t="s">
        <v>91</v>
      </c>
      <c r="CI37" s="46"/>
      <c r="CJ37" s="46" t="s">
        <v>87</v>
      </c>
      <c r="CK37" s="46" t="s">
        <v>88</v>
      </c>
      <c r="CL37" s="46" t="s">
        <v>89</v>
      </c>
      <c r="CM37" s="46" t="s">
        <v>90</v>
      </c>
      <c r="CN37" s="46" t="s">
        <v>91</v>
      </c>
      <c r="CS37" s="46"/>
      <c r="CT37" s="46" t="s">
        <v>87</v>
      </c>
      <c r="CU37" s="46" t="s">
        <v>88</v>
      </c>
      <c r="CV37" s="46" t="s">
        <v>89</v>
      </c>
      <c r="CW37" s="46" t="s">
        <v>90</v>
      </c>
      <c r="CX37" s="46" t="s">
        <v>91</v>
      </c>
      <c r="DC37" s="46"/>
      <c r="DD37" s="46" t="s">
        <v>87</v>
      </c>
      <c r="DE37" s="46" t="s">
        <v>88</v>
      </c>
      <c r="DF37" s="46" t="s">
        <v>89</v>
      </c>
      <c r="DG37" s="46" t="s">
        <v>90</v>
      </c>
      <c r="DH37" s="46" t="s">
        <v>91</v>
      </c>
      <c r="DM37" s="46"/>
      <c r="DN37" s="46" t="s">
        <v>87</v>
      </c>
      <c r="DO37" s="46" t="s">
        <v>88</v>
      </c>
      <c r="DP37" s="46" t="s">
        <v>89</v>
      </c>
      <c r="DQ37" s="46" t="s">
        <v>90</v>
      </c>
      <c r="DR37" s="46" t="s">
        <v>91</v>
      </c>
      <c r="DW37" s="46"/>
      <c r="DX37" s="46" t="s">
        <v>87</v>
      </c>
      <c r="DY37" s="46" t="s">
        <v>88</v>
      </c>
      <c r="DZ37" s="46" t="s">
        <v>89</v>
      </c>
      <c r="EA37" s="46" t="s">
        <v>90</v>
      </c>
      <c r="EB37" s="46" t="s">
        <v>91</v>
      </c>
      <c r="EG37" s="46"/>
      <c r="EH37" s="46" t="s">
        <v>87</v>
      </c>
      <c r="EI37" s="46" t="s">
        <v>88</v>
      </c>
      <c r="EJ37" s="46" t="s">
        <v>89</v>
      </c>
      <c r="EK37" s="46" t="s">
        <v>90</v>
      </c>
      <c r="EL37" s="46" t="s">
        <v>91</v>
      </c>
      <c r="EQ37" s="46"/>
      <c r="ER37" s="46" t="s">
        <v>87</v>
      </c>
      <c r="ES37" s="46" t="s">
        <v>88</v>
      </c>
      <c r="ET37" s="46" t="s">
        <v>89</v>
      </c>
      <c r="EU37" s="46" t="s">
        <v>90</v>
      </c>
      <c r="EV37" s="46" t="s">
        <v>91</v>
      </c>
      <c r="FR37" s="14"/>
      <c r="FS37" s="14"/>
      <c r="FT37" s="14"/>
      <c r="FU37" s="14"/>
      <c r="FV37" s="14"/>
      <c r="FW37" s="14"/>
      <c r="FX37" s="14"/>
      <c r="FY37" s="14"/>
      <c r="FZ37" s="14"/>
      <c r="GA37" s="14"/>
    </row>
    <row r="38" spans="1:183" ht="15.75">
      <c r="A38" s="38"/>
      <c r="B38" s="20"/>
      <c r="E38" s="20"/>
      <c r="F38" s="52"/>
      <c r="G38" s="30"/>
      <c r="H38" s="30"/>
      <c r="I38" s="30"/>
      <c r="J38" s="30"/>
      <c r="K38" s="55"/>
      <c r="L38" s="30"/>
      <c r="M38" s="30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6" t="s">
        <v>84</v>
      </c>
      <c r="AK38" s="46">
        <v>1</v>
      </c>
      <c r="AL38" s="46">
        <v>14.533160534923054</v>
      </c>
      <c r="AM38" s="46">
        <v>14.533160534923054</v>
      </c>
      <c r="AN38" s="46">
        <v>9.392414054624368</v>
      </c>
      <c r="AO38" s="46">
        <v>0.02209139769298236</v>
      </c>
      <c r="AT38" s="46" t="s">
        <v>84</v>
      </c>
      <c r="AU38" s="46">
        <v>1</v>
      </c>
      <c r="AV38" s="46">
        <v>764.3606803915388</v>
      </c>
      <c r="AW38" s="46">
        <v>764.3606803915388</v>
      </c>
      <c r="AX38" s="46">
        <v>10.78913944720944</v>
      </c>
      <c r="AY38" s="46">
        <v>0.016724465593466683</v>
      </c>
      <c r="BE38" s="46" t="s">
        <v>84</v>
      </c>
      <c r="BF38" s="46">
        <v>1</v>
      </c>
      <c r="BG38" s="46">
        <v>8.742623421315372</v>
      </c>
      <c r="BH38" s="46">
        <v>8.742623421315372</v>
      </c>
      <c r="BI38" s="46">
        <v>11.698960419374066</v>
      </c>
      <c r="BJ38" s="46">
        <v>0.014137234501651864</v>
      </c>
      <c r="BO38" s="46" t="s">
        <v>84</v>
      </c>
      <c r="BP38" s="46">
        <v>1</v>
      </c>
      <c r="BQ38" s="46">
        <v>20456.946423785397</v>
      </c>
      <c r="BR38" s="46">
        <v>20456.946423785397</v>
      </c>
      <c r="BS38" s="46">
        <v>10.120173464414743</v>
      </c>
      <c r="BT38" s="46">
        <v>0.019046426315796332</v>
      </c>
      <c r="BY38" s="46" t="s">
        <v>84</v>
      </c>
      <c r="BZ38" s="46">
        <v>1</v>
      </c>
      <c r="CA38" s="46">
        <v>19.10240395782642</v>
      </c>
      <c r="CB38" s="46">
        <v>19.10240395782642</v>
      </c>
      <c r="CC38" s="46">
        <v>24.309837101467487</v>
      </c>
      <c r="CD38" s="46">
        <v>0.002628892398937103</v>
      </c>
      <c r="CI38" s="46" t="s">
        <v>84</v>
      </c>
      <c r="CJ38" s="46">
        <v>1</v>
      </c>
      <c r="CK38" s="46">
        <v>800.1380088714378</v>
      </c>
      <c r="CL38" s="46">
        <v>800.1380088714378</v>
      </c>
      <c r="CM38" s="46">
        <v>12.332109777694141</v>
      </c>
      <c r="CN38" s="46">
        <v>0.012645121721110196</v>
      </c>
      <c r="CS38" s="46" t="s">
        <v>84</v>
      </c>
      <c r="CT38" s="46">
        <v>1</v>
      </c>
      <c r="CU38" s="46">
        <v>10.38657123820639</v>
      </c>
      <c r="CV38" s="46">
        <v>10.38657123820639</v>
      </c>
      <c r="CW38" s="46">
        <v>21.94464098204133</v>
      </c>
      <c r="CX38" s="46">
        <v>0.003380051348479128</v>
      </c>
      <c r="DC38" s="46" t="s">
        <v>84</v>
      </c>
      <c r="DD38" s="46">
        <v>1</v>
      </c>
      <c r="DE38" s="46">
        <v>22597.783184119085</v>
      </c>
      <c r="DF38" s="46">
        <v>22597.783184119085</v>
      </c>
      <c r="DG38" s="46">
        <v>13.575531111888504</v>
      </c>
      <c r="DH38" s="46">
        <v>0.010275619110210939</v>
      </c>
      <c r="DM38" s="46" t="s">
        <v>84</v>
      </c>
      <c r="DN38" s="46">
        <v>1</v>
      </c>
      <c r="DO38" s="46">
        <v>0.32502143339225287</v>
      </c>
      <c r="DP38" s="46">
        <v>0.32502143339225287</v>
      </c>
      <c r="DQ38" s="46">
        <v>67.89782602667846</v>
      </c>
      <c r="DR38" s="46">
        <v>0.00017262226612318362</v>
      </c>
      <c r="DW38" s="46" t="s">
        <v>84</v>
      </c>
      <c r="DX38" s="46">
        <v>1</v>
      </c>
      <c r="DY38" s="46">
        <v>0.5243123112821784</v>
      </c>
      <c r="DZ38" s="46">
        <v>0.5243123112821784</v>
      </c>
      <c r="EA38" s="46">
        <v>327.9712237803381</v>
      </c>
      <c r="EB38" s="46">
        <v>1.8244183372442267E-06</v>
      </c>
      <c r="EG38" s="46" t="s">
        <v>84</v>
      </c>
      <c r="EH38" s="46">
        <v>1</v>
      </c>
      <c r="EI38" s="46">
        <v>0.4253654531891699</v>
      </c>
      <c r="EJ38" s="46">
        <v>0.4253654531891699</v>
      </c>
      <c r="EK38" s="46">
        <v>87.60883599009262</v>
      </c>
      <c r="EL38" s="46">
        <v>8.434876240580537E-05</v>
      </c>
      <c r="EQ38" s="46" t="s">
        <v>84</v>
      </c>
      <c r="ER38" s="46">
        <v>1</v>
      </c>
      <c r="ES38" s="46">
        <v>0.4953684796530868</v>
      </c>
      <c r="ET38" s="46">
        <v>0.4953684796530868</v>
      </c>
      <c r="EU38" s="46">
        <v>135.90198446888917</v>
      </c>
      <c r="EV38" s="46">
        <v>2.4007540731569268E-05</v>
      </c>
      <c r="FR38" s="14"/>
      <c r="FS38" s="14"/>
      <c r="FT38" s="14"/>
      <c r="FU38" s="14"/>
      <c r="FV38" s="14"/>
      <c r="FW38" s="14"/>
      <c r="FX38" s="14"/>
      <c r="FY38" s="14"/>
      <c r="FZ38" s="14"/>
      <c r="GA38" s="14"/>
    </row>
    <row r="39" spans="1:183" ht="15.75">
      <c r="A39" s="38"/>
      <c r="B39" s="20"/>
      <c r="C39" s="20"/>
      <c r="D39" s="20"/>
      <c r="E39" s="36" t="s">
        <v>18</v>
      </c>
      <c r="F39" s="53"/>
      <c r="G39" s="54"/>
      <c r="H39" s="54"/>
      <c r="I39" s="54"/>
      <c r="J39" s="54"/>
      <c r="K39" s="54"/>
      <c r="L39" s="54"/>
      <c r="M39" s="5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6" t="s">
        <v>85</v>
      </c>
      <c r="AK39" s="46">
        <v>6</v>
      </c>
      <c r="AL39" s="46">
        <v>9.283977761458013</v>
      </c>
      <c r="AM39" s="46">
        <v>1.5473296269096688</v>
      </c>
      <c r="AN39" s="46"/>
      <c r="AO39" s="46"/>
      <c r="AT39" s="46" t="s">
        <v>85</v>
      </c>
      <c r="AU39" s="46">
        <v>6</v>
      </c>
      <c r="AV39" s="46">
        <v>425.0722779874184</v>
      </c>
      <c r="AW39" s="46">
        <v>70.84537966456973</v>
      </c>
      <c r="AX39" s="46"/>
      <c r="AY39" s="46"/>
      <c r="BE39" s="46" t="s">
        <v>85</v>
      </c>
      <c r="BF39" s="46">
        <v>6</v>
      </c>
      <c r="BG39" s="46">
        <v>4.4837950251565</v>
      </c>
      <c r="BH39" s="46">
        <v>0.7472991708594167</v>
      </c>
      <c r="BI39" s="46"/>
      <c r="BJ39" s="46"/>
      <c r="BO39" s="46" t="s">
        <v>85</v>
      </c>
      <c r="BP39" s="46">
        <v>6</v>
      </c>
      <c r="BQ39" s="46">
        <v>12128.41647174381</v>
      </c>
      <c r="BR39" s="46">
        <v>2021.402745290635</v>
      </c>
      <c r="BS39" s="46"/>
      <c r="BT39" s="46"/>
      <c r="BY39" s="46" t="s">
        <v>85</v>
      </c>
      <c r="BZ39" s="46">
        <v>6</v>
      </c>
      <c r="CA39" s="46">
        <v>4.7147343385546465</v>
      </c>
      <c r="CB39" s="46">
        <v>0.7857890564257745</v>
      </c>
      <c r="CC39" s="46"/>
      <c r="CD39" s="46"/>
      <c r="CI39" s="46" t="s">
        <v>85</v>
      </c>
      <c r="CJ39" s="46">
        <v>6</v>
      </c>
      <c r="CK39" s="46">
        <v>389.2949495075194</v>
      </c>
      <c r="CL39" s="46">
        <v>64.88249158458656</v>
      </c>
      <c r="CM39" s="46"/>
      <c r="CN39" s="46"/>
      <c r="CS39" s="46" t="s">
        <v>85</v>
      </c>
      <c r="CT39" s="46">
        <v>6</v>
      </c>
      <c r="CU39" s="46">
        <v>2.839847208265481</v>
      </c>
      <c r="CV39" s="46">
        <v>0.47330786804424685</v>
      </c>
      <c r="CW39" s="46"/>
      <c r="CX39" s="46"/>
      <c r="DC39" s="46" t="s">
        <v>85</v>
      </c>
      <c r="DD39" s="46">
        <v>6</v>
      </c>
      <c r="DE39" s="46">
        <v>9987.57971141012</v>
      </c>
      <c r="DF39" s="46">
        <v>1664.5966185683535</v>
      </c>
      <c r="DG39" s="46"/>
      <c r="DH39" s="46"/>
      <c r="DM39" s="46" t="s">
        <v>85</v>
      </c>
      <c r="DN39" s="46">
        <v>6</v>
      </c>
      <c r="DO39" s="46">
        <v>0.028721517528223533</v>
      </c>
      <c r="DP39" s="46">
        <v>0.004786919588037256</v>
      </c>
      <c r="DQ39" s="46"/>
      <c r="DR39" s="46"/>
      <c r="DW39" s="46" t="s">
        <v>85</v>
      </c>
      <c r="DX39" s="46">
        <v>6</v>
      </c>
      <c r="DY39" s="46">
        <v>0.009591920386893606</v>
      </c>
      <c r="DZ39" s="46">
        <v>0.001598653397815601</v>
      </c>
      <c r="EA39" s="46"/>
      <c r="EB39" s="46"/>
      <c r="EG39" s="46" t="s">
        <v>85</v>
      </c>
      <c r="EH39" s="46">
        <v>6</v>
      </c>
      <c r="EI39" s="46">
        <v>0.029131681642518777</v>
      </c>
      <c r="EJ39" s="46">
        <v>0.0048552802737531296</v>
      </c>
      <c r="EK39" s="46"/>
      <c r="EL39" s="46"/>
      <c r="EQ39" s="46" t="s">
        <v>85</v>
      </c>
      <c r="ER39" s="46">
        <v>6</v>
      </c>
      <c r="ES39" s="46">
        <v>0.021870253694484663</v>
      </c>
      <c r="ET39" s="46">
        <v>0.0036450422824141106</v>
      </c>
      <c r="EU39" s="46"/>
      <c r="EV39" s="46"/>
      <c r="FR39" s="14"/>
      <c r="FS39" s="14"/>
      <c r="FT39" s="14"/>
      <c r="FU39" s="14"/>
      <c r="FV39" s="14"/>
      <c r="FW39" s="14"/>
      <c r="FX39" s="14"/>
      <c r="FY39" s="14"/>
      <c r="FZ39" s="14"/>
      <c r="GA39" s="14"/>
    </row>
    <row r="40" spans="1:183" ht="15.75">
      <c r="A40" s="38"/>
      <c r="B40" s="20"/>
      <c r="C40" s="36" t="s">
        <v>20</v>
      </c>
      <c r="D40" s="36"/>
      <c r="E40" s="20" t="str">
        <f aca="true" t="shared" si="10" ref="E40:E47">A7</f>
        <v>Mb1</v>
      </c>
      <c r="F40" s="56">
        <f aca="true" t="shared" si="11" ref="F40:F47">F22*D7</f>
        <v>0.03724615384615384</v>
      </c>
      <c r="G40" s="30">
        <f aca="true" t="shared" si="12" ref="G40:G47">G22*D7</f>
        <v>0.00923846153846154</v>
      </c>
      <c r="H40" s="30">
        <f aca="true" t="shared" si="13" ref="H40:H47">H22*D7</f>
        <v>0.05884615384615385</v>
      </c>
      <c r="I40" s="30">
        <f aca="true" t="shared" si="14" ref="I40:I47">I22*D7</f>
        <v>0.4152</v>
      </c>
      <c r="J40" s="30">
        <f aca="true" t="shared" si="15" ref="J40:J47">J22*D7</f>
        <v>0.0624076923076923</v>
      </c>
      <c r="K40" s="30">
        <f aca="true" t="shared" si="16" ref="K40:K47">K22*D7</f>
        <v>0.022192307692307692</v>
      </c>
      <c r="L40" s="30">
        <f aca="true" t="shared" si="17" ref="L40:L47">L22*D7</f>
        <v>0.04676153846153846</v>
      </c>
      <c r="M40" s="30">
        <f aca="true" t="shared" si="18" ref="M40:M47">M22*D7</f>
        <v>2.3473153846153845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6" t="s">
        <v>1</v>
      </c>
      <c r="AK40" s="46">
        <v>7</v>
      </c>
      <c r="AL40" s="46">
        <v>23.817138296381067</v>
      </c>
      <c r="AM40" s="46"/>
      <c r="AN40" s="46"/>
      <c r="AO40" s="46"/>
      <c r="AT40" s="46" t="s">
        <v>1</v>
      </c>
      <c r="AU40" s="46">
        <v>7</v>
      </c>
      <c r="AV40" s="46">
        <v>1189.4329583789572</v>
      </c>
      <c r="AW40" s="46"/>
      <c r="AX40" s="46"/>
      <c r="AY40" s="46"/>
      <c r="BE40" s="46" t="s">
        <v>1</v>
      </c>
      <c r="BF40" s="46">
        <v>7</v>
      </c>
      <c r="BG40" s="46">
        <v>13.226418446471872</v>
      </c>
      <c r="BH40" s="46"/>
      <c r="BI40" s="46"/>
      <c r="BJ40" s="46"/>
      <c r="BO40" s="46" t="s">
        <v>1</v>
      </c>
      <c r="BP40" s="46">
        <v>7</v>
      </c>
      <c r="BQ40" s="46">
        <v>32585.362895529208</v>
      </c>
      <c r="BR40" s="46"/>
      <c r="BS40" s="46"/>
      <c r="BT40" s="46"/>
      <c r="BY40" s="46" t="s">
        <v>1</v>
      </c>
      <c r="BZ40" s="46">
        <v>7</v>
      </c>
      <c r="CA40" s="46">
        <v>23.817138296381067</v>
      </c>
      <c r="CB40" s="46"/>
      <c r="CC40" s="46"/>
      <c r="CD40" s="46"/>
      <c r="CI40" s="46" t="s">
        <v>1</v>
      </c>
      <c r="CJ40" s="46">
        <v>7</v>
      </c>
      <c r="CK40" s="46">
        <v>1189.4329583789572</v>
      </c>
      <c r="CL40" s="46"/>
      <c r="CM40" s="46"/>
      <c r="CN40" s="46"/>
      <c r="CS40" s="46" t="s">
        <v>1</v>
      </c>
      <c r="CT40" s="46">
        <v>7</v>
      </c>
      <c r="CU40" s="46">
        <v>13.226418446471872</v>
      </c>
      <c r="CV40" s="46"/>
      <c r="CW40" s="46"/>
      <c r="CX40" s="46"/>
      <c r="DC40" s="46" t="s">
        <v>1</v>
      </c>
      <c r="DD40" s="46">
        <v>7</v>
      </c>
      <c r="DE40" s="46">
        <v>32585.362895529208</v>
      </c>
      <c r="DF40" s="46"/>
      <c r="DG40" s="46"/>
      <c r="DH40" s="46"/>
      <c r="DM40" s="46" t="s">
        <v>1</v>
      </c>
      <c r="DN40" s="46">
        <v>7</v>
      </c>
      <c r="DO40" s="46">
        <v>0.3537429509204764</v>
      </c>
      <c r="DP40" s="46"/>
      <c r="DQ40" s="46"/>
      <c r="DR40" s="46"/>
      <c r="DW40" s="46" t="s">
        <v>1</v>
      </c>
      <c r="DX40" s="46">
        <v>7</v>
      </c>
      <c r="DY40" s="46">
        <v>0.533904231669072</v>
      </c>
      <c r="DZ40" s="46"/>
      <c r="EA40" s="46"/>
      <c r="EB40" s="46"/>
      <c r="EG40" s="46" t="s">
        <v>1</v>
      </c>
      <c r="EH40" s="46">
        <v>7</v>
      </c>
      <c r="EI40" s="46">
        <v>0.4544971348316887</v>
      </c>
      <c r="EJ40" s="46"/>
      <c r="EK40" s="46"/>
      <c r="EL40" s="46"/>
      <c r="EQ40" s="46" t="s">
        <v>1</v>
      </c>
      <c r="ER40" s="46">
        <v>7</v>
      </c>
      <c r="ES40" s="46">
        <v>0.5172387333475714</v>
      </c>
      <c r="ET40" s="46"/>
      <c r="EU40" s="46"/>
      <c r="EV40" s="46"/>
      <c r="FR40" s="14"/>
      <c r="FS40" s="14"/>
      <c r="FT40" s="14"/>
      <c r="FU40" s="14"/>
      <c r="FV40" s="14"/>
      <c r="FW40" s="14"/>
      <c r="FX40" s="14"/>
      <c r="FY40" s="14"/>
      <c r="FZ40" s="14"/>
      <c r="GA40" s="14"/>
    </row>
    <row r="41" spans="1:183" ht="15.75">
      <c r="A41" s="38"/>
      <c r="B41" s="20"/>
      <c r="C41" s="20"/>
      <c r="D41" s="20"/>
      <c r="E41" s="20" t="str">
        <f t="shared" si="10"/>
        <v>Mb2</v>
      </c>
      <c r="F41" s="51">
        <f t="shared" si="11"/>
        <v>0.06425</v>
      </c>
      <c r="G41" s="30">
        <f t="shared" si="12"/>
        <v>0.0151625</v>
      </c>
      <c r="H41" s="30">
        <f t="shared" si="13"/>
        <v>0.12377499999999998</v>
      </c>
      <c r="I41" s="30">
        <f t="shared" si="14"/>
        <v>1.4047125</v>
      </c>
      <c r="J41" s="30">
        <f t="shared" si="15"/>
        <v>0.1625</v>
      </c>
      <c r="K41" s="30">
        <f t="shared" si="16"/>
        <v>0.04815</v>
      </c>
      <c r="L41" s="30">
        <f t="shared" si="17"/>
        <v>0.10982499999999999</v>
      </c>
      <c r="M41" s="30">
        <f t="shared" si="18"/>
        <v>5.9279875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  <c r="AA41" s="4"/>
      <c r="AB41" s="4"/>
      <c r="AC41" s="4"/>
      <c r="AD41" s="4"/>
      <c r="AE41" s="4"/>
      <c r="AF41" s="4"/>
      <c r="AG41" s="4"/>
      <c r="AH41" s="4"/>
      <c r="AI41" s="4"/>
      <c r="FR41" s="14"/>
      <c r="FS41" s="14"/>
      <c r="FT41" s="14"/>
      <c r="FU41" s="14"/>
      <c r="FV41" s="14"/>
      <c r="FW41" s="14"/>
      <c r="FX41" s="14"/>
      <c r="FY41" s="14"/>
      <c r="FZ41" s="14"/>
      <c r="GA41" s="14"/>
    </row>
    <row r="42" spans="1:183" ht="15.75">
      <c r="A42" s="38"/>
      <c r="B42" s="20"/>
      <c r="C42" s="31"/>
      <c r="D42" s="31"/>
      <c r="E42" s="20" t="str">
        <f t="shared" si="10"/>
        <v>Mb3</v>
      </c>
      <c r="F42" s="51">
        <f t="shared" si="11"/>
        <v>0.11875000000000001</v>
      </c>
      <c r="G42" s="30">
        <f t="shared" si="12"/>
        <v>0.01945</v>
      </c>
      <c r="H42" s="30">
        <f t="shared" si="13"/>
        <v>0.1533</v>
      </c>
      <c r="I42" s="30">
        <f t="shared" si="14"/>
        <v>1.5917375</v>
      </c>
      <c r="J42" s="30">
        <f t="shared" si="15"/>
        <v>0.2056875</v>
      </c>
      <c r="K42" s="30">
        <f t="shared" si="16"/>
        <v>0.0641</v>
      </c>
      <c r="L42" s="30">
        <f t="shared" si="17"/>
        <v>0.1534375</v>
      </c>
      <c r="M42" s="30">
        <f t="shared" si="18"/>
        <v>6.858075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6"/>
      <c r="AK42" s="46" t="s">
        <v>92</v>
      </c>
      <c r="AL42" s="46" t="s">
        <v>81</v>
      </c>
      <c r="AM42" s="46" t="s">
        <v>93</v>
      </c>
      <c r="AN42" s="46" t="s">
        <v>94</v>
      </c>
      <c r="AO42" s="46" t="s">
        <v>95</v>
      </c>
      <c r="AP42" s="46" t="s">
        <v>96</v>
      </c>
      <c r="AQ42" s="46" t="s">
        <v>97</v>
      </c>
      <c r="AR42" s="46" t="s">
        <v>98</v>
      </c>
      <c r="AT42" s="46"/>
      <c r="AU42" s="46" t="s">
        <v>92</v>
      </c>
      <c r="AV42" s="46" t="s">
        <v>81</v>
      </c>
      <c r="AW42" s="46" t="s">
        <v>93</v>
      </c>
      <c r="AX42" s="46" t="s">
        <v>94</v>
      </c>
      <c r="AY42" s="46" t="s">
        <v>95</v>
      </c>
      <c r="AZ42" s="46" t="s">
        <v>96</v>
      </c>
      <c r="BA42" s="46" t="s">
        <v>97</v>
      </c>
      <c r="BB42" s="46" t="s">
        <v>98</v>
      </c>
      <c r="BE42" s="46"/>
      <c r="BF42" s="46" t="s">
        <v>92</v>
      </c>
      <c r="BG42" s="46" t="s">
        <v>81</v>
      </c>
      <c r="BH42" s="46" t="s">
        <v>93</v>
      </c>
      <c r="BI42" s="46" t="s">
        <v>94</v>
      </c>
      <c r="BJ42" s="46" t="s">
        <v>95</v>
      </c>
      <c r="BK42" s="46" t="s">
        <v>96</v>
      </c>
      <c r="BL42" s="46" t="s">
        <v>97</v>
      </c>
      <c r="BM42" s="46" t="s">
        <v>98</v>
      </c>
      <c r="BO42" s="46"/>
      <c r="BP42" s="46" t="s">
        <v>92</v>
      </c>
      <c r="BQ42" s="46" t="s">
        <v>81</v>
      </c>
      <c r="BR42" s="46" t="s">
        <v>93</v>
      </c>
      <c r="BS42" s="46" t="s">
        <v>94</v>
      </c>
      <c r="BT42" s="46" t="s">
        <v>95</v>
      </c>
      <c r="BU42" s="46" t="s">
        <v>96</v>
      </c>
      <c r="BV42" s="46" t="s">
        <v>97</v>
      </c>
      <c r="BW42" s="46" t="s">
        <v>98</v>
      </c>
      <c r="BY42" s="46"/>
      <c r="BZ42" s="46" t="s">
        <v>92</v>
      </c>
      <c r="CA42" s="46" t="s">
        <v>81</v>
      </c>
      <c r="CB42" s="46" t="s">
        <v>93</v>
      </c>
      <c r="CC42" s="46" t="s">
        <v>94</v>
      </c>
      <c r="CD42" s="46" t="s">
        <v>95</v>
      </c>
      <c r="CE42" s="46" t="s">
        <v>96</v>
      </c>
      <c r="CF42" s="46" t="s">
        <v>97</v>
      </c>
      <c r="CG42" s="46" t="s">
        <v>98</v>
      </c>
      <c r="CI42" s="46"/>
      <c r="CJ42" s="46" t="s">
        <v>92</v>
      </c>
      <c r="CK42" s="46" t="s">
        <v>81</v>
      </c>
      <c r="CL42" s="46" t="s">
        <v>93</v>
      </c>
      <c r="CM42" s="46" t="s">
        <v>94</v>
      </c>
      <c r="CN42" s="46" t="s">
        <v>95</v>
      </c>
      <c r="CO42" s="46" t="s">
        <v>96</v>
      </c>
      <c r="CP42" s="46" t="s">
        <v>97</v>
      </c>
      <c r="CQ42" s="46" t="s">
        <v>98</v>
      </c>
      <c r="CS42" s="46"/>
      <c r="CT42" s="46" t="s">
        <v>92</v>
      </c>
      <c r="CU42" s="46" t="s">
        <v>81</v>
      </c>
      <c r="CV42" s="46" t="s">
        <v>93</v>
      </c>
      <c r="CW42" s="46" t="s">
        <v>94</v>
      </c>
      <c r="CX42" s="46" t="s">
        <v>95</v>
      </c>
      <c r="CY42" s="46" t="s">
        <v>96</v>
      </c>
      <c r="CZ42" s="46" t="s">
        <v>97</v>
      </c>
      <c r="DA42" s="46" t="s">
        <v>98</v>
      </c>
      <c r="DC42" s="46"/>
      <c r="DD42" s="46" t="s">
        <v>92</v>
      </c>
      <c r="DE42" s="46" t="s">
        <v>81</v>
      </c>
      <c r="DF42" s="46" t="s">
        <v>93</v>
      </c>
      <c r="DG42" s="46" t="s">
        <v>94</v>
      </c>
      <c r="DH42" s="46" t="s">
        <v>95</v>
      </c>
      <c r="DI42" s="46" t="s">
        <v>96</v>
      </c>
      <c r="DJ42" s="46" t="s">
        <v>97</v>
      </c>
      <c r="DK42" s="46" t="s">
        <v>98</v>
      </c>
      <c r="DM42" s="46"/>
      <c r="DN42" s="46" t="s">
        <v>92</v>
      </c>
      <c r="DO42" s="46" t="s">
        <v>81</v>
      </c>
      <c r="DP42" s="46" t="s">
        <v>93</v>
      </c>
      <c r="DQ42" s="46" t="s">
        <v>94</v>
      </c>
      <c r="DR42" s="46" t="s">
        <v>95</v>
      </c>
      <c r="DS42" s="46" t="s">
        <v>96</v>
      </c>
      <c r="DT42" s="46" t="s">
        <v>97</v>
      </c>
      <c r="DU42" s="46" t="s">
        <v>98</v>
      </c>
      <c r="DW42" s="46"/>
      <c r="DX42" s="46" t="s">
        <v>92</v>
      </c>
      <c r="DY42" s="46" t="s">
        <v>81</v>
      </c>
      <c r="DZ42" s="46" t="s">
        <v>93</v>
      </c>
      <c r="EA42" s="46" t="s">
        <v>94</v>
      </c>
      <c r="EB42" s="46" t="s">
        <v>95</v>
      </c>
      <c r="EC42" s="46" t="s">
        <v>96</v>
      </c>
      <c r="ED42" s="46" t="s">
        <v>97</v>
      </c>
      <c r="EE42" s="46" t="s">
        <v>98</v>
      </c>
      <c r="EG42" s="46"/>
      <c r="EH42" s="46" t="s">
        <v>92</v>
      </c>
      <c r="EI42" s="46" t="s">
        <v>81</v>
      </c>
      <c r="EJ42" s="46" t="s">
        <v>93</v>
      </c>
      <c r="EK42" s="46" t="s">
        <v>94</v>
      </c>
      <c r="EL42" s="46" t="s">
        <v>95</v>
      </c>
      <c r="EM42" s="46" t="s">
        <v>96</v>
      </c>
      <c r="EN42" s="46" t="s">
        <v>97</v>
      </c>
      <c r="EO42" s="46" t="s">
        <v>98</v>
      </c>
      <c r="EQ42" s="46"/>
      <c r="ER42" s="46" t="s">
        <v>92</v>
      </c>
      <c r="ES42" s="46" t="s">
        <v>81</v>
      </c>
      <c r="ET42" s="46" t="s">
        <v>93</v>
      </c>
      <c r="EU42" s="46" t="s">
        <v>94</v>
      </c>
      <c r="EV42" s="46" t="s">
        <v>95</v>
      </c>
      <c r="EW42" s="46" t="s">
        <v>96</v>
      </c>
      <c r="EX42" s="46" t="s">
        <v>97</v>
      </c>
      <c r="EY42" s="46" t="s">
        <v>98</v>
      </c>
      <c r="FR42" s="14"/>
      <c r="FS42" s="14"/>
      <c r="FT42" s="14"/>
      <c r="FU42" s="14"/>
      <c r="FV42" s="14"/>
      <c r="FW42" s="14"/>
      <c r="FX42" s="14"/>
      <c r="FY42" s="14"/>
      <c r="FZ42" s="14"/>
      <c r="GA42" s="14"/>
    </row>
    <row r="43" spans="1:183" ht="15.75">
      <c r="A43" s="38"/>
      <c r="B43" s="20"/>
      <c r="C43" s="31"/>
      <c r="D43" s="31"/>
      <c r="E43" s="20" t="str">
        <f t="shared" si="10"/>
        <v>Mb4</v>
      </c>
      <c r="F43" s="51">
        <f t="shared" si="11"/>
        <v>0.1459</v>
      </c>
      <c r="G43" s="30">
        <f t="shared" si="12"/>
        <v>0.0246</v>
      </c>
      <c r="H43" s="30">
        <f t="shared" si="13"/>
        <v>0.22198571428571431</v>
      </c>
      <c r="I43" s="30">
        <f t="shared" si="14"/>
        <v>1.983614285714286</v>
      </c>
      <c r="J43" s="30">
        <f t="shared" si="15"/>
        <v>0.29354285714285716</v>
      </c>
      <c r="K43" s="30">
        <f t="shared" si="16"/>
        <v>0.07964285714285714</v>
      </c>
      <c r="L43" s="30">
        <f t="shared" si="17"/>
        <v>0.21697142857142857</v>
      </c>
      <c r="M43" s="30">
        <f t="shared" si="18"/>
        <v>9.535271428571429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6" t="s">
        <v>86</v>
      </c>
      <c r="AK43" s="46">
        <v>5.13453604324868</v>
      </c>
      <c r="AL43" s="46">
        <v>0.7961739593822941</v>
      </c>
      <c r="AM43" s="46">
        <v>6.449012785135894</v>
      </c>
      <c r="AN43" s="46">
        <v>0.0006583382332724566</v>
      </c>
      <c r="AO43" s="46">
        <v>3.1863671217480993</v>
      </c>
      <c r="AP43" s="46">
        <v>7.082704964749261</v>
      </c>
      <c r="AQ43" s="46">
        <v>3.1863671217480993</v>
      </c>
      <c r="AR43" s="46">
        <v>7.082704964749261</v>
      </c>
      <c r="AT43" s="46" t="s">
        <v>86</v>
      </c>
      <c r="AU43" s="46">
        <v>43.98888698549324</v>
      </c>
      <c r="AV43" s="46">
        <v>5.38731431292893</v>
      </c>
      <c r="AW43" s="46">
        <v>8.16527205029137</v>
      </c>
      <c r="AX43" s="46">
        <v>0.00018160832620201756</v>
      </c>
      <c r="AY43" s="46">
        <v>30.806594107004504</v>
      </c>
      <c r="AZ43" s="46">
        <v>57.171179863981976</v>
      </c>
      <c r="BA43" s="46">
        <v>30.806594107004504</v>
      </c>
      <c r="BB43" s="46">
        <v>57.171179863981976</v>
      </c>
      <c r="BE43" s="46" t="s">
        <v>86</v>
      </c>
      <c r="BF43" s="46">
        <v>4.394937498592631</v>
      </c>
      <c r="BG43" s="46">
        <v>0.5533039856061782</v>
      </c>
      <c r="BH43" s="46">
        <v>7.943079415518233</v>
      </c>
      <c r="BI43" s="46">
        <v>0.000211683645847689</v>
      </c>
      <c r="BJ43" s="46">
        <v>3.0410504288162405</v>
      </c>
      <c r="BK43" s="46">
        <v>5.748824568369021</v>
      </c>
      <c r="BL43" s="46">
        <v>3.0410504288162405</v>
      </c>
      <c r="BM43" s="46">
        <v>5.748824568369021</v>
      </c>
      <c r="BO43" s="46" t="s">
        <v>86</v>
      </c>
      <c r="BP43" s="46">
        <v>224.77402080070772</v>
      </c>
      <c r="BQ43" s="46">
        <v>28.776831508825534</v>
      </c>
      <c r="BR43" s="46">
        <v>7.810937098192065</v>
      </c>
      <c r="BS43" s="46">
        <v>0.00023228491376739357</v>
      </c>
      <c r="BT43" s="46">
        <v>154.35959924860373</v>
      </c>
      <c r="BU43" s="46">
        <v>295.1884423528117</v>
      </c>
      <c r="BV43" s="46">
        <v>154.35959924860373</v>
      </c>
      <c r="BW43" s="46">
        <v>295.1884423528117</v>
      </c>
      <c r="BY43" s="46" t="s">
        <v>86</v>
      </c>
      <c r="BZ43" s="46">
        <v>9.986936700786838</v>
      </c>
      <c r="CA43" s="46">
        <v>1.4314242966337758</v>
      </c>
      <c r="CB43" s="46">
        <v>6.976922722544758</v>
      </c>
      <c r="CC43" s="46">
        <v>0.0004311365073519074</v>
      </c>
      <c r="CD43" s="46">
        <v>6.484365063871824</v>
      </c>
      <c r="CE43" s="46">
        <v>13.489508337701853</v>
      </c>
      <c r="CF43" s="46">
        <v>6.484365063871824</v>
      </c>
      <c r="CG43" s="46">
        <v>13.489508337701853</v>
      </c>
      <c r="CI43" s="46" t="s">
        <v>86</v>
      </c>
      <c r="CJ43" s="46">
        <v>73.80671473524609</v>
      </c>
      <c r="CK43" s="46">
        <v>13.007060371626572</v>
      </c>
      <c r="CL43" s="46">
        <v>5.67435782002266</v>
      </c>
      <c r="CM43" s="46">
        <v>0.0012899642754613117</v>
      </c>
      <c r="CN43" s="46">
        <v>41.9795612878456</v>
      </c>
      <c r="CO43" s="46">
        <v>105.63386818264658</v>
      </c>
      <c r="CP43" s="46">
        <v>41.9795612878456</v>
      </c>
      <c r="CQ43" s="46">
        <v>105.63386818264658</v>
      </c>
      <c r="CS43" s="46" t="s">
        <v>86</v>
      </c>
      <c r="CT43" s="46">
        <v>7.895258885059565</v>
      </c>
      <c r="CU43" s="46">
        <v>1.1109314419297962</v>
      </c>
      <c r="CV43" s="46">
        <v>7.106882195488797</v>
      </c>
      <c r="CW43" s="46">
        <v>0.0003900130976805046</v>
      </c>
      <c r="CX43" s="46">
        <v>5.17690558603356</v>
      </c>
      <c r="CY43" s="46">
        <v>10.613612184085571</v>
      </c>
      <c r="CZ43" s="46">
        <v>5.17690558603356</v>
      </c>
      <c r="DA43" s="46">
        <v>10.613612184085571</v>
      </c>
      <c r="DC43" s="46" t="s">
        <v>86</v>
      </c>
      <c r="DD43" s="46">
        <v>385.31655589195674</v>
      </c>
      <c r="DE43" s="46">
        <v>65.88247418174127</v>
      </c>
      <c r="DF43" s="46">
        <v>5.848544103383776</v>
      </c>
      <c r="DG43" s="46">
        <v>0.0011025350077530217</v>
      </c>
      <c r="DH43" s="46">
        <v>224.10783114038068</v>
      </c>
      <c r="DI43" s="46">
        <v>546.5252806435328</v>
      </c>
      <c r="DJ43" s="46">
        <v>224.10783114038068</v>
      </c>
      <c r="DK43" s="46">
        <v>546.5252806435328</v>
      </c>
      <c r="DM43" s="46" t="s">
        <v>86</v>
      </c>
      <c r="DN43" s="46">
        <v>-3.0124876893644306</v>
      </c>
      <c r="DO43" s="46">
        <v>0.2731181881742771</v>
      </c>
      <c r="DP43" s="46">
        <v>-11.029978301709289</v>
      </c>
      <c r="DQ43" s="46">
        <v>3.303253511497553E-05</v>
      </c>
      <c r="DR43" s="46">
        <v>-3.6807843095031814</v>
      </c>
      <c r="DS43" s="46">
        <v>-2.3441910692256798</v>
      </c>
      <c r="DT43" s="46">
        <v>-3.6807843095031814</v>
      </c>
      <c r="DU43" s="46">
        <v>-2.3441910692256798</v>
      </c>
      <c r="DW43" s="46" t="s">
        <v>86</v>
      </c>
      <c r="DX43" s="46">
        <v>-2.6212372562087807</v>
      </c>
      <c r="DY43" s="46">
        <v>0.15783369151654608</v>
      </c>
      <c r="DZ43" s="46">
        <v>-16.607590122378845</v>
      </c>
      <c r="EA43" s="46">
        <v>3.0403484213057583E-06</v>
      </c>
      <c r="EB43" s="46">
        <v>-3.007442668926381</v>
      </c>
      <c r="EC43" s="46">
        <v>-2.2350318434911802</v>
      </c>
      <c r="ED43" s="46">
        <v>-3.007442668926381</v>
      </c>
      <c r="EE43" s="46">
        <v>-2.2350318434911802</v>
      </c>
      <c r="EG43" s="46" t="s">
        <v>86</v>
      </c>
      <c r="EH43" s="46">
        <v>-3.361667970879985</v>
      </c>
      <c r="EI43" s="46">
        <v>0.2750614379818819</v>
      </c>
      <c r="EJ43" s="46">
        <v>-12.22151674747449</v>
      </c>
      <c r="EK43" s="46">
        <v>1.8265526026134074E-05</v>
      </c>
      <c r="EL43" s="46">
        <v>-4.034719555480051</v>
      </c>
      <c r="EM43" s="46">
        <v>-2.688616386279919</v>
      </c>
      <c r="EN43" s="46">
        <v>-4.034719555480051</v>
      </c>
      <c r="EO43" s="46">
        <v>-2.688616386279919</v>
      </c>
      <c r="EQ43" s="46" t="s">
        <v>86</v>
      </c>
      <c r="ER43" s="46">
        <v>-1.8388763238248735</v>
      </c>
      <c r="ES43" s="46">
        <v>0.2383273268852018</v>
      </c>
      <c r="ET43" s="46">
        <v>-7.715759446715184</v>
      </c>
      <c r="EU43" s="46">
        <v>0.00024855967917156006</v>
      </c>
      <c r="EV43" s="46">
        <v>-2.422042710907271</v>
      </c>
      <c r="EW43" s="46">
        <v>-1.255709936742476</v>
      </c>
      <c r="EX43" s="46">
        <v>-2.422042710907271</v>
      </c>
      <c r="EY43" s="46">
        <v>-1.255709936742476</v>
      </c>
      <c r="FR43" s="14"/>
      <c r="FS43" s="14"/>
      <c r="FT43" s="14"/>
      <c r="FU43" s="14"/>
      <c r="FV43" s="14"/>
      <c r="FW43" s="14"/>
      <c r="FX43" s="14"/>
      <c r="FY43" s="14"/>
      <c r="FZ43" s="14"/>
      <c r="GA43" s="14"/>
    </row>
    <row r="44" spans="1:183" ht="15.75">
      <c r="A44" s="20"/>
      <c r="B44" s="20"/>
      <c r="C44" s="31"/>
      <c r="D44" s="31"/>
      <c r="E44" s="20" t="str">
        <f t="shared" si="10"/>
        <v>Mb5</v>
      </c>
      <c r="F44" s="51">
        <f t="shared" si="11"/>
        <v>0.16743750000000002</v>
      </c>
      <c r="G44" s="30">
        <f t="shared" si="12"/>
        <v>0.020225</v>
      </c>
      <c r="H44" s="30">
        <f t="shared" si="13"/>
        <v>0.18746249999999995</v>
      </c>
      <c r="I44" s="30">
        <f t="shared" si="14"/>
        <v>1.7224375</v>
      </c>
      <c r="J44" s="30">
        <f t="shared" si="15"/>
        <v>0.26605</v>
      </c>
      <c r="K44" s="30">
        <f t="shared" si="16"/>
        <v>0.06747500000000001</v>
      </c>
      <c r="L44" s="30">
        <f t="shared" si="17"/>
        <v>0.17392500000000002</v>
      </c>
      <c r="M44" s="30">
        <f t="shared" si="18"/>
        <v>12.010812500000002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6" t="s">
        <v>99</v>
      </c>
      <c r="AK44" s="46">
        <v>-23.981748657213494</v>
      </c>
      <c r="AL44" s="46">
        <v>7.825142087644317</v>
      </c>
      <c r="AM44" s="46">
        <v>-3.064704562372102</v>
      </c>
      <c r="AN44" s="46">
        <v>0.022091397692982295</v>
      </c>
      <c r="AO44" s="46">
        <v>-43.12919557107931</v>
      </c>
      <c r="AP44" s="46">
        <v>-4.83430174334768</v>
      </c>
      <c r="AQ44" s="46">
        <v>-43.12919557107931</v>
      </c>
      <c r="AR44" s="46">
        <v>-4.83430174334768</v>
      </c>
      <c r="AT44" s="46" t="s">
        <v>99</v>
      </c>
      <c r="AU44" s="46">
        <v>-173.92018181665193</v>
      </c>
      <c r="AV44" s="46">
        <v>52.94885555183897</v>
      </c>
      <c r="AW44" s="46">
        <v>-3.2846825489245446</v>
      </c>
      <c r="AX44" s="46">
        <v>0.016724465593466666</v>
      </c>
      <c r="AY44" s="46">
        <v>-303.48145872044176</v>
      </c>
      <c r="AZ44" s="46">
        <v>-44.35890491286207</v>
      </c>
      <c r="BA44" s="46">
        <v>-303.48145872044176</v>
      </c>
      <c r="BB44" s="46">
        <v>-44.35890491286207</v>
      </c>
      <c r="BE44" s="46" t="s">
        <v>99</v>
      </c>
      <c r="BF44" s="46">
        <v>-18.600374894642506</v>
      </c>
      <c r="BG44" s="46">
        <v>5.438110922878468</v>
      </c>
      <c r="BH44" s="46">
        <v>-3.4203743098342447</v>
      </c>
      <c r="BI44" s="46">
        <v>0.014137234501651825</v>
      </c>
      <c r="BJ44" s="46">
        <v>-31.90696269091285</v>
      </c>
      <c r="BK44" s="46">
        <v>-5.2937870983721655</v>
      </c>
      <c r="BL44" s="46">
        <v>-31.90696269091285</v>
      </c>
      <c r="BM44" s="46">
        <v>-5.2937870983721655</v>
      </c>
      <c r="BO44" s="46" t="s">
        <v>99</v>
      </c>
      <c r="BP44" s="46">
        <v>-899.7486743696647</v>
      </c>
      <c r="BQ44" s="46">
        <v>282.8311485638971</v>
      </c>
      <c r="BR44" s="46">
        <v>-3.1812220080363387</v>
      </c>
      <c r="BS44" s="46">
        <v>0.019046426315796266</v>
      </c>
      <c r="BT44" s="46">
        <v>-1591.8120697763538</v>
      </c>
      <c r="BU44" s="46">
        <v>-207.68527896297553</v>
      </c>
      <c r="BV44" s="46">
        <v>-1591.8120697763538</v>
      </c>
      <c r="BW44" s="46">
        <v>-207.68527896297553</v>
      </c>
      <c r="BY44" s="46" t="s">
        <v>99</v>
      </c>
      <c r="BZ44" s="46">
        <v>-0.3540497841988434</v>
      </c>
      <c r="CA44" s="46">
        <v>0.07180807916159998</v>
      </c>
      <c r="CB44" s="46">
        <v>-4.930500694804475</v>
      </c>
      <c r="CC44" s="46">
        <v>0.0026288923989371206</v>
      </c>
      <c r="CD44" s="46">
        <v>-0.5297579526044247</v>
      </c>
      <c r="CE44" s="46">
        <v>-0.17834161579326213</v>
      </c>
      <c r="CF44" s="46">
        <v>-0.5297579526044247</v>
      </c>
      <c r="CG44" s="46">
        <v>-0.17834161579326213</v>
      </c>
      <c r="CI44" s="46" t="s">
        <v>99</v>
      </c>
      <c r="CJ44" s="46">
        <v>-2.291409831631015</v>
      </c>
      <c r="CK44" s="46">
        <v>0.6525053563935936</v>
      </c>
      <c r="CL44" s="46">
        <v>-3.5117103778207577</v>
      </c>
      <c r="CM44" s="46">
        <v>0.012645121721110491</v>
      </c>
      <c r="CN44" s="46">
        <v>-3.8880340887530433</v>
      </c>
      <c r="CO44" s="46">
        <v>-0.6947855745089866</v>
      </c>
      <c r="CP44" s="46">
        <v>-3.8880340887530433</v>
      </c>
      <c r="CQ44" s="46">
        <v>-0.6947855745089866</v>
      </c>
      <c r="CS44" s="46" t="s">
        <v>99</v>
      </c>
      <c r="CT44" s="46">
        <v>-0.261069672077719</v>
      </c>
      <c r="CU44" s="46">
        <v>0.05573040300685565</v>
      </c>
      <c r="CV44" s="46">
        <v>-4.684510751619786</v>
      </c>
      <c r="CW44" s="46">
        <v>0.0033800513484791082</v>
      </c>
      <c r="CX44" s="46">
        <v>-0.39743715539115676</v>
      </c>
      <c r="CY44" s="46">
        <v>-0.12470218876428116</v>
      </c>
      <c r="CZ44" s="46">
        <v>-0.39743715539115676</v>
      </c>
      <c r="DA44" s="46">
        <v>-0.12470218876428116</v>
      </c>
      <c r="DC44" s="46" t="s">
        <v>99</v>
      </c>
      <c r="DD44" s="46">
        <v>-12.177362664405832</v>
      </c>
      <c r="DE44" s="46">
        <v>3.305025583630236</v>
      </c>
      <c r="DF44" s="46">
        <v>-3.6844987599249484</v>
      </c>
      <c r="DG44" s="46">
        <v>0.010275619110210965</v>
      </c>
      <c r="DH44" s="46">
        <v>-20.2644748475124</v>
      </c>
      <c r="DI44" s="46">
        <v>-4.090250481299265</v>
      </c>
      <c r="DJ44" s="46">
        <v>-20.2644748475124</v>
      </c>
      <c r="DK44" s="46">
        <v>-4.090250481299265</v>
      </c>
      <c r="DM44" s="46" t="s">
        <v>99</v>
      </c>
      <c r="DN44" s="46">
        <v>1.757391857319924</v>
      </c>
      <c r="DO44" s="46">
        <v>0.21327535585022042</v>
      </c>
      <c r="DP44" s="46">
        <v>8.240013715199753</v>
      </c>
      <c r="DQ44" s="46">
        <v>0.00017262226612317264</v>
      </c>
      <c r="DR44" s="46">
        <v>1.235525479886861</v>
      </c>
      <c r="DS44" s="46">
        <v>2.2792582347529873</v>
      </c>
      <c r="DT44" s="46">
        <v>1.235525479886861</v>
      </c>
      <c r="DU44" s="46">
        <v>2.2792582347529873</v>
      </c>
      <c r="DW44" s="46" t="s">
        <v>99</v>
      </c>
      <c r="DX44" s="46">
        <v>2.232069108234546</v>
      </c>
      <c r="DY44" s="46">
        <v>0.12325080562509258</v>
      </c>
      <c r="DZ44" s="46">
        <v>18.109975808386277</v>
      </c>
      <c r="EA44" s="46">
        <v>1.8244183372442544E-06</v>
      </c>
      <c r="EB44" s="46">
        <v>1.9304850307359493</v>
      </c>
      <c r="EC44" s="46">
        <v>2.5336531857331424</v>
      </c>
      <c r="ED44" s="46">
        <v>1.9304850307359493</v>
      </c>
      <c r="EE44" s="46">
        <v>2.5336531857331424</v>
      </c>
      <c r="EG44" s="46" t="s">
        <v>99</v>
      </c>
      <c r="EH44" s="46">
        <v>2.0104520370041215</v>
      </c>
      <c r="EI44" s="46">
        <v>0.21479282086049037</v>
      </c>
      <c r="EJ44" s="46">
        <v>9.359959187415885</v>
      </c>
      <c r="EK44" s="46">
        <v>8.434876240580965E-05</v>
      </c>
      <c r="EL44" s="46">
        <v>1.4848725537383003</v>
      </c>
      <c r="EM44" s="46">
        <v>2.5360315202699426</v>
      </c>
      <c r="EN44" s="46">
        <v>1.4848725537383003</v>
      </c>
      <c r="EO44" s="46">
        <v>2.5360315202699426</v>
      </c>
      <c r="EQ44" s="46" t="s">
        <v>99</v>
      </c>
      <c r="ER44" s="46">
        <v>2.1695856197196157</v>
      </c>
      <c r="ES44" s="46">
        <v>0.18610750821852606</v>
      </c>
      <c r="ET44" s="46">
        <v>11.65770065102427</v>
      </c>
      <c r="EU44" s="46">
        <v>2.400754073156799E-05</v>
      </c>
      <c r="EV44" s="46">
        <v>1.714196619242204</v>
      </c>
      <c r="EW44" s="46">
        <v>2.6249746201970274</v>
      </c>
      <c r="EX44" s="46">
        <v>1.714196619242204</v>
      </c>
      <c r="EY44" s="46">
        <v>2.6249746201970274</v>
      </c>
      <c r="FR44" s="14"/>
      <c r="FS44" s="14"/>
      <c r="FT44" s="14"/>
      <c r="FU44" s="14"/>
      <c r="FV44" s="14"/>
      <c r="FW44" s="14"/>
      <c r="FX44" s="14"/>
      <c r="FY44" s="14"/>
      <c r="FZ44" s="14"/>
      <c r="GA44" s="14"/>
    </row>
    <row r="45" spans="1:183" ht="15.75">
      <c r="A45" s="20"/>
      <c r="B45" s="20"/>
      <c r="C45" s="31"/>
      <c r="D45" s="31"/>
      <c r="E45" s="20" t="str">
        <f t="shared" si="10"/>
        <v>Mb6</v>
      </c>
      <c r="F45" s="51">
        <f t="shared" si="11"/>
        <v>0.11415</v>
      </c>
      <c r="G45" s="30">
        <f t="shared" si="12"/>
        <v>0.021449999999999997</v>
      </c>
      <c r="H45" s="30">
        <f t="shared" si="13"/>
        <v>0.17688333333333336</v>
      </c>
      <c r="I45" s="30">
        <f t="shared" si="14"/>
        <v>2.2326333333333332</v>
      </c>
      <c r="J45" s="30">
        <f t="shared" si="15"/>
        <v>0.27235000000000004</v>
      </c>
      <c r="K45" s="30">
        <f t="shared" si="16"/>
        <v>0.07833333333333334</v>
      </c>
      <c r="L45" s="30">
        <f t="shared" si="17"/>
        <v>0.17648333333333333</v>
      </c>
      <c r="M45" s="30">
        <f t="shared" si="18"/>
        <v>9.895966666666666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/>
      <c r="AA45" s="4"/>
      <c r="AB45" s="4"/>
      <c r="AC45" s="4"/>
      <c r="AD45" s="4"/>
      <c r="AE45" s="4"/>
      <c r="AF45" s="4"/>
      <c r="AG45" s="4"/>
      <c r="AH45" s="4"/>
      <c r="AI45" s="4"/>
      <c r="FR45" s="14"/>
      <c r="FS45" s="14"/>
      <c r="FT45" s="14"/>
      <c r="FU45" s="14"/>
      <c r="FV45" s="14"/>
      <c r="FW45" s="14"/>
      <c r="FX45" s="14"/>
      <c r="FY45" s="14"/>
      <c r="FZ45" s="14"/>
      <c r="GA45" s="14"/>
    </row>
    <row r="46" spans="1:183" ht="15.75">
      <c r="A46" s="20"/>
      <c r="B46" s="20"/>
      <c r="C46" s="31"/>
      <c r="D46" s="31"/>
      <c r="E46" s="20" t="str">
        <f t="shared" si="10"/>
        <v>Mb7</v>
      </c>
      <c r="F46" s="51">
        <f t="shared" si="11"/>
        <v>0.18756666666666666</v>
      </c>
      <c r="G46" s="30">
        <f t="shared" si="12"/>
        <v>0.035</v>
      </c>
      <c r="H46" s="30">
        <f t="shared" si="13"/>
        <v>0.3024</v>
      </c>
      <c r="I46" s="30">
        <f t="shared" si="14"/>
        <v>2.530533333333333</v>
      </c>
      <c r="J46" s="30">
        <f t="shared" si="15"/>
        <v>0.47139999999999993</v>
      </c>
      <c r="K46" s="30">
        <f t="shared" si="16"/>
        <v>0.12089999999999997</v>
      </c>
      <c r="L46" s="30">
        <f t="shared" si="17"/>
        <v>0.2905666666666666</v>
      </c>
      <c r="M46" s="30">
        <f t="shared" si="18"/>
        <v>15.6457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"/>
      <c r="AA46" s="4"/>
      <c r="AB46" s="4"/>
      <c r="AC46" s="4"/>
      <c r="AD46" s="4"/>
      <c r="AE46" s="4"/>
      <c r="AF46" s="4"/>
      <c r="AG46" s="4"/>
      <c r="AH46" s="4"/>
      <c r="AI46" s="4"/>
      <c r="AS46" s="14"/>
      <c r="BC46" s="14"/>
      <c r="BD46" s="14"/>
      <c r="BN46" s="14"/>
      <c r="BX46" s="14"/>
      <c r="CH46" s="14"/>
      <c r="CR46" s="14"/>
      <c r="DB46" s="14"/>
      <c r="DL46" s="14"/>
      <c r="DV46" s="14"/>
      <c r="EF46" s="14"/>
      <c r="EP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</row>
    <row r="47" spans="1:183" ht="12.75">
      <c r="A47" s="20"/>
      <c r="B47" s="20"/>
      <c r="C47" s="31"/>
      <c r="D47" s="31"/>
      <c r="E47" s="20" t="str">
        <f t="shared" si="10"/>
        <v>Mb8</v>
      </c>
      <c r="F47" s="51">
        <f t="shared" si="11"/>
        <v>0.484075</v>
      </c>
      <c r="G47" s="30">
        <f t="shared" si="12"/>
        <v>0.03295</v>
      </c>
      <c r="H47" s="30">
        <f t="shared" si="13"/>
        <v>0.2731</v>
      </c>
      <c r="I47" s="30">
        <f t="shared" si="14"/>
        <v>3.5626249999999993</v>
      </c>
      <c r="J47" s="30">
        <f t="shared" si="15"/>
        <v>0.597975</v>
      </c>
      <c r="K47" s="30">
        <f t="shared" si="16"/>
        <v>0.116775</v>
      </c>
      <c r="L47" s="30">
        <f t="shared" si="17"/>
        <v>0.273625</v>
      </c>
      <c r="M47" s="30">
        <f t="shared" si="18"/>
        <v>15.776525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AS47" s="14"/>
      <c r="BC47" s="14"/>
      <c r="BD47" s="14"/>
      <c r="BN47" s="14"/>
      <c r="BX47" s="14"/>
      <c r="CH47" s="14"/>
      <c r="CR47" s="14"/>
      <c r="DB47" s="14"/>
      <c r="DL47" s="14"/>
      <c r="DV47" s="14"/>
      <c r="EF47" s="14"/>
      <c r="EP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</row>
    <row r="48" spans="1:183" ht="12.75">
      <c r="A48" s="20"/>
      <c r="B48" s="20"/>
      <c r="C48" s="31"/>
      <c r="D48" s="47"/>
      <c r="E48" s="34"/>
      <c r="F48" s="29"/>
      <c r="G48" s="29"/>
      <c r="H48" s="29"/>
      <c r="I48" s="29"/>
      <c r="J48" s="29"/>
      <c r="K48" s="29"/>
      <c r="L48" s="29"/>
      <c r="M48" s="2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</row>
    <row r="49" spans="1:183" ht="12.75">
      <c r="A49" s="20"/>
      <c r="B49" s="20"/>
      <c r="D49" s="35"/>
      <c r="E49" s="34"/>
      <c r="F49" s="29"/>
      <c r="G49" s="29"/>
      <c r="H49" s="29"/>
      <c r="I49" s="29"/>
      <c r="J49" s="29"/>
      <c r="K49" s="29"/>
      <c r="L49" s="29"/>
      <c r="M49" s="2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</row>
    <row r="50" spans="1:183" ht="12.75">
      <c r="A50" s="20"/>
      <c r="B50" s="20"/>
      <c r="D50" s="35"/>
      <c r="E50" s="34"/>
      <c r="F50" s="29"/>
      <c r="G50" s="29"/>
      <c r="H50" s="29"/>
      <c r="I50" s="29"/>
      <c r="J50" s="29"/>
      <c r="K50" s="29"/>
      <c r="L50" s="29"/>
      <c r="M50" s="2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</row>
    <row r="51" spans="1:183" ht="12.75">
      <c r="A51" s="20"/>
      <c r="B51" s="20"/>
      <c r="D51" s="35"/>
      <c r="E51" s="34"/>
      <c r="F51" s="29"/>
      <c r="G51" s="29"/>
      <c r="H51" s="29"/>
      <c r="I51" s="29"/>
      <c r="J51" s="29"/>
      <c r="K51" s="29"/>
      <c r="L51" s="29"/>
      <c r="M51" s="2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</row>
    <row r="52" spans="1:183" ht="12.75">
      <c r="A52" s="31"/>
      <c r="B52" s="31"/>
      <c r="D52" s="35"/>
      <c r="E52" s="34"/>
      <c r="F52" s="29"/>
      <c r="G52" s="29"/>
      <c r="H52" s="29"/>
      <c r="I52" s="29"/>
      <c r="J52" s="29"/>
      <c r="K52" s="29"/>
      <c r="L52" s="29"/>
      <c r="M52" s="2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</row>
    <row r="53" spans="1:183" ht="12.75">
      <c r="A53" s="31"/>
      <c r="B53" s="31"/>
      <c r="D53" s="35"/>
      <c r="E53" s="34"/>
      <c r="F53" s="29"/>
      <c r="G53" s="29"/>
      <c r="H53" s="29"/>
      <c r="I53" s="29"/>
      <c r="J53" s="29"/>
      <c r="K53" s="29"/>
      <c r="L53" s="29"/>
      <c r="M53" s="29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</row>
    <row r="54" spans="1:183" ht="12.75">
      <c r="A54" s="31"/>
      <c r="B54" s="31"/>
      <c r="D54" s="35"/>
      <c r="E54" s="34"/>
      <c r="F54" s="29"/>
      <c r="G54" s="29"/>
      <c r="H54" s="29"/>
      <c r="I54" s="29"/>
      <c r="J54" s="29"/>
      <c r="K54" s="29"/>
      <c r="L54" s="29"/>
      <c r="M54" s="29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</row>
    <row r="55" spans="1:13" ht="12.75">
      <c r="A55" s="31"/>
      <c r="B55" s="31"/>
      <c r="D55" s="35"/>
      <c r="E55" s="34"/>
      <c r="F55" s="29"/>
      <c r="G55" s="29"/>
      <c r="H55" s="29"/>
      <c r="I55" s="29"/>
      <c r="J55" s="29"/>
      <c r="K55" s="29"/>
      <c r="L55" s="29"/>
      <c r="M55" s="29"/>
    </row>
    <row r="56" spans="1:2" ht="12.75">
      <c r="A56" s="31"/>
      <c r="B56" s="31"/>
    </row>
    <row r="57" spans="1:2" ht="12.75">
      <c r="A57" s="31"/>
      <c r="B57" s="31"/>
    </row>
    <row r="58" spans="1:2" ht="12.75">
      <c r="A58" s="31"/>
      <c r="B58" s="31"/>
    </row>
    <row r="63" spans="5:13" ht="12.75">
      <c r="E63" s="31"/>
      <c r="F63" s="31"/>
      <c r="G63" s="31"/>
      <c r="H63" s="31"/>
      <c r="I63" s="31"/>
      <c r="J63" s="31"/>
      <c r="K63" s="31"/>
      <c r="L63" s="31"/>
      <c r="M63" s="31"/>
    </row>
    <row r="64" spans="5:13" ht="12.75">
      <c r="E64" s="31"/>
      <c r="F64" s="31"/>
      <c r="G64" s="31"/>
      <c r="H64" s="31"/>
      <c r="I64" s="31"/>
      <c r="J64" s="31"/>
      <c r="K64" s="31"/>
      <c r="L64" s="31"/>
      <c r="M64" s="31"/>
    </row>
    <row r="65" spans="5:13" ht="12.75">
      <c r="E65" s="31"/>
      <c r="F65" s="31"/>
      <c r="G65" s="31"/>
      <c r="H65" s="31"/>
      <c r="I65" s="31"/>
      <c r="J65" s="31"/>
      <c r="K65" s="31"/>
      <c r="L65" s="31"/>
      <c r="M65" s="31"/>
    </row>
    <row r="66" spans="5:13" ht="12.75">
      <c r="E66" s="31"/>
      <c r="F66" s="31"/>
      <c r="G66" s="31"/>
      <c r="H66" s="31"/>
      <c r="I66" s="31"/>
      <c r="J66" s="31"/>
      <c r="K66" s="31"/>
      <c r="L66" s="31"/>
      <c r="M66" s="31"/>
    </row>
    <row r="67" spans="5:13" ht="12.75">
      <c r="E67" s="31"/>
      <c r="F67" s="31"/>
      <c r="G67" s="31"/>
      <c r="H67" s="31"/>
      <c r="I67" s="31"/>
      <c r="J67" s="31"/>
      <c r="K67" s="31"/>
      <c r="L67" s="31"/>
      <c r="M67" s="31"/>
    </row>
  </sheetData>
  <printOptions/>
  <pageMargins left="0.75" right="0.75" top="1" bottom="1" header="0.5" footer="0.5"/>
  <pageSetup horizontalDpi="600" verticalDpi="600" orientation="portrait" scale="67" r:id="rId1"/>
  <colBreaks count="9" manualBreakCount="9">
    <brk id="13" max="65535" man="1"/>
    <brk id="25" max="65535" man="1"/>
    <brk id="35" max="65535" man="1"/>
    <brk id="56" max="65535" man="1"/>
    <brk id="76" max="65535" man="1"/>
    <brk id="96" max="65535" man="1"/>
    <brk id="116" max="65535" man="1"/>
    <brk id="136" max="65535" man="1"/>
    <brk id="15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 Brown</dc:creator>
  <cp:keywords/>
  <dc:description/>
  <cp:lastModifiedBy>cdavid</cp:lastModifiedBy>
  <cp:lastPrinted>1999-08-18T17:08:54Z</cp:lastPrinted>
  <dcterms:created xsi:type="dcterms:W3CDTF">1999-08-15T18:55:57Z</dcterms:created>
  <dcterms:modified xsi:type="dcterms:W3CDTF">2002-02-20T19:00:33Z</dcterms:modified>
  <cp:category/>
  <cp:version/>
  <cp:contentType/>
  <cp:contentStatus/>
</cp:coreProperties>
</file>