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400" windowHeight="12975" activeTab="1"/>
  </bookViews>
  <sheets>
    <sheet name="strength chart" sheetId="1" r:id="rId1"/>
    <sheet name="nonlin strength" sheetId="2" r:id="rId2"/>
    <sheet name="EDWA005 history" sheetId="3" r:id="rId3"/>
    <sheet name="run summary" sheetId="4" r:id="rId4"/>
    <sheet name="strength vs temps" sheetId="5" r:id="rId5"/>
    <sheet name="strength vs time" sheetId="6" r:id="rId6"/>
    <sheet name="comparison" sheetId="7" r:id="rId7"/>
    <sheet name="excite-a" sheetId="8" r:id="rId8"/>
    <sheet name="rem-a" sheetId="9" r:id="rId9"/>
    <sheet name="excite-b" sheetId="10" r:id="rId10"/>
    <sheet name="rem-b" sheetId="11" r:id="rId11"/>
    <sheet name="excite-c" sheetId="12" r:id="rId12"/>
    <sheet name="rem-c" sheetId="13" r:id="rId13"/>
    <sheet name="excite-d" sheetId="14" r:id="rId14"/>
    <sheet name="rem-d" sheetId="15" r:id="rId15"/>
    <sheet name="excite-e" sheetId="16" r:id="rId16"/>
    <sheet name="rem-e" sheetId="17" r:id="rId17"/>
    <sheet name="excite-f" sheetId="18" r:id="rId18"/>
    <sheet name="rem-f" sheetId="19" r:id="rId19"/>
    <sheet name="excite-g" sheetId="20" r:id="rId20"/>
    <sheet name="rem-g" sheetId="21" r:id="rId21"/>
    <sheet name="attributes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l_eff" localSheetId="21">'attributes'!$B$5</definedName>
    <definedName name="l_eff">'attributes'!$B$5</definedName>
    <definedName name="n_turns" localSheetId="21">'attributes'!$B$6</definedName>
    <definedName name="r_ap" localSheetId="21">'attributes'!$B$4</definedName>
    <definedName name="rem">'[1]remnant'!$C$12</definedName>
    <definedName name="rem_a">'rem-a'!$C$12</definedName>
    <definedName name="rem_b">'rem-b'!$C$12</definedName>
    <definedName name="rem_c">'rem-c'!$C$12</definedName>
    <definedName name="rem_d">'rem-d'!$C$12</definedName>
    <definedName name="rem_e">'rem-e'!$C$12</definedName>
    <definedName name="rem_f">'rem-f'!$C$12</definedName>
    <definedName name="rem_g">'rem-g'!$C$12</definedName>
    <definedName name="tf" localSheetId="21">'attributes'!$B$8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<sst xmlns="http://schemas.openxmlformats.org/spreadsheetml/2006/main" count="669" uniqueCount="169">
  <si>
    <t>EDWA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</si>
  <si>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</si>
  <si>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</si>
  <si>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</si>
  <si>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</si>
  <si>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</si>
  <si>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</si>
  <si>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</si>
  <si>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</si>
  <si>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!Oct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</si>
  <si>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</si>
  <si>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</si>
  <si>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</si>
  <si>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</si>
  <si>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</si>
  <si>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</si>
  <si>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</si>
  <si>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</si>
  <si>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</si>
  <si>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error</t>
  </si>
  <si>
    <t>B(0) avg</t>
  </si>
  <si>
    <t>T-m</t>
  </si>
  <si>
    <t>B(180) avg</t>
  </si>
  <si>
    <t>B_rem</t>
  </si>
  <si>
    <t>B0</t>
  </si>
  <si>
    <t>T</t>
  </si>
  <si>
    <t>time</t>
  </si>
  <si>
    <t>strength+remnant</t>
  </si>
  <si>
    <t>calc linear part</t>
  </si>
  <si>
    <t>meas-calc</t>
  </si>
  <si>
    <t>dt (sec)</t>
  </si>
  <si>
    <t>strength</t>
  </si>
  <si>
    <t>&lt;B&gt;</t>
  </si>
  <si>
    <t>rework/measurement</t>
  </si>
  <si>
    <t>comment</t>
  </si>
  <si>
    <t>Bdl @200</t>
  </si>
  <si>
    <t>rel change</t>
  </si>
  <si>
    <t>Bdl @820</t>
  </si>
  <si>
    <t>0/a</t>
  </si>
  <si>
    <t>0/b</t>
  </si>
  <si>
    <t>EDWA005 reworks and measurements</t>
  </si>
  <si>
    <t>Flatcoil</t>
  </si>
  <si>
    <t>Reduced</t>
  </si>
  <si>
    <t>Run</t>
  </si>
  <si>
    <t>Summary</t>
  </si>
  <si>
    <t>magnet</t>
  </si>
  <si>
    <t>EDWA005-0</t>
  </si>
  <si>
    <t>Start</t>
  </si>
  <si>
    <t>of</t>
  </si>
  <si>
    <t>Report</t>
  </si>
  <si>
    <t>seq_num</t>
  </si>
  <si>
    <t>reduction_alg</t>
  </si>
  <si>
    <t>i_measured</t>
  </si>
  <si>
    <t>probe_sn</t>
  </si>
  <si>
    <t>config</t>
  </si>
  <si>
    <t>measurement_dt</t>
  </si>
  <si>
    <t>drift_total</t>
  </si>
  <si>
    <t>drift_linear</t>
  </si>
  <si>
    <t>drift_offset</t>
  </si>
  <si>
    <t>drift_goodness</t>
  </si>
  <si>
    <t>excitation</t>
  </si>
  <si>
    <t>DMEAS</t>
  </si>
  <si>
    <t>SATISFACTORY</t>
  </si>
  <si>
    <t>Core</t>
  </si>
  <si>
    <t>bolts</t>
  </si>
  <si>
    <t>are</t>
  </si>
  <si>
    <t>now</t>
  </si>
  <si>
    <t>torqued</t>
  </si>
  <si>
    <t>to</t>
  </si>
  <si>
    <t>ft./lbs.</t>
  </si>
  <si>
    <t>Running</t>
  </si>
  <si>
    <t>with</t>
  </si>
  <si>
    <t>cold.</t>
  </si>
  <si>
    <t>LCW</t>
  </si>
  <si>
    <t>In:</t>
  </si>
  <si>
    <t>degrees</t>
  </si>
  <si>
    <t>Farenheit,</t>
  </si>
  <si>
    <t>Out:</t>
  </si>
  <si>
    <t>55,</t>
  </si>
  <si>
    <t>Coil:</t>
  </si>
  <si>
    <t>62,</t>
  </si>
  <si>
    <t>Core:</t>
  </si>
  <si>
    <t>after</t>
  </si>
  <si>
    <t>running</t>
  </si>
  <si>
    <t>at</t>
  </si>
  <si>
    <t>820A</t>
  </si>
  <si>
    <t>for</t>
  </si>
  <si>
    <t>hours</t>
  </si>
  <si>
    <t>69,</t>
  </si>
  <si>
    <t>78,</t>
  </si>
  <si>
    <t>Page</t>
  </si>
  <si>
    <t>date</t>
  </si>
  <si>
    <t>original measurement</t>
  </si>
  <si>
    <t>cold magnet, LCW flowing overnight</t>
  </si>
  <si>
    <t>0/c</t>
  </si>
  <si>
    <t>warm magnet, operated at 820 A for 2 hrs prior to meas</t>
  </si>
  <si>
    <t>strength comparison</t>
  </si>
  <si>
    <t>EDWA001-0</t>
  </si>
  <si>
    <t>EDWA002-0</t>
  </si>
  <si>
    <t>EDWA003-0</t>
  </si>
  <si>
    <t>int(Bdl)</t>
  </si>
  <si>
    <t>str rel 001</t>
  </si>
  <si>
    <t>EDWA004-2</t>
  </si>
  <si>
    <t>Dec</t>
  </si>
  <si>
    <t>Due</t>
  </si>
  <si>
    <t>unusually</t>
  </si>
  <si>
    <t>warm</t>
  </si>
  <si>
    <t>water,</t>
  </si>
  <si>
    <t>we</t>
  </si>
  <si>
    <t>taking</t>
  </si>
  <si>
    <t>measurements</t>
  </si>
  <si>
    <t>in</t>
  </si>
  <si>
    <t>preheated</t>
  </si>
  <si>
    <t>condition.</t>
  </si>
  <si>
    <t>87,</t>
  </si>
  <si>
    <t>Coil</t>
  </si>
  <si>
    <t>Temp:</t>
  </si>
  <si>
    <t>degree</t>
  </si>
  <si>
    <t>Farenheit.</t>
  </si>
  <si>
    <t>X</t>
  </si>
  <si>
    <t>92,</t>
  </si>
  <si>
    <t>89,</t>
  </si>
  <si>
    <t>Taking</t>
  </si>
  <si>
    <t>this</t>
  </si>
  <si>
    <t>set</t>
  </si>
  <si>
    <t>holding</t>
  </si>
  <si>
    <t>over</t>
  </si>
  <si>
    <t>hours.</t>
  </si>
  <si>
    <t>has</t>
  </si>
  <si>
    <t>cooled</t>
  </si>
  <si>
    <t>considerably</t>
  </si>
  <si>
    <t>since</t>
  </si>
  <si>
    <t>first</t>
  </si>
  <si>
    <t>measurements.</t>
  </si>
  <si>
    <t>68,</t>
  </si>
  <si>
    <t>63,</t>
  </si>
  <si>
    <t>74,</t>
  </si>
  <si>
    <t>0/d</t>
  </si>
  <si>
    <t>0/e</t>
  </si>
  <si>
    <t>with beam tube; LCW warm</t>
  </si>
  <si>
    <t>operated at 820 A for 2 hrs prior to meas</t>
  </si>
  <si>
    <t>!Dec</t>
  </si>
  <si>
    <t>x</t>
  </si>
  <si>
    <t>expected change @820 A from x=0 to x=0.438 (from SW shape meas of EDWA001)</t>
  </si>
  <si>
    <t>Magnet</t>
  </si>
  <si>
    <t>Sat</t>
  </si>
  <si>
    <t>overnight</t>
  </si>
  <si>
    <t>through</t>
  </si>
  <si>
    <t>it.</t>
  </si>
  <si>
    <t>67,</t>
  </si>
  <si>
    <t>60,</t>
  </si>
  <si>
    <t>flattopped</t>
  </si>
  <si>
    <t>prior</t>
  </si>
  <si>
    <t>70,</t>
  </si>
  <si>
    <t>75,</t>
  </si>
  <si>
    <t>0/f</t>
  </si>
  <si>
    <t>red_run</t>
  </si>
  <si>
    <t>with beam tube; LCW cold</t>
  </si>
  <si>
    <t>0/g</t>
  </si>
  <si>
    <t>warm magnet, operated at 820 A for 3 hrs prior to meas</t>
  </si>
  <si>
    <t>magnet strength vs misc temperatures</t>
  </si>
  <si>
    <t>LCW_in</t>
  </si>
  <si>
    <t>LCW_out</t>
  </si>
  <si>
    <t>coil</t>
  </si>
  <si>
    <t>core</t>
  </si>
  <si>
    <t>(temps in deg F)</t>
  </si>
  <si>
    <t>beam tube runs (d - g)</t>
  </si>
  <si>
    <t>mean =</t>
  </si>
  <si>
    <t>(rel rms)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</si>
</sst>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0000"/>
    <numFmt numFmtId="167" formatCode="0.0"/>
    <numFmt numFmtId="168" formatCode="0.0000"/>
    <numFmt numFmtId="169" formatCode="0.0E+00"/>
    <numFmt numFmtId="170" formatCode="0.0000000"/>
    <numFmt numFmtId="171" formatCode="0.000E+00"/>
    <numFmt numFmtId="172" formatCode="0.000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25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EDWA005-0 stretched wire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'excite-c'!$B$3:$B$45</c:f>
              <c:numCache>
                <c:ptCount val="43"/>
                <c:pt idx="0">
                  <c:v>-0.03</c:v>
                </c:pt>
                <c:pt idx="1">
                  <c:v>102.81</c:v>
                </c:pt>
                <c:pt idx="2">
                  <c:v>202.63</c:v>
                </c:pt>
                <c:pt idx="3">
                  <c:v>302.35</c:v>
                </c:pt>
                <c:pt idx="4">
                  <c:v>401.98</c:v>
                </c:pt>
                <c:pt idx="5">
                  <c:v>501.83</c:v>
                </c:pt>
                <c:pt idx="6">
                  <c:v>601.54</c:v>
                </c:pt>
                <c:pt idx="7">
                  <c:v>701.39</c:v>
                </c:pt>
                <c:pt idx="8">
                  <c:v>801.12</c:v>
                </c:pt>
                <c:pt idx="9">
                  <c:v>820.76</c:v>
                </c:pt>
                <c:pt idx="10">
                  <c:v>820.74</c:v>
                </c:pt>
                <c:pt idx="11">
                  <c:v>820.75</c:v>
                </c:pt>
                <c:pt idx="12">
                  <c:v>820.75</c:v>
                </c:pt>
                <c:pt idx="13">
                  <c:v>820.75</c:v>
                </c:pt>
                <c:pt idx="14">
                  <c:v>820.76</c:v>
                </c:pt>
                <c:pt idx="15">
                  <c:v>820.76</c:v>
                </c:pt>
                <c:pt idx="16">
                  <c:v>820.75</c:v>
                </c:pt>
                <c:pt idx="17">
                  <c:v>820.76</c:v>
                </c:pt>
                <c:pt idx="18">
                  <c:v>820.76</c:v>
                </c:pt>
                <c:pt idx="19">
                  <c:v>900.82</c:v>
                </c:pt>
                <c:pt idx="20">
                  <c:v>1000.61</c:v>
                </c:pt>
                <c:pt idx="21">
                  <c:v>1100.32</c:v>
                </c:pt>
                <c:pt idx="22">
                  <c:v>1000.61</c:v>
                </c:pt>
                <c:pt idx="23">
                  <c:v>900.82</c:v>
                </c:pt>
                <c:pt idx="24">
                  <c:v>821.07</c:v>
                </c:pt>
                <c:pt idx="25">
                  <c:v>821.06</c:v>
                </c:pt>
                <c:pt idx="26">
                  <c:v>821.08</c:v>
                </c:pt>
                <c:pt idx="27">
                  <c:v>821.07</c:v>
                </c:pt>
                <c:pt idx="28">
                  <c:v>821.06</c:v>
                </c:pt>
                <c:pt idx="29">
                  <c:v>821.06</c:v>
                </c:pt>
                <c:pt idx="30">
                  <c:v>821.06</c:v>
                </c:pt>
                <c:pt idx="31">
                  <c:v>821.06</c:v>
                </c:pt>
                <c:pt idx="32">
                  <c:v>821.06</c:v>
                </c:pt>
                <c:pt idx="33">
                  <c:v>821.06</c:v>
                </c:pt>
                <c:pt idx="34">
                  <c:v>801.11</c:v>
                </c:pt>
                <c:pt idx="35">
                  <c:v>701.39</c:v>
                </c:pt>
                <c:pt idx="36">
                  <c:v>601.54</c:v>
                </c:pt>
                <c:pt idx="37">
                  <c:v>501.83</c:v>
                </c:pt>
                <c:pt idx="38">
                  <c:v>401.98</c:v>
                </c:pt>
                <c:pt idx="39">
                  <c:v>302.36</c:v>
                </c:pt>
                <c:pt idx="40">
                  <c:v>202.63</c:v>
                </c:pt>
                <c:pt idx="41">
                  <c:v>102.8</c:v>
                </c:pt>
                <c:pt idx="42">
                  <c:v>-0.03</c:v>
                </c:pt>
              </c:numCache>
            </c:numRef>
          </c:xVal>
          <c:yVal>
            <c:numRef>
              <c:f>'excite-c'!$G$3:$G$45</c:f>
              <c:numCache>
                <c:ptCount val="43"/>
                <c:pt idx="0">
                  <c:v>0.003242906775556667</c:v>
                </c:pt>
                <c:pt idx="1">
                  <c:v>0.4659739694826667</c:v>
                </c:pt>
                <c:pt idx="2">
                  <c:v>0.9165389694826667</c:v>
                </c:pt>
                <c:pt idx="3">
                  <c:v>1.3657189694826666</c:v>
                </c:pt>
                <c:pt idx="4">
                  <c:v>1.8108089694826666</c:v>
                </c:pt>
                <c:pt idx="5">
                  <c:v>2.253166969482667</c:v>
                </c:pt>
                <c:pt idx="6">
                  <c:v>2.686848969482667</c:v>
                </c:pt>
                <c:pt idx="7">
                  <c:v>3.0919019694826666</c:v>
                </c:pt>
                <c:pt idx="8">
                  <c:v>3.425092969482667</c:v>
                </c:pt>
                <c:pt idx="9">
                  <c:v>3.4817929694826666</c:v>
                </c:pt>
                <c:pt idx="10">
                  <c:v>3.4817009694826666</c:v>
                </c:pt>
                <c:pt idx="11">
                  <c:v>3.4816219694826667</c:v>
                </c:pt>
                <c:pt idx="12">
                  <c:v>3.4815169694826666</c:v>
                </c:pt>
                <c:pt idx="13">
                  <c:v>3.4814759694826667</c:v>
                </c:pt>
                <c:pt idx="14">
                  <c:v>3.481460969482667</c:v>
                </c:pt>
                <c:pt idx="15">
                  <c:v>3.4814179694826666</c:v>
                </c:pt>
                <c:pt idx="16">
                  <c:v>3.4812719694826666</c:v>
                </c:pt>
                <c:pt idx="17">
                  <c:v>3.481356969482667</c:v>
                </c:pt>
                <c:pt idx="18">
                  <c:v>3.481315969482667</c:v>
                </c:pt>
                <c:pt idx="19">
                  <c:v>3.6895119694826666</c:v>
                </c:pt>
                <c:pt idx="20">
                  <c:v>3.911491969482667</c:v>
                </c:pt>
                <c:pt idx="21">
                  <c:v>4.103377969482667</c:v>
                </c:pt>
                <c:pt idx="22">
                  <c:v>3.916879969482667</c:v>
                </c:pt>
                <c:pt idx="23">
                  <c:v>3.700811969482667</c:v>
                </c:pt>
                <c:pt idx="24">
                  <c:v>3.4986919694826666</c:v>
                </c:pt>
                <c:pt idx="25">
                  <c:v>3.4985819694826668</c:v>
                </c:pt>
                <c:pt idx="26">
                  <c:v>3.498560969482667</c:v>
                </c:pt>
                <c:pt idx="27">
                  <c:v>3.4985329694826666</c:v>
                </c:pt>
                <c:pt idx="28">
                  <c:v>3.498566969482667</c:v>
                </c:pt>
                <c:pt idx="29">
                  <c:v>3.498446969482667</c:v>
                </c:pt>
                <c:pt idx="30">
                  <c:v>3.498452969482667</c:v>
                </c:pt>
                <c:pt idx="31">
                  <c:v>3.498337969482667</c:v>
                </c:pt>
                <c:pt idx="32">
                  <c:v>3.498287969482667</c:v>
                </c:pt>
                <c:pt idx="33">
                  <c:v>3.4982389694826668</c:v>
                </c:pt>
                <c:pt idx="34">
                  <c:v>3.441760969482667</c:v>
                </c:pt>
                <c:pt idx="35">
                  <c:v>3.1097159694826666</c:v>
                </c:pt>
                <c:pt idx="36">
                  <c:v>2.695772969482667</c:v>
                </c:pt>
                <c:pt idx="37">
                  <c:v>2.2588499694826667</c:v>
                </c:pt>
                <c:pt idx="38">
                  <c:v>1.8151419694826665</c:v>
                </c:pt>
                <c:pt idx="39">
                  <c:v>1.3686299694826665</c:v>
                </c:pt>
                <c:pt idx="40">
                  <c:v>0.9188839694826667</c:v>
                </c:pt>
                <c:pt idx="41">
                  <c:v>0.46819296948266664</c:v>
                </c:pt>
                <c:pt idx="42">
                  <c:v>0.0032430321897766665</c:v>
                </c:pt>
              </c:numCache>
            </c:numRef>
          </c:yVal>
          <c:smooth val="1"/>
        </c:ser>
        <c:axId val="61860750"/>
        <c:axId val="19875839"/>
      </c:scatterChart>
      <c:valAx>
        <c:axId val="618607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crossBetween val="midCat"/>
        <c:dispUnits/>
      </c:valAx>
      <c:valAx>
        <c:axId val="1987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B*dl,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860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EDWA005-0, non-linear part of strength (Stretched wire)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'excite-c'!$B$3:$B$45</c:f>
              <c:numCache>
                <c:ptCount val="43"/>
                <c:pt idx="0">
                  <c:v>-0.03</c:v>
                </c:pt>
                <c:pt idx="1">
                  <c:v>102.81</c:v>
                </c:pt>
                <c:pt idx="2">
                  <c:v>202.63</c:v>
                </c:pt>
                <c:pt idx="3">
                  <c:v>302.35</c:v>
                </c:pt>
                <c:pt idx="4">
                  <c:v>401.98</c:v>
                </c:pt>
                <c:pt idx="5">
                  <c:v>501.83</c:v>
                </c:pt>
                <c:pt idx="6">
                  <c:v>601.54</c:v>
                </c:pt>
                <c:pt idx="7">
                  <c:v>701.39</c:v>
                </c:pt>
                <c:pt idx="8">
                  <c:v>801.12</c:v>
                </c:pt>
                <c:pt idx="9">
                  <c:v>820.76</c:v>
                </c:pt>
                <c:pt idx="10">
                  <c:v>820.74</c:v>
                </c:pt>
                <c:pt idx="11">
                  <c:v>820.75</c:v>
                </c:pt>
                <c:pt idx="12">
                  <c:v>820.75</c:v>
                </c:pt>
                <c:pt idx="13">
                  <c:v>820.75</c:v>
                </c:pt>
                <c:pt idx="14">
                  <c:v>820.76</c:v>
                </c:pt>
                <c:pt idx="15">
                  <c:v>820.76</c:v>
                </c:pt>
                <c:pt idx="16">
                  <c:v>820.75</c:v>
                </c:pt>
                <c:pt idx="17">
                  <c:v>820.76</c:v>
                </c:pt>
                <c:pt idx="18">
                  <c:v>820.76</c:v>
                </c:pt>
                <c:pt idx="19">
                  <c:v>900.82</c:v>
                </c:pt>
                <c:pt idx="20">
                  <c:v>1000.61</c:v>
                </c:pt>
                <c:pt idx="21">
                  <c:v>1100.32</c:v>
                </c:pt>
                <c:pt idx="22">
                  <c:v>1000.61</c:v>
                </c:pt>
                <c:pt idx="23">
                  <c:v>900.82</c:v>
                </c:pt>
                <c:pt idx="24">
                  <c:v>821.07</c:v>
                </c:pt>
                <c:pt idx="25">
                  <c:v>821.06</c:v>
                </c:pt>
                <c:pt idx="26">
                  <c:v>821.08</c:v>
                </c:pt>
                <c:pt idx="27">
                  <c:v>821.07</c:v>
                </c:pt>
                <c:pt idx="28">
                  <c:v>821.06</c:v>
                </c:pt>
                <c:pt idx="29">
                  <c:v>821.06</c:v>
                </c:pt>
                <c:pt idx="30">
                  <c:v>821.06</c:v>
                </c:pt>
                <c:pt idx="31">
                  <c:v>821.06</c:v>
                </c:pt>
                <c:pt idx="32">
                  <c:v>821.06</c:v>
                </c:pt>
                <c:pt idx="33">
                  <c:v>821.06</c:v>
                </c:pt>
                <c:pt idx="34">
                  <c:v>801.11</c:v>
                </c:pt>
                <c:pt idx="35">
                  <c:v>701.39</c:v>
                </c:pt>
                <c:pt idx="36">
                  <c:v>601.54</c:v>
                </c:pt>
                <c:pt idx="37">
                  <c:v>501.83</c:v>
                </c:pt>
                <c:pt idx="38">
                  <c:v>401.98</c:v>
                </c:pt>
                <c:pt idx="39">
                  <c:v>302.36</c:v>
                </c:pt>
                <c:pt idx="40">
                  <c:v>202.63</c:v>
                </c:pt>
                <c:pt idx="41">
                  <c:v>102.8</c:v>
                </c:pt>
                <c:pt idx="42">
                  <c:v>-0.03</c:v>
                </c:pt>
              </c:numCache>
            </c:numRef>
          </c:xVal>
          <c:yVal>
            <c:numRef>
              <c:f>'excite-c'!$I$3:$I$45</c:f>
              <c:numCache>
                <c:ptCount val="43"/>
                <c:pt idx="0">
                  <c:v>0.0033788462107420003</c:v>
                </c:pt>
                <c:pt idx="1">
                  <c:v>0.000109525102528929</c:v>
                </c:pt>
                <c:pt idx="2">
                  <c:v>-0.0016412889041372836</c:v>
                </c:pt>
                <c:pt idx="3">
                  <c:v>-0.004323971460185927</c:v>
                </c:pt>
                <c:pt idx="4">
                  <c:v>-0.010688835710678246</c:v>
                </c:pt>
                <c:pt idx="5">
                  <c:v>-0.020782589152529507</c:v>
                </c:pt>
                <c:pt idx="6">
                  <c:v>-0.038917958563515764</c:v>
                </c:pt>
                <c:pt idx="7">
                  <c:v>-0.08631671200536761</c:v>
                </c:pt>
                <c:pt idx="8">
                  <c:v>-0.20503370770647766</c:v>
                </c:pt>
                <c:pt idx="9">
                  <c:v>-0.23732872460780952</c:v>
                </c:pt>
                <c:pt idx="10">
                  <c:v>-0.23733009831768603</c:v>
                </c:pt>
                <c:pt idx="11">
                  <c:v>-0.23745441146274793</c:v>
                </c:pt>
                <c:pt idx="12">
                  <c:v>-0.23755941146274795</c:v>
                </c:pt>
                <c:pt idx="13">
                  <c:v>-0.2376004114627479</c:v>
                </c:pt>
                <c:pt idx="14">
                  <c:v>-0.2376607246078093</c:v>
                </c:pt>
                <c:pt idx="15">
                  <c:v>-0.23770372460780953</c:v>
                </c:pt>
                <c:pt idx="16">
                  <c:v>-0.237804411462748</c:v>
                </c:pt>
                <c:pt idx="17">
                  <c:v>-0.23776472460780917</c:v>
                </c:pt>
                <c:pt idx="18">
                  <c:v>-0.23780572460780913</c:v>
                </c:pt>
                <c:pt idx="19">
                  <c:v>-0.39238676397240324</c:v>
                </c:pt>
                <c:pt idx="20">
                  <c:v>-0.6225866385438832</c:v>
                </c:pt>
                <c:pt idx="21">
                  <c:v>-0.8825180079548698</c:v>
                </c:pt>
                <c:pt idx="22">
                  <c:v>-0.6171986385438832</c:v>
                </c:pt>
                <c:pt idx="23">
                  <c:v>-0.38108676397240293</c:v>
                </c:pt>
                <c:pt idx="24">
                  <c:v>-0.22183443210472475</c:v>
                </c:pt>
                <c:pt idx="25">
                  <c:v>-0.22189911895966263</c:v>
                </c:pt>
                <c:pt idx="26">
                  <c:v>-0.22201074524978637</c:v>
                </c:pt>
                <c:pt idx="27">
                  <c:v>-0.22199343210472477</c:v>
                </c:pt>
                <c:pt idx="28">
                  <c:v>-0.2219141189596625</c:v>
                </c:pt>
                <c:pt idx="29">
                  <c:v>-0.2220341189596624</c:v>
                </c:pt>
                <c:pt idx="30">
                  <c:v>-0.22202811895966246</c:v>
                </c:pt>
                <c:pt idx="31">
                  <c:v>-0.22214311895966254</c:v>
                </c:pt>
                <c:pt idx="32">
                  <c:v>-0.22219311895966243</c:v>
                </c:pt>
                <c:pt idx="33">
                  <c:v>-0.22224211895966262</c:v>
                </c:pt>
                <c:pt idx="34">
                  <c:v>-0.18832039456141603</c:v>
                </c:pt>
                <c:pt idx="35">
                  <c:v>-0.06850271200536762</c:v>
                </c:pt>
                <c:pt idx="36">
                  <c:v>-0.029993958563515832</c:v>
                </c:pt>
                <c:pt idx="37">
                  <c:v>-0.015099589152529624</c:v>
                </c:pt>
                <c:pt idx="38">
                  <c:v>-0.006355835710678326</c:v>
                </c:pt>
                <c:pt idx="39">
                  <c:v>-0.0014582846052477727</c:v>
                </c:pt>
                <c:pt idx="40">
                  <c:v>0.0007037110958627579</c:v>
                </c:pt>
                <c:pt idx="41">
                  <c:v>0.002373838247590687</c:v>
                </c:pt>
                <c:pt idx="42">
                  <c:v>0.003378971624962</c:v>
                </c:pt>
              </c:numCache>
            </c:numRef>
          </c:yVal>
          <c:smooth val="1"/>
        </c:ser>
        <c:axId val="44664824"/>
        <c:axId val="66439097"/>
      </c:scatterChart>
      <c:valAx>
        <c:axId val="446648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crossBetween val="midCat"/>
        <c:dispUnits/>
      </c:valAx>
      <c:valAx>
        <c:axId val="66439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int(B*dl)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4664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'strength vs temps'!$F$3</c:f>
              <c:strCache>
                <c:ptCount val="1"/>
                <c:pt idx="0">
                  <c:v>Bdl @820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'strength vs temps'!$B$4:$B$7</c:f>
              <c:numCache/>
            </c:numRef>
          </c:xVal>
          <c:yVal>
            <c:numRef>
              <c:f>'strength vs temps'!$F$4:$F$7</c:f>
              <c:numCache/>
            </c:numRef>
          </c:yVal>
          <c:smooth val="0"/>
        </c:ser>
        <c:axId val="61080962"/>
        <c:axId val="12857747"/>
      </c:scatterChart>
      <c:valAx>
        <c:axId val="6108096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LCW_in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crossBetween val="midCat"/>
        <c:dispUnits/>
      </c:valAx>
      <c:valAx>
        <c:axId val="1285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Bdl @820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'strength vs temps'!$F$3</c:f>
              <c:strCache>
                <c:ptCount val="1"/>
                <c:pt idx="0">
                  <c:v>Bdl @820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'strength vs temps'!$C$4:$C$7</c:f>
              <c:numCache/>
            </c:numRef>
          </c:xVal>
          <c:yVal>
            <c:numRef>
              <c:f>'strength vs temps'!$F$4:$F$7</c:f>
              <c:numCache/>
            </c:numRef>
          </c:yVal>
          <c:smooth val="0"/>
        </c:ser>
        <c:axId val="48610860"/>
        <c:axId val="34844557"/>
      </c:scatterChart>
      <c:valAx>
        <c:axId val="4861086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LCW_out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crossBetween val="midCat"/>
        <c:dispUnits/>
      </c:valAx>
      <c:valAx>
        <c:axId val="34844557"/>
        <c:scaling>
          <c:orientation val="minMax"/>
          <c:max val="3.487"/>
          <c:min val="3.4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Bdl @820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'strength vs temps'!$F$3</c:f>
              <c:strCache>
                <c:ptCount val="1"/>
                <c:pt idx="0">
                  <c:v>Bdl @820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'strength vs temps'!$D$4:$D$7</c:f>
              <c:numCache/>
            </c:numRef>
          </c:xVal>
          <c:yVal>
            <c:numRef>
              <c:f>'strength vs temps'!$F$4:$F$7</c:f>
              <c:numCache/>
            </c:numRef>
          </c:yVal>
          <c:smooth val="0"/>
        </c:ser>
        <c:axId val="45165558"/>
        <c:axId val="3836839"/>
      </c:scatterChart>
      <c:valAx>
        <c:axId val="4516555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39"/>
        <c:crosses val="autoZero"/>
        <c:crossBetween val="midCat"/>
        <c:dispUnits/>
      </c:valAx>
      <c:valAx>
        <c:axId val="383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Bdl @820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'strength vs temps'!$F$3</c:f>
              <c:strCache>
                <c:ptCount val="1"/>
                <c:pt idx="0">
                  <c:v>Bdl @820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'strength vs temps'!$E$4:$E$7</c:f>
              <c:numCache/>
            </c:numRef>
          </c:xVal>
          <c:yVal>
            <c:numRef>
              <c:f>'strength vs temps'!$F$4:$F$7</c:f>
              <c:numCache/>
            </c:numRef>
          </c:yVal>
          <c:smooth val="0"/>
        </c:ser>
        <c:axId val="34531552"/>
        <c:axId val="42348513"/>
      </c:scatterChart>
      <c:valAx>
        <c:axId val="345315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48513"/>
        <c:crosses val="autoZero"/>
        <c:crossBetween val="midCat"/>
        <c:dispUnits/>
      </c:valAx>
      <c:valAx>
        <c:axId val="42348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Bdl @820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 dipoles, stretched wire strength at 820 A
(50 A/s ramp rate to flattop)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025"/>
          <c:w val="0.69875"/>
          <c:h val="0.85775"/>
        </c:manualLayout>
      </c:layout>
      <c:scatterChart>
        <c:scatterStyle val="smoothMarker"/>
        <c:varyColors val="0"/>
        <c:ser>
          <c:idx val="2"/>
          <c:order val="0"/>
          <c:tx>
            <c:v>EDWA001-0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'[2]excitation'!$Q$12:$Q$21</c:f>
              <c:numCache>
                <c:ptCount val="10"/>
                <c:pt idx="0">
                  <c:v>0</c:v>
                </c:pt>
                <c:pt idx="1">
                  <c:v>30.41999999999996</c:v>
                </c:pt>
                <c:pt idx="2">
                  <c:v>61.049999999999955</c:v>
                </c:pt>
                <c:pt idx="3">
                  <c:v>91.79999999999995</c:v>
                </c:pt>
                <c:pt idx="4">
                  <c:v>123.03999999999996</c:v>
                </c:pt>
                <c:pt idx="5">
                  <c:v>153.84999999999997</c:v>
                </c:pt>
                <c:pt idx="6">
                  <c:v>184.41999999999996</c:v>
                </c:pt>
                <c:pt idx="7">
                  <c:v>214.83999999999992</c:v>
                </c:pt>
                <c:pt idx="8">
                  <c:v>245.33999999999992</c:v>
                </c:pt>
                <c:pt idx="9">
                  <c:v>276.4</c:v>
                </c:pt>
              </c:numCache>
            </c:numRef>
          </c:xVal>
          <c:yVal>
            <c:numRef>
              <c:f>'[2]excitation'!$R$12:$R$21</c:f>
              <c:numCache>
                <c:ptCount val="10"/>
                <c:pt idx="0">
                  <c:v>3.4909711752833332</c:v>
                </c:pt>
                <c:pt idx="1">
                  <c:v>3.4908861752833333</c:v>
                </c:pt>
                <c:pt idx="2">
                  <c:v>3.490820175283333</c:v>
                </c:pt>
                <c:pt idx="3">
                  <c:v>3.490742175283333</c:v>
                </c:pt>
                <c:pt idx="4">
                  <c:v>3.490664175283333</c:v>
                </c:pt>
                <c:pt idx="5">
                  <c:v>3.490610175283333</c:v>
                </c:pt>
                <c:pt idx="6">
                  <c:v>3.4905521752833333</c:v>
                </c:pt>
                <c:pt idx="7">
                  <c:v>3.490465175283333</c:v>
                </c:pt>
                <c:pt idx="8">
                  <c:v>3.4904571752833333</c:v>
                </c:pt>
                <c:pt idx="9">
                  <c:v>3.490379175283333</c:v>
                </c:pt>
              </c:numCache>
            </c:numRef>
          </c:yVal>
          <c:smooth val="1"/>
        </c:ser>
        <c:ser>
          <c:idx val="0"/>
          <c:order val="1"/>
          <c:tx>
            <c:v>EDWA002-0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'[2]excitation'!$K$12:$K$21</c:f>
              <c:numCache>
                <c:ptCount val="10"/>
                <c:pt idx="0">
                  <c:v>0</c:v>
                </c:pt>
                <c:pt idx="1">
                  <c:v>30.75</c:v>
                </c:pt>
                <c:pt idx="2">
                  <c:v>61.329999999999984</c:v>
                </c:pt>
                <c:pt idx="3">
                  <c:v>93.97000000000003</c:v>
                </c:pt>
                <c:pt idx="4">
                  <c:v>124.37</c:v>
                </c:pt>
                <c:pt idx="5">
                  <c:v>155.23000000000002</c:v>
                </c:pt>
                <c:pt idx="6">
                  <c:v>186.33999999999997</c:v>
                </c:pt>
                <c:pt idx="7">
                  <c:v>216.81</c:v>
                </c:pt>
                <c:pt idx="8">
                  <c:v>249.52000000000004</c:v>
                </c:pt>
                <c:pt idx="9">
                  <c:v>280.17</c:v>
                </c:pt>
              </c:numCache>
            </c:numRef>
          </c:xVal>
          <c:yVal>
            <c:numRef>
              <c:f>'[2]excitation'!$L$12:$L$21</c:f>
              <c:numCache>
                <c:ptCount val="10"/>
                <c:pt idx="0">
                  <c:v>3.4767981948333335</c:v>
                </c:pt>
                <c:pt idx="1">
                  <c:v>3.4767431948333334</c:v>
                </c:pt>
                <c:pt idx="2">
                  <c:v>3.4766931948333335</c:v>
                </c:pt>
                <c:pt idx="3">
                  <c:v>3.4766431948333336</c:v>
                </c:pt>
                <c:pt idx="4">
                  <c:v>3.4765881948333335</c:v>
                </c:pt>
                <c:pt idx="5">
                  <c:v>3.4765021948333334</c:v>
                </c:pt>
                <c:pt idx="6">
                  <c:v>3.4763941948333335</c:v>
                </c:pt>
                <c:pt idx="7">
                  <c:v>3.4763901948333333</c:v>
                </c:pt>
                <c:pt idx="8">
                  <c:v>3.4763481948333332</c:v>
                </c:pt>
                <c:pt idx="9">
                  <c:v>3.4763541948333336</c:v>
                </c:pt>
              </c:numCache>
            </c:numRef>
          </c:yVal>
          <c:smooth val="1"/>
        </c:ser>
        <c:ser>
          <c:idx val="1"/>
          <c:order val="2"/>
          <c:tx>
            <c:v>EDWA003-0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'[3]excitation'!$K$12:$K$21</c:f>
              <c:numCache>
                <c:ptCount val="10"/>
                <c:pt idx="0">
                  <c:v>0</c:v>
                </c:pt>
                <c:pt idx="1">
                  <c:v>30.710000000000036</c:v>
                </c:pt>
                <c:pt idx="2">
                  <c:v>61.370000000000005</c:v>
                </c:pt>
                <c:pt idx="3">
                  <c:v>93.18</c:v>
                </c:pt>
                <c:pt idx="4">
                  <c:v>124.25</c:v>
                </c:pt>
                <c:pt idx="5">
                  <c:v>154.68</c:v>
                </c:pt>
                <c:pt idx="6">
                  <c:v>185.28999999999996</c:v>
                </c:pt>
                <c:pt idx="7">
                  <c:v>216.02999999999997</c:v>
                </c:pt>
                <c:pt idx="8">
                  <c:v>247.26999999999998</c:v>
                </c:pt>
                <c:pt idx="9">
                  <c:v>278.15999999999997</c:v>
                </c:pt>
              </c:numCache>
            </c:numRef>
          </c:xVal>
          <c:yVal>
            <c:numRef>
              <c:f>'[3]excitation'!$L$12:$L$21</c:f>
              <c:numCache>
                <c:ptCount val="10"/>
                <c:pt idx="0">
                  <c:v>3.483953333033333</c:v>
                </c:pt>
                <c:pt idx="1">
                  <c:v>3.4838883330333332</c:v>
                </c:pt>
                <c:pt idx="2">
                  <c:v>3.483808333033333</c:v>
                </c:pt>
                <c:pt idx="3">
                  <c:v>3.483702333033333</c:v>
                </c:pt>
                <c:pt idx="4">
                  <c:v>3.483655333033333</c:v>
                </c:pt>
                <c:pt idx="5">
                  <c:v>3.483538333033333</c:v>
                </c:pt>
                <c:pt idx="6">
                  <c:v>3.4834823330333333</c:v>
                </c:pt>
                <c:pt idx="7">
                  <c:v>3.4833803330333333</c:v>
                </c:pt>
                <c:pt idx="8">
                  <c:v>3.4833623330333334</c:v>
                </c:pt>
                <c:pt idx="9">
                  <c:v>3.483280333033333</c:v>
                </c:pt>
              </c:numCache>
            </c:numRef>
          </c:yVal>
          <c:smooth val="1"/>
        </c:ser>
        <c:ser>
          <c:idx val="3"/>
          <c:order val="3"/>
          <c:tx>
            <c:v>EDWA004-0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'[1]excitation'!$K$12:$K$21</c:f>
              <c:numCache>
                <c:ptCount val="10"/>
                <c:pt idx="0">
                  <c:v>0</c:v>
                </c:pt>
                <c:pt idx="1">
                  <c:v>30.58000000000004</c:v>
                </c:pt>
                <c:pt idx="2">
                  <c:v>62.74000000000001</c:v>
                </c:pt>
                <c:pt idx="3">
                  <c:v>96.78000000000003</c:v>
                </c:pt>
                <c:pt idx="4">
                  <c:v>127.31</c:v>
                </c:pt>
                <c:pt idx="5">
                  <c:v>157.83000000000004</c:v>
                </c:pt>
                <c:pt idx="6">
                  <c:v>188.29000000000002</c:v>
                </c:pt>
                <c:pt idx="7">
                  <c:v>218.77000000000004</c:v>
                </c:pt>
                <c:pt idx="8">
                  <c:v>249.28000000000003</c:v>
                </c:pt>
                <c:pt idx="9">
                  <c:v>279.95</c:v>
                </c:pt>
              </c:numCache>
            </c:numRef>
          </c:xVal>
          <c:yVal>
            <c:numRef>
              <c:f>'[1]excitation'!$L$12:$L$21</c:f>
              <c:numCache>
                <c:ptCount val="10"/>
                <c:pt idx="0">
                  <c:v>3.4801828284500003</c:v>
                </c:pt>
                <c:pt idx="1">
                  <c:v>3.48008982845</c:v>
                </c:pt>
                <c:pt idx="2">
                  <c:v>3.47999082845</c:v>
                </c:pt>
                <c:pt idx="3">
                  <c:v>3.47988982845</c:v>
                </c:pt>
                <c:pt idx="4">
                  <c:v>3.47983182845</c:v>
                </c:pt>
                <c:pt idx="5">
                  <c:v>3.47975282845</c:v>
                </c:pt>
                <c:pt idx="6">
                  <c:v>3.4796998284500003</c:v>
                </c:pt>
                <c:pt idx="7">
                  <c:v>3.47963682845</c:v>
                </c:pt>
                <c:pt idx="8">
                  <c:v>3.47963082845</c:v>
                </c:pt>
                <c:pt idx="9">
                  <c:v>3.47958682845</c:v>
                </c:pt>
              </c:numCache>
            </c:numRef>
          </c:yVal>
          <c:smooth val="1"/>
        </c:ser>
        <c:ser>
          <c:idx val="4"/>
          <c:order val="4"/>
          <c:tx>
            <c:v>EDWA004-0 (repeat)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'[1]excite2'!$K$12:$K$21</c:f>
              <c:numCache>
                <c:ptCount val="10"/>
                <c:pt idx="0">
                  <c:v>0</c:v>
                </c:pt>
                <c:pt idx="1">
                  <c:v>30.460000000000036</c:v>
                </c:pt>
                <c:pt idx="2">
                  <c:v>61.30000000000001</c:v>
                </c:pt>
                <c:pt idx="3">
                  <c:v>92.19</c:v>
                </c:pt>
                <c:pt idx="4">
                  <c:v>122.60000000000002</c:v>
                </c:pt>
                <c:pt idx="5">
                  <c:v>153.34000000000003</c:v>
                </c:pt>
                <c:pt idx="6">
                  <c:v>184.31000000000006</c:v>
                </c:pt>
                <c:pt idx="7">
                  <c:v>214.96000000000004</c:v>
                </c:pt>
                <c:pt idx="8">
                  <c:v>245.38</c:v>
                </c:pt>
                <c:pt idx="9">
                  <c:v>276.15999999999997</c:v>
                </c:pt>
              </c:numCache>
            </c:numRef>
          </c:xVal>
          <c:yVal>
            <c:numRef>
              <c:f>'[1]excite2'!$L$12:$L$21</c:f>
              <c:numCache>
                <c:ptCount val="10"/>
                <c:pt idx="0">
                  <c:v>3.480933971016667</c:v>
                </c:pt>
                <c:pt idx="1">
                  <c:v>3.4808299710166666</c:v>
                </c:pt>
                <c:pt idx="2">
                  <c:v>3.480752971016667</c:v>
                </c:pt>
                <c:pt idx="3">
                  <c:v>3.4806619710166666</c:v>
                </c:pt>
                <c:pt idx="4">
                  <c:v>3.480564971016667</c:v>
                </c:pt>
                <c:pt idx="5">
                  <c:v>3.480443971016667</c:v>
                </c:pt>
                <c:pt idx="6">
                  <c:v>3.4803979710166666</c:v>
                </c:pt>
                <c:pt idx="7">
                  <c:v>3.4803249710166666</c:v>
                </c:pt>
                <c:pt idx="8">
                  <c:v>3.480256971016667</c:v>
                </c:pt>
                <c:pt idx="9">
                  <c:v>3.480199971016667</c:v>
                </c:pt>
              </c:numCache>
            </c:numRef>
          </c:yVal>
          <c:smooth val="1"/>
        </c:ser>
        <c:ser>
          <c:idx val="5"/>
          <c:order val="5"/>
          <c:tx>
            <c:v>EDWA004-1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'[1]excite004-1a'!$K$12:$K$21</c:f>
              <c:numCache>
                <c:ptCount val="10"/>
                <c:pt idx="0">
                  <c:v>0</c:v>
                </c:pt>
                <c:pt idx="1">
                  <c:v>32.75999999999999</c:v>
                </c:pt>
                <c:pt idx="2">
                  <c:v>64.71999999999997</c:v>
                </c:pt>
                <c:pt idx="3">
                  <c:v>95.56</c:v>
                </c:pt>
                <c:pt idx="4">
                  <c:v>126.63999999999999</c:v>
                </c:pt>
                <c:pt idx="5">
                  <c:v>157.12</c:v>
                </c:pt>
                <c:pt idx="6">
                  <c:v>188.46000000000004</c:v>
                </c:pt>
                <c:pt idx="7">
                  <c:v>221.15999999999997</c:v>
                </c:pt>
                <c:pt idx="8">
                  <c:v>251.60000000000002</c:v>
                </c:pt>
                <c:pt idx="9">
                  <c:v>282.21000000000004</c:v>
                </c:pt>
              </c:numCache>
            </c:numRef>
          </c:xVal>
          <c:yVal>
            <c:numRef>
              <c:f>'[1]excite004-1a'!$L$12:$L$21</c:f>
              <c:numCache>
                <c:ptCount val="10"/>
                <c:pt idx="0">
                  <c:v>3.477253731476667</c:v>
                </c:pt>
                <c:pt idx="1">
                  <c:v>3.477011731476667</c:v>
                </c:pt>
                <c:pt idx="2">
                  <c:v>3.477059731476667</c:v>
                </c:pt>
                <c:pt idx="3">
                  <c:v>3.477043731476667</c:v>
                </c:pt>
                <c:pt idx="4">
                  <c:v>3.477135731476667</c:v>
                </c:pt>
                <c:pt idx="5">
                  <c:v>3.4770187314766665</c:v>
                </c:pt>
                <c:pt idx="6">
                  <c:v>3.476922731476667</c:v>
                </c:pt>
                <c:pt idx="7">
                  <c:v>3.4770867314766667</c:v>
                </c:pt>
                <c:pt idx="8">
                  <c:v>3.4771087314766667</c:v>
                </c:pt>
                <c:pt idx="9">
                  <c:v>3.476938731476667</c:v>
                </c:pt>
              </c:numCache>
            </c:numRef>
          </c:yVal>
          <c:smooth val="1"/>
        </c:ser>
        <c:ser>
          <c:idx val="6"/>
          <c:order val="6"/>
          <c:tx>
            <c:v>EDWA004-2 (warm)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'[1]excite004-2c'!$K$12:$K$21</c:f>
              <c:numCache>
                <c:ptCount val="10"/>
                <c:pt idx="0">
                  <c:v>0</c:v>
                </c:pt>
                <c:pt idx="1">
                  <c:v>30.430000000000007</c:v>
                </c:pt>
                <c:pt idx="2">
                  <c:v>61.10000000000002</c:v>
                </c:pt>
                <c:pt idx="3">
                  <c:v>91.71000000000004</c:v>
                </c:pt>
                <c:pt idx="4">
                  <c:v>123.24000000000001</c:v>
                </c:pt>
                <c:pt idx="5">
                  <c:v>156.07999999999998</c:v>
                </c:pt>
                <c:pt idx="6">
                  <c:v>186.76</c:v>
                </c:pt>
                <c:pt idx="7">
                  <c:v>217.64</c:v>
                </c:pt>
                <c:pt idx="8">
                  <c:v>248.08000000000004</c:v>
                </c:pt>
                <c:pt idx="9">
                  <c:v>280.13</c:v>
                </c:pt>
              </c:numCache>
            </c:numRef>
          </c:xVal>
          <c:yVal>
            <c:numRef>
              <c:f>'[1]excite004-2c'!$L$12:$L$21</c:f>
              <c:numCache>
                <c:ptCount val="10"/>
                <c:pt idx="0">
                  <c:v>3.4810026456666665</c:v>
                </c:pt>
                <c:pt idx="1">
                  <c:v>3.4809276456666667</c:v>
                </c:pt>
                <c:pt idx="2">
                  <c:v>3.4807576456666665</c:v>
                </c:pt>
                <c:pt idx="3">
                  <c:v>3.4807446456666664</c:v>
                </c:pt>
                <c:pt idx="4">
                  <c:v>3.4806726456666666</c:v>
                </c:pt>
                <c:pt idx="5">
                  <c:v>3.4805856456666664</c:v>
                </c:pt>
                <c:pt idx="6">
                  <c:v>3.4805016456666666</c:v>
                </c:pt>
                <c:pt idx="7">
                  <c:v>3.4804156456666666</c:v>
                </c:pt>
                <c:pt idx="8">
                  <c:v>3.4803826456666664</c:v>
                </c:pt>
                <c:pt idx="9">
                  <c:v>3.4802946456666666</c:v>
                </c:pt>
              </c:numCache>
            </c:numRef>
          </c:yVal>
          <c:smooth val="1"/>
        </c:ser>
        <c:ser>
          <c:idx val="7"/>
          <c:order val="7"/>
          <c:tx>
            <c:v>EDWA005-0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'excite-c'!$K$12:$K$21</c:f>
              <c:numCache>
                <c:ptCount val="10"/>
                <c:pt idx="0">
                  <c:v>0</c:v>
                </c:pt>
                <c:pt idx="1">
                  <c:v>32.81999999999999</c:v>
                </c:pt>
                <c:pt idx="2">
                  <c:v>63.26999999999998</c:v>
                </c:pt>
                <c:pt idx="3">
                  <c:v>94.12</c:v>
                </c:pt>
                <c:pt idx="4">
                  <c:v>124.58999999999997</c:v>
                </c:pt>
                <c:pt idx="5">
                  <c:v>157.31</c:v>
                </c:pt>
                <c:pt idx="6">
                  <c:v>189.13</c:v>
                </c:pt>
                <c:pt idx="7">
                  <c:v>219.68999999999994</c:v>
                </c:pt>
                <c:pt idx="8">
                  <c:v>250.35000000000002</c:v>
                </c:pt>
                <c:pt idx="9">
                  <c:v>280.92999999999995</c:v>
                </c:pt>
              </c:numCache>
            </c:numRef>
          </c:xVal>
          <c:yVal>
            <c:numRef>
              <c:f>'excite-c'!$L$12:$L$21</c:f>
              <c:numCache>
                <c:ptCount val="10"/>
                <c:pt idx="0">
                  <c:v>3.4817929694826666</c:v>
                </c:pt>
                <c:pt idx="1">
                  <c:v>3.4817009694826666</c:v>
                </c:pt>
                <c:pt idx="2">
                  <c:v>3.4816219694826667</c:v>
                </c:pt>
                <c:pt idx="3">
                  <c:v>3.4815169694826666</c:v>
                </c:pt>
                <c:pt idx="4">
                  <c:v>3.4814759694826667</c:v>
                </c:pt>
                <c:pt idx="5">
                  <c:v>3.481460969482667</c:v>
                </c:pt>
                <c:pt idx="6">
                  <c:v>3.4814179694826666</c:v>
                </c:pt>
                <c:pt idx="7">
                  <c:v>3.4812719694826666</c:v>
                </c:pt>
                <c:pt idx="8">
                  <c:v>3.481356969482667</c:v>
                </c:pt>
                <c:pt idx="9">
                  <c:v>3.481315969482667</c:v>
                </c:pt>
              </c:numCache>
            </c:numRef>
          </c:yVal>
          <c:smooth val="1"/>
        </c:ser>
        <c:axId val="45592298"/>
        <c:axId val="7677499"/>
      </c:scatterChart>
      <c:val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at flattop,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7499"/>
        <c:crosses val="autoZero"/>
        <c:crossBetween val="midCat"/>
        <c:dispUnits/>
      </c:valAx>
      <c:valAx>
        <c:axId val="76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integral(B*dl),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5592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24175"/>
          <c:w val="0.20275"/>
          <c:h val="0.32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55" verticalDpi="35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114300</xdr:rowOff>
    </xdr:from>
    <xdr:to>
      <xdr:col>8</xdr:col>
      <xdr:colOff>123825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33375" y="1733550"/>
        <a:ext cx="4667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16</xdr:col>
      <xdr:colOff>409575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5486400" y="1781175"/>
        <a:ext cx="46767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409575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609600" y="5343525"/>
        <a:ext cx="46767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16</xdr:col>
      <xdr:colOff>419100</xdr:colOff>
      <xdr:row>53</xdr:row>
      <xdr:rowOff>85725</xdr:rowOff>
    </xdr:to>
    <xdr:graphicFrame>
      <xdr:nvGraphicFramePr>
        <xdr:cNvPr id="4" name="Chart 4"/>
        <xdr:cNvGraphicFramePr/>
      </xdr:nvGraphicFramePr>
      <xdr:xfrm>
        <a:off x="5486400" y="5343525"/>
        <a:ext cx="46863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6362700"/>
    <xdr:graphicFrame>
      <xdr:nvGraphicFramePr>
        <xdr:cNvPr id="1" name="Shape 1025"/>
        <xdr:cNvGraphicFramePr/>
      </xdr:nvGraphicFramePr>
      <xdr:xfrm>
        <a:off x="0" y="0"/>
        <a:ext cx="89725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4-0\EDWA004-0_stretched_w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2-0\EDWA002-0_stretched_w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3-0\EDWA003-0_stretched_wi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1-0\EDWA001-0_stretched_w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rel strength"/>
      <sheetName val="strength vs time"/>
      <sheetName val="EDWA004 strength history"/>
      <sheetName val="EDWA004 history"/>
      <sheetName val="excitation"/>
      <sheetName val="remnant"/>
      <sheetName val="excite2"/>
      <sheetName val="rem2"/>
      <sheetName val="excite004-1a"/>
      <sheetName val="rem004-1a"/>
      <sheetName val="excite004-1b"/>
      <sheetName val="rem004-1b"/>
      <sheetName val="excite004-1c"/>
      <sheetName val="rem004-1c"/>
      <sheetName val="excite004-2a"/>
      <sheetName val="rem004-2a"/>
      <sheetName val="excite004-2b"/>
      <sheetName val="rem004-2b"/>
      <sheetName val="excite004-2c"/>
      <sheetName val="rem004-2c"/>
      <sheetName val="attributes"/>
    </sheetNames>
    <sheetDataSet>
      <sheetData sheetId="6">
        <row r="12">
          <cell r="K12">
            <v>0</v>
          </cell>
          <cell r="L12">
            <v>3.4801828284500003</v>
          </cell>
        </row>
        <row r="13">
          <cell r="K13">
            <v>30.58000000000004</v>
          </cell>
          <cell r="L13">
            <v>3.48008982845</v>
          </cell>
        </row>
        <row r="14">
          <cell r="K14">
            <v>62.74000000000001</v>
          </cell>
          <cell r="L14">
            <v>3.47999082845</v>
          </cell>
        </row>
        <row r="15">
          <cell r="K15">
            <v>96.78000000000003</v>
          </cell>
          <cell r="L15">
            <v>3.47988982845</v>
          </cell>
        </row>
        <row r="16">
          <cell r="K16">
            <v>127.31</v>
          </cell>
          <cell r="L16">
            <v>3.47983182845</v>
          </cell>
        </row>
        <row r="17">
          <cell r="K17">
            <v>157.83000000000004</v>
          </cell>
          <cell r="L17">
            <v>3.47975282845</v>
          </cell>
        </row>
        <row r="18">
          <cell r="K18">
            <v>188.29000000000002</v>
          </cell>
          <cell r="L18">
            <v>3.4796998284500003</v>
          </cell>
        </row>
        <row r="19">
          <cell r="K19">
            <v>218.77000000000004</v>
          </cell>
          <cell r="L19">
            <v>3.47963682845</v>
          </cell>
        </row>
        <row r="20">
          <cell r="K20">
            <v>249.28000000000003</v>
          </cell>
          <cell r="L20">
            <v>3.47963082845</v>
          </cell>
        </row>
        <row r="21">
          <cell r="K21">
            <v>279.95</v>
          </cell>
          <cell r="L21">
            <v>3.47958682845</v>
          </cell>
        </row>
      </sheetData>
      <sheetData sheetId="7">
        <row r="12">
          <cell r="C12">
            <v>0.0032568284500001667</v>
          </cell>
        </row>
      </sheetData>
      <sheetData sheetId="8">
        <row r="12">
          <cell r="K12">
            <v>0</v>
          </cell>
          <cell r="L12">
            <v>3.480933971016667</v>
          </cell>
        </row>
        <row r="13">
          <cell r="K13">
            <v>30.460000000000036</v>
          </cell>
          <cell r="L13">
            <v>3.4808299710166666</v>
          </cell>
        </row>
        <row r="14">
          <cell r="K14">
            <v>61.30000000000001</v>
          </cell>
          <cell r="L14">
            <v>3.480752971016667</v>
          </cell>
        </row>
        <row r="15">
          <cell r="K15">
            <v>92.19</v>
          </cell>
          <cell r="L15">
            <v>3.4806619710166666</v>
          </cell>
        </row>
        <row r="16">
          <cell r="K16">
            <v>122.60000000000002</v>
          </cell>
          <cell r="L16">
            <v>3.480564971016667</v>
          </cell>
        </row>
        <row r="17">
          <cell r="K17">
            <v>153.34000000000003</v>
          </cell>
          <cell r="L17">
            <v>3.480443971016667</v>
          </cell>
        </row>
        <row r="18">
          <cell r="K18">
            <v>184.31000000000006</v>
          </cell>
          <cell r="L18">
            <v>3.4803979710166666</v>
          </cell>
        </row>
        <row r="19">
          <cell r="K19">
            <v>214.96000000000004</v>
          </cell>
          <cell r="L19">
            <v>3.4803249710166666</v>
          </cell>
        </row>
        <row r="20">
          <cell r="K20">
            <v>245.38</v>
          </cell>
          <cell r="L20">
            <v>3.480256971016667</v>
          </cell>
        </row>
        <row r="21">
          <cell r="K21">
            <v>276.15999999999997</v>
          </cell>
          <cell r="L21">
            <v>3.480199971016667</v>
          </cell>
        </row>
      </sheetData>
      <sheetData sheetId="10">
        <row r="12">
          <cell r="K12">
            <v>0</v>
          </cell>
          <cell r="L12">
            <v>3.477253731476667</v>
          </cell>
        </row>
        <row r="13">
          <cell r="K13">
            <v>32.75999999999999</v>
          </cell>
          <cell r="L13">
            <v>3.477011731476667</v>
          </cell>
        </row>
        <row r="14">
          <cell r="K14">
            <v>64.71999999999997</v>
          </cell>
          <cell r="L14">
            <v>3.477059731476667</v>
          </cell>
        </row>
        <row r="15">
          <cell r="K15">
            <v>95.56</v>
          </cell>
          <cell r="L15">
            <v>3.477043731476667</v>
          </cell>
        </row>
        <row r="16">
          <cell r="K16">
            <v>126.63999999999999</v>
          </cell>
          <cell r="L16">
            <v>3.477135731476667</v>
          </cell>
        </row>
        <row r="17">
          <cell r="K17">
            <v>157.12</v>
          </cell>
          <cell r="L17">
            <v>3.4770187314766665</v>
          </cell>
        </row>
        <row r="18">
          <cell r="K18">
            <v>188.46000000000004</v>
          </cell>
          <cell r="L18">
            <v>3.476922731476667</v>
          </cell>
        </row>
        <row r="19">
          <cell r="K19">
            <v>221.15999999999997</v>
          </cell>
          <cell r="L19">
            <v>3.4770867314766667</v>
          </cell>
        </row>
        <row r="20">
          <cell r="K20">
            <v>251.60000000000002</v>
          </cell>
          <cell r="L20">
            <v>3.4771087314766667</v>
          </cell>
        </row>
        <row r="21">
          <cell r="K21">
            <v>282.21000000000004</v>
          </cell>
          <cell r="L21">
            <v>3.476938731476667</v>
          </cell>
        </row>
      </sheetData>
      <sheetData sheetId="20">
        <row r="3">
          <cell r="B3">
            <v>-0.02</v>
          </cell>
          <cell r="G3">
            <v>0.003267572762936667</v>
          </cell>
        </row>
        <row r="4">
          <cell r="B4">
            <v>102.92</v>
          </cell>
          <cell r="G4">
            <v>0.46643864566666665</v>
          </cell>
        </row>
        <row r="5">
          <cell r="B5">
            <v>202.74</v>
          </cell>
          <cell r="G5">
            <v>0.9169666456666667</v>
          </cell>
        </row>
        <row r="6">
          <cell r="B6">
            <v>302.47</v>
          </cell>
          <cell r="G6">
            <v>1.3661836456666667</v>
          </cell>
        </row>
        <row r="7">
          <cell r="B7">
            <v>402.09</v>
          </cell>
          <cell r="G7">
            <v>1.8112526456666667</v>
          </cell>
        </row>
        <row r="8">
          <cell r="B8">
            <v>501.94</v>
          </cell>
          <cell r="G8">
            <v>2.2534596456666667</v>
          </cell>
        </row>
        <row r="9">
          <cell r="B9">
            <v>601.64</v>
          </cell>
          <cell r="G9">
            <v>2.6868156456666665</v>
          </cell>
        </row>
        <row r="10">
          <cell r="B10">
            <v>701.49</v>
          </cell>
          <cell r="G10">
            <v>3.0911366456666665</v>
          </cell>
        </row>
        <row r="11">
          <cell r="B11">
            <v>801.21</v>
          </cell>
          <cell r="G11">
            <v>3.4242766456666667</v>
          </cell>
        </row>
        <row r="12">
          <cell r="B12">
            <v>820.86</v>
          </cell>
          <cell r="G12">
            <v>3.4810026456666665</v>
          </cell>
          <cell r="K12">
            <v>0</v>
          </cell>
          <cell r="L12">
            <v>3.4810026456666665</v>
          </cell>
        </row>
        <row r="13">
          <cell r="B13">
            <v>820.87</v>
          </cell>
          <cell r="G13">
            <v>3.4809276456666667</v>
          </cell>
          <cell r="K13">
            <v>30.430000000000007</v>
          </cell>
          <cell r="L13">
            <v>3.4809276456666667</v>
          </cell>
        </row>
        <row r="14">
          <cell r="B14">
            <v>820.85</v>
          </cell>
          <cell r="G14">
            <v>3.4807576456666665</v>
          </cell>
          <cell r="K14">
            <v>61.10000000000002</v>
          </cell>
          <cell r="L14">
            <v>3.4807576456666665</v>
          </cell>
        </row>
        <row r="15">
          <cell r="B15">
            <v>820.85</v>
          </cell>
          <cell r="G15">
            <v>3.4807446456666664</v>
          </cell>
          <cell r="K15">
            <v>91.71000000000004</v>
          </cell>
          <cell r="L15">
            <v>3.4807446456666664</v>
          </cell>
        </row>
        <row r="16">
          <cell r="B16">
            <v>820.86</v>
          </cell>
          <cell r="G16">
            <v>3.4806726456666666</v>
          </cell>
          <cell r="K16">
            <v>123.24000000000001</v>
          </cell>
          <cell r="L16">
            <v>3.4806726456666666</v>
          </cell>
        </row>
        <row r="17">
          <cell r="B17">
            <v>820.87</v>
          </cell>
          <cell r="G17">
            <v>3.4805856456666664</v>
          </cell>
          <cell r="K17">
            <v>156.07999999999998</v>
          </cell>
          <cell r="L17">
            <v>3.4805856456666664</v>
          </cell>
        </row>
        <row r="18">
          <cell r="B18">
            <v>820.86</v>
          </cell>
          <cell r="G18">
            <v>3.4805016456666666</v>
          </cell>
          <cell r="K18">
            <v>186.76</v>
          </cell>
          <cell r="L18">
            <v>3.4805016456666666</v>
          </cell>
        </row>
        <row r="19">
          <cell r="B19">
            <v>820.86</v>
          </cell>
          <cell r="G19">
            <v>3.4804156456666666</v>
          </cell>
          <cell r="K19">
            <v>217.64</v>
          </cell>
          <cell r="L19">
            <v>3.4804156456666666</v>
          </cell>
        </row>
        <row r="20">
          <cell r="B20">
            <v>820.86</v>
          </cell>
          <cell r="G20">
            <v>3.4803826456666664</v>
          </cell>
          <cell r="K20">
            <v>248.08000000000004</v>
          </cell>
          <cell r="L20">
            <v>3.4803826456666664</v>
          </cell>
        </row>
        <row r="21">
          <cell r="B21">
            <v>820.86</v>
          </cell>
          <cell r="G21">
            <v>3.4802946456666666</v>
          </cell>
          <cell r="K21">
            <v>280.13</v>
          </cell>
          <cell r="L21">
            <v>3.4802946456666666</v>
          </cell>
        </row>
        <row r="22">
          <cell r="B22">
            <v>900.93</v>
          </cell>
          <cell r="G22">
            <v>3.6888386456666664</v>
          </cell>
        </row>
        <row r="23">
          <cell r="B23">
            <v>1000.72</v>
          </cell>
          <cell r="G23">
            <v>3.9108076456666665</v>
          </cell>
        </row>
        <row r="24">
          <cell r="B24">
            <v>1100.42</v>
          </cell>
          <cell r="G24">
            <v>4.102718645666667</v>
          </cell>
        </row>
        <row r="25">
          <cell r="B25">
            <v>1000.71</v>
          </cell>
          <cell r="G25">
            <v>3.9164716456666664</v>
          </cell>
        </row>
        <row r="26">
          <cell r="B26">
            <v>900.93</v>
          </cell>
          <cell r="G26">
            <v>3.7005766456666667</v>
          </cell>
        </row>
        <row r="27">
          <cell r="B27">
            <v>821.17</v>
          </cell>
          <cell r="G27">
            <v>3.4984956456666665</v>
          </cell>
        </row>
        <row r="28">
          <cell r="B28">
            <v>821.17</v>
          </cell>
          <cell r="G28">
            <v>3.4985386456666663</v>
          </cell>
        </row>
        <row r="29">
          <cell r="B29">
            <v>821.16</v>
          </cell>
          <cell r="G29">
            <v>3.4984876456666667</v>
          </cell>
        </row>
        <row r="30">
          <cell r="B30">
            <v>821.16</v>
          </cell>
          <cell r="G30">
            <v>3.4985396456666664</v>
          </cell>
        </row>
        <row r="31">
          <cell r="B31">
            <v>821.17</v>
          </cell>
          <cell r="G31">
            <v>3.4985226456666663</v>
          </cell>
        </row>
        <row r="32">
          <cell r="B32">
            <v>821.16</v>
          </cell>
          <cell r="G32">
            <v>3.4985196456666663</v>
          </cell>
        </row>
        <row r="33">
          <cell r="B33">
            <v>821.16</v>
          </cell>
          <cell r="G33">
            <v>3.4985146456666665</v>
          </cell>
        </row>
        <row r="34">
          <cell r="B34">
            <v>821.16</v>
          </cell>
          <cell r="G34">
            <v>3.4984826456666664</v>
          </cell>
        </row>
        <row r="35">
          <cell r="B35">
            <v>821.15</v>
          </cell>
          <cell r="G35">
            <v>3.4984666456666664</v>
          </cell>
        </row>
        <row r="36">
          <cell r="B36">
            <v>821.14</v>
          </cell>
          <cell r="G36">
            <v>3.4984386456666665</v>
          </cell>
        </row>
        <row r="37">
          <cell r="B37">
            <v>801.19</v>
          </cell>
          <cell r="G37">
            <v>3.4418406456666664</v>
          </cell>
        </row>
        <row r="38">
          <cell r="B38">
            <v>701.48</v>
          </cell>
          <cell r="G38">
            <v>3.1096746456666664</v>
          </cell>
        </row>
        <row r="39">
          <cell r="B39">
            <v>601.63</v>
          </cell>
          <cell r="G39">
            <v>2.6962886456666664</v>
          </cell>
        </row>
        <row r="40">
          <cell r="B40">
            <v>501.93</v>
          </cell>
          <cell r="G40">
            <v>2.2595186456666663</v>
          </cell>
        </row>
        <row r="41">
          <cell r="B41">
            <v>402.08</v>
          </cell>
          <cell r="G41">
            <v>1.8159476456666668</v>
          </cell>
        </row>
        <row r="42">
          <cell r="B42">
            <v>302.46</v>
          </cell>
          <cell r="G42">
            <v>1.3693266456666666</v>
          </cell>
        </row>
        <row r="43">
          <cell r="B43">
            <v>202.74</v>
          </cell>
          <cell r="G43">
            <v>0.9195306456666668</v>
          </cell>
        </row>
        <row r="44">
          <cell r="B44">
            <v>102.92</v>
          </cell>
          <cell r="G44">
            <v>0.46876864566666665</v>
          </cell>
        </row>
        <row r="45">
          <cell r="B45">
            <v>-0.03</v>
          </cell>
          <cell r="G45">
            <v>0.0032677185703966667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excitation"/>
      <sheetName val="remnant"/>
      <sheetName val="attributes"/>
    </sheetNames>
    <sheetDataSet>
      <sheetData sheetId="2">
        <row r="3">
          <cell r="B3">
            <v>-0.02</v>
          </cell>
          <cell r="G3">
            <v>0.0033231287413733337</v>
          </cell>
        </row>
        <row r="4">
          <cell r="B4">
            <v>102.76</v>
          </cell>
          <cell r="G4">
            <v>0.46592919483333334</v>
          </cell>
        </row>
        <row r="5">
          <cell r="B5">
            <v>202.57</v>
          </cell>
          <cell r="G5">
            <v>0.9166641948333333</v>
          </cell>
        </row>
        <row r="6">
          <cell r="B6">
            <v>302.28</v>
          </cell>
          <cell r="G6">
            <v>1.3660061948333335</v>
          </cell>
        </row>
        <row r="7">
          <cell r="B7">
            <v>401.91</v>
          </cell>
          <cell r="G7">
            <v>1.8110321948333334</v>
          </cell>
        </row>
        <row r="8">
          <cell r="B8">
            <v>501.76</v>
          </cell>
          <cell r="G8">
            <v>2.2530831948333336</v>
          </cell>
        </row>
        <row r="9">
          <cell r="B9">
            <v>601.47</v>
          </cell>
          <cell r="G9">
            <v>2.6856691948333333</v>
          </cell>
        </row>
        <row r="10">
          <cell r="B10">
            <v>701.31</v>
          </cell>
          <cell r="G10">
            <v>3.0881831948333334</v>
          </cell>
        </row>
        <row r="11">
          <cell r="B11">
            <v>801.03</v>
          </cell>
          <cell r="G11">
            <v>3.4202381948333334</v>
          </cell>
        </row>
        <row r="12">
          <cell r="B12">
            <v>820.69</v>
          </cell>
          <cell r="G12">
            <v>3.4767981948333335</v>
          </cell>
          <cell r="K12">
            <v>0</v>
          </cell>
          <cell r="L12">
            <v>3.4767981948333335</v>
          </cell>
          <cell r="Q12">
            <v>0</v>
          </cell>
          <cell r="R12">
            <v>3.4909711752833332</v>
          </cell>
        </row>
        <row r="13">
          <cell r="B13">
            <v>820.69</v>
          </cell>
          <cell r="G13">
            <v>3.4767431948333334</v>
          </cell>
          <cell r="K13">
            <v>30.75</v>
          </cell>
          <cell r="L13">
            <v>3.4767431948333334</v>
          </cell>
          <cell r="Q13">
            <v>30.41999999999996</v>
          </cell>
          <cell r="R13">
            <v>3.4908861752833333</v>
          </cell>
        </row>
        <row r="14">
          <cell r="B14">
            <v>820.69</v>
          </cell>
          <cell r="G14">
            <v>3.4766931948333335</v>
          </cell>
          <cell r="K14">
            <v>61.329999999999984</v>
          </cell>
          <cell r="L14">
            <v>3.4766931948333335</v>
          </cell>
          <cell r="Q14">
            <v>61.049999999999955</v>
          </cell>
          <cell r="R14">
            <v>3.490820175283333</v>
          </cell>
        </row>
        <row r="15">
          <cell r="B15">
            <v>820.68</v>
          </cell>
          <cell r="G15">
            <v>3.4766431948333336</v>
          </cell>
          <cell r="K15">
            <v>93.97000000000003</v>
          </cell>
          <cell r="L15">
            <v>3.4766431948333336</v>
          </cell>
          <cell r="Q15">
            <v>91.79999999999995</v>
          </cell>
          <cell r="R15">
            <v>3.490742175283333</v>
          </cell>
        </row>
        <row r="16">
          <cell r="B16">
            <v>820.68</v>
          </cell>
          <cell r="G16">
            <v>3.4765881948333335</v>
          </cell>
          <cell r="K16">
            <v>124.37</v>
          </cell>
          <cell r="L16">
            <v>3.4765881948333335</v>
          </cell>
          <cell r="Q16">
            <v>123.03999999999996</v>
          </cell>
          <cell r="R16">
            <v>3.490664175283333</v>
          </cell>
        </row>
        <row r="17">
          <cell r="B17">
            <v>820.7</v>
          </cell>
          <cell r="G17">
            <v>3.4765021948333334</v>
          </cell>
          <cell r="K17">
            <v>155.23000000000002</v>
          </cell>
          <cell r="L17">
            <v>3.4765021948333334</v>
          </cell>
          <cell r="Q17">
            <v>153.84999999999997</v>
          </cell>
          <cell r="R17">
            <v>3.490610175283333</v>
          </cell>
        </row>
        <row r="18">
          <cell r="B18">
            <v>820.68</v>
          </cell>
          <cell r="G18">
            <v>3.4763941948333335</v>
          </cell>
          <cell r="K18">
            <v>186.33999999999997</v>
          </cell>
          <cell r="L18">
            <v>3.4763941948333335</v>
          </cell>
          <cell r="Q18">
            <v>184.41999999999996</v>
          </cell>
          <cell r="R18">
            <v>3.4905521752833333</v>
          </cell>
        </row>
        <row r="19">
          <cell r="B19">
            <v>820.69</v>
          </cell>
          <cell r="G19">
            <v>3.4763901948333333</v>
          </cell>
          <cell r="K19">
            <v>216.81</v>
          </cell>
          <cell r="L19">
            <v>3.4763901948333333</v>
          </cell>
          <cell r="Q19">
            <v>214.83999999999992</v>
          </cell>
          <cell r="R19">
            <v>3.490465175283333</v>
          </cell>
        </row>
        <row r="20">
          <cell r="B20">
            <v>820.68</v>
          </cell>
          <cell r="G20">
            <v>3.4763481948333332</v>
          </cell>
          <cell r="K20">
            <v>249.52000000000004</v>
          </cell>
          <cell r="L20">
            <v>3.4763481948333332</v>
          </cell>
          <cell r="Q20">
            <v>245.33999999999992</v>
          </cell>
          <cell r="R20">
            <v>3.4904571752833333</v>
          </cell>
        </row>
        <row r="21">
          <cell r="B21">
            <v>820.68</v>
          </cell>
          <cell r="G21">
            <v>3.4763541948333336</v>
          </cell>
          <cell r="K21">
            <v>280.17</v>
          </cell>
          <cell r="L21">
            <v>3.4763541948333336</v>
          </cell>
          <cell r="Q21">
            <v>276.4</v>
          </cell>
          <cell r="R21">
            <v>3.490379175283333</v>
          </cell>
        </row>
        <row r="22">
          <cell r="B22">
            <v>900.75</v>
          </cell>
          <cell r="G22">
            <v>3.6843051948333336</v>
          </cell>
        </row>
        <row r="23">
          <cell r="B23">
            <v>1000.53</v>
          </cell>
          <cell r="G23">
            <v>3.9053861948333335</v>
          </cell>
        </row>
        <row r="24">
          <cell r="B24">
            <v>1100.24</v>
          </cell>
          <cell r="G24">
            <v>4.096036194833333</v>
          </cell>
        </row>
        <row r="25">
          <cell r="B25">
            <v>1000.54</v>
          </cell>
          <cell r="G25">
            <v>3.9109701948333333</v>
          </cell>
        </row>
        <row r="26">
          <cell r="B26">
            <v>900.75</v>
          </cell>
          <cell r="G26">
            <v>3.6960331948333334</v>
          </cell>
        </row>
        <row r="27">
          <cell r="B27">
            <v>820.99</v>
          </cell>
          <cell r="G27">
            <v>3.4946791948333336</v>
          </cell>
        </row>
        <row r="28">
          <cell r="B28">
            <v>820.99</v>
          </cell>
          <cell r="G28">
            <v>3.4945911948333332</v>
          </cell>
        </row>
        <row r="29">
          <cell r="B29">
            <v>820.99</v>
          </cell>
          <cell r="G29">
            <v>3.4945581948333335</v>
          </cell>
        </row>
        <row r="30">
          <cell r="B30">
            <v>820.99</v>
          </cell>
          <cell r="G30">
            <v>3.4945261948333335</v>
          </cell>
        </row>
        <row r="31">
          <cell r="B31">
            <v>820.99</v>
          </cell>
          <cell r="G31">
            <v>3.494505194833333</v>
          </cell>
        </row>
        <row r="32">
          <cell r="B32">
            <v>820.99</v>
          </cell>
          <cell r="G32">
            <v>3.4945301948333336</v>
          </cell>
        </row>
        <row r="33">
          <cell r="B33">
            <v>820.99</v>
          </cell>
          <cell r="G33">
            <v>3.4945521948333336</v>
          </cell>
        </row>
        <row r="34">
          <cell r="B34">
            <v>820.99</v>
          </cell>
          <cell r="G34">
            <v>3.4945651948333336</v>
          </cell>
        </row>
        <row r="35">
          <cell r="B35">
            <v>820.99</v>
          </cell>
          <cell r="G35">
            <v>3.4945201948333335</v>
          </cell>
        </row>
        <row r="36">
          <cell r="B36">
            <v>820.99</v>
          </cell>
          <cell r="G36">
            <v>3.4944671948333332</v>
          </cell>
        </row>
        <row r="37">
          <cell r="B37">
            <v>801.04</v>
          </cell>
          <cell r="G37">
            <v>3.4380881948333335</v>
          </cell>
        </row>
        <row r="38">
          <cell r="B38">
            <v>701.33</v>
          </cell>
          <cell r="G38">
            <v>3.1075261948333335</v>
          </cell>
        </row>
        <row r="39">
          <cell r="B39">
            <v>601.48</v>
          </cell>
          <cell r="G39">
            <v>2.6957531948333333</v>
          </cell>
        </row>
        <row r="40">
          <cell r="B40">
            <v>501.76</v>
          </cell>
          <cell r="G40">
            <v>2.2593441948333335</v>
          </cell>
        </row>
        <row r="41">
          <cell r="B41">
            <v>401.91</v>
          </cell>
          <cell r="G41">
            <v>1.8157571948333335</v>
          </cell>
        </row>
        <row r="42">
          <cell r="B42">
            <v>302.29</v>
          </cell>
          <cell r="G42">
            <v>1.3690671948333335</v>
          </cell>
        </row>
        <row r="43">
          <cell r="B43">
            <v>202.56</v>
          </cell>
          <cell r="G43">
            <v>0.9191451948333333</v>
          </cell>
        </row>
        <row r="44">
          <cell r="B44">
            <v>102.75</v>
          </cell>
          <cell r="G44">
            <v>0.4681791948333333</v>
          </cell>
        </row>
        <row r="45">
          <cell r="B45">
            <v>-0.02</v>
          </cell>
          <cell r="G45">
            <v>0.0033232609252933335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strength vs time"/>
      <sheetName val="excitation"/>
      <sheetName val="remnant"/>
      <sheetName val="attributes"/>
    </sheetNames>
    <sheetDataSet>
      <sheetData sheetId="3">
        <row r="3">
          <cell r="B3">
            <v>-0.02</v>
          </cell>
          <cell r="G3">
            <v>0.0032652367497933337</v>
          </cell>
        </row>
        <row r="4">
          <cell r="B4">
            <v>102.67</v>
          </cell>
          <cell r="G4">
            <v>0.46578833303333333</v>
          </cell>
        </row>
        <row r="5">
          <cell r="B5">
            <v>202.49</v>
          </cell>
          <cell r="G5">
            <v>0.9167743330333333</v>
          </cell>
        </row>
        <row r="6">
          <cell r="B6">
            <v>302.21</v>
          </cell>
          <cell r="G6">
            <v>1.3664163330333334</v>
          </cell>
        </row>
        <row r="7">
          <cell r="B7">
            <v>401.83</v>
          </cell>
          <cell r="G7">
            <v>1.8118533330333335</v>
          </cell>
        </row>
        <row r="8">
          <cell r="B8">
            <v>501.67</v>
          </cell>
          <cell r="G8">
            <v>2.254427333033333</v>
          </cell>
        </row>
        <row r="9">
          <cell r="B9">
            <v>601.38</v>
          </cell>
          <cell r="G9">
            <v>2.688035333033333</v>
          </cell>
        </row>
        <row r="10">
          <cell r="B10">
            <v>701.24</v>
          </cell>
          <cell r="G10">
            <v>3.0927713330333333</v>
          </cell>
        </row>
        <row r="11">
          <cell r="B11">
            <v>800.96</v>
          </cell>
          <cell r="G11">
            <v>3.4270513330333334</v>
          </cell>
        </row>
        <row r="12">
          <cell r="B12">
            <v>820.6</v>
          </cell>
          <cell r="G12">
            <v>3.483953333033333</v>
          </cell>
          <cell r="K12">
            <v>0</v>
          </cell>
          <cell r="L12">
            <v>3.483953333033333</v>
          </cell>
        </row>
        <row r="13">
          <cell r="B13">
            <v>820.61</v>
          </cell>
          <cell r="G13">
            <v>3.4838883330333332</v>
          </cell>
          <cell r="K13">
            <v>30.710000000000036</v>
          </cell>
          <cell r="L13">
            <v>3.4838883330333332</v>
          </cell>
        </row>
        <row r="14">
          <cell r="B14">
            <v>820.6</v>
          </cell>
          <cell r="G14">
            <v>3.483808333033333</v>
          </cell>
          <cell r="K14">
            <v>61.370000000000005</v>
          </cell>
          <cell r="L14">
            <v>3.483808333033333</v>
          </cell>
        </row>
        <row r="15">
          <cell r="B15">
            <v>820.6</v>
          </cell>
          <cell r="G15">
            <v>3.483702333033333</v>
          </cell>
          <cell r="K15">
            <v>93.18</v>
          </cell>
          <cell r="L15">
            <v>3.483702333033333</v>
          </cell>
        </row>
        <row r="16">
          <cell r="B16">
            <v>820.6</v>
          </cell>
          <cell r="G16">
            <v>3.483655333033333</v>
          </cell>
          <cell r="K16">
            <v>124.25</v>
          </cell>
          <cell r="L16">
            <v>3.483655333033333</v>
          </cell>
        </row>
        <row r="17">
          <cell r="B17">
            <v>820.6</v>
          </cell>
          <cell r="G17">
            <v>3.483538333033333</v>
          </cell>
          <cell r="K17">
            <v>154.68</v>
          </cell>
          <cell r="L17">
            <v>3.483538333033333</v>
          </cell>
        </row>
        <row r="18">
          <cell r="B18">
            <v>820.6</v>
          </cell>
          <cell r="G18">
            <v>3.4834823330333333</v>
          </cell>
          <cell r="K18">
            <v>185.28999999999996</v>
          </cell>
          <cell r="L18">
            <v>3.4834823330333333</v>
          </cell>
        </row>
        <row r="19">
          <cell r="B19">
            <v>820.6</v>
          </cell>
          <cell r="G19">
            <v>3.4833803330333333</v>
          </cell>
          <cell r="K19">
            <v>216.02999999999997</v>
          </cell>
          <cell r="L19">
            <v>3.4833803330333333</v>
          </cell>
        </row>
        <row r="20">
          <cell r="B20">
            <v>820.61</v>
          </cell>
          <cell r="G20">
            <v>3.4833623330333334</v>
          </cell>
          <cell r="K20">
            <v>247.26999999999998</v>
          </cell>
          <cell r="L20">
            <v>3.4833623330333334</v>
          </cell>
        </row>
        <row r="21">
          <cell r="B21">
            <v>820.6</v>
          </cell>
          <cell r="G21">
            <v>3.483280333033333</v>
          </cell>
          <cell r="K21">
            <v>278.15999999999997</v>
          </cell>
          <cell r="L21">
            <v>3.483280333033333</v>
          </cell>
        </row>
        <row r="22">
          <cell r="B22">
            <v>900.66</v>
          </cell>
          <cell r="G22">
            <v>3.6930633330333333</v>
          </cell>
        </row>
        <row r="23">
          <cell r="B23">
            <v>1000.45</v>
          </cell>
          <cell r="G23">
            <v>3.9167123330333333</v>
          </cell>
        </row>
        <row r="24">
          <cell r="B24">
            <v>1100.15</v>
          </cell>
          <cell r="G24">
            <v>4.110320333033333</v>
          </cell>
        </row>
        <row r="25">
          <cell r="B25">
            <v>1000.45</v>
          </cell>
          <cell r="G25">
            <v>3.9222913330333333</v>
          </cell>
        </row>
        <row r="26">
          <cell r="B26">
            <v>900.67</v>
          </cell>
          <cell r="G26">
            <v>3.704778333033333</v>
          </cell>
        </row>
        <row r="27">
          <cell r="B27">
            <v>820.91</v>
          </cell>
          <cell r="G27">
            <v>3.501529333033333</v>
          </cell>
        </row>
        <row r="28">
          <cell r="B28">
            <v>820.91</v>
          </cell>
          <cell r="G28">
            <v>3.501542333033333</v>
          </cell>
        </row>
        <row r="29">
          <cell r="B29">
            <v>820.91</v>
          </cell>
          <cell r="G29">
            <v>3.5015443330333333</v>
          </cell>
        </row>
        <row r="30">
          <cell r="B30">
            <v>820.91</v>
          </cell>
          <cell r="G30">
            <v>3.501539333033333</v>
          </cell>
        </row>
        <row r="31">
          <cell r="B31">
            <v>820.92</v>
          </cell>
          <cell r="G31">
            <v>3.5015663330333333</v>
          </cell>
        </row>
        <row r="32">
          <cell r="B32">
            <v>820.92</v>
          </cell>
          <cell r="G32">
            <v>3.501606333033333</v>
          </cell>
        </row>
        <row r="33">
          <cell r="B33">
            <v>820.92</v>
          </cell>
          <cell r="G33">
            <v>3.5016113330333334</v>
          </cell>
        </row>
        <row r="34">
          <cell r="B34">
            <v>820.91</v>
          </cell>
          <cell r="G34">
            <v>3.5015443330333333</v>
          </cell>
        </row>
        <row r="35">
          <cell r="B35">
            <v>820.92</v>
          </cell>
          <cell r="G35">
            <v>3.501517333033333</v>
          </cell>
        </row>
        <row r="36">
          <cell r="B36">
            <v>820.92</v>
          </cell>
          <cell r="G36">
            <v>3.501603333033333</v>
          </cell>
        </row>
        <row r="37">
          <cell r="B37">
            <v>800.97</v>
          </cell>
          <cell r="G37">
            <v>3.4448133330333333</v>
          </cell>
        </row>
        <row r="38">
          <cell r="B38">
            <v>701.25</v>
          </cell>
          <cell r="G38">
            <v>3.1117233330333334</v>
          </cell>
        </row>
        <row r="39">
          <cell r="B39">
            <v>601.39</v>
          </cell>
          <cell r="G39">
            <v>2.697925333033333</v>
          </cell>
        </row>
        <row r="40">
          <cell r="B40">
            <v>501.69</v>
          </cell>
          <cell r="G40">
            <v>2.2606883330333334</v>
          </cell>
        </row>
        <row r="41">
          <cell r="B41">
            <v>401.83</v>
          </cell>
          <cell r="G41">
            <v>1.8166103330333334</v>
          </cell>
        </row>
        <row r="42">
          <cell r="B42">
            <v>302.21</v>
          </cell>
          <cell r="G42">
            <v>1.3695703330333335</v>
          </cell>
        </row>
        <row r="43">
          <cell r="B43">
            <v>202.48</v>
          </cell>
          <cell r="G43">
            <v>0.9193643330333333</v>
          </cell>
        </row>
        <row r="44">
          <cell r="B44">
            <v>102.67</v>
          </cell>
          <cell r="G44">
            <v>0.4681073330333333</v>
          </cell>
        </row>
        <row r="45">
          <cell r="B45">
            <v>-0.02</v>
          </cell>
          <cell r="G45">
            <v>0.0032654293168733334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strength vs time"/>
      <sheetName val="excitation"/>
      <sheetName val="remnant"/>
      <sheetName val="shape chart"/>
      <sheetName val="shape"/>
      <sheetName val="attributes"/>
    </sheetNames>
    <sheetDataSet>
      <sheetData sheetId="3">
        <row r="3">
          <cell r="B3">
            <v>-0.01</v>
          </cell>
          <cell r="G3">
            <v>0.0026050637724333334</v>
          </cell>
        </row>
        <row r="4">
          <cell r="B4">
            <v>102.72</v>
          </cell>
          <cell r="G4">
            <v>0.4667891752833333</v>
          </cell>
        </row>
        <row r="5">
          <cell r="B5">
            <v>202.54</v>
          </cell>
          <cell r="G5">
            <v>0.9187871752833334</v>
          </cell>
        </row>
        <row r="6">
          <cell r="B6">
            <v>302.26</v>
          </cell>
          <cell r="G6">
            <v>1.3696741752833335</v>
          </cell>
        </row>
        <row r="7">
          <cell r="B7">
            <v>401.88</v>
          </cell>
          <cell r="G7">
            <v>1.8167621752833334</v>
          </cell>
        </row>
        <row r="8">
          <cell r="B8">
            <v>501.72</v>
          </cell>
          <cell r="G8">
            <v>2.261409175283333</v>
          </cell>
        </row>
        <row r="9">
          <cell r="B9">
            <v>601.43</v>
          </cell>
          <cell r="G9">
            <v>2.697351175283333</v>
          </cell>
        </row>
        <row r="10">
          <cell r="B10">
            <v>701.28</v>
          </cell>
          <cell r="G10">
            <v>3.103100175283333</v>
          </cell>
        </row>
        <row r="11">
          <cell r="B11">
            <v>800.99</v>
          </cell>
          <cell r="G11">
            <v>3.4347941752833333</v>
          </cell>
        </row>
        <row r="12">
          <cell r="B12">
            <v>820.66</v>
          </cell>
          <cell r="G12">
            <v>3.4909711752833332</v>
          </cell>
        </row>
        <row r="13">
          <cell r="B13">
            <v>820.65</v>
          </cell>
          <cell r="G13">
            <v>3.4908861752833333</v>
          </cell>
        </row>
        <row r="14">
          <cell r="B14">
            <v>820.66</v>
          </cell>
          <cell r="G14">
            <v>3.490820175283333</v>
          </cell>
        </row>
        <row r="15">
          <cell r="B15">
            <v>820.65</v>
          </cell>
          <cell r="G15">
            <v>3.490742175283333</v>
          </cell>
        </row>
        <row r="16">
          <cell r="B16">
            <v>820.65</v>
          </cell>
          <cell r="G16">
            <v>3.490664175283333</v>
          </cell>
        </row>
        <row r="17">
          <cell r="B17">
            <v>820.65</v>
          </cell>
          <cell r="G17">
            <v>3.490610175283333</v>
          </cell>
        </row>
        <row r="18">
          <cell r="B18">
            <v>820.65</v>
          </cell>
          <cell r="G18">
            <v>3.4905521752833333</v>
          </cell>
        </row>
        <row r="19">
          <cell r="B19">
            <v>820.65</v>
          </cell>
          <cell r="G19">
            <v>3.490465175283333</v>
          </cell>
        </row>
        <row r="20">
          <cell r="B20">
            <v>820.66</v>
          </cell>
          <cell r="G20">
            <v>3.4904571752833333</v>
          </cell>
        </row>
        <row r="21">
          <cell r="B21">
            <v>820.66</v>
          </cell>
          <cell r="G21">
            <v>3.490379175283333</v>
          </cell>
        </row>
        <row r="22">
          <cell r="B22">
            <v>900.72</v>
          </cell>
          <cell r="G22">
            <v>3.697554175283333</v>
          </cell>
        </row>
        <row r="23">
          <cell r="B23">
            <v>1000.5</v>
          </cell>
          <cell r="G23">
            <v>3.918250175283333</v>
          </cell>
        </row>
        <row r="24">
          <cell r="B24">
            <v>1100.21</v>
          </cell>
          <cell r="G24">
            <v>4.1092091752833335</v>
          </cell>
        </row>
        <row r="25">
          <cell r="B25">
            <v>1000.5</v>
          </cell>
          <cell r="G25">
            <v>3.923691175283333</v>
          </cell>
        </row>
        <row r="26">
          <cell r="B26">
            <v>900.72</v>
          </cell>
          <cell r="G26">
            <v>3.709128175283333</v>
          </cell>
        </row>
        <row r="27">
          <cell r="B27">
            <v>820.96</v>
          </cell>
          <cell r="G27">
            <v>3.508521175283333</v>
          </cell>
        </row>
        <row r="28">
          <cell r="B28">
            <v>820.96</v>
          </cell>
          <cell r="G28">
            <v>3.508463175283333</v>
          </cell>
        </row>
        <row r="29">
          <cell r="B29">
            <v>820.96</v>
          </cell>
          <cell r="G29">
            <v>3.508361175283333</v>
          </cell>
        </row>
        <row r="30">
          <cell r="B30">
            <v>820.97</v>
          </cell>
          <cell r="G30">
            <v>3.508308175283333</v>
          </cell>
        </row>
        <row r="31">
          <cell r="B31">
            <v>820.97</v>
          </cell>
          <cell r="G31">
            <v>3.508270175283333</v>
          </cell>
        </row>
        <row r="32">
          <cell r="B32">
            <v>820.97</v>
          </cell>
          <cell r="G32">
            <v>3.5082801752833332</v>
          </cell>
        </row>
        <row r="33">
          <cell r="B33">
            <v>820.97</v>
          </cell>
          <cell r="G33">
            <v>3.508240175283333</v>
          </cell>
        </row>
        <row r="34">
          <cell r="B34">
            <v>820.97</v>
          </cell>
          <cell r="G34">
            <v>3.5082231752833333</v>
          </cell>
        </row>
        <row r="35">
          <cell r="B35">
            <v>820.96</v>
          </cell>
          <cell r="G35">
            <v>3.508187175283333</v>
          </cell>
        </row>
        <row r="36">
          <cell r="B36">
            <v>820.96</v>
          </cell>
          <cell r="G36">
            <v>3.508157175283333</v>
          </cell>
        </row>
        <row r="37">
          <cell r="B37">
            <v>801.02</v>
          </cell>
          <cell r="G37">
            <v>3.4522051752833334</v>
          </cell>
        </row>
        <row r="38">
          <cell r="B38">
            <v>701.3</v>
          </cell>
          <cell r="G38">
            <v>3.122022175283333</v>
          </cell>
        </row>
        <row r="39">
          <cell r="B39">
            <v>601.44</v>
          </cell>
          <cell r="G39">
            <v>2.7065291752833334</v>
          </cell>
        </row>
        <row r="40">
          <cell r="B40">
            <v>501.73</v>
          </cell>
          <cell r="G40">
            <v>2.266937175283333</v>
          </cell>
        </row>
        <row r="41">
          <cell r="B41">
            <v>401.88</v>
          </cell>
          <cell r="G41">
            <v>1.8209671752833334</v>
          </cell>
        </row>
        <row r="42">
          <cell r="B42">
            <v>302.26</v>
          </cell>
          <cell r="G42">
            <v>1.3720391752833334</v>
          </cell>
        </row>
        <row r="43">
          <cell r="B43">
            <v>202.53</v>
          </cell>
          <cell r="G43">
            <v>0.9206081752833334</v>
          </cell>
        </row>
        <row r="44">
          <cell r="B44">
            <v>102.72</v>
          </cell>
          <cell r="G44">
            <v>0.4684281752833333</v>
          </cell>
        </row>
        <row r="45">
          <cell r="B45">
            <v>-0.02</v>
          </cell>
          <cell r="G45">
            <v>0.0026052867942333332</v>
          </cell>
        </row>
      </sheetData>
      <sheetData sheetId="6">
        <row r="29">
          <cell r="M29">
            <v>0.002263526628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I19" sqref="I19"/>
    </sheetView>
  </sheetViews>
  <sheetFormatPr defaultColWidth="9.140625" defaultRowHeight="12.75"/>
  <cols>
    <col min="1" max="1" width="17.7109375" style="0" customWidth="1"/>
    <col min="3" max="3" width="11.7109375" style="0" customWidth="1"/>
    <col min="4" max="5" width="12.28125" style="0" customWidth="1"/>
    <col min="6" max="6" width="51.00390625" style="0" bestFit="1" customWidth="1"/>
  </cols>
  <sheetData>
    <row r="1" ht="12.75">
      <c r="A1" t="s">
        <v>40</v>
      </c>
    </row>
    <row r="3" spans="1:10" ht="12.75">
      <c r="A3" t="s">
        <v>33</v>
      </c>
      <c r="B3" t="s">
        <v>156</v>
      </c>
      <c r="C3" t="s">
        <v>91</v>
      </c>
      <c r="D3" t="s">
        <v>26</v>
      </c>
      <c r="E3" s="22" t="s">
        <v>142</v>
      </c>
      <c r="F3" t="s">
        <v>34</v>
      </c>
      <c r="G3" t="s">
        <v>35</v>
      </c>
      <c r="H3" t="s">
        <v>36</v>
      </c>
      <c r="I3" t="s">
        <v>37</v>
      </c>
      <c r="J3" t="s">
        <v>36</v>
      </c>
    </row>
    <row r="4" spans="1:9" ht="12.75">
      <c r="A4" t="s">
        <v>38</v>
      </c>
      <c r="B4">
        <f>'run summary'!C4</f>
        <v>4066564</v>
      </c>
      <c r="C4" s="10">
        <f>'run summary'!H4</f>
        <v>37557</v>
      </c>
      <c r="D4" s="9">
        <f>'run summary'!I4</f>
        <v>0.5786773148148149</v>
      </c>
      <c r="E4" s="6">
        <v>0</v>
      </c>
      <c r="F4" t="s">
        <v>92</v>
      </c>
      <c r="G4" s="7">
        <f>'excite-a'!L5</f>
        <v>0.9162171728316667</v>
      </c>
      <c r="H4" s="7"/>
      <c r="I4" s="7">
        <f>'excite-a'!L21</f>
        <v>3.4810721728316665</v>
      </c>
    </row>
    <row r="5" spans="1:10" ht="12.75">
      <c r="A5" t="s">
        <v>39</v>
      </c>
      <c r="B5">
        <f>'run summary'!C10</f>
        <v>4066633</v>
      </c>
      <c r="C5" s="10">
        <f>'run summary'!H10</f>
        <v>37558</v>
      </c>
      <c r="D5" s="9">
        <f>'run summary'!I10</f>
        <v>0.35413379629629627</v>
      </c>
      <c r="E5" s="6">
        <v>0</v>
      </c>
      <c r="F5" t="s">
        <v>93</v>
      </c>
      <c r="G5" s="7">
        <f>'excite-b'!L5</f>
        <v>0.9161575909749999</v>
      </c>
      <c r="H5" s="6">
        <f aca="true" t="shared" si="0" ref="H5:H10">10000*(G5-$G$4)/$G$4</f>
        <v>-0.6503027713683234</v>
      </c>
      <c r="I5" s="7">
        <f>'excite-b'!L21</f>
        <v>3.481115590975</v>
      </c>
      <c r="J5" s="6">
        <f aca="true" t="shared" si="1" ref="J5:J10">10000*(I5-$I$4)/$I$4</f>
        <v>0.12472635204862949</v>
      </c>
    </row>
    <row r="6" spans="1:10" ht="12.75">
      <c r="A6" t="s">
        <v>94</v>
      </c>
      <c r="B6">
        <f>'run summary'!C18</f>
        <v>4066701</v>
      </c>
      <c r="C6" s="10">
        <f>'run summary'!H18</f>
        <v>37558</v>
      </c>
      <c r="D6" s="9">
        <f>'run summary'!I18</f>
        <v>0.491525</v>
      </c>
      <c r="E6" s="6">
        <v>0</v>
      </c>
      <c r="F6" t="s">
        <v>95</v>
      </c>
      <c r="G6" s="7">
        <f>'excite-c'!L5</f>
        <v>0.9165389694826667</v>
      </c>
      <c r="H6" s="6">
        <f t="shared" si="0"/>
        <v>3.512231166824942</v>
      </c>
      <c r="I6" s="7">
        <f>'excite-c'!L21</f>
        <v>3.481315969482667</v>
      </c>
      <c r="J6" s="6">
        <f t="shared" si="1"/>
        <v>0.7003493145107029</v>
      </c>
    </row>
    <row r="7" spans="1:10" ht="12.75">
      <c r="A7" t="s">
        <v>137</v>
      </c>
      <c r="B7">
        <f>'run summary'!C26</f>
        <v>4073301</v>
      </c>
      <c r="C7" s="10">
        <f>'run summary'!H26</f>
        <v>37594</v>
      </c>
      <c r="D7" s="9">
        <f>'run summary'!I26</f>
        <v>0.37076967592592597</v>
      </c>
      <c r="E7" s="23">
        <v>0.4375</v>
      </c>
      <c r="F7" t="s">
        <v>139</v>
      </c>
      <c r="G7" s="7">
        <f>'excite-d'!G5</f>
        <v>0.9159245925333331</v>
      </c>
      <c r="H7" s="6">
        <f t="shared" si="0"/>
        <v>-3.193350954439287</v>
      </c>
      <c r="I7" s="7">
        <f>'excite-d'!G21</f>
        <v>3.485243592533333</v>
      </c>
      <c r="J7" s="24">
        <f t="shared" si="1"/>
        <v>11.983146268046063</v>
      </c>
    </row>
    <row r="8" spans="1:10" ht="12.75">
      <c r="A8" t="s">
        <v>138</v>
      </c>
      <c r="B8">
        <f>'run summary'!C38</f>
        <v>4073369</v>
      </c>
      <c r="C8" s="10">
        <f>'run summary'!H38</f>
        <v>37594</v>
      </c>
      <c r="D8" s="9">
        <f>'run summary'!I38</f>
        <v>0.5364513888888889</v>
      </c>
      <c r="E8" s="23">
        <v>0.4375</v>
      </c>
      <c r="F8" t="s">
        <v>140</v>
      </c>
      <c r="G8" s="7">
        <f>'excite-e'!G5</f>
        <v>0.9168042907563337</v>
      </c>
      <c r="H8" s="6">
        <f t="shared" si="0"/>
        <v>6.408065053534033</v>
      </c>
      <c r="I8" s="7">
        <f>'excite-e'!G21</f>
        <v>3.486657290756334</v>
      </c>
      <c r="J8" s="24">
        <f t="shared" si="1"/>
        <v>16.04424627635376</v>
      </c>
    </row>
    <row r="9" spans="1:10" ht="12.75">
      <c r="A9" t="s">
        <v>155</v>
      </c>
      <c r="B9">
        <f>'run summary'!C50</f>
        <v>4073437</v>
      </c>
      <c r="C9" s="10">
        <f>'run summary'!H50</f>
        <v>37595</v>
      </c>
      <c r="D9" s="9">
        <f>'run summary'!I50</f>
        <v>0.3546230324074074</v>
      </c>
      <c r="E9" s="23">
        <v>0.4375</v>
      </c>
      <c r="F9" t="s">
        <v>157</v>
      </c>
      <c r="G9" s="7">
        <f>'excite-f'!G5</f>
        <v>0.91608401065</v>
      </c>
      <c r="H9" s="6">
        <f t="shared" si="0"/>
        <v>-1.4533910257886762</v>
      </c>
      <c r="I9" s="7">
        <f>'excite-f'!G21</f>
        <v>3.48675601065</v>
      </c>
      <c r="J9" s="24">
        <f t="shared" si="1"/>
        <v>16.327836758725415</v>
      </c>
    </row>
    <row r="10" spans="1:10" ht="12.75">
      <c r="A10" t="s">
        <v>158</v>
      </c>
      <c r="B10">
        <f>'run summary'!C60</f>
        <v>4073505</v>
      </c>
      <c r="C10" s="10">
        <f>'run summary'!H60</f>
        <v>37595</v>
      </c>
      <c r="D10" s="9">
        <f>'run summary'!I60</f>
        <v>0.5496202546296296</v>
      </c>
      <c r="E10" s="23">
        <v>0.4375</v>
      </c>
      <c r="F10" t="s">
        <v>159</v>
      </c>
      <c r="G10" s="7">
        <f>'excite-g'!G5</f>
        <v>0.91622601135</v>
      </c>
      <c r="H10" s="6">
        <f t="shared" si="0"/>
        <v>0.09646750350700513</v>
      </c>
      <c r="I10" s="7">
        <f>'excite-g'!G21</f>
        <v>3.48622301135</v>
      </c>
      <c r="J10" s="24">
        <f t="shared" si="1"/>
        <v>14.796701310974228</v>
      </c>
    </row>
    <row r="11" spans="3:10" ht="12.75">
      <c r="C11" s="10"/>
      <c r="D11" s="9"/>
      <c r="E11" s="9"/>
      <c r="G11" s="7"/>
      <c r="H11" s="6"/>
      <c r="I11" s="7"/>
      <c r="J11" s="6"/>
    </row>
    <row r="12" spans="3:11" ht="12.75">
      <c r="C12" s="10"/>
      <c r="D12" s="9"/>
      <c r="E12" s="9"/>
      <c r="F12" t="s">
        <v>166</v>
      </c>
      <c r="H12" t="s">
        <v>167</v>
      </c>
      <c r="I12" s="26">
        <f>AVERAGE(I7:I10)</f>
        <v>3.486219976322417</v>
      </c>
      <c r="J12" s="25">
        <f>STDEV(I7:I10)/I12</f>
        <v>0.00019817215543268103</v>
      </c>
      <c r="K12" t="s">
        <v>168</v>
      </c>
    </row>
    <row r="13" spans="3:5" ht="12.75">
      <c r="C13" s="10"/>
      <c r="D13" s="9"/>
      <c r="E13" s="9"/>
    </row>
    <row r="14" spans="3:10" ht="12.75">
      <c r="C14" s="10"/>
      <c r="D14" s="9"/>
      <c r="E14" s="9"/>
      <c r="F14" t="s">
        <v>143</v>
      </c>
      <c r="H14" s="7"/>
      <c r="J14" s="6">
        <f>'[4]shape'!$M$29*10000</f>
        <v>22.635266280000003</v>
      </c>
    </row>
    <row r="15" spans="3:5" ht="12.75">
      <c r="C15" s="10"/>
      <c r="D15" s="9"/>
      <c r="E15" s="9"/>
    </row>
    <row r="16" spans="4:5" ht="12.75">
      <c r="D16" s="9"/>
      <c r="E16" s="9"/>
    </row>
    <row r="17" spans="4:5" ht="12.75">
      <c r="D17" s="9"/>
      <c r="E17" s="9"/>
    </row>
    <row r="18" spans="4:5" ht="12.75">
      <c r="D18" s="9"/>
      <c r="E18" s="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46" sqref="I46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</v>
      </c>
      <c r="B1">
        <v>29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4066732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-0.03</v>
      </c>
      <c r="C3">
        <v>0</v>
      </c>
      <c r="D3" s="3">
        <v>-1.258861E-08</v>
      </c>
      <c r="E3" s="3">
        <v>1.232899E-06</v>
      </c>
    </row>
    <row r="4" spans="1:5" ht="12.75">
      <c r="A4">
        <v>2</v>
      </c>
      <c r="B4">
        <v>-0.03</v>
      </c>
      <c r="C4">
        <v>0</v>
      </c>
      <c r="D4">
        <v>-0.006479</v>
      </c>
      <c r="E4" s="3">
        <v>1.803533E-06</v>
      </c>
    </row>
    <row r="5" spans="1:5" ht="12.75">
      <c r="A5">
        <v>3</v>
      </c>
      <c r="B5">
        <v>-0.03</v>
      </c>
      <c r="C5">
        <v>0</v>
      </c>
      <c r="D5" s="3">
        <v>-3.183104E-06</v>
      </c>
      <c r="E5" s="3">
        <v>6.635108E-07</v>
      </c>
    </row>
    <row r="6" spans="1:5" ht="12.75">
      <c r="A6">
        <v>4</v>
      </c>
      <c r="B6">
        <v>-0.03</v>
      </c>
      <c r="C6">
        <v>0</v>
      </c>
      <c r="D6">
        <v>-0.006495</v>
      </c>
      <c r="E6" s="3">
        <v>1.7927E-06</v>
      </c>
    </row>
    <row r="7" spans="1:5" ht="12.75">
      <c r="A7">
        <v>5</v>
      </c>
      <c r="B7">
        <v>-0.03</v>
      </c>
      <c r="C7">
        <v>0</v>
      </c>
      <c r="D7" s="3">
        <v>1.258861E-08</v>
      </c>
      <c r="E7" s="3">
        <v>3.222889E-06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-1.0610346666666667E-06</v>
      </c>
      <c r="D10" t="s">
        <v>21</v>
      </c>
      <c r="E10" s="5">
        <f>STDEV(D3,D5)</f>
        <v>2.2418929321253116E-06</v>
      </c>
    </row>
    <row r="11" spans="2:5" ht="12.75">
      <c r="B11" t="s">
        <v>22</v>
      </c>
      <c r="C11" s="5">
        <f>AVERAGE(D4,D6)</f>
        <v>-0.006487</v>
      </c>
      <c r="D11" t="s">
        <v>21</v>
      </c>
      <c r="E11" s="5">
        <f>STDEV(D4,D6)</f>
        <v>1.1313708499739854E-05</v>
      </c>
    </row>
    <row r="12" spans="2:5" ht="12.75">
      <c r="B12" t="s">
        <v>23</v>
      </c>
      <c r="C12" s="5">
        <f>(C10-C11)/2</f>
        <v>0.0032429694826666667</v>
      </c>
      <c r="D12" t="s">
        <v>21</v>
      </c>
      <c r="E12" s="5">
        <f>0.5*SQRT(E10^2+E11^2)</f>
        <v>5.766846710642638E-06</v>
      </c>
    </row>
    <row r="13" spans="2:4" ht="12.75">
      <c r="B13" t="s">
        <v>24</v>
      </c>
      <c r="C13" s="5">
        <f>C12/l_eff</f>
        <v>0.001062223872475161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" sqref="G2:I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</cols>
  <sheetData>
    <row r="1" spans="1:8" ht="12.75">
      <c r="A1" t="s">
        <v>141</v>
      </c>
      <c r="B1">
        <v>4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4073301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-8.10108E-08</v>
      </c>
      <c r="E3" s="3">
        <v>6.846151E-06</v>
      </c>
      <c r="F3">
        <v>27.9</v>
      </c>
      <c r="G3" s="2">
        <f>D3+rem_d</f>
        <v>0.0031775115225331665</v>
      </c>
      <c r="H3" s="2">
        <f>B3*tf</f>
        <v>-0.00013593943518533345</v>
      </c>
      <c r="I3" s="3">
        <f>G3-H3</f>
        <v>0.0033134509577185</v>
      </c>
    </row>
    <row r="4" spans="1:9" ht="12.75">
      <c r="A4">
        <v>2</v>
      </c>
      <c r="B4">
        <v>102.71</v>
      </c>
      <c r="C4">
        <v>0</v>
      </c>
      <c r="D4">
        <v>0.46221</v>
      </c>
      <c r="E4" s="3">
        <v>8.003206E-06</v>
      </c>
      <c r="F4">
        <v>63.6</v>
      </c>
      <c r="G4" s="2">
        <f aca="true" t="shared" si="0" ref="G4:G45">D4+rem_d</f>
        <v>0.46538759253333317</v>
      </c>
      <c r="H4" s="2">
        <f aca="true" t="shared" si="1" ref="H4:H45">B4*tf</f>
        <v>0.4654113129295199</v>
      </c>
      <c r="I4" s="3">
        <f aca="true" t="shared" si="2" ref="I4:I45">G4-H4</f>
        <v>-2.3720396186754922E-05</v>
      </c>
    </row>
    <row r="5" spans="1:9" ht="12.75">
      <c r="A5">
        <v>3</v>
      </c>
      <c r="B5">
        <v>202.53</v>
      </c>
      <c r="C5">
        <v>0</v>
      </c>
      <c r="D5">
        <v>0.912747</v>
      </c>
      <c r="E5" s="3">
        <v>7.638718E-06</v>
      </c>
      <c r="F5">
        <v>98.94</v>
      </c>
      <c r="G5" s="2">
        <f t="shared" si="0"/>
        <v>0.9159245925333331</v>
      </c>
      <c r="H5" s="2">
        <f t="shared" si="1"/>
        <v>0.9177271269361862</v>
      </c>
      <c r="I5" s="3">
        <f t="shared" si="2"/>
        <v>-0.001802534402853051</v>
      </c>
    </row>
    <row r="6" spans="1:9" ht="12.75">
      <c r="A6">
        <v>4</v>
      </c>
      <c r="B6">
        <v>302.26</v>
      </c>
      <c r="C6">
        <v>0</v>
      </c>
      <c r="D6">
        <v>1.361947</v>
      </c>
      <c r="E6" s="3">
        <v>2.21398E-05</v>
      </c>
      <c r="F6">
        <v>134.64</v>
      </c>
      <c r="G6" s="2">
        <f t="shared" si="0"/>
        <v>1.3651245925333333</v>
      </c>
      <c r="H6" s="2">
        <f t="shared" si="1"/>
        <v>1.3696351226372963</v>
      </c>
      <c r="I6" s="3">
        <f t="shared" si="2"/>
        <v>-0.004510530103962962</v>
      </c>
    </row>
    <row r="7" spans="1:9" ht="12.75">
      <c r="A7">
        <v>5</v>
      </c>
      <c r="B7">
        <v>401.88</v>
      </c>
      <c r="C7">
        <v>0.01</v>
      </c>
      <c r="D7">
        <v>1.80704</v>
      </c>
      <c r="E7" s="3">
        <v>1.242367E-05</v>
      </c>
      <c r="F7">
        <v>169.87</v>
      </c>
      <c r="G7" s="2">
        <f t="shared" si="0"/>
        <v>1.8102175925333333</v>
      </c>
      <c r="H7" s="2">
        <f t="shared" si="1"/>
        <v>1.8210446737427268</v>
      </c>
      <c r="I7" s="3">
        <f t="shared" si="2"/>
        <v>-0.010827081209393574</v>
      </c>
    </row>
    <row r="8" spans="1:9" ht="12.75">
      <c r="A8">
        <v>6</v>
      </c>
      <c r="B8">
        <v>501.73</v>
      </c>
      <c r="C8">
        <v>0</v>
      </c>
      <c r="D8">
        <v>2.24953</v>
      </c>
      <c r="E8" s="3">
        <v>1.860535E-05</v>
      </c>
      <c r="F8">
        <v>205.62</v>
      </c>
      <c r="G8" s="2">
        <f t="shared" si="0"/>
        <v>2.252707592533333</v>
      </c>
      <c r="H8" s="2">
        <f t="shared" si="1"/>
        <v>2.2734964271845786</v>
      </c>
      <c r="I8" s="3">
        <f t="shared" si="2"/>
        <v>-0.02078883465124548</v>
      </c>
    </row>
    <row r="9" spans="1:9" ht="12.75">
      <c r="A9">
        <v>7</v>
      </c>
      <c r="B9">
        <v>601.44</v>
      </c>
      <c r="C9">
        <v>0.01</v>
      </c>
      <c r="D9">
        <v>2.683544</v>
      </c>
      <c r="E9" s="3">
        <v>2.557251E-05</v>
      </c>
      <c r="F9">
        <v>241.13</v>
      </c>
      <c r="G9" s="2">
        <f t="shared" si="0"/>
        <v>2.686721592533333</v>
      </c>
      <c r="H9" s="2">
        <f t="shared" si="1"/>
        <v>2.7253137965955654</v>
      </c>
      <c r="I9" s="3">
        <f t="shared" si="2"/>
        <v>-0.038592204062232405</v>
      </c>
    </row>
    <row r="10" spans="1:9" ht="12.75">
      <c r="A10">
        <v>8</v>
      </c>
      <c r="B10">
        <v>701.29</v>
      </c>
      <c r="C10">
        <v>0</v>
      </c>
      <c r="D10">
        <v>3.089844</v>
      </c>
      <c r="E10" s="3">
        <v>3.115884E-05</v>
      </c>
      <c r="F10">
        <v>278.21</v>
      </c>
      <c r="G10" s="2">
        <f t="shared" si="0"/>
        <v>3.093021592533333</v>
      </c>
      <c r="H10" s="2">
        <f t="shared" si="1"/>
        <v>3.1777655500374165</v>
      </c>
      <c r="I10" s="3">
        <f t="shared" si="2"/>
        <v>-0.08474395750408359</v>
      </c>
    </row>
    <row r="11" spans="1:9" ht="12.75">
      <c r="A11">
        <v>9</v>
      </c>
      <c r="B11">
        <v>801.01</v>
      </c>
      <c r="C11">
        <v>0</v>
      </c>
      <c r="D11">
        <v>3.425254</v>
      </c>
      <c r="E11" s="3">
        <v>1.70377E-06</v>
      </c>
      <c r="F11">
        <v>314.96</v>
      </c>
      <c r="G11" s="2">
        <f t="shared" si="0"/>
        <v>3.428431592533333</v>
      </c>
      <c r="H11" s="2">
        <f t="shared" si="1"/>
        <v>3.629628232593465</v>
      </c>
      <c r="I11" s="3">
        <f t="shared" si="2"/>
        <v>-0.20119664006013194</v>
      </c>
    </row>
    <row r="12" spans="1:9" ht="12.75">
      <c r="A12">
        <v>10</v>
      </c>
      <c r="B12">
        <v>820.66</v>
      </c>
      <c r="C12">
        <v>0</v>
      </c>
      <c r="D12">
        <v>3.482403</v>
      </c>
      <c r="E12" s="3">
        <v>4.31676E-05</v>
      </c>
      <c r="F12">
        <v>348.14</v>
      </c>
      <c r="G12" s="2">
        <f t="shared" si="0"/>
        <v>3.485580592533333</v>
      </c>
      <c r="H12" s="2">
        <f t="shared" si="1"/>
        <v>3.7186685626398583</v>
      </c>
      <c r="I12" s="3">
        <f t="shared" si="2"/>
        <v>-0.23308797010652516</v>
      </c>
    </row>
    <row r="13" spans="1:9" ht="12.75">
      <c r="A13">
        <v>11</v>
      </c>
      <c r="B13">
        <v>820.66</v>
      </c>
      <c r="C13">
        <v>0.01</v>
      </c>
      <c r="D13">
        <v>3.48232</v>
      </c>
      <c r="E13" s="3">
        <v>2.190813E-05</v>
      </c>
      <c r="F13">
        <v>380.87</v>
      </c>
      <c r="G13" s="2">
        <f t="shared" si="0"/>
        <v>3.485497592533333</v>
      </c>
      <c r="H13" s="2">
        <f t="shared" si="1"/>
        <v>3.7186685626398583</v>
      </c>
      <c r="I13" s="3">
        <f t="shared" si="2"/>
        <v>-0.2331709701065252</v>
      </c>
    </row>
    <row r="14" spans="1:9" ht="12.75">
      <c r="A14">
        <v>12</v>
      </c>
      <c r="B14">
        <v>820.66</v>
      </c>
      <c r="C14">
        <v>0</v>
      </c>
      <c r="D14">
        <v>3.482271</v>
      </c>
      <c r="E14" s="3">
        <v>5.618805E-06</v>
      </c>
      <c r="F14">
        <v>411.68</v>
      </c>
      <c r="G14" s="2">
        <f t="shared" si="0"/>
        <v>3.485448592533333</v>
      </c>
      <c r="H14" s="2">
        <f t="shared" si="1"/>
        <v>3.7186685626398583</v>
      </c>
      <c r="I14" s="3">
        <f t="shared" si="2"/>
        <v>-0.2332199701065254</v>
      </c>
    </row>
    <row r="15" spans="1:9" ht="12.75">
      <c r="A15">
        <v>13</v>
      </c>
      <c r="B15">
        <v>820.66</v>
      </c>
      <c r="C15">
        <v>0</v>
      </c>
      <c r="D15">
        <v>3.48224</v>
      </c>
      <c r="E15" s="3">
        <v>2.401331E-05</v>
      </c>
      <c r="F15">
        <v>442.38</v>
      </c>
      <c r="G15" s="2">
        <f t="shared" si="0"/>
        <v>3.485417592533333</v>
      </c>
      <c r="H15" s="2">
        <f t="shared" si="1"/>
        <v>3.7186685626398583</v>
      </c>
      <c r="I15" s="3">
        <f t="shared" si="2"/>
        <v>-0.2332509701065253</v>
      </c>
    </row>
    <row r="16" spans="1:9" ht="12.75">
      <c r="A16">
        <v>14</v>
      </c>
      <c r="B16">
        <v>820.66</v>
      </c>
      <c r="C16">
        <v>0</v>
      </c>
      <c r="D16">
        <v>3.482184</v>
      </c>
      <c r="E16" s="3">
        <v>1.165231E-05</v>
      </c>
      <c r="F16">
        <v>472.87</v>
      </c>
      <c r="G16" s="2">
        <f t="shared" si="0"/>
        <v>3.485361592533333</v>
      </c>
      <c r="H16" s="2">
        <f t="shared" si="1"/>
        <v>3.7186685626398583</v>
      </c>
      <c r="I16" s="3">
        <f t="shared" si="2"/>
        <v>-0.23330697010652512</v>
      </c>
    </row>
    <row r="17" spans="1:9" ht="12.75">
      <c r="A17">
        <v>15</v>
      </c>
      <c r="B17">
        <v>820.66</v>
      </c>
      <c r="C17">
        <v>0</v>
      </c>
      <c r="D17">
        <v>3.482154</v>
      </c>
      <c r="E17" s="3">
        <v>3.199066E-05</v>
      </c>
      <c r="F17">
        <v>504.07</v>
      </c>
      <c r="G17" s="2">
        <f t="shared" si="0"/>
        <v>3.485331592533333</v>
      </c>
      <c r="H17" s="2">
        <f t="shared" si="1"/>
        <v>3.7186685626398583</v>
      </c>
      <c r="I17" s="3">
        <f t="shared" si="2"/>
        <v>-0.23333697010652532</v>
      </c>
    </row>
    <row r="18" spans="1:9" ht="12.75">
      <c r="A18">
        <v>16</v>
      </c>
      <c r="B18">
        <v>820.66</v>
      </c>
      <c r="C18">
        <v>0</v>
      </c>
      <c r="D18">
        <v>3.482151</v>
      </c>
      <c r="E18" s="3">
        <v>3.519919E-05</v>
      </c>
      <c r="F18">
        <v>536.63</v>
      </c>
      <c r="G18" s="2">
        <f t="shared" si="0"/>
        <v>3.485328592533333</v>
      </c>
      <c r="H18" s="2">
        <f t="shared" si="1"/>
        <v>3.7186685626398583</v>
      </c>
      <c r="I18" s="3">
        <f t="shared" si="2"/>
        <v>-0.2333399701065253</v>
      </c>
    </row>
    <row r="19" spans="1:9" ht="12.75">
      <c r="A19">
        <v>17</v>
      </c>
      <c r="B19">
        <v>820.67</v>
      </c>
      <c r="C19">
        <v>0</v>
      </c>
      <c r="D19">
        <v>3.482124</v>
      </c>
      <c r="E19" s="3">
        <v>3.767733E-05</v>
      </c>
      <c r="F19">
        <v>567.12</v>
      </c>
      <c r="G19" s="2">
        <f t="shared" si="0"/>
        <v>3.4853015925333333</v>
      </c>
      <c r="H19" s="2">
        <f t="shared" si="1"/>
        <v>3.71871387578492</v>
      </c>
      <c r="I19" s="3">
        <f t="shared" si="2"/>
        <v>-0.23341228325158658</v>
      </c>
    </row>
    <row r="20" spans="1:9" ht="12.75">
      <c r="A20">
        <v>18</v>
      </c>
      <c r="B20">
        <v>820.66</v>
      </c>
      <c r="C20">
        <v>0</v>
      </c>
      <c r="D20">
        <v>3.482073</v>
      </c>
      <c r="E20" s="3">
        <v>3.103756E-05</v>
      </c>
      <c r="F20">
        <v>597.91</v>
      </c>
      <c r="G20" s="2">
        <f t="shared" si="0"/>
        <v>3.4852505925333332</v>
      </c>
      <c r="H20" s="2">
        <f t="shared" si="1"/>
        <v>3.7186685626398583</v>
      </c>
      <c r="I20" s="3">
        <f t="shared" si="2"/>
        <v>-0.2334179701065251</v>
      </c>
    </row>
    <row r="21" spans="1:9" ht="12.75">
      <c r="A21">
        <v>19</v>
      </c>
      <c r="B21">
        <v>820.67</v>
      </c>
      <c r="C21">
        <v>0</v>
      </c>
      <c r="D21">
        <v>3.482066</v>
      </c>
      <c r="E21" s="3">
        <v>1.553795E-05</v>
      </c>
      <c r="F21">
        <v>628.45</v>
      </c>
      <c r="G21" s="2">
        <f t="shared" si="0"/>
        <v>3.485243592533333</v>
      </c>
      <c r="H21" s="2">
        <f t="shared" si="1"/>
        <v>3.71871387578492</v>
      </c>
      <c r="I21" s="3">
        <f t="shared" si="2"/>
        <v>-0.2334702832515867</v>
      </c>
    </row>
    <row r="22" spans="1:9" ht="12.75">
      <c r="A22">
        <v>20</v>
      </c>
      <c r="B22">
        <v>900.73</v>
      </c>
      <c r="C22">
        <v>0</v>
      </c>
      <c r="D22">
        <v>3.693119</v>
      </c>
      <c r="E22" s="3">
        <v>4.627857E-05</v>
      </c>
      <c r="F22">
        <v>662.11</v>
      </c>
      <c r="G22" s="2">
        <f t="shared" si="0"/>
        <v>3.696296592533333</v>
      </c>
      <c r="H22" s="2">
        <f t="shared" si="1"/>
        <v>4.081490915149513</v>
      </c>
      <c r="I22" s="3">
        <f t="shared" si="2"/>
        <v>-0.38519432261618025</v>
      </c>
    </row>
    <row r="23" spans="1:9" ht="12.75">
      <c r="A23">
        <v>21</v>
      </c>
      <c r="B23">
        <v>1000.52</v>
      </c>
      <c r="C23">
        <v>0</v>
      </c>
      <c r="D23">
        <v>3.919197</v>
      </c>
      <c r="E23" s="3">
        <v>8.693806E-06</v>
      </c>
      <c r="F23">
        <v>697.54</v>
      </c>
      <c r="G23" s="2">
        <f t="shared" si="0"/>
        <v>3.922374592533333</v>
      </c>
      <c r="H23" s="2">
        <f t="shared" si="1"/>
        <v>4.533670789720994</v>
      </c>
      <c r="I23" s="3">
        <f t="shared" si="2"/>
        <v>-0.6112961971876611</v>
      </c>
    </row>
    <row r="24" spans="1:9" ht="12.75">
      <c r="A24">
        <v>22</v>
      </c>
      <c r="B24">
        <v>1100.22</v>
      </c>
      <c r="C24">
        <v>0.01</v>
      </c>
      <c r="D24">
        <v>4.115895</v>
      </c>
      <c r="E24" s="3">
        <v>8.328757E-05</v>
      </c>
      <c r="F24">
        <v>733.92</v>
      </c>
      <c r="G24" s="2">
        <f t="shared" si="0"/>
        <v>4.119072592533334</v>
      </c>
      <c r="H24" s="2">
        <f t="shared" si="1"/>
        <v>4.98544284598692</v>
      </c>
      <c r="I24" s="3">
        <f t="shared" si="2"/>
        <v>-0.866370253453586</v>
      </c>
    </row>
    <row r="25" spans="1:9" ht="12.75">
      <c r="A25">
        <v>23</v>
      </c>
      <c r="B25">
        <v>1000.51</v>
      </c>
      <c r="C25">
        <v>0</v>
      </c>
      <c r="D25">
        <v>3.9247</v>
      </c>
      <c r="E25" s="3">
        <v>1.136906E-05</v>
      </c>
      <c r="F25">
        <v>771.11</v>
      </c>
      <c r="G25" s="2">
        <f t="shared" si="0"/>
        <v>3.927877592533333</v>
      </c>
      <c r="H25" s="2">
        <f t="shared" si="1"/>
        <v>4.533625476575932</v>
      </c>
      <c r="I25" s="3">
        <f t="shared" si="2"/>
        <v>-0.6057478840425992</v>
      </c>
    </row>
    <row r="26" spans="1:9" ht="12.75">
      <c r="A26">
        <v>24</v>
      </c>
      <c r="B26">
        <v>900.73</v>
      </c>
      <c r="C26">
        <v>0</v>
      </c>
      <c r="D26">
        <v>3.704607</v>
      </c>
      <c r="E26" s="3">
        <v>2.010633E-05</v>
      </c>
      <c r="F26">
        <v>807.07</v>
      </c>
      <c r="G26" s="2">
        <f t="shared" si="0"/>
        <v>3.7077845925333333</v>
      </c>
      <c r="H26" s="2">
        <f t="shared" si="1"/>
        <v>4.081490915149513</v>
      </c>
      <c r="I26" s="3">
        <f t="shared" si="2"/>
        <v>-0.37370632261617986</v>
      </c>
    </row>
    <row r="27" spans="1:9" ht="12.75">
      <c r="A27">
        <v>25</v>
      </c>
      <c r="B27">
        <v>820.97</v>
      </c>
      <c r="C27">
        <v>0</v>
      </c>
      <c r="D27">
        <v>3.499743</v>
      </c>
      <c r="E27" s="3">
        <v>9.673229E-06</v>
      </c>
      <c r="F27">
        <v>842.59</v>
      </c>
      <c r="G27" s="2">
        <f t="shared" si="0"/>
        <v>3.502920592533333</v>
      </c>
      <c r="H27" s="2">
        <f t="shared" si="1"/>
        <v>3.7200732701367736</v>
      </c>
      <c r="I27" s="3">
        <f t="shared" si="2"/>
        <v>-0.21715267760344048</v>
      </c>
    </row>
    <row r="28" spans="1:9" ht="12.75">
      <c r="A28">
        <v>26</v>
      </c>
      <c r="B28">
        <v>820.97</v>
      </c>
      <c r="C28">
        <v>0</v>
      </c>
      <c r="D28">
        <v>3.499767</v>
      </c>
      <c r="E28" s="3">
        <v>3.824263E-05</v>
      </c>
      <c r="F28">
        <v>873.25</v>
      </c>
      <c r="G28" s="2">
        <f t="shared" si="0"/>
        <v>3.502944592533333</v>
      </c>
      <c r="H28" s="2">
        <f t="shared" si="1"/>
        <v>3.7200732701367736</v>
      </c>
      <c r="I28" s="3">
        <f t="shared" si="2"/>
        <v>-0.21712867760344068</v>
      </c>
    </row>
    <row r="29" spans="1:9" ht="12.75">
      <c r="A29">
        <v>27</v>
      </c>
      <c r="B29">
        <v>820.97</v>
      </c>
      <c r="C29">
        <v>0.01</v>
      </c>
      <c r="D29">
        <v>3.499707</v>
      </c>
      <c r="E29" s="3">
        <v>2.913755E-05</v>
      </c>
      <c r="F29">
        <v>903.98</v>
      </c>
      <c r="G29" s="2">
        <f t="shared" si="0"/>
        <v>3.502884592533333</v>
      </c>
      <c r="H29" s="2">
        <f t="shared" si="1"/>
        <v>3.7200732701367736</v>
      </c>
      <c r="I29" s="3">
        <f t="shared" si="2"/>
        <v>-0.21718867760344063</v>
      </c>
    </row>
    <row r="30" spans="1:9" ht="12.75">
      <c r="A30">
        <v>28</v>
      </c>
      <c r="B30">
        <v>820.97</v>
      </c>
      <c r="C30">
        <v>0</v>
      </c>
      <c r="D30">
        <v>3.499592</v>
      </c>
      <c r="E30" s="3">
        <v>2.811283E-05</v>
      </c>
      <c r="F30">
        <v>934.69</v>
      </c>
      <c r="G30" s="2">
        <f t="shared" si="0"/>
        <v>3.502769592533333</v>
      </c>
      <c r="H30" s="2">
        <f t="shared" si="1"/>
        <v>3.7200732701367736</v>
      </c>
      <c r="I30" s="3">
        <f t="shared" si="2"/>
        <v>-0.21730367760344071</v>
      </c>
    </row>
    <row r="31" spans="1:9" ht="12.75">
      <c r="A31">
        <v>29</v>
      </c>
      <c r="B31">
        <v>820.98</v>
      </c>
      <c r="C31">
        <v>0</v>
      </c>
      <c r="D31">
        <v>3.499562</v>
      </c>
      <c r="E31" s="3">
        <v>9.083844E-06</v>
      </c>
      <c r="F31">
        <v>966.04</v>
      </c>
      <c r="G31" s="2">
        <f t="shared" si="0"/>
        <v>3.502739592533333</v>
      </c>
      <c r="H31" s="2">
        <f t="shared" si="1"/>
        <v>3.7201185832818355</v>
      </c>
      <c r="I31" s="3">
        <f t="shared" si="2"/>
        <v>-0.21737899074850242</v>
      </c>
    </row>
    <row r="32" spans="1:9" ht="12.75">
      <c r="A32">
        <v>30</v>
      </c>
      <c r="B32">
        <v>820.97</v>
      </c>
      <c r="C32">
        <v>0.01</v>
      </c>
      <c r="D32">
        <v>3.499547</v>
      </c>
      <c r="E32" s="3">
        <v>1.465612E-05</v>
      </c>
      <c r="F32">
        <v>996.81</v>
      </c>
      <c r="G32" s="2">
        <f t="shared" si="0"/>
        <v>3.5027245925333332</v>
      </c>
      <c r="H32" s="2">
        <f t="shared" si="1"/>
        <v>3.7200732701367736</v>
      </c>
      <c r="I32" s="3">
        <f t="shared" si="2"/>
        <v>-0.21734867760344034</v>
      </c>
    </row>
    <row r="33" spans="1:9" ht="12.75">
      <c r="A33">
        <v>31</v>
      </c>
      <c r="B33">
        <v>820.97</v>
      </c>
      <c r="C33">
        <v>0.01</v>
      </c>
      <c r="D33">
        <v>3.499448</v>
      </c>
      <c r="E33" s="3">
        <v>3.023792E-05</v>
      </c>
      <c r="F33">
        <v>1027.33</v>
      </c>
      <c r="G33" s="2">
        <f t="shared" si="0"/>
        <v>3.502625592533333</v>
      </c>
      <c r="H33" s="2">
        <f t="shared" si="1"/>
        <v>3.7200732701367736</v>
      </c>
      <c r="I33" s="3">
        <f t="shared" si="2"/>
        <v>-0.21744767760344041</v>
      </c>
    </row>
    <row r="34" spans="1:9" ht="12.75">
      <c r="A34">
        <v>32</v>
      </c>
      <c r="B34">
        <v>820.97</v>
      </c>
      <c r="C34">
        <v>0.01</v>
      </c>
      <c r="D34">
        <v>3.499451</v>
      </c>
      <c r="E34" s="3">
        <v>1.129051E-05</v>
      </c>
      <c r="F34">
        <v>1058.1</v>
      </c>
      <c r="G34" s="2">
        <f t="shared" si="0"/>
        <v>3.502628592533333</v>
      </c>
      <c r="H34" s="2">
        <f t="shared" si="1"/>
        <v>3.7200732701367736</v>
      </c>
      <c r="I34" s="3">
        <f t="shared" si="2"/>
        <v>-0.21744467760344044</v>
      </c>
    </row>
    <row r="35" spans="1:9" ht="12.75">
      <c r="A35">
        <v>33</v>
      </c>
      <c r="B35">
        <v>820.98</v>
      </c>
      <c r="C35">
        <v>0</v>
      </c>
      <c r="D35">
        <v>3.499399</v>
      </c>
      <c r="E35" s="3">
        <v>3.934029E-05</v>
      </c>
      <c r="F35">
        <v>1088.65</v>
      </c>
      <c r="G35" s="2">
        <f t="shared" si="0"/>
        <v>3.502576592533333</v>
      </c>
      <c r="H35" s="2">
        <f t="shared" si="1"/>
        <v>3.7201185832818355</v>
      </c>
      <c r="I35" s="3">
        <f t="shared" si="2"/>
        <v>-0.21754199074850256</v>
      </c>
    </row>
    <row r="36" spans="1:9" ht="12.75">
      <c r="A36">
        <v>34</v>
      </c>
      <c r="B36">
        <v>820.97</v>
      </c>
      <c r="C36">
        <v>0</v>
      </c>
      <c r="D36">
        <v>3.499312</v>
      </c>
      <c r="E36" s="3">
        <v>7.653028E-05</v>
      </c>
      <c r="F36">
        <v>1119.96</v>
      </c>
      <c r="G36" s="2">
        <f t="shared" si="0"/>
        <v>3.5024895925333333</v>
      </c>
      <c r="H36" s="2">
        <f t="shared" si="1"/>
        <v>3.7200732701367736</v>
      </c>
      <c r="I36" s="3">
        <f t="shared" si="2"/>
        <v>-0.21758367760344033</v>
      </c>
    </row>
    <row r="37" spans="1:9" ht="12.75">
      <c r="A37">
        <v>35</v>
      </c>
      <c r="B37">
        <v>801.02</v>
      </c>
      <c r="C37">
        <v>0</v>
      </c>
      <c r="D37">
        <v>3.442259</v>
      </c>
      <c r="E37" s="3">
        <v>1.863675E-05</v>
      </c>
      <c r="F37">
        <v>1153.38</v>
      </c>
      <c r="G37" s="2">
        <f t="shared" si="0"/>
        <v>3.445436592533333</v>
      </c>
      <c r="H37" s="2">
        <f t="shared" si="1"/>
        <v>3.6296735457385267</v>
      </c>
      <c r="I37" s="3">
        <f t="shared" si="2"/>
        <v>-0.18423695320519373</v>
      </c>
    </row>
    <row r="38" spans="1:9" ht="12.75">
      <c r="A38">
        <v>36</v>
      </c>
      <c r="B38">
        <v>701.31</v>
      </c>
      <c r="C38">
        <v>0</v>
      </c>
      <c r="D38">
        <v>3.107985</v>
      </c>
      <c r="E38" s="3">
        <v>2.46487E-05</v>
      </c>
      <c r="F38">
        <v>1189.87</v>
      </c>
      <c r="G38" s="2">
        <f t="shared" si="0"/>
        <v>3.1111625925333333</v>
      </c>
      <c r="H38" s="2">
        <f t="shared" si="1"/>
        <v>3.17785617632754</v>
      </c>
      <c r="I38" s="3">
        <f t="shared" si="2"/>
        <v>-0.06669358379420665</v>
      </c>
    </row>
    <row r="39" spans="1:9" ht="12.75">
      <c r="A39">
        <v>37</v>
      </c>
      <c r="B39">
        <v>601.46</v>
      </c>
      <c r="C39">
        <v>0</v>
      </c>
      <c r="D39">
        <v>2.692963</v>
      </c>
      <c r="E39" s="3">
        <v>2.011084E-05</v>
      </c>
      <c r="F39">
        <v>1226.84</v>
      </c>
      <c r="G39" s="2">
        <f t="shared" si="0"/>
        <v>2.6961405925333333</v>
      </c>
      <c r="H39" s="2">
        <f t="shared" si="1"/>
        <v>2.725404422885689</v>
      </c>
      <c r="I39" s="3">
        <f t="shared" si="2"/>
        <v>-0.02926383035235558</v>
      </c>
    </row>
    <row r="40" spans="1:9" ht="12.75">
      <c r="A40">
        <v>38</v>
      </c>
      <c r="B40">
        <v>501.75</v>
      </c>
      <c r="C40">
        <v>0</v>
      </c>
      <c r="D40">
        <v>2.255639</v>
      </c>
      <c r="E40" s="3">
        <v>3.043736E-05</v>
      </c>
      <c r="F40">
        <v>1262.19</v>
      </c>
      <c r="G40" s="2">
        <f t="shared" si="0"/>
        <v>2.258816592533333</v>
      </c>
      <c r="H40" s="2">
        <f t="shared" si="1"/>
        <v>2.273587053474702</v>
      </c>
      <c r="I40" s="3">
        <f t="shared" si="2"/>
        <v>-0.014770460941369024</v>
      </c>
    </row>
    <row r="41" spans="1:9" ht="12.75">
      <c r="A41">
        <v>39</v>
      </c>
      <c r="B41">
        <v>401.9</v>
      </c>
      <c r="C41">
        <v>0</v>
      </c>
      <c r="D41">
        <v>1.811836</v>
      </c>
      <c r="E41" s="3">
        <v>4.849803E-05</v>
      </c>
      <c r="F41">
        <v>1300.08</v>
      </c>
      <c r="G41" s="2">
        <f t="shared" si="0"/>
        <v>1.8150135925333333</v>
      </c>
      <c r="H41" s="2">
        <f t="shared" si="1"/>
        <v>1.8211353000328505</v>
      </c>
      <c r="I41" s="3">
        <f t="shared" si="2"/>
        <v>-0.006121707499517237</v>
      </c>
    </row>
    <row r="42" spans="1:9" ht="12.75">
      <c r="A42">
        <v>40</v>
      </c>
      <c r="B42">
        <v>302.27</v>
      </c>
      <c r="C42">
        <v>0</v>
      </c>
      <c r="D42">
        <v>1.365227</v>
      </c>
      <c r="E42" s="3">
        <v>1.834384E-05</v>
      </c>
      <c r="F42">
        <v>1335.44</v>
      </c>
      <c r="G42" s="2">
        <f t="shared" si="0"/>
        <v>1.3684045925333332</v>
      </c>
      <c r="H42" s="2">
        <f t="shared" si="1"/>
        <v>1.369680435782358</v>
      </c>
      <c r="I42" s="3">
        <f t="shared" si="2"/>
        <v>-0.001275843249024744</v>
      </c>
    </row>
    <row r="43" spans="1:9" ht="12.75">
      <c r="A43">
        <v>41</v>
      </c>
      <c r="B43">
        <v>202.54</v>
      </c>
      <c r="C43">
        <v>0</v>
      </c>
      <c r="D43">
        <v>0.915471</v>
      </c>
      <c r="E43" s="3">
        <v>4.564414E-05</v>
      </c>
      <c r="F43">
        <v>1370.7</v>
      </c>
      <c r="G43" s="2">
        <f t="shared" si="0"/>
        <v>0.9186485925333332</v>
      </c>
      <c r="H43" s="2">
        <f t="shared" si="1"/>
        <v>0.9177724400812479</v>
      </c>
      <c r="I43" s="3">
        <f t="shared" si="2"/>
        <v>0.000876152452085277</v>
      </c>
    </row>
    <row r="44" spans="1:9" ht="12.75">
      <c r="A44">
        <v>42</v>
      </c>
      <c r="B44">
        <v>102.72</v>
      </c>
      <c r="C44">
        <v>0</v>
      </c>
      <c r="D44">
        <v>0.464701</v>
      </c>
      <c r="E44" s="3">
        <v>3.389691E-05</v>
      </c>
      <c r="F44">
        <v>1406</v>
      </c>
      <c r="G44" s="2">
        <f t="shared" si="0"/>
        <v>0.46787859253333314</v>
      </c>
      <c r="H44" s="2">
        <f t="shared" si="1"/>
        <v>0.46545662607458177</v>
      </c>
      <c r="I44" s="3">
        <f t="shared" si="2"/>
        <v>0.002421966458751368</v>
      </c>
    </row>
    <row r="45" spans="1:9" ht="12.75">
      <c r="A45">
        <v>43</v>
      </c>
      <c r="B45">
        <v>-0.04</v>
      </c>
      <c r="C45">
        <v>0</v>
      </c>
      <c r="D45" s="3">
        <v>8.10108E-08</v>
      </c>
      <c r="E45" s="3">
        <v>5.633599E-05</v>
      </c>
      <c r="F45">
        <v>1441.38</v>
      </c>
      <c r="G45" s="2">
        <f t="shared" si="0"/>
        <v>0.0031776735441331667</v>
      </c>
      <c r="H45" s="2">
        <f t="shared" si="1"/>
        <v>-0.00018125258024711128</v>
      </c>
      <c r="I45" s="3">
        <f t="shared" si="2"/>
        <v>0.003358926124380278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9" sqref="B9:E13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141</v>
      </c>
      <c r="B1">
        <v>4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4073332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3">
        <v>7.370187E-09</v>
      </c>
      <c r="E3" s="3">
        <v>3.856805E-06</v>
      </c>
    </row>
    <row r="4" spans="1:5" ht="12.75">
      <c r="A4">
        <v>2</v>
      </c>
      <c r="B4">
        <v>-0.04</v>
      </c>
      <c r="C4">
        <v>0</v>
      </c>
      <c r="D4">
        <v>-0.00619</v>
      </c>
      <c r="E4" s="3">
        <v>8.981816E-07</v>
      </c>
    </row>
    <row r="5" spans="1:5" ht="12.75">
      <c r="A5">
        <v>3</v>
      </c>
      <c r="B5">
        <v>-0.04</v>
      </c>
      <c r="C5">
        <v>0</v>
      </c>
      <c r="D5" s="3">
        <v>0.0002615552</v>
      </c>
      <c r="E5" s="3">
        <v>3.439052E-06</v>
      </c>
    </row>
    <row r="6" spans="1:5" ht="12.75">
      <c r="A6">
        <v>4</v>
      </c>
      <c r="B6">
        <v>-0.03</v>
      </c>
      <c r="C6">
        <v>0</v>
      </c>
      <c r="D6">
        <v>-0.006346</v>
      </c>
      <c r="E6" s="3">
        <v>4.660829E-06</v>
      </c>
    </row>
    <row r="7" spans="1:5" ht="12.75">
      <c r="A7">
        <v>5</v>
      </c>
      <c r="B7">
        <v>-0.03</v>
      </c>
      <c r="C7">
        <v>0</v>
      </c>
      <c r="D7" s="3">
        <v>-7.370188E-09</v>
      </c>
      <c r="E7" s="3">
        <v>1.845515E-06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8.718506666633334E-05</v>
      </c>
      <c r="D10" t="s">
        <v>21</v>
      </c>
      <c r="E10" s="5">
        <f>STDEV(D3,D5)</f>
        <v>0.0001849422440653974</v>
      </c>
    </row>
    <row r="11" spans="2:5" ht="12.75">
      <c r="B11" t="s">
        <v>22</v>
      </c>
      <c r="C11" s="5">
        <f>AVERAGE(D4,D6)</f>
        <v>-0.006268</v>
      </c>
      <c r="D11" t="s">
        <v>21</v>
      </c>
      <c r="E11" s="5">
        <f>STDEV(D4,D6)</f>
        <v>0.00011030865786512653</v>
      </c>
    </row>
    <row r="12" spans="2:5" ht="12.75">
      <c r="B12" t="s">
        <v>23</v>
      </c>
      <c r="C12" s="5">
        <f>(C10-C11)/2</f>
        <v>0.0031775925333331666</v>
      </c>
      <c r="D12" t="s">
        <v>21</v>
      </c>
      <c r="E12" s="5">
        <f>0.5*SQRT(E10^2+E11^2)</f>
        <v>0.0001076703692293643</v>
      </c>
    </row>
    <row r="13" spans="2:4" ht="12.75">
      <c r="B13" t="s">
        <v>24</v>
      </c>
      <c r="C13" s="5">
        <f>C12/l_eff</f>
        <v>0.0010408098700730975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" sqref="G2:I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</cols>
  <sheetData>
    <row r="1" spans="1:8" ht="12.75">
      <c r="A1" t="s">
        <v>141</v>
      </c>
      <c r="B1">
        <v>4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4073369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-1.333283E-07</v>
      </c>
      <c r="E3" s="3">
        <v>3.060438E-06</v>
      </c>
      <c r="F3">
        <v>27.59</v>
      </c>
      <c r="G3" s="2">
        <f>D3+rem_e</f>
        <v>0.003229157428033667</v>
      </c>
      <c r="H3" s="2">
        <f>B3*tf</f>
        <v>-0.00013593943518533345</v>
      </c>
      <c r="I3" s="3">
        <f>G3-H3</f>
        <v>0.0033650968632190003</v>
      </c>
    </row>
    <row r="4" spans="1:9" ht="12.75">
      <c r="A4">
        <v>2</v>
      </c>
      <c r="B4">
        <v>102.75</v>
      </c>
      <c r="C4">
        <v>0</v>
      </c>
      <c r="D4">
        <v>0.462715</v>
      </c>
      <c r="E4" s="3">
        <v>6.865816E-06</v>
      </c>
      <c r="F4">
        <v>64.01</v>
      </c>
      <c r="G4" s="2">
        <f aca="true" t="shared" si="0" ref="G4:G45">D4+rem_e</f>
        <v>0.46594429075633365</v>
      </c>
      <c r="H4" s="2">
        <f aca="true" t="shared" si="1" ref="H4:H45">B4*tf</f>
        <v>0.4655925655097671</v>
      </c>
      <c r="I4" s="3">
        <f aca="true" t="shared" si="2" ref="I4:I45">G4-H4</f>
        <v>0.0003517252465665699</v>
      </c>
    </row>
    <row r="5" spans="1:9" ht="12.75">
      <c r="A5">
        <v>3</v>
      </c>
      <c r="B5">
        <v>202.57</v>
      </c>
      <c r="C5">
        <v>0</v>
      </c>
      <c r="D5">
        <v>0.913575</v>
      </c>
      <c r="E5" s="3">
        <v>5.740919E-06</v>
      </c>
      <c r="F5">
        <v>99.43</v>
      </c>
      <c r="G5" s="2">
        <f t="shared" si="0"/>
        <v>0.9168042907563337</v>
      </c>
      <c r="H5" s="2">
        <f t="shared" si="1"/>
        <v>0.9179083795164332</v>
      </c>
      <c r="I5" s="3">
        <f t="shared" si="2"/>
        <v>-0.0011040887600994864</v>
      </c>
    </row>
    <row r="6" spans="1:9" ht="12.75">
      <c r="A6">
        <v>4</v>
      </c>
      <c r="B6">
        <v>302.3</v>
      </c>
      <c r="C6">
        <v>0</v>
      </c>
      <c r="D6">
        <v>1.363035</v>
      </c>
      <c r="E6" s="3">
        <v>1.277733E-05</v>
      </c>
      <c r="F6">
        <v>136.43</v>
      </c>
      <c r="G6" s="2">
        <f t="shared" si="0"/>
        <v>1.3662642907563336</v>
      </c>
      <c r="H6" s="2">
        <f t="shared" si="1"/>
        <v>1.3698163752175434</v>
      </c>
      <c r="I6" s="3">
        <f t="shared" si="2"/>
        <v>-0.0035520844612098035</v>
      </c>
    </row>
    <row r="7" spans="1:9" ht="12.75">
      <c r="A7">
        <v>5</v>
      </c>
      <c r="B7">
        <v>401.91</v>
      </c>
      <c r="C7">
        <v>0</v>
      </c>
      <c r="D7">
        <v>1.808356</v>
      </c>
      <c r="E7" s="3">
        <v>7.349622E-06</v>
      </c>
      <c r="F7">
        <v>172.99</v>
      </c>
      <c r="G7" s="2">
        <f t="shared" si="0"/>
        <v>1.8115852907563337</v>
      </c>
      <c r="H7" s="2">
        <f t="shared" si="1"/>
        <v>1.8211806131779125</v>
      </c>
      <c r="I7" s="3">
        <f t="shared" si="2"/>
        <v>-0.009595322421578789</v>
      </c>
    </row>
    <row r="8" spans="1:9" ht="12.75">
      <c r="A8">
        <v>6</v>
      </c>
      <c r="B8">
        <v>501.76</v>
      </c>
      <c r="C8">
        <v>0</v>
      </c>
      <c r="D8">
        <v>2.251032</v>
      </c>
      <c r="E8" s="3">
        <v>3.147742E-05</v>
      </c>
      <c r="F8">
        <v>209.48</v>
      </c>
      <c r="G8" s="2">
        <f t="shared" si="0"/>
        <v>2.2542612907563337</v>
      </c>
      <c r="H8" s="2">
        <f t="shared" si="1"/>
        <v>2.273632366619764</v>
      </c>
      <c r="I8" s="3">
        <f t="shared" si="2"/>
        <v>-0.01937107586343023</v>
      </c>
    </row>
    <row r="9" spans="1:9" ht="12.75">
      <c r="A9">
        <v>7</v>
      </c>
      <c r="B9">
        <v>601.47</v>
      </c>
      <c r="C9">
        <v>0</v>
      </c>
      <c r="D9">
        <v>2.685224</v>
      </c>
      <c r="E9" s="3">
        <v>1.552836E-05</v>
      </c>
      <c r="F9">
        <v>247.44</v>
      </c>
      <c r="G9" s="2">
        <f t="shared" si="0"/>
        <v>2.6884532907563337</v>
      </c>
      <c r="H9" s="2">
        <f t="shared" si="1"/>
        <v>2.7254497360307504</v>
      </c>
      <c r="I9" s="3">
        <f t="shared" si="2"/>
        <v>-0.0369964452744167</v>
      </c>
    </row>
    <row r="10" spans="1:9" ht="12.75">
      <c r="A10">
        <v>8</v>
      </c>
      <c r="B10">
        <v>701.32</v>
      </c>
      <c r="C10">
        <v>0</v>
      </c>
      <c r="D10">
        <v>3.091534</v>
      </c>
      <c r="E10" s="3">
        <v>1.62168E-05</v>
      </c>
      <c r="F10">
        <v>282.8</v>
      </c>
      <c r="G10" s="2">
        <f t="shared" si="0"/>
        <v>3.0947632907563336</v>
      </c>
      <c r="H10" s="2">
        <f t="shared" si="1"/>
        <v>3.1779014894726023</v>
      </c>
      <c r="I10" s="3">
        <f t="shared" si="2"/>
        <v>-0.08313819871626871</v>
      </c>
    </row>
    <row r="11" spans="1:9" ht="12.75">
      <c r="A11">
        <v>9</v>
      </c>
      <c r="B11">
        <v>801.04</v>
      </c>
      <c r="C11">
        <v>0</v>
      </c>
      <c r="D11">
        <v>3.426798</v>
      </c>
      <c r="E11" s="3">
        <v>5.814419E-05</v>
      </c>
      <c r="F11">
        <v>318.41</v>
      </c>
      <c r="G11" s="2">
        <f t="shared" si="0"/>
        <v>3.4300272907563336</v>
      </c>
      <c r="H11" s="2">
        <f t="shared" si="1"/>
        <v>3.62976417202865</v>
      </c>
      <c r="I11" s="3">
        <f t="shared" si="2"/>
        <v>-0.1997368812723166</v>
      </c>
    </row>
    <row r="12" spans="1:9" ht="12.75">
      <c r="A12">
        <v>10</v>
      </c>
      <c r="B12">
        <v>820.68</v>
      </c>
      <c r="C12">
        <v>0</v>
      </c>
      <c r="D12">
        <v>3.483905</v>
      </c>
      <c r="E12" s="3">
        <v>2.494552E-05</v>
      </c>
      <c r="F12">
        <v>351.47</v>
      </c>
      <c r="G12" s="2">
        <f t="shared" si="0"/>
        <v>3.487134290756334</v>
      </c>
      <c r="H12" s="2">
        <f t="shared" si="1"/>
        <v>3.718759188929982</v>
      </c>
      <c r="I12" s="3">
        <f t="shared" si="2"/>
        <v>-0.23162489817364795</v>
      </c>
    </row>
    <row r="13" spans="1:9" ht="12.75">
      <c r="A13">
        <v>11</v>
      </c>
      <c r="B13">
        <v>820.69</v>
      </c>
      <c r="C13">
        <v>0</v>
      </c>
      <c r="D13">
        <v>3.483887</v>
      </c>
      <c r="E13" s="3">
        <v>4.269283E-05</v>
      </c>
      <c r="F13">
        <v>381.95</v>
      </c>
      <c r="G13" s="2">
        <f t="shared" si="0"/>
        <v>3.487116290756334</v>
      </c>
      <c r="H13" s="2">
        <f t="shared" si="1"/>
        <v>3.718804502075044</v>
      </c>
      <c r="I13" s="3">
        <f t="shared" si="2"/>
        <v>-0.2316882113187102</v>
      </c>
    </row>
    <row r="14" spans="1:9" ht="12.75">
      <c r="A14">
        <v>12</v>
      </c>
      <c r="B14">
        <v>820.69</v>
      </c>
      <c r="C14">
        <v>0.01</v>
      </c>
      <c r="D14">
        <v>3.483815</v>
      </c>
      <c r="E14" s="3">
        <v>1.521655E-05</v>
      </c>
      <c r="F14">
        <v>412.41</v>
      </c>
      <c r="G14" s="2">
        <f t="shared" si="0"/>
        <v>3.4870442907563337</v>
      </c>
      <c r="H14" s="2">
        <f t="shared" si="1"/>
        <v>3.718804502075044</v>
      </c>
      <c r="I14" s="3">
        <f t="shared" si="2"/>
        <v>-0.2317602113187105</v>
      </c>
    </row>
    <row r="15" spans="1:9" ht="12.75">
      <c r="A15">
        <v>13</v>
      </c>
      <c r="B15">
        <v>820.7</v>
      </c>
      <c r="C15">
        <v>0</v>
      </c>
      <c r="D15">
        <v>3.483819</v>
      </c>
      <c r="E15" s="3">
        <v>5.217259E-05</v>
      </c>
      <c r="F15">
        <v>443.91</v>
      </c>
      <c r="G15" s="2">
        <f t="shared" si="0"/>
        <v>3.487048290756334</v>
      </c>
      <c r="H15" s="2">
        <f t="shared" si="1"/>
        <v>3.7188498152201057</v>
      </c>
      <c r="I15" s="3">
        <f t="shared" si="2"/>
        <v>-0.2318015244637719</v>
      </c>
    </row>
    <row r="16" spans="1:9" ht="12.75">
      <c r="A16">
        <v>14</v>
      </c>
      <c r="B16">
        <v>820.69</v>
      </c>
      <c r="C16">
        <v>0</v>
      </c>
      <c r="D16">
        <v>3.483794</v>
      </c>
      <c r="E16" s="3">
        <v>1.94652E-05</v>
      </c>
      <c r="F16">
        <v>477.24</v>
      </c>
      <c r="G16" s="2">
        <f t="shared" si="0"/>
        <v>3.487023290756334</v>
      </c>
      <c r="H16" s="2">
        <f t="shared" si="1"/>
        <v>3.718804502075044</v>
      </c>
      <c r="I16" s="3">
        <f t="shared" si="2"/>
        <v>-0.23178121131871032</v>
      </c>
    </row>
    <row r="17" spans="1:9" ht="12.75">
      <c r="A17">
        <v>15</v>
      </c>
      <c r="B17">
        <v>820.69</v>
      </c>
      <c r="C17">
        <v>0.01</v>
      </c>
      <c r="D17">
        <v>3.483754</v>
      </c>
      <c r="E17" s="3">
        <v>1.481822E-05</v>
      </c>
      <c r="F17">
        <v>509.27</v>
      </c>
      <c r="G17" s="2">
        <f t="shared" si="0"/>
        <v>3.4869832907563336</v>
      </c>
      <c r="H17" s="2">
        <f t="shared" si="1"/>
        <v>3.718804502075044</v>
      </c>
      <c r="I17" s="3">
        <f t="shared" si="2"/>
        <v>-0.23182121131871058</v>
      </c>
    </row>
    <row r="18" spans="1:9" ht="12.75">
      <c r="A18">
        <v>16</v>
      </c>
      <c r="B18">
        <v>820.69</v>
      </c>
      <c r="C18">
        <v>0.01</v>
      </c>
      <c r="D18">
        <v>3.483666</v>
      </c>
      <c r="E18" s="3">
        <v>3.843592E-05</v>
      </c>
      <c r="F18">
        <v>540.6</v>
      </c>
      <c r="G18" s="2">
        <f t="shared" si="0"/>
        <v>3.4868952907563338</v>
      </c>
      <c r="H18" s="2">
        <f t="shared" si="1"/>
        <v>3.718804502075044</v>
      </c>
      <c r="I18" s="3">
        <f t="shared" si="2"/>
        <v>-0.23190921131871045</v>
      </c>
    </row>
    <row r="19" spans="1:9" ht="12.75">
      <c r="A19">
        <v>17</v>
      </c>
      <c r="B19">
        <v>820.71</v>
      </c>
      <c r="C19">
        <v>0.01</v>
      </c>
      <c r="D19">
        <v>3.483618</v>
      </c>
      <c r="E19" s="3">
        <v>6.29876E-05</v>
      </c>
      <c r="F19">
        <v>571.09</v>
      </c>
      <c r="G19" s="2">
        <f t="shared" si="0"/>
        <v>3.4868472907563337</v>
      </c>
      <c r="H19" s="2">
        <f t="shared" si="1"/>
        <v>3.7188951283651677</v>
      </c>
      <c r="I19" s="3">
        <f t="shared" si="2"/>
        <v>-0.23204783760883396</v>
      </c>
    </row>
    <row r="20" spans="1:9" ht="12.75">
      <c r="A20">
        <v>18</v>
      </c>
      <c r="B20">
        <v>820.7</v>
      </c>
      <c r="C20">
        <v>0</v>
      </c>
      <c r="D20">
        <v>3.483566</v>
      </c>
      <c r="E20" s="3">
        <v>5.589183E-05</v>
      </c>
      <c r="F20">
        <v>601.67</v>
      </c>
      <c r="G20" s="2">
        <f t="shared" si="0"/>
        <v>3.486795290756334</v>
      </c>
      <c r="H20" s="2">
        <f t="shared" si="1"/>
        <v>3.7188498152201057</v>
      </c>
      <c r="I20" s="3">
        <f t="shared" si="2"/>
        <v>-0.23205452446377173</v>
      </c>
    </row>
    <row r="21" spans="1:9" ht="12.75">
      <c r="A21">
        <v>19</v>
      </c>
      <c r="B21">
        <v>820.69</v>
      </c>
      <c r="C21">
        <v>0.01</v>
      </c>
      <c r="D21">
        <v>3.483428</v>
      </c>
      <c r="E21" s="3">
        <v>3.217147E-05</v>
      </c>
      <c r="F21">
        <v>634.49</v>
      </c>
      <c r="G21" s="2">
        <f t="shared" si="0"/>
        <v>3.486657290756334</v>
      </c>
      <c r="H21" s="2">
        <f t="shared" si="1"/>
        <v>3.718804502075044</v>
      </c>
      <c r="I21" s="3">
        <f t="shared" si="2"/>
        <v>-0.2321472113187104</v>
      </c>
    </row>
    <row r="22" spans="1:9" ht="12.75">
      <c r="A22">
        <v>20</v>
      </c>
      <c r="B22">
        <v>900.76</v>
      </c>
      <c r="C22">
        <v>0.01</v>
      </c>
      <c r="D22">
        <v>3.694235</v>
      </c>
      <c r="E22" s="3">
        <v>8.082348E-06</v>
      </c>
      <c r="F22">
        <v>667.62</v>
      </c>
      <c r="G22" s="2">
        <f t="shared" si="0"/>
        <v>3.6974642907563338</v>
      </c>
      <c r="H22" s="2">
        <f t="shared" si="1"/>
        <v>4.081626854584699</v>
      </c>
      <c r="I22" s="3">
        <f t="shared" si="2"/>
        <v>-0.3841625638283652</v>
      </c>
    </row>
    <row r="23" spans="1:9" ht="12.75">
      <c r="A23">
        <v>21</v>
      </c>
      <c r="B23">
        <v>1000.54</v>
      </c>
      <c r="C23">
        <v>0</v>
      </c>
      <c r="D23">
        <v>3.920035</v>
      </c>
      <c r="E23" s="3">
        <v>6.440831E-05</v>
      </c>
      <c r="F23">
        <v>703.53</v>
      </c>
      <c r="G23" s="2">
        <f t="shared" si="0"/>
        <v>3.9232642907563338</v>
      </c>
      <c r="H23" s="2">
        <f t="shared" si="1"/>
        <v>4.533761416011117</v>
      </c>
      <c r="I23" s="3">
        <f t="shared" si="2"/>
        <v>-0.6104971252547835</v>
      </c>
    </row>
    <row r="24" spans="1:9" ht="12.75">
      <c r="A24">
        <v>22</v>
      </c>
      <c r="B24">
        <v>1100.26</v>
      </c>
      <c r="C24">
        <v>0</v>
      </c>
      <c r="D24">
        <v>4.11663</v>
      </c>
      <c r="E24" s="3">
        <v>1.054377E-05</v>
      </c>
      <c r="F24">
        <v>739.03</v>
      </c>
      <c r="G24" s="2">
        <f t="shared" si="0"/>
        <v>4.119859290756334</v>
      </c>
      <c r="H24" s="2">
        <f t="shared" si="1"/>
        <v>4.9856240985671665</v>
      </c>
      <c r="I24" s="3">
        <f t="shared" si="2"/>
        <v>-0.8657648078108329</v>
      </c>
    </row>
    <row r="25" spans="1:9" ht="12.75">
      <c r="A25">
        <v>23</v>
      </c>
      <c r="B25">
        <v>1000.55</v>
      </c>
      <c r="C25">
        <v>0</v>
      </c>
      <c r="D25">
        <v>3.92551</v>
      </c>
      <c r="E25" s="3">
        <v>2.373987E-05</v>
      </c>
      <c r="F25">
        <v>775.39</v>
      </c>
      <c r="G25" s="2">
        <f t="shared" si="0"/>
        <v>3.928739290756334</v>
      </c>
      <c r="H25" s="2">
        <f t="shared" si="1"/>
        <v>4.533806729156179</v>
      </c>
      <c r="I25" s="3">
        <f t="shared" si="2"/>
        <v>-0.6050674383998453</v>
      </c>
    </row>
    <row r="26" spans="1:9" ht="12.75">
      <c r="A26">
        <v>24</v>
      </c>
      <c r="B26">
        <v>900.76</v>
      </c>
      <c r="C26">
        <v>0.01</v>
      </c>
      <c r="D26">
        <v>3.705446</v>
      </c>
      <c r="E26" s="3">
        <v>2.593814E-05</v>
      </c>
      <c r="F26">
        <v>811.09</v>
      </c>
      <c r="G26" s="2">
        <f t="shared" si="0"/>
        <v>3.7086752907563336</v>
      </c>
      <c r="H26" s="2">
        <f t="shared" si="1"/>
        <v>4.081626854584699</v>
      </c>
      <c r="I26" s="3">
        <f t="shared" si="2"/>
        <v>-0.37295156382836536</v>
      </c>
    </row>
    <row r="27" spans="1:9" ht="12.75">
      <c r="A27">
        <v>25</v>
      </c>
      <c r="B27">
        <v>821</v>
      </c>
      <c r="C27">
        <v>0.01</v>
      </c>
      <c r="D27">
        <v>3.500751</v>
      </c>
      <c r="E27" s="3">
        <v>6.149127E-05</v>
      </c>
      <c r="F27">
        <v>844.23</v>
      </c>
      <c r="G27" s="2">
        <f t="shared" si="0"/>
        <v>3.503980290756334</v>
      </c>
      <c r="H27" s="2">
        <f t="shared" si="1"/>
        <v>3.720209209571959</v>
      </c>
      <c r="I27" s="3">
        <f t="shared" si="2"/>
        <v>-0.216228918815625</v>
      </c>
    </row>
    <row r="28" spans="1:9" ht="12.75">
      <c r="A28">
        <v>26</v>
      </c>
      <c r="B28">
        <v>821.01</v>
      </c>
      <c r="C28">
        <v>0</v>
      </c>
      <c r="D28">
        <v>3.500743</v>
      </c>
      <c r="E28" s="3">
        <v>5.89462E-05</v>
      </c>
      <c r="F28">
        <v>874.94</v>
      </c>
      <c r="G28" s="2">
        <f t="shared" si="0"/>
        <v>3.5039722907563338</v>
      </c>
      <c r="H28" s="2">
        <f t="shared" si="1"/>
        <v>3.7202545227170205</v>
      </c>
      <c r="I28" s="3">
        <f t="shared" si="2"/>
        <v>-0.21628223196068674</v>
      </c>
    </row>
    <row r="29" spans="1:9" ht="12.75">
      <c r="A29">
        <v>27</v>
      </c>
      <c r="B29">
        <v>821.01</v>
      </c>
      <c r="C29">
        <v>0</v>
      </c>
      <c r="D29">
        <v>3.500778</v>
      </c>
      <c r="E29" s="3">
        <v>3.936108E-05</v>
      </c>
      <c r="F29">
        <v>905.63</v>
      </c>
      <c r="G29" s="2">
        <f t="shared" si="0"/>
        <v>3.5040072907563338</v>
      </c>
      <c r="H29" s="2">
        <f t="shared" si="1"/>
        <v>3.7202545227170205</v>
      </c>
      <c r="I29" s="3">
        <f t="shared" si="2"/>
        <v>-0.21624723196068674</v>
      </c>
    </row>
    <row r="30" spans="1:9" ht="12.75">
      <c r="A30">
        <v>28</v>
      </c>
      <c r="B30">
        <v>821.01</v>
      </c>
      <c r="C30">
        <v>0</v>
      </c>
      <c r="D30">
        <v>3.500712</v>
      </c>
      <c r="E30" s="3">
        <v>7.394121E-05</v>
      </c>
      <c r="F30">
        <v>940.61</v>
      </c>
      <c r="G30" s="2">
        <f t="shared" si="0"/>
        <v>3.503941290756334</v>
      </c>
      <c r="H30" s="2">
        <f t="shared" si="1"/>
        <v>3.7202545227170205</v>
      </c>
      <c r="I30" s="3">
        <f t="shared" si="2"/>
        <v>-0.21631323196068664</v>
      </c>
    </row>
    <row r="31" spans="1:9" ht="12.75">
      <c r="A31">
        <v>29</v>
      </c>
      <c r="B31">
        <v>821</v>
      </c>
      <c r="C31">
        <v>0</v>
      </c>
      <c r="D31">
        <v>3.500584</v>
      </c>
      <c r="E31" s="3">
        <v>5.074074E-05</v>
      </c>
      <c r="F31">
        <v>971.2</v>
      </c>
      <c r="G31" s="2">
        <f t="shared" si="0"/>
        <v>3.5038132907563337</v>
      </c>
      <c r="H31" s="2">
        <f t="shared" si="1"/>
        <v>3.720209209571959</v>
      </c>
      <c r="I31" s="3">
        <f t="shared" si="2"/>
        <v>-0.21639591881562525</v>
      </c>
    </row>
    <row r="32" spans="1:9" ht="12.75">
      <c r="A32">
        <v>30</v>
      </c>
      <c r="B32">
        <v>821</v>
      </c>
      <c r="C32">
        <v>0</v>
      </c>
      <c r="D32">
        <v>3.500572</v>
      </c>
      <c r="E32" s="3">
        <v>6.085166E-05</v>
      </c>
      <c r="F32">
        <v>1001.83</v>
      </c>
      <c r="G32" s="2">
        <f t="shared" si="0"/>
        <v>3.503801290756334</v>
      </c>
      <c r="H32" s="2">
        <f t="shared" si="1"/>
        <v>3.720209209571959</v>
      </c>
      <c r="I32" s="3">
        <f t="shared" si="2"/>
        <v>-0.21640791881562516</v>
      </c>
    </row>
    <row r="33" spans="1:9" ht="12.75">
      <c r="A33">
        <v>31</v>
      </c>
      <c r="B33">
        <v>821</v>
      </c>
      <c r="C33">
        <v>0.01</v>
      </c>
      <c r="D33">
        <v>3.500562</v>
      </c>
      <c r="E33" s="3">
        <v>5.74939E-05</v>
      </c>
      <c r="F33">
        <v>1032.37</v>
      </c>
      <c r="G33" s="2">
        <f t="shared" si="0"/>
        <v>3.5037912907563338</v>
      </c>
      <c r="H33" s="2">
        <f t="shared" si="1"/>
        <v>3.720209209571959</v>
      </c>
      <c r="I33" s="3">
        <f t="shared" si="2"/>
        <v>-0.21641791881562522</v>
      </c>
    </row>
    <row r="34" spans="1:9" ht="12.75">
      <c r="A34">
        <v>32</v>
      </c>
      <c r="B34">
        <v>821</v>
      </c>
      <c r="C34">
        <v>0.01</v>
      </c>
      <c r="D34">
        <v>3.500551</v>
      </c>
      <c r="E34" s="3">
        <v>1.98478E-05</v>
      </c>
      <c r="F34">
        <v>1064.66</v>
      </c>
      <c r="G34" s="2">
        <f t="shared" si="0"/>
        <v>3.503780290756334</v>
      </c>
      <c r="H34" s="2">
        <f t="shared" si="1"/>
        <v>3.720209209571959</v>
      </c>
      <c r="I34" s="3">
        <f t="shared" si="2"/>
        <v>-0.21642891881562498</v>
      </c>
    </row>
    <row r="35" spans="1:9" ht="12.75">
      <c r="A35">
        <v>33</v>
      </c>
      <c r="B35">
        <v>821</v>
      </c>
      <c r="C35">
        <v>0</v>
      </c>
      <c r="D35">
        <v>3.500523</v>
      </c>
      <c r="E35" s="3">
        <v>4.747118E-05</v>
      </c>
      <c r="F35">
        <v>1096.61</v>
      </c>
      <c r="G35" s="2">
        <f t="shared" si="0"/>
        <v>3.5037522907563337</v>
      </c>
      <c r="H35" s="2">
        <f t="shared" si="1"/>
        <v>3.720209209571959</v>
      </c>
      <c r="I35" s="3">
        <f t="shared" si="2"/>
        <v>-0.21645691881562534</v>
      </c>
    </row>
    <row r="36" spans="1:9" ht="12.75">
      <c r="A36">
        <v>34</v>
      </c>
      <c r="B36">
        <v>821.01</v>
      </c>
      <c r="C36">
        <v>0.01</v>
      </c>
      <c r="D36">
        <v>3.50052</v>
      </c>
      <c r="E36" s="3">
        <v>9.437276E-05</v>
      </c>
      <c r="F36">
        <v>1127.14</v>
      </c>
      <c r="G36" s="2">
        <f t="shared" si="0"/>
        <v>3.5037492907563337</v>
      </c>
      <c r="H36" s="2">
        <f t="shared" si="1"/>
        <v>3.7202545227170205</v>
      </c>
      <c r="I36" s="3">
        <f t="shared" si="2"/>
        <v>-0.21650523196068683</v>
      </c>
    </row>
    <row r="37" spans="1:9" ht="12.75">
      <c r="A37">
        <v>35</v>
      </c>
      <c r="B37">
        <v>801.06</v>
      </c>
      <c r="C37">
        <v>0</v>
      </c>
      <c r="D37">
        <v>3.443499</v>
      </c>
      <c r="E37" s="3">
        <v>6.049412E-05</v>
      </c>
      <c r="F37">
        <v>1161.21</v>
      </c>
      <c r="G37" s="2">
        <f t="shared" si="0"/>
        <v>3.446728290756334</v>
      </c>
      <c r="H37" s="2">
        <f t="shared" si="1"/>
        <v>3.6298547983187737</v>
      </c>
      <c r="I37" s="3">
        <f t="shared" si="2"/>
        <v>-0.18312650756243976</v>
      </c>
    </row>
    <row r="38" spans="1:9" ht="12.75">
      <c r="A38">
        <v>36</v>
      </c>
      <c r="B38">
        <v>701.34</v>
      </c>
      <c r="C38">
        <v>0</v>
      </c>
      <c r="D38">
        <v>3.109344</v>
      </c>
      <c r="E38" s="3">
        <v>2.521513E-05</v>
      </c>
      <c r="F38">
        <v>1196.33</v>
      </c>
      <c r="G38" s="2">
        <f t="shared" si="0"/>
        <v>3.112573290756334</v>
      </c>
      <c r="H38" s="2">
        <f t="shared" si="1"/>
        <v>3.1779921157627258</v>
      </c>
      <c r="I38" s="3">
        <f t="shared" si="2"/>
        <v>-0.06541882500639185</v>
      </c>
    </row>
    <row r="39" spans="1:9" ht="12.75">
      <c r="A39">
        <v>37</v>
      </c>
      <c r="B39">
        <v>601.48</v>
      </c>
      <c r="C39">
        <v>0</v>
      </c>
      <c r="D39">
        <v>2.694292</v>
      </c>
      <c r="E39" s="3">
        <v>1.078898E-05</v>
      </c>
      <c r="F39">
        <v>1231.51</v>
      </c>
      <c r="G39" s="2">
        <f t="shared" si="0"/>
        <v>2.6975212907563337</v>
      </c>
      <c r="H39" s="2">
        <f t="shared" si="1"/>
        <v>2.7254950491758123</v>
      </c>
      <c r="I39" s="3">
        <f t="shared" si="2"/>
        <v>-0.027973758419478578</v>
      </c>
    </row>
    <row r="40" spans="1:9" ht="12.75">
      <c r="A40">
        <v>38</v>
      </c>
      <c r="B40">
        <v>501.77</v>
      </c>
      <c r="C40">
        <v>0</v>
      </c>
      <c r="D40">
        <v>2.256835</v>
      </c>
      <c r="E40" s="3">
        <v>2.726538E-05</v>
      </c>
      <c r="F40">
        <v>1266.8</v>
      </c>
      <c r="G40" s="2">
        <f t="shared" si="0"/>
        <v>2.260064290756334</v>
      </c>
      <c r="H40" s="2">
        <f t="shared" si="1"/>
        <v>2.2736776797648255</v>
      </c>
      <c r="I40" s="3">
        <f t="shared" si="2"/>
        <v>-0.013613389008491517</v>
      </c>
    </row>
    <row r="41" spans="1:9" ht="12.75">
      <c r="A41">
        <v>39</v>
      </c>
      <c r="B41">
        <v>401.92</v>
      </c>
      <c r="C41">
        <v>0</v>
      </c>
      <c r="D41">
        <v>1.812908</v>
      </c>
      <c r="E41" s="3">
        <v>4.987097E-05</v>
      </c>
      <c r="F41">
        <v>1302.31</v>
      </c>
      <c r="G41" s="2">
        <f t="shared" si="0"/>
        <v>1.8161372907563336</v>
      </c>
      <c r="H41" s="2">
        <f t="shared" si="1"/>
        <v>1.8212259263229742</v>
      </c>
      <c r="I41" s="3">
        <f t="shared" si="2"/>
        <v>-0.005088635566640631</v>
      </c>
    </row>
    <row r="42" spans="1:9" ht="12.75">
      <c r="A42">
        <v>40</v>
      </c>
      <c r="B42">
        <v>302.3</v>
      </c>
      <c r="C42">
        <v>0</v>
      </c>
      <c r="D42">
        <v>1.366105</v>
      </c>
      <c r="E42" s="3">
        <v>3.242906E-05</v>
      </c>
      <c r="F42">
        <v>1337.61</v>
      </c>
      <c r="G42" s="2">
        <f t="shared" si="0"/>
        <v>1.3693342907563335</v>
      </c>
      <c r="H42" s="2">
        <f t="shared" si="1"/>
        <v>1.3698163752175434</v>
      </c>
      <c r="I42" s="3">
        <f t="shared" si="2"/>
        <v>-0.00048208446120989734</v>
      </c>
    </row>
    <row r="43" spans="1:9" ht="12.75">
      <c r="A43">
        <v>41</v>
      </c>
      <c r="B43">
        <v>202.56</v>
      </c>
      <c r="C43">
        <v>0</v>
      </c>
      <c r="D43">
        <v>0.916084</v>
      </c>
      <c r="E43" s="3">
        <v>4.926245E-05</v>
      </c>
      <c r="F43">
        <v>1373.42</v>
      </c>
      <c r="G43" s="2">
        <f t="shared" si="0"/>
        <v>0.9193132907563337</v>
      </c>
      <c r="H43" s="2">
        <f t="shared" si="1"/>
        <v>0.9178630663713715</v>
      </c>
      <c r="I43" s="3">
        <f t="shared" si="2"/>
        <v>0.0014502243849622287</v>
      </c>
    </row>
    <row r="44" spans="1:9" ht="12.75">
      <c r="A44">
        <v>42</v>
      </c>
      <c r="B44">
        <v>102.75</v>
      </c>
      <c r="C44">
        <v>0</v>
      </c>
      <c r="D44">
        <v>0.465048</v>
      </c>
      <c r="E44" s="3">
        <v>6.051539E-05</v>
      </c>
      <c r="F44">
        <v>1408.86</v>
      </c>
      <c r="G44" s="2">
        <f t="shared" si="0"/>
        <v>0.4682772907563337</v>
      </c>
      <c r="H44" s="2">
        <f t="shared" si="1"/>
        <v>0.4655925655097671</v>
      </c>
      <c r="I44" s="3">
        <f t="shared" si="2"/>
        <v>0.0026847252465665994</v>
      </c>
    </row>
    <row r="45" spans="1:9" ht="12.75">
      <c r="A45">
        <v>43</v>
      </c>
      <c r="B45">
        <v>-0.03</v>
      </c>
      <c r="C45">
        <v>0</v>
      </c>
      <c r="D45" s="3">
        <v>1.333283E-07</v>
      </c>
      <c r="E45" s="3">
        <v>6.879809E-05</v>
      </c>
      <c r="F45">
        <v>1445.68</v>
      </c>
      <c r="G45" s="2">
        <f t="shared" si="0"/>
        <v>0.0032294240846336667</v>
      </c>
      <c r="H45" s="2">
        <f t="shared" si="1"/>
        <v>-0.00013593943518533345</v>
      </c>
      <c r="I45" s="3">
        <f t="shared" si="2"/>
        <v>0.003365363519819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45" sqref="I45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141</v>
      </c>
      <c r="B1">
        <v>4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4073400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3">
        <v>1.27383E-09</v>
      </c>
      <c r="E3" s="3">
        <v>1.492827E-06</v>
      </c>
    </row>
    <row r="4" spans="1:5" ht="12.75">
      <c r="A4">
        <v>2</v>
      </c>
      <c r="B4">
        <v>-0.03</v>
      </c>
      <c r="C4">
        <v>0</v>
      </c>
      <c r="D4">
        <v>-0.006439</v>
      </c>
      <c r="E4" s="3">
        <v>4.314304E-07</v>
      </c>
    </row>
    <row r="5" spans="1:5" ht="12.75">
      <c r="A5">
        <v>3</v>
      </c>
      <c r="B5">
        <v>-0.03</v>
      </c>
      <c r="C5">
        <v>0</v>
      </c>
      <c r="D5" s="3">
        <v>-4.255462E-06</v>
      </c>
      <c r="E5" s="3">
        <v>1.151689E-06</v>
      </c>
    </row>
    <row r="6" spans="1:5" ht="12.75">
      <c r="A6">
        <v>4</v>
      </c>
      <c r="B6">
        <v>-0.03</v>
      </c>
      <c r="C6">
        <v>0</v>
      </c>
      <c r="D6">
        <v>-0.006481</v>
      </c>
      <c r="E6" s="3">
        <v>4.333139E-07</v>
      </c>
    </row>
    <row r="7" spans="1:5" ht="12.75">
      <c r="A7">
        <v>5</v>
      </c>
      <c r="B7">
        <v>-0.03</v>
      </c>
      <c r="C7">
        <v>0</v>
      </c>
      <c r="D7" s="3">
        <v>-1.273828E-09</v>
      </c>
      <c r="E7" s="3">
        <v>1.535553E-06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-1.4184873326666669E-06</v>
      </c>
      <c r="D10" t="s">
        <v>21</v>
      </c>
      <c r="E10" s="5">
        <f>STDEV(D3,D5)</f>
        <v>3.0099667711127463E-06</v>
      </c>
    </row>
    <row r="11" spans="2:5" ht="12.75">
      <c r="B11" t="s">
        <v>22</v>
      </c>
      <c r="C11" s="5">
        <f>AVERAGE(D4,D6)</f>
        <v>-0.0064600000000000005</v>
      </c>
      <c r="D11" t="s">
        <v>21</v>
      </c>
      <c r="E11" s="5">
        <f>STDEV(D4,D6)</f>
        <v>2.9698484809596036E-05</v>
      </c>
    </row>
    <row r="12" spans="2:5" ht="12.75">
      <c r="B12" t="s">
        <v>23</v>
      </c>
      <c r="C12" s="5">
        <f>(C10-C11)/2</f>
        <v>0.003229290756333667</v>
      </c>
      <c r="D12" t="s">
        <v>21</v>
      </c>
      <c r="E12" s="5">
        <f>0.5*SQRT(E10^2+E11^2)</f>
        <v>1.4925313229116913E-05</v>
      </c>
    </row>
    <row r="13" spans="2:4" ht="12.75">
      <c r="B13" t="s">
        <v>24</v>
      </c>
      <c r="C13" s="5">
        <f>C12/l_eff</f>
        <v>0.0010577434511410634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" sqref="G2:I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</cols>
  <sheetData>
    <row r="1" spans="1:8" ht="12.75">
      <c r="A1" t="s">
        <v>141</v>
      </c>
      <c r="B1">
        <v>11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4073437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-7.699618E-08</v>
      </c>
      <c r="E3" s="3">
        <v>2.247908E-06</v>
      </c>
      <c r="F3">
        <v>27.38</v>
      </c>
      <c r="G3" s="2">
        <f>D3+rem_f</f>
        <v>0.00325393365382</v>
      </c>
      <c r="H3" s="2">
        <f>B3*tf</f>
        <v>-0.00013593943518533345</v>
      </c>
      <c r="I3" s="3">
        <f>G3-H3</f>
        <v>0.0033898730890053333</v>
      </c>
    </row>
    <row r="4" spans="1:9" ht="12.75">
      <c r="A4">
        <v>2</v>
      </c>
      <c r="B4">
        <v>102.59</v>
      </c>
      <c r="C4">
        <v>0</v>
      </c>
      <c r="D4">
        <v>0.462043</v>
      </c>
      <c r="E4" s="3">
        <v>8.378749E-06</v>
      </c>
      <c r="F4">
        <v>62.99</v>
      </c>
      <c r="G4" s="2">
        <f aca="true" t="shared" si="0" ref="G4:G45">D4+rem_f</f>
        <v>0.46529701064999995</v>
      </c>
      <c r="H4" s="2">
        <f aca="true" t="shared" si="1" ref="H4:H45">B4*tf</f>
        <v>0.46486755518877865</v>
      </c>
      <c r="I4" s="3">
        <f aca="true" t="shared" si="2" ref="I4:I45">G4-H4</f>
        <v>0.0004294554612213064</v>
      </c>
    </row>
    <row r="5" spans="1:9" ht="12.75">
      <c r="A5">
        <v>3</v>
      </c>
      <c r="B5">
        <v>202.4</v>
      </c>
      <c r="C5">
        <v>0</v>
      </c>
      <c r="D5">
        <v>0.91283</v>
      </c>
      <c r="E5" s="3">
        <v>0.0001464699</v>
      </c>
      <c r="F5">
        <v>98.08</v>
      </c>
      <c r="G5" s="2">
        <f t="shared" si="0"/>
        <v>0.91608401065</v>
      </c>
      <c r="H5" s="2">
        <f t="shared" si="1"/>
        <v>0.917138056050383</v>
      </c>
      <c r="I5" s="3">
        <f t="shared" si="2"/>
        <v>-0.001054045400383008</v>
      </c>
    </row>
    <row r="6" spans="1:9" ht="12.75">
      <c r="A6">
        <v>4</v>
      </c>
      <c r="B6">
        <v>302.13</v>
      </c>
      <c r="C6">
        <v>0</v>
      </c>
      <c r="D6">
        <v>1.362316</v>
      </c>
      <c r="E6" s="3">
        <v>8.387077E-06</v>
      </c>
      <c r="F6">
        <v>133.23</v>
      </c>
      <c r="G6" s="2">
        <f t="shared" si="0"/>
        <v>1.3655700106500002</v>
      </c>
      <c r="H6" s="2">
        <f t="shared" si="1"/>
        <v>1.3690460517514933</v>
      </c>
      <c r="I6" s="3">
        <f t="shared" si="2"/>
        <v>-0.0034760411014931325</v>
      </c>
    </row>
    <row r="7" spans="1:9" ht="12.75">
      <c r="A7">
        <v>5</v>
      </c>
      <c r="B7">
        <v>401.75</v>
      </c>
      <c r="C7">
        <v>0</v>
      </c>
      <c r="D7">
        <v>1.807565</v>
      </c>
      <c r="E7" s="3">
        <v>5.90154E-05</v>
      </c>
      <c r="F7">
        <v>168.52</v>
      </c>
      <c r="G7" s="2">
        <f t="shared" si="0"/>
        <v>1.8108190106500002</v>
      </c>
      <c r="H7" s="2">
        <f t="shared" si="1"/>
        <v>1.8204556028569239</v>
      </c>
      <c r="I7" s="3">
        <f t="shared" si="2"/>
        <v>-0.0096365922069237</v>
      </c>
    </row>
    <row r="8" spans="1:9" ht="12.75">
      <c r="A8">
        <v>6</v>
      </c>
      <c r="B8">
        <v>501.59</v>
      </c>
      <c r="C8">
        <v>0</v>
      </c>
      <c r="D8">
        <v>2.250175</v>
      </c>
      <c r="E8" s="3">
        <v>2.670792E-05</v>
      </c>
      <c r="F8">
        <v>203.86</v>
      </c>
      <c r="G8" s="2">
        <f t="shared" si="0"/>
        <v>2.25342901065</v>
      </c>
      <c r="H8" s="2">
        <f t="shared" si="1"/>
        <v>2.2728620431537134</v>
      </c>
      <c r="I8" s="3">
        <f t="shared" si="2"/>
        <v>-0.01943303250371331</v>
      </c>
    </row>
    <row r="9" spans="1:9" ht="12.75">
      <c r="A9">
        <v>7</v>
      </c>
      <c r="B9">
        <v>601.3</v>
      </c>
      <c r="C9">
        <v>0</v>
      </c>
      <c r="D9">
        <v>2.684327</v>
      </c>
      <c r="E9" s="3">
        <v>0.000128635</v>
      </c>
      <c r="F9">
        <v>238.07</v>
      </c>
      <c r="G9" s="2">
        <f t="shared" si="0"/>
        <v>2.68758101065</v>
      </c>
      <c r="H9" s="2">
        <f t="shared" si="1"/>
        <v>2.7246794125647</v>
      </c>
      <c r="I9" s="3">
        <f t="shared" si="2"/>
        <v>-0.0370984019146996</v>
      </c>
    </row>
    <row r="10" spans="1:9" ht="12.75">
      <c r="A10">
        <v>8</v>
      </c>
      <c r="B10">
        <v>701.15</v>
      </c>
      <c r="C10">
        <v>0</v>
      </c>
      <c r="D10">
        <v>3.091057</v>
      </c>
      <c r="E10" s="3">
        <v>8.574465E-05</v>
      </c>
      <c r="F10">
        <v>273.5</v>
      </c>
      <c r="G10" s="2">
        <f t="shared" si="0"/>
        <v>3.0943110106500002</v>
      </c>
      <c r="H10" s="2">
        <f t="shared" si="1"/>
        <v>3.1771311660065518</v>
      </c>
      <c r="I10" s="3">
        <f t="shared" si="2"/>
        <v>-0.08282015535655152</v>
      </c>
    </row>
    <row r="11" spans="1:9" ht="12.75">
      <c r="A11">
        <v>9</v>
      </c>
      <c r="B11">
        <v>800.88</v>
      </c>
      <c r="C11">
        <v>0</v>
      </c>
      <c r="D11">
        <v>3.426724</v>
      </c>
      <c r="E11" s="3">
        <v>0.0001619886</v>
      </c>
      <c r="F11">
        <v>310.57</v>
      </c>
      <c r="G11" s="2">
        <f t="shared" si="0"/>
        <v>3.42997801065</v>
      </c>
      <c r="H11" s="2">
        <f t="shared" si="1"/>
        <v>3.629039161707662</v>
      </c>
      <c r="I11" s="3">
        <f t="shared" si="2"/>
        <v>-0.19906115105766187</v>
      </c>
    </row>
    <row r="12" spans="1:9" ht="12.75">
      <c r="A12">
        <v>10</v>
      </c>
      <c r="B12">
        <v>820.53</v>
      </c>
      <c r="C12">
        <v>0</v>
      </c>
      <c r="D12">
        <v>3.484064</v>
      </c>
      <c r="E12" s="3">
        <v>0.000127103</v>
      </c>
      <c r="F12">
        <v>345.14</v>
      </c>
      <c r="G12" s="2">
        <f t="shared" si="0"/>
        <v>3.48731801065</v>
      </c>
      <c r="H12" s="2">
        <f t="shared" si="1"/>
        <v>3.718079491754055</v>
      </c>
      <c r="I12" s="3">
        <f t="shared" si="2"/>
        <v>-0.23076148110405503</v>
      </c>
    </row>
    <row r="13" spans="1:9" ht="12.75">
      <c r="A13">
        <v>11</v>
      </c>
      <c r="B13">
        <v>820.52</v>
      </c>
      <c r="C13">
        <v>0</v>
      </c>
      <c r="D13">
        <v>3.484078</v>
      </c>
      <c r="E13" s="3">
        <v>8.396909E-05</v>
      </c>
      <c r="F13">
        <v>375.62</v>
      </c>
      <c r="G13" s="2">
        <f t="shared" si="0"/>
        <v>3.48733201065</v>
      </c>
      <c r="H13" s="2">
        <f t="shared" si="1"/>
        <v>3.7180341786089937</v>
      </c>
      <c r="I13" s="3">
        <f t="shared" si="2"/>
        <v>-0.2307021679589938</v>
      </c>
    </row>
    <row r="14" spans="1:9" ht="12.75">
      <c r="A14">
        <v>12</v>
      </c>
      <c r="B14">
        <v>820.52</v>
      </c>
      <c r="C14">
        <v>0.01</v>
      </c>
      <c r="D14">
        <v>3.483903</v>
      </c>
      <c r="E14" s="3">
        <v>0.0001680026</v>
      </c>
      <c r="F14">
        <v>406.22</v>
      </c>
      <c r="G14" s="2">
        <f t="shared" si="0"/>
        <v>3.4871570106500003</v>
      </c>
      <c r="H14" s="2">
        <f t="shared" si="1"/>
        <v>3.7180341786089937</v>
      </c>
      <c r="I14" s="3">
        <f t="shared" si="2"/>
        <v>-0.23087716795899338</v>
      </c>
    </row>
    <row r="15" spans="1:9" ht="12.75">
      <c r="A15">
        <v>13</v>
      </c>
      <c r="B15">
        <v>820.53</v>
      </c>
      <c r="C15">
        <v>0</v>
      </c>
      <c r="D15">
        <v>3.483786</v>
      </c>
      <c r="E15" s="3">
        <v>0.0001438752</v>
      </c>
      <c r="F15">
        <v>436.67</v>
      </c>
      <c r="G15" s="2">
        <f t="shared" si="0"/>
        <v>3.48704001065</v>
      </c>
      <c r="H15" s="2">
        <f t="shared" si="1"/>
        <v>3.718079491754055</v>
      </c>
      <c r="I15" s="3">
        <f t="shared" si="2"/>
        <v>-0.23103948110405526</v>
      </c>
    </row>
    <row r="16" spans="1:9" ht="12.75">
      <c r="A16">
        <v>14</v>
      </c>
      <c r="B16">
        <v>820.53</v>
      </c>
      <c r="C16">
        <v>0.01</v>
      </c>
      <c r="D16">
        <v>3.483849</v>
      </c>
      <c r="E16" s="3">
        <v>5.558529E-05</v>
      </c>
      <c r="F16">
        <v>467.41</v>
      </c>
      <c r="G16" s="2">
        <f t="shared" si="0"/>
        <v>3.4871030106500003</v>
      </c>
      <c r="H16" s="2">
        <f t="shared" si="1"/>
        <v>3.718079491754055</v>
      </c>
      <c r="I16" s="3">
        <f t="shared" si="2"/>
        <v>-0.2309764811040549</v>
      </c>
    </row>
    <row r="17" spans="1:9" ht="12.75">
      <c r="A17">
        <v>15</v>
      </c>
      <c r="B17">
        <v>820.53</v>
      </c>
      <c r="C17">
        <v>0</v>
      </c>
      <c r="D17">
        <v>3.483624</v>
      </c>
      <c r="E17" s="3">
        <v>6.287933E-05</v>
      </c>
      <c r="F17">
        <v>498.1</v>
      </c>
      <c r="G17" s="2">
        <f t="shared" si="0"/>
        <v>3.48687801065</v>
      </c>
      <c r="H17" s="2">
        <f t="shared" si="1"/>
        <v>3.718079491754055</v>
      </c>
      <c r="I17" s="3">
        <f t="shared" si="2"/>
        <v>-0.23120148110405525</v>
      </c>
    </row>
    <row r="18" spans="1:9" ht="12.75">
      <c r="A18">
        <v>16</v>
      </c>
      <c r="B18">
        <v>820.53</v>
      </c>
      <c r="C18">
        <v>0.01</v>
      </c>
      <c r="D18">
        <v>3.483677</v>
      </c>
      <c r="E18" s="3">
        <v>0.0001484616</v>
      </c>
      <c r="F18">
        <v>528.68</v>
      </c>
      <c r="G18" s="2">
        <f t="shared" si="0"/>
        <v>3.48693101065</v>
      </c>
      <c r="H18" s="2">
        <f t="shared" si="1"/>
        <v>3.718079491754055</v>
      </c>
      <c r="I18" s="3">
        <f t="shared" si="2"/>
        <v>-0.23114848110405495</v>
      </c>
    </row>
    <row r="19" spans="1:9" ht="12.75">
      <c r="A19">
        <v>17</v>
      </c>
      <c r="B19">
        <v>820.53</v>
      </c>
      <c r="C19">
        <v>0.01</v>
      </c>
      <c r="D19">
        <v>3.483633</v>
      </c>
      <c r="E19" s="3">
        <v>0.0001698871</v>
      </c>
      <c r="F19">
        <v>559.41</v>
      </c>
      <c r="G19" s="2">
        <f t="shared" si="0"/>
        <v>3.4868870106500003</v>
      </c>
      <c r="H19" s="2">
        <f t="shared" si="1"/>
        <v>3.718079491754055</v>
      </c>
      <c r="I19" s="3">
        <f t="shared" si="2"/>
        <v>-0.23119248110405488</v>
      </c>
    </row>
    <row r="20" spans="1:9" ht="12.75">
      <c r="A20">
        <v>18</v>
      </c>
      <c r="B20">
        <v>820.54</v>
      </c>
      <c r="C20">
        <v>0</v>
      </c>
      <c r="D20">
        <v>3.483508</v>
      </c>
      <c r="E20" s="3">
        <v>0.0002780452</v>
      </c>
      <c r="F20">
        <v>589.84</v>
      </c>
      <c r="G20" s="2">
        <f t="shared" si="0"/>
        <v>3.48676201065</v>
      </c>
      <c r="H20" s="2">
        <f t="shared" si="1"/>
        <v>3.718124804899117</v>
      </c>
      <c r="I20" s="3">
        <f t="shared" si="2"/>
        <v>-0.231362794249117</v>
      </c>
    </row>
    <row r="21" spans="1:9" ht="12.75">
      <c r="A21">
        <v>19</v>
      </c>
      <c r="B21">
        <v>820.53</v>
      </c>
      <c r="C21">
        <v>0</v>
      </c>
      <c r="D21">
        <v>3.483502</v>
      </c>
      <c r="E21" s="3">
        <v>0.0001036803</v>
      </c>
      <c r="F21">
        <v>620.35</v>
      </c>
      <c r="G21" s="2">
        <f t="shared" si="0"/>
        <v>3.48675601065</v>
      </c>
      <c r="H21" s="2">
        <f t="shared" si="1"/>
        <v>3.718079491754055</v>
      </c>
      <c r="I21" s="3">
        <f t="shared" si="2"/>
        <v>-0.23132348110405498</v>
      </c>
    </row>
    <row r="22" spans="1:9" ht="12.75">
      <c r="A22">
        <v>20</v>
      </c>
      <c r="B22">
        <v>900.6</v>
      </c>
      <c r="C22">
        <v>0</v>
      </c>
      <c r="D22">
        <v>3.694565</v>
      </c>
      <c r="E22" s="3">
        <v>0.0001843536</v>
      </c>
      <c r="F22">
        <v>653.65</v>
      </c>
      <c r="G22" s="2">
        <f t="shared" si="0"/>
        <v>3.69781901065</v>
      </c>
      <c r="H22" s="2">
        <f t="shared" si="1"/>
        <v>4.08090184426371</v>
      </c>
      <c r="I22" s="3">
        <f t="shared" si="2"/>
        <v>-0.3830828336137104</v>
      </c>
    </row>
    <row r="23" spans="1:9" ht="12.75">
      <c r="A23">
        <v>21</v>
      </c>
      <c r="B23">
        <v>1000.39</v>
      </c>
      <c r="C23">
        <v>0</v>
      </c>
      <c r="D23">
        <v>3.920652</v>
      </c>
      <c r="E23" s="3">
        <v>5.840979E-05</v>
      </c>
      <c r="F23">
        <v>690.32</v>
      </c>
      <c r="G23" s="2">
        <f t="shared" si="0"/>
        <v>3.92390601065</v>
      </c>
      <c r="H23" s="2">
        <f t="shared" si="1"/>
        <v>4.5330817188351915</v>
      </c>
      <c r="I23" s="3">
        <f t="shared" si="2"/>
        <v>-0.6091757081851914</v>
      </c>
    </row>
    <row r="24" spans="1:9" ht="12.75">
      <c r="A24">
        <v>22</v>
      </c>
      <c r="B24">
        <v>1100.1</v>
      </c>
      <c r="C24">
        <v>0</v>
      </c>
      <c r="D24">
        <v>4.117575</v>
      </c>
      <c r="E24" s="3">
        <v>0.0001972011</v>
      </c>
      <c r="F24">
        <v>726.18</v>
      </c>
      <c r="G24" s="2">
        <f t="shared" si="0"/>
        <v>4.1208290106500005</v>
      </c>
      <c r="H24" s="2">
        <f t="shared" si="1"/>
        <v>4.984899088246177</v>
      </c>
      <c r="I24" s="3">
        <f t="shared" si="2"/>
        <v>-0.8640700775961765</v>
      </c>
    </row>
    <row r="25" spans="1:9" ht="12.75">
      <c r="A25">
        <v>23</v>
      </c>
      <c r="B25">
        <v>1000.39</v>
      </c>
      <c r="C25">
        <v>0</v>
      </c>
      <c r="D25">
        <v>3.926</v>
      </c>
      <c r="E25" s="3">
        <v>3.831514E-05</v>
      </c>
      <c r="F25">
        <v>762.5</v>
      </c>
      <c r="G25" s="2">
        <f t="shared" si="0"/>
        <v>3.9292540106500002</v>
      </c>
      <c r="H25" s="2">
        <f t="shared" si="1"/>
        <v>4.5330817188351915</v>
      </c>
      <c r="I25" s="3">
        <f t="shared" si="2"/>
        <v>-0.6038277081851913</v>
      </c>
    </row>
    <row r="26" spans="1:9" ht="12.75">
      <c r="A26">
        <v>24</v>
      </c>
      <c r="B26">
        <v>900.6</v>
      </c>
      <c r="C26">
        <v>0</v>
      </c>
      <c r="D26">
        <v>3.706082</v>
      </c>
      <c r="E26" s="3">
        <v>0.0002309527</v>
      </c>
      <c r="F26">
        <v>799.4</v>
      </c>
      <c r="G26" s="2">
        <f t="shared" si="0"/>
        <v>3.70933601065</v>
      </c>
      <c r="H26" s="2">
        <f t="shared" si="1"/>
        <v>4.08090184426371</v>
      </c>
      <c r="I26" s="3">
        <f t="shared" si="2"/>
        <v>-0.37156583361371043</v>
      </c>
    </row>
    <row r="27" spans="1:9" ht="12.75">
      <c r="A27">
        <v>25</v>
      </c>
      <c r="B27">
        <v>820.84</v>
      </c>
      <c r="C27">
        <v>0.01</v>
      </c>
      <c r="D27">
        <v>3.501329</v>
      </c>
      <c r="E27" s="3">
        <v>0.0002657281</v>
      </c>
      <c r="F27">
        <v>832.49</v>
      </c>
      <c r="G27" s="2">
        <f t="shared" si="0"/>
        <v>3.50458301065</v>
      </c>
      <c r="H27" s="2">
        <f t="shared" si="1"/>
        <v>3.7194841992509704</v>
      </c>
      <c r="I27" s="3">
        <f t="shared" si="2"/>
        <v>-0.21490118860097018</v>
      </c>
    </row>
    <row r="28" spans="1:9" ht="12.75">
      <c r="A28">
        <v>26</v>
      </c>
      <c r="B28">
        <v>820.84</v>
      </c>
      <c r="C28">
        <v>0.01</v>
      </c>
      <c r="D28">
        <v>3.501143</v>
      </c>
      <c r="E28" s="3">
        <v>0.0002177615</v>
      </c>
      <c r="F28">
        <v>863.61</v>
      </c>
      <c r="G28" s="2">
        <f t="shared" si="0"/>
        <v>3.50439701065</v>
      </c>
      <c r="H28" s="2">
        <f t="shared" si="1"/>
        <v>3.7194841992509704</v>
      </c>
      <c r="I28" s="3">
        <f t="shared" si="2"/>
        <v>-0.21508718860097042</v>
      </c>
    </row>
    <row r="29" spans="1:9" ht="12.75">
      <c r="A29">
        <v>27</v>
      </c>
      <c r="B29">
        <v>820.84</v>
      </c>
      <c r="C29">
        <v>0.01</v>
      </c>
      <c r="D29">
        <v>3.500957</v>
      </c>
      <c r="E29" s="3">
        <v>0.0001838029</v>
      </c>
      <c r="F29">
        <v>894.09</v>
      </c>
      <c r="G29" s="2">
        <f t="shared" si="0"/>
        <v>3.50421101065</v>
      </c>
      <c r="H29" s="2">
        <f t="shared" si="1"/>
        <v>3.7194841992509704</v>
      </c>
      <c r="I29" s="3">
        <f t="shared" si="2"/>
        <v>-0.21527318860097022</v>
      </c>
    </row>
    <row r="30" spans="1:9" ht="12.75">
      <c r="A30">
        <v>28</v>
      </c>
      <c r="B30">
        <v>820.84</v>
      </c>
      <c r="C30">
        <v>0</v>
      </c>
      <c r="D30">
        <v>3.500879</v>
      </c>
      <c r="E30" s="3">
        <v>0.0002382131</v>
      </c>
      <c r="F30">
        <v>924.75</v>
      </c>
      <c r="G30" s="2">
        <f t="shared" si="0"/>
        <v>3.50413301065</v>
      </c>
      <c r="H30" s="2">
        <f t="shared" si="1"/>
        <v>3.7194841992509704</v>
      </c>
      <c r="I30" s="3">
        <f t="shared" si="2"/>
        <v>-0.21535118860097047</v>
      </c>
    </row>
    <row r="31" spans="1:9" ht="12.75">
      <c r="A31">
        <v>29</v>
      </c>
      <c r="B31">
        <v>820.84</v>
      </c>
      <c r="C31">
        <v>0.01</v>
      </c>
      <c r="D31">
        <v>3.500876</v>
      </c>
      <c r="E31" s="3">
        <v>0.000147955</v>
      </c>
      <c r="F31">
        <v>955.24</v>
      </c>
      <c r="G31" s="2">
        <f t="shared" si="0"/>
        <v>3.50413001065</v>
      </c>
      <c r="H31" s="2">
        <f t="shared" si="1"/>
        <v>3.7194841992509704</v>
      </c>
      <c r="I31" s="3">
        <f t="shared" si="2"/>
        <v>-0.21535418860097044</v>
      </c>
    </row>
    <row r="32" spans="1:9" ht="12.75">
      <c r="A32">
        <v>30</v>
      </c>
      <c r="B32">
        <v>820.84</v>
      </c>
      <c r="C32">
        <v>0</v>
      </c>
      <c r="D32">
        <v>3.500879</v>
      </c>
      <c r="E32" s="3">
        <v>0.0001180849</v>
      </c>
      <c r="F32">
        <v>985.74</v>
      </c>
      <c r="G32" s="2">
        <f t="shared" si="0"/>
        <v>3.50413301065</v>
      </c>
      <c r="H32" s="2">
        <f t="shared" si="1"/>
        <v>3.7194841992509704</v>
      </c>
      <c r="I32" s="3">
        <f t="shared" si="2"/>
        <v>-0.21535118860097047</v>
      </c>
    </row>
    <row r="33" spans="1:9" ht="12.75">
      <c r="A33">
        <v>31</v>
      </c>
      <c r="B33">
        <v>820.84</v>
      </c>
      <c r="C33">
        <v>0</v>
      </c>
      <c r="D33">
        <v>3.500674</v>
      </c>
      <c r="E33" s="3">
        <v>9.47158E-05</v>
      </c>
      <c r="F33">
        <v>1019.16</v>
      </c>
      <c r="G33" s="2">
        <f t="shared" si="0"/>
        <v>3.50392801065</v>
      </c>
      <c r="H33" s="2">
        <f t="shared" si="1"/>
        <v>3.7194841992509704</v>
      </c>
      <c r="I33" s="3">
        <f t="shared" si="2"/>
        <v>-0.21555618860097026</v>
      </c>
    </row>
    <row r="34" spans="1:9" ht="12.75">
      <c r="A34">
        <v>32</v>
      </c>
      <c r="B34">
        <v>820.84</v>
      </c>
      <c r="C34">
        <v>0</v>
      </c>
      <c r="D34">
        <v>3.500871</v>
      </c>
      <c r="E34" s="3">
        <v>0.0001843103</v>
      </c>
      <c r="F34">
        <v>1049.71</v>
      </c>
      <c r="G34" s="2">
        <f t="shared" si="0"/>
        <v>3.50412501065</v>
      </c>
      <c r="H34" s="2">
        <f t="shared" si="1"/>
        <v>3.7194841992509704</v>
      </c>
      <c r="I34" s="3">
        <f t="shared" si="2"/>
        <v>-0.21535918860097025</v>
      </c>
    </row>
    <row r="35" spans="1:9" ht="12.75">
      <c r="A35">
        <v>33</v>
      </c>
      <c r="B35">
        <v>820.84</v>
      </c>
      <c r="C35">
        <v>0</v>
      </c>
      <c r="D35">
        <v>3.500846</v>
      </c>
      <c r="E35" s="3">
        <v>0.000100334</v>
      </c>
      <c r="F35">
        <v>1080.77</v>
      </c>
      <c r="G35" s="2">
        <f t="shared" si="0"/>
        <v>3.50410001065</v>
      </c>
      <c r="H35" s="2">
        <f t="shared" si="1"/>
        <v>3.7194841992509704</v>
      </c>
      <c r="I35" s="3">
        <f t="shared" si="2"/>
        <v>-0.2153841886009702</v>
      </c>
    </row>
    <row r="36" spans="1:9" ht="12.75">
      <c r="A36">
        <v>34</v>
      </c>
      <c r="B36">
        <v>820.84</v>
      </c>
      <c r="C36">
        <v>0</v>
      </c>
      <c r="D36">
        <v>3.500632</v>
      </c>
      <c r="E36" s="3">
        <v>0.0001965983</v>
      </c>
      <c r="F36">
        <v>1111.53</v>
      </c>
      <c r="G36" s="2">
        <f t="shared" si="0"/>
        <v>3.50388601065</v>
      </c>
      <c r="H36" s="2">
        <f t="shared" si="1"/>
        <v>3.7194841992509704</v>
      </c>
      <c r="I36" s="3">
        <f t="shared" si="2"/>
        <v>-0.21559818860097035</v>
      </c>
    </row>
    <row r="37" spans="1:9" ht="12.75">
      <c r="A37">
        <v>35</v>
      </c>
      <c r="B37">
        <v>800.89</v>
      </c>
      <c r="C37">
        <v>0</v>
      </c>
      <c r="D37">
        <v>3.44368</v>
      </c>
      <c r="E37" s="3">
        <v>0.0001289205</v>
      </c>
      <c r="F37">
        <v>1149.28</v>
      </c>
      <c r="G37" s="2">
        <f t="shared" si="0"/>
        <v>3.44693401065</v>
      </c>
      <c r="H37" s="2">
        <f t="shared" si="1"/>
        <v>3.6290844748527236</v>
      </c>
      <c r="I37" s="3">
        <f t="shared" si="2"/>
        <v>-0.1821504642027234</v>
      </c>
    </row>
    <row r="38" spans="1:9" ht="12.75">
      <c r="A38">
        <v>36</v>
      </c>
      <c r="B38">
        <v>701.18</v>
      </c>
      <c r="C38">
        <v>0</v>
      </c>
      <c r="D38">
        <v>3.108841</v>
      </c>
      <c r="E38" s="3">
        <v>0.0001593349</v>
      </c>
      <c r="F38">
        <v>1184.44</v>
      </c>
      <c r="G38" s="2">
        <f t="shared" si="0"/>
        <v>3.11209501065</v>
      </c>
      <c r="H38" s="2">
        <f t="shared" si="1"/>
        <v>3.1772671054417367</v>
      </c>
      <c r="I38" s="3">
        <f t="shared" si="2"/>
        <v>-0.06517209479173669</v>
      </c>
    </row>
    <row r="39" spans="1:9" ht="12.75">
      <c r="A39">
        <v>37</v>
      </c>
      <c r="B39">
        <v>601.32</v>
      </c>
      <c r="C39">
        <v>0</v>
      </c>
      <c r="D39">
        <v>2.693275</v>
      </c>
      <c r="E39" s="3">
        <v>0.0001673855</v>
      </c>
      <c r="F39">
        <v>1221.21</v>
      </c>
      <c r="G39" s="2">
        <f t="shared" si="0"/>
        <v>2.69652901065</v>
      </c>
      <c r="H39" s="2">
        <f t="shared" si="1"/>
        <v>2.724770038854824</v>
      </c>
      <c r="I39" s="3">
        <f t="shared" si="2"/>
        <v>-0.028241028204824214</v>
      </c>
    </row>
    <row r="40" spans="1:9" ht="12.75">
      <c r="A40">
        <v>38</v>
      </c>
      <c r="B40">
        <v>501.61</v>
      </c>
      <c r="C40">
        <v>0</v>
      </c>
      <c r="D40">
        <v>2.255853</v>
      </c>
      <c r="E40" s="3">
        <v>8.263599E-05</v>
      </c>
      <c r="F40">
        <v>1257.21</v>
      </c>
      <c r="G40" s="2">
        <f t="shared" si="0"/>
        <v>2.25910701065</v>
      </c>
      <c r="H40" s="2">
        <f t="shared" si="1"/>
        <v>2.2729526694438373</v>
      </c>
      <c r="I40" s="3">
        <f t="shared" si="2"/>
        <v>-0.013845658793837146</v>
      </c>
    </row>
    <row r="41" spans="1:9" ht="12.75">
      <c r="A41">
        <v>39</v>
      </c>
      <c r="B41">
        <v>401.76</v>
      </c>
      <c r="C41">
        <v>0</v>
      </c>
      <c r="D41">
        <v>1.811953</v>
      </c>
      <c r="E41" s="3">
        <v>0.0002094115</v>
      </c>
      <c r="F41">
        <v>1293.18</v>
      </c>
      <c r="G41" s="2">
        <f t="shared" si="0"/>
        <v>1.81520701065</v>
      </c>
      <c r="H41" s="2">
        <f t="shared" si="1"/>
        <v>1.8205009160019856</v>
      </c>
      <c r="I41" s="3">
        <f t="shared" si="2"/>
        <v>-0.005293905351985595</v>
      </c>
    </row>
    <row r="42" spans="1:9" ht="12.75">
      <c r="A42">
        <v>40</v>
      </c>
      <c r="B42">
        <v>302.13</v>
      </c>
      <c r="C42">
        <v>0</v>
      </c>
      <c r="D42">
        <v>1.365247</v>
      </c>
      <c r="E42" s="3">
        <v>5.396496E-05</v>
      </c>
      <c r="F42">
        <v>1330.03</v>
      </c>
      <c r="G42" s="2">
        <f t="shared" si="0"/>
        <v>1.3685010106500002</v>
      </c>
      <c r="H42" s="2">
        <f t="shared" si="1"/>
        <v>1.3690460517514933</v>
      </c>
      <c r="I42" s="3">
        <f t="shared" si="2"/>
        <v>-0.0005450411014931156</v>
      </c>
    </row>
    <row r="43" spans="1:9" ht="12.75">
      <c r="A43">
        <v>41</v>
      </c>
      <c r="B43">
        <v>202.4</v>
      </c>
      <c r="C43">
        <v>0</v>
      </c>
      <c r="D43">
        <v>0.915228</v>
      </c>
      <c r="E43" s="3">
        <v>8.493711E-05</v>
      </c>
      <c r="F43">
        <v>1365.29</v>
      </c>
      <c r="G43" s="2">
        <f t="shared" si="0"/>
        <v>0.91848201065</v>
      </c>
      <c r="H43" s="2">
        <f t="shared" si="1"/>
        <v>0.917138056050383</v>
      </c>
      <c r="I43" s="3">
        <f t="shared" si="2"/>
        <v>0.0013439545996170033</v>
      </c>
    </row>
    <row r="44" spans="1:9" ht="12.75">
      <c r="A44">
        <v>42</v>
      </c>
      <c r="B44">
        <v>102.59</v>
      </c>
      <c r="C44">
        <v>0</v>
      </c>
      <c r="D44">
        <v>0.464268</v>
      </c>
      <c r="E44" s="3">
        <v>5.875808E-05</v>
      </c>
      <c r="F44">
        <v>1402.83</v>
      </c>
      <c r="G44" s="2">
        <f t="shared" si="0"/>
        <v>0.46752201065</v>
      </c>
      <c r="H44" s="2">
        <f t="shared" si="1"/>
        <v>0.46486755518877865</v>
      </c>
      <c r="I44" s="3">
        <f t="shared" si="2"/>
        <v>0.002654455461221339</v>
      </c>
    </row>
    <row r="45" spans="1:9" ht="12.75">
      <c r="A45">
        <v>43</v>
      </c>
      <c r="B45">
        <v>-0.03</v>
      </c>
      <c r="C45">
        <v>0</v>
      </c>
      <c r="D45" s="3">
        <v>7.699618E-08</v>
      </c>
      <c r="E45" s="3">
        <v>5.702632E-05</v>
      </c>
      <c r="F45">
        <v>1438.04</v>
      </c>
      <c r="G45" s="2">
        <f t="shared" si="0"/>
        <v>0.00325408764618</v>
      </c>
      <c r="H45" s="2">
        <f t="shared" si="1"/>
        <v>-0.00013593943518533345</v>
      </c>
      <c r="I45" s="3">
        <f t="shared" si="2"/>
        <v>0.003390027081365333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9" sqref="B9:E13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141</v>
      </c>
      <c r="B1">
        <v>11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4073468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3">
        <v>1.07231E-08</v>
      </c>
      <c r="E3" s="3">
        <v>4.5637E-06</v>
      </c>
    </row>
    <row r="4" spans="1:5" ht="12.75">
      <c r="A4">
        <v>2</v>
      </c>
      <c r="B4">
        <v>-0.03</v>
      </c>
      <c r="C4">
        <v>0</v>
      </c>
      <c r="D4">
        <v>-0.006444</v>
      </c>
      <c r="E4" s="3">
        <v>1.20042E-06</v>
      </c>
    </row>
    <row r="5" spans="1:5" ht="12.75">
      <c r="A5">
        <v>3</v>
      </c>
      <c r="B5">
        <v>-0.04</v>
      </c>
      <c r="C5">
        <v>0</v>
      </c>
      <c r="D5" s="3">
        <v>0.0001170639</v>
      </c>
      <c r="E5" s="3">
        <v>1.632216E-06</v>
      </c>
    </row>
    <row r="6" spans="1:5" ht="12.75">
      <c r="A6">
        <v>4</v>
      </c>
      <c r="B6">
        <v>-0.03</v>
      </c>
      <c r="C6">
        <v>0</v>
      </c>
      <c r="D6">
        <v>-0.006494</v>
      </c>
      <c r="E6" s="3">
        <v>2.671073E-06</v>
      </c>
    </row>
    <row r="7" spans="1:5" ht="12.75">
      <c r="A7">
        <v>5</v>
      </c>
      <c r="B7">
        <v>-0.03</v>
      </c>
      <c r="C7">
        <v>0</v>
      </c>
      <c r="D7" s="3">
        <v>-1.07231E-08</v>
      </c>
      <c r="E7" s="3">
        <v>4.314139E-06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3.90213E-05</v>
      </c>
      <c r="D10" t="s">
        <v>21</v>
      </c>
      <c r="E10" s="5">
        <f>STDEV(D3,D5)</f>
        <v>8.276909514541854E-05</v>
      </c>
    </row>
    <row r="11" spans="2:5" ht="12.75">
      <c r="B11" t="s">
        <v>22</v>
      </c>
      <c r="C11" s="5">
        <f>AVERAGE(D4,D6)</f>
        <v>-0.006469</v>
      </c>
      <c r="D11" t="s">
        <v>21</v>
      </c>
      <c r="E11" s="5">
        <f>STDEV(D4,D6)</f>
        <v>3.535533905941405E-05</v>
      </c>
    </row>
    <row r="12" spans="2:5" ht="12.75">
      <c r="B12" t="s">
        <v>23</v>
      </c>
      <c r="C12" s="5">
        <f>(C10-C11)/2</f>
        <v>0.00325401065</v>
      </c>
      <c r="D12" t="s">
        <v>21</v>
      </c>
      <c r="E12" s="5">
        <f>0.5*SQRT(E10^2+E11^2)</f>
        <v>4.500200859738784E-05</v>
      </c>
    </row>
    <row r="13" spans="2:4" ht="12.75">
      <c r="B13" t="s">
        <v>24</v>
      </c>
      <c r="C13" s="5">
        <f>C12/l_eff</f>
        <v>0.001065840370127743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J43" sqref="J4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</cols>
  <sheetData>
    <row r="1" spans="1:8" ht="12.75">
      <c r="A1" t="s">
        <v>141</v>
      </c>
      <c r="B1">
        <v>11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4073505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-1.601767E-07</v>
      </c>
      <c r="E3" s="3">
        <v>1.242541E-05</v>
      </c>
      <c r="F3">
        <v>27.62</v>
      </c>
      <c r="G3" s="2">
        <f>D3+rem_g</f>
        <v>0.0032228511733</v>
      </c>
      <c r="H3" s="2">
        <f>B3*tf</f>
        <v>-0.00013593943518533345</v>
      </c>
      <c r="I3" s="3">
        <f>G3-H3</f>
        <v>0.0033587906084853333</v>
      </c>
    </row>
    <row r="4" spans="1:9" ht="12.75">
      <c r="A4">
        <v>2</v>
      </c>
      <c r="B4">
        <v>102.69</v>
      </c>
      <c r="C4">
        <v>0</v>
      </c>
      <c r="D4">
        <v>0.462313</v>
      </c>
      <c r="E4" s="3">
        <v>4.327681E-05</v>
      </c>
      <c r="F4">
        <v>63.44</v>
      </c>
      <c r="G4" s="2">
        <f aca="true" t="shared" si="0" ref="G4:G45">D4+rem_g</f>
        <v>0.46553601135</v>
      </c>
      <c r="H4" s="2">
        <f aca="true" t="shared" si="1" ref="H4:H45">B4*tf</f>
        <v>0.4653206866393964</v>
      </c>
      <c r="I4" s="3">
        <f aca="true" t="shared" si="2" ref="I4:I45">G4-H4</f>
        <v>0.0002153247106035927</v>
      </c>
    </row>
    <row r="5" spans="1:9" ht="12.75">
      <c r="A5">
        <v>3</v>
      </c>
      <c r="B5">
        <v>202.49</v>
      </c>
      <c r="C5">
        <v>0</v>
      </c>
      <c r="D5">
        <v>0.913003</v>
      </c>
      <c r="E5" s="3">
        <v>9.833354E-05</v>
      </c>
      <c r="F5">
        <v>98.69</v>
      </c>
      <c r="G5" s="2">
        <f t="shared" si="0"/>
        <v>0.91622601135</v>
      </c>
      <c r="H5" s="2">
        <f t="shared" si="1"/>
        <v>0.917545874355939</v>
      </c>
      <c r="I5" s="3">
        <f t="shared" si="2"/>
        <v>-0.0013198630059390037</v>
      </c>
    </row>
    <row r="6" spans="1:9" ht="12.75">
      <c r="A6">
        <v>4</v>
      </c>
      <c r="B6">
        <v>302.23</v>
      </c>
      <c r="C6">
        <v>0</v>
      </c>
      <c r="D6">
        <v>1.362492</v>
      </c>
      <c r="E6" s="3">
        <v>5.084002E-06</v>
      </c>
      <c r="F6">
        <v>135.02</v>
      </c>
      <c r="G6" s="2">
        <f t="shared" si="0"/>
        <v>1.36571501135</v>
      </c>
      <c r="H6" s="2">
        <f t="shared" si="1"/>
        <v>1.369499183202111</v>
      </c>
      <c r="I6" s="3">
        <f t="shared" si="2"/>
        <v>-0.0037841718521109957</v>
      </c>
    </row>
    <row r="7" spans="1:9" ht="12.75">
      <c r="A7">
        <v>5</v>
      </c>
      <c r="B7">
        <v>401.85</v>
      </c>
      <c r="C7">
        <v>0</v>
      </c>
      <c r="D7">
        <v>1.807495</v>
      </c>
      <c r="E7" s="3">
        <v>0.0001809393</v>
      </c>
      <c r="F7">
        <v>170.76</v>
      </c>
      <c r="G7" s="2">
        <f t="shared" si="0"/>
        <v>1.81071801135</v>
      </c>
      <c r="H7" s="2">
        <f t="shared" si="1"/>
        <v>1.8209087343075416</v>
      </c>
      <c r="I7" s="3">
        <f t="shared" si="2"/>
        <v>-0.010190722957541531</v>
      </c>
    </row>
    <row r="8" spans="1:9" ht="12.75">
      <c r="A8">
        <v>6</v>
      </c>
      <c r="B8">
        <v>501.7</v>
      </c>
      <c r="C8">
        <v>0</v>
      </c>
      <c r="D8">
        <v>2.25018</v>
      </c>
      <c r="E8" s="3">
        <v>9.523194E-05</v>
      </c>
      <c r="F8">
        <v>206.85</v>
      </c>
      <c r="G8" s="2">
        <f t="shared" si="0"/>
        <v>2.2534030113499997</v>
      </c>
      <c r="H8" s="2">
        <f t="shared" si="1"/>
        <v>2.273360487749393</v>
      </c>
      <c r="I8" s="3">
        <f t="shared" si="2"/>
        <v>-0.019957476399393492</v>
      </c>
    </row>
    <row r="9" spans="1:9" ht="12.75">
      <c r="A9">
        <v>7</v>
      </c>
      <c r="B9">
        <v>601.41</v>
      </c>
      <c r="C9">
        <v>0</v>
      </c>
      <c r="D9">
        <v>2.684189</v>
      </c>
      <c r="E9" s="3">
        <v>0.0002890615</v>
      </c>
      <c r="F9">
        <v>244.36</v>
      </c>
      <c r="G9" s="2">
        <f t="shared" si="0"/>
        <v>2.6874120113499997</v>
      </c>
      <c r="H9" s="2">
        <f t="shared" si="1"/>
        <v>2.7251778571603795</v>
      </c>
      <c r="I9" s="3">
        <f t="shared" si="2"/>
        <v>-0.03776584581037978</v>
      </c>
    </row>
    <row r="10" spans="1:9" ht="12.75">
      <c r="A10">
        <v>8</v>
      </c>
      <c r="B10">
        <v>701.26</v>
      </c>
      <c r="C10">
        <v>0</v>
      </c>
      <c r="D10">
        <v>3.090657</v>
      </c>
      <c r="E10" s="3">
        <v>0.0001169492</v>
      </c>
      <c r="F10">
        <v>279.69</v>
      </c>
      <c r="G10" s="2">
        <f t="shared" si="0"/>
        <v>3.09388001135</v>
      </c>
      <c r="H10" s="2">
        <f t="shared" si="1"/>
        <v>3.177629610602231</v>
      </c>
      <c r="I10" s="3">
        <f t="shared" si="2"/>
        <v>-0.08374959925223102</v>
      </c>
    </row>
    <row r="11" spans="1:9" ht="12.75">
      <c r="A11">
        <v>9</v>
      </c>
      <c r="B11">
        <v>800.98</v>
      </c>
      <c r="C11">
        <v>0.01</v>
      </c>
      <c r="D11">
        <v>3.425888</v>
      </c>
      <c r="E11" s="3">
        <v>0.000220237</v>
      </c>
      <c r="F11">
        <v>317.07</v>
      </c>
      <c r="G11" s="2">
        <f t="shared" si="0"/>
        <v>3.42911101135</v>
      </c>
      <c r="H11" s="2">
        <f t="shared" si="1"/>
        <v>3.62949229315828</v>
      </c>
      <c r="I11" s="3">
        <f t="shared" si="2"/>
        <v>-0.20038128180827997</v>
      </c>
    </row>
    <row r="12" spans="1:9" ht="12.75">
      <c r="A12">
        <v>10</v>
      </c>
      <c r="B12">
        <v>820.62</v>
      </c>
      <c r="C12">
        <v>0</v>
      </c>
      <c r="D12">
        <v>3.48318</v>
      </c>
      <c r="E12" s="3">
        <v>7.015059E-05</v>
      </c>
      <c r="F12">
        <v>350.08</v>
      </c>
      <c r="G12" s="2">
        <f t="shared" si="0"/>
        <v>3.4864030113499997</v>
      </c>
      <c r="H12" s="2">
        <f t="shared" si="1"/>
        <v>3.7184873100596114</v>
      </c>
      <c r="I12" s="3">
        <f t="shared" si="2"/>
        <v>-0.23208429870961167</v>
      </c>
    </row>
    <row r="13" spans="1:9" ht="12.75">
      <c r="A13">
        <v>11</v>
      </c>
      <c r="B13">
        <v>820.63</v>
      </c>
      <c r="C13">
        <v>0.01</v>
      </c>
      <c r="D13">
        <v>3.483029</v>
      </c>
      <c r="E13" s="3">
        <v>0.0001564732</v>
      </c>
      <c r="F13">
        <v>380.88</v>
      </c>
      <c r="G13" s="2">
        <f t="shared" si="0"/>
        <v>3.48625201135</v>
      </c>
      <c r="H13" s="2">
        <f t="shared" si="1"/>
        <v>3.718532623204673</v>
      </c>
      <c r="I13" s="3">
        <f t="shared" si="2"/>
        <v>-0.23228061185467297</v>
      </c>
    </row>
    <row r="14" spans="1:9" ht="12.75">
      <c r="A14">
        <v>12</v>
      </c>
      <c r="B14">
        <v>820.63</v>
      </c>
      <c r="C14">
        <v>0</v>
      </c>
      <c r="D14">
        <v>3.483234</v>
      </c>
      <c r="E14" s="3">
        <v>5.051286E-05</v>
      </c>
      <c r="F14">
        <v>411.58</v>
      </c>
      <c r="G14" s="2">
        <f t="shared" si="0"/>
        <v>3.4864570113499997</v>
      </c>
      <c r="H14" s="2">
        <f t="shared" si="1"/>
        <v>3.718532623204673</v>
      </c>
      <c r="I14" s="3">
        <f t="shared" si="2"/>
        <v>-0.23207561185467318</v>
      </c>
    </row>
    <row r="15" spans="1:9" ht="12.75">
      <c r="A15">
        <v>13</v>
      </c>
      <c r="B15">
        <v>820.63</v>
      </c>
      <c r="C15">
        <v>0.01</v>
      </c>
      <c r="D15">
        <v>3.483179</v>
      </c>
      <c r="E15" s="3">
        <v>0.0001682664</v>
      </c>
      <c r="F15">
        <v>443.23</v>
      </c>
      <c r="G15" s="2">
        <f t="shared" si="0"/>
        <v>3.4864020113499996</v>
      </c>
      <c r="H15" s="2">
        <f t="shared" si="1"/>
        <v>3.718532623204673</v>
      </c>
      <c r="I15" s="3">
        <f t="shared" si="2"/>
        <v>-0.23213061185467332</v>
      </c>
    </row>
    <row r="16" spans="1:9" ht="12.75">
      <c r="A16">
        <v>14</v>
      </c>
      <c r="B16">
        <v>820.62</v>
      </c>
      <c r="C16">
        <v>0</v>
      </c>
      <c r="D16">
        <v>3.483083</v>
      </c>
      <c r="E16" s="3">
        <v>0.0001275488</v>
      </c>
      <c r="F16">
        <v>474.18</v>
      </c>
      <c r="G16" s="2">
        <f t="shared" si="0"/>
        <v>3.48630601135</v>
      </c>
      <c r="H16" s="2">
        <f t="shared" si="1"/>
        <v>3.7184873100596114</v>
      </c>
      <c r="I16" s="3">
        <f t="shared" si="2"/>
        <v>-0.23218129870961146</v>
      </c>
    </row>
    <row r="17" spans="1:9" ht="12.75">
      <c r="A17">
        <v>15</v>
      </c>
      <c r="B17">
        <v>820.63</v>
      </c>
      <c r="C17">
        <v>0.01</v>
      </c>
      <c r="D17">
        <v>3.483074</v>
      </c>
      <c r="E17" s="3">
        <v>0.000128755</v>
      </c>
      <c r="F17">
        <v>504.96</v>
      </c>
      <c r="G17" s="2">
        <f t="shared" si="0"/>
        <v>3.4862970113499996</v>
      </c>
      <c r="H17" s="2">
        <f t="shared" si="1"/>
        <v>3.718532623204673</v>
      </c>
      <c r="I17" s="3">
        <f t="shared" si="2"/>
        <v>-0.23223561185467334</v>
      </c>
    </row>
    <row r="18" spans="1:9" ht="12.75">
      <c r="A18">
        <v>16</v>
      </c>
      <c r="B18">
        <v>820.63</v>
      </c>
      <c r="C18">
        <v>0</v>
      </c>
      <c r="D18">
        <v>3.483184</v>
      </c>
      <c r="E18" s="3">
        <v>0.0002807111</v>
      </c>
      <c r="F18">
        <v>535.54</v>
      </c>
      <c r="G18" s="2">
        <f t="shared" si="0"/>
        <v>3.48640701135</v>
      </c>
      <c r="H18" s="2">
        <f t="shared" si="1"/>
        <v>3.718532623204673</v>
      </c>
      <c r="I18" s="3">
        <f t="shared" si="2"/>
        <v>-0.23212561185467306</v>
      </c>
    </row>
    <row r="19" spans="1:9" ht="12.75">
      <c r="A19">
        <v>17</v>
      </c>
      <c r="B19">
        <v>820.63</v>
      </c>
      <c r="C19">
        <v>0</v>
      </c>
      <c r="D19">
        <v>3.482999</v>
      </c>
      <c r="E19" s="3">
        <v>0.0002067037</v>
      </c>
      <c r="F19">
        <v>566.16</v>
      </c>
      <c r="G19" s="2">
        <f t="shared" si="0"/>
        <v>3.4862220113499998</v>
      </c>
      <c r="H19" s="2">
        <f t="shared" si="1"/>
        <v>3.718532623204673</v>
      </c>
      <c r="I19" s="3">
        <f t="shared" si="2"/>
        <v>-0.23231061185467317</v>
      </c>
    </row>
    <row r="20" spans="1:9" ht="12.75">
      <c r="A20">
        <v>18</v>
      </c>
      <c r="B20">
        <v>820.63</v>
      </c>
      <c r="C20">
        <v>0</v>
      </c>
      <c r="D20">
        <v>3.483035</v>
      </c>
      <c r="E20" s="3">
        <v>0.0001264252</v>
      </c>
      <c r="F20">
        <v>597.42</v>
      </c>
      <c r="G20" s="2">
        <f t="shared" si="0"/>
        <v>3.48625801135</v>
      </c>
      <c r="H20" s="2">
        <f t="shared" si="1"/>
        <v>3.718532623204673</v>
      </c>
      <c r="I20" s="3">
        <f t="shared" si="2"/>
        <v>-0.23227461185467302</v>
      </c>
    </row>
    <row r="21" spans="1:9" ht="12.75">
      <c r="A21">
        <v>19</v>
      </c>
      <c r="B21">
        <v>820.63</v>
      </c>
      <c r="C21">
        <v>0</v>
      </c>
      <c r="D21">
        <v>3.483</v>
      </c>
      <c r="E21" s="3">
        <v>0.0005314875</v>
      </c>
      <c r="F21">
        <v>628.2</v>
      </c>
      <c r="G21" s="2">
        <f t="shared" si="0"/>
        <v>3.48622301135</v>
      </c>
      <c r="H21" s="2">
        <f t="shared" si="1"/>
        <v>3.718532623204673</v>
      </c>
      <c r="I21" s="3">
        <f t="shared" si="2"/>
        <v>-0.23230961185467303</v>
      </c>
    </row>
    <row r="22" spans="1:9" ht="12.75">
      <c r="A22">
        <v>20</v>
      </c>
      <c r="B22">
        <v>900.69</v>
      </c>
      <c r="C22">
        <v>0.01</v>
      </c>
      <c r="D22">
        <v>3.693574</v>
      </c>
      <c r="E22" s="3">
        <v>0.0002662014</v>
      </c>
      <c r="F22">
        <v>661.26</v>
      </c>
      <c r="G22" s="2">
        <f t="shared" si="0"/>
        <v>3.6967970113499997</v>
      </c>
      <c r="H22" s="2">
        <f t="shared" si="1"/>
        <v>4.081309662569266</v>
      </c>
      <c r="I22" s="3">
        <f t="shared" si="2"/>
        <v>-0.3845126512192665</v>
      </c>
    </row>
    <row r="23" spans="1:9" ht="12.75">
      <c r="A23">
        <v>21</v>
      </c>
      <c r="B23">
        <v>1000.48</v>
      </c>
      <c r="C23">
        <v>0</v>
      </c>
      <c r="D23">
        <v>3.919573</v>
      </c>
      <c r="E23" s="3">
        <v>4.557829E-05</v>
      </c>
      <c r="F23">
        <v>696.55</v>
      </c>
      <c r="G23" s="2">
        <f t="shared" si="0"/>
        <v>3.92279601135</v>
      </c>
      <c r="H23" s="2">
        <f t="shared" si="1"/>
        <v>4.533489537140747</v>
      </c>
      <c r="I23" s="3">
        <f t="shared" si="2"/>
        <v>-0.6106935257907473</v>
      </c>
    </row>
    <row r="24" spans="1:9" ht="12.75">
      <c r="A24">
        <v>22</v>
      </c>
      <c r="B24">
        <v>1100.18</v>
      </c>
      <c r="C24">
        <v>0</v>
      </c>
      <c r="D24">
        <v>4.116182</v>
      </c>
      <c r="E24" s="3">
        <v>5.6895E-05</v>
      </c>
      <c r="F24">
        <v>731.77</v>
      </c>
      <c r="G24" s="2">
        <f t="shared" si="0"/>
        <v>4.1194050113500005</v>
      </c>
      <c r="H24" s="2">
        <f t="shared" si="1"/>
        <v>4.985261593406673</v>
      </c>
      <c r="I24" s="3">
        <f t="shared" si="2"/>
        <v>-0.8658565820566722</v>
      </c>
    </row>
    <row r="25" spans="1:9" ht="12.75">
      <c r="A25">
        <v>23</v>
      </c>
      <c r="B25">
        <v>1000.47</v>
      </c>
      <c r="C25">
        <v>0</v>
      </c>
      <c r="D25">
        <v>3.924866</v>
      </c>
      <c r="E25" s="3">
        <v>0.0002050576</v>
      </c>
      <c r="F25">
        <v>767.47</v>
      </c>
      <c r="G25" s="2">
        <f t="shared" si="0"/>
        <v>3.92808901135</v>
      </c>
      <c r="H25" s="2">
        <f t="shared" si="1"/>
        <v>4.533444223995685</v>
      </c>
      <c r="I25" s="3">
        <f t="shared" si="2"/>
        <v>-0.6053552126456854</v>
      </c>
    </row>
    <row r="26" spans="1:9" ht="12.75">
      <c r="A26">
        <v>24</v>
      </c>
      <c r="B26">
        <v>900.69</v>
      </c>
      <c r="C26">
        <v>0</v>
      </c>
      <c r="D26">
        <v>3.705076</v>
      </c>
      <c r="E26" s="3">
        <v>0.0002764155</v>
      </c>
      <c r="F26">
        <v>802.7</v>
      </c>
      <c r="G26" s="2">
        <f t="shared" si="0"/>
        <v>3.70829901135</v>
      </c>
      <c r="H26" s="2">
        <f t="shared" si="1"/>
        <v>4.081309662569266</v>
      </c>
      <c r="I26" s="3">
        <f t="shared" si="2"/>
        <v>-0.37301065121926635</v>
      </c>
    </row>
    <row r="27" spans="1:9" ht="12.75">
      <c r="A27">
        <v>25</v>
      </c>
      <c r="B27">
        <v>820.93</v>
      </c>
      <c r="C27">
        <v>0</v>
      </c>
      <c r="D27">
        <v>3.500153</v>
      </c>
      <c r="E27" s="3">
        <v>0.000155032</v>
      </c>
      <c r="F27">
        <v>835.75</v>
      </c>
      <c r="G27" s="2">
        <f t="shared" si="0"/>
        <v>3.50337601135</v>
      </c>
      <c r="H27" s="2">
        <f t="shared" si="1"/>
        <v>3.719892017556526</v>
      </c>
      <c r="I27" s="3">
        <f t="shared" si="2"/>
        <v>-0.21651600620652633</v>
      </c>
    </row>
    <row r="28" spans="1:9" ht="12.75">
      <c r="A28">
        <v>26</v>
      </c>
      <c r="B28">
        <v>820.93</v>
      </c>
      <c r="C28">
        <v>0</v>
      </c>
      <c r="D28">
        <v>3.500161</v>
      </c>
      <c r="E28" s="3">
        <v>0.0004698703</v>
      </c>
      <c r="F28">
        <v>866.46</v>
      </c>
      <c r="G28" s="2">
        <f t="shared" si="0"/>
        <v>3.5033840113499997</v>
      </c>
      <c r="H28" s="2">
        <f t="shared" si="1"/>
        <v>3.719892017556526</v>
      </c>
      <c r="I28" s="3">
        <f t="shared" si="2"/>
        <v>-0.21650800620652655</v>
      </c>
    </row>
    <row r="29" spans="1:9" ht="12.75">
      <c r="A29">
        <v>27</v>
      </c>
      <c r="B29">
        <v>820.93</v>
      </c>
      <c r="C29">
        <v>0</v>
      </c>
      <c r="D29">
        <v>3.500062</v>
      </c>
      <c r="E29" s="3">
        <v>7.426028E-06</v>
      </c>
      <c r="F29">
        <v>899.14</v>
      </c>
      <c r="G29" s="2">
        <f t="shared" si="0"/>
        <v>3.5032850113499996</v>
      </c>
      <c r="H29" s="2">
        <f t="shared" si="1"/>
        <v>3.719892017556526</v>
      </c>
      <c r="I29" s="3">
        <f t="shared" si="2"/>
        <v>-0.21660700620652662</v>
      </c>
    </row>
    <row r="30" spans="1:9" ht="12.75">
      <c r="A30">
        <v>28</v>
      </c>
      <c r="B30">
        <v>820.93</v>
      </c>
      <c r="C30">
        <v>0</v>
      </c>
      <c r="D30">
        <v>3.500054</v>
      </c>
      <c r="E30" s="3">
        <v>9.632068E-05</v>
      </c>
      <c r="F30">
        <v>931.54</v>
      </c>
      <c r="G30" s="2">
        <f t="shared" si="0"/>
        <v>3.50327701135</v>
      </c>
      <c r="H30" s="2">
        <f t="shared" si="1"/>
        <v>3.719892017556526</v>
      </c>
      <c r="I30" s="3">
        <f t="shared" si="2"/>
        <v>-0.2166150062065264</v>
      </c>
    </row>
    <row r="31" spans="1:9" ht="12.75">
      <c r="A31">
        <v>29</v>
      </c>
      <c r="B31">
        <v>820.94</v>
      </c>
      <c r="C31">
        <v>0</v>
      </c>
      <c r="D31">
        <v>3.500003</v>
      </c>
      <c r="E31" s="3">
        <v>8.791924E-05</v>
      </c>
      <c r="F31">
        <v>962.17</v>
      </c>
      <c r="G31" s="2">
        <f t="shared" si="0"/>
        <v>3.50322601135</v>
      </c>
      <c r="H31" s="2">
        <f t="shared" si="1"/>
        <v>3.7199373307015886</v>
      </c>
      <c r="I31" s="3">
        <f t="shared" si="2"/>
        <v>-0.21671131935158883</v>
      </c>
    </row>
    <row r="32" spans="1:9" ht="12.75">
      <c r="A32">
        <v>30</v>
      </c>
      <c r="B32">
        <v>820.93</v>
      </c>
      <c r="C32">
        <v>0</v>
      </c>
      <c r="D32">
        <v>3.500029</v>
      </c>
      <c r="E32" s="3">
        <v>0.0001815742</v>
      </c>
      <c r="F32">
        <v>992.72</v>
      </c>
      <c r="G32" s="2">
        <f t="shared" si="0"/>
        <v>3.50325201135</v>
      </c>
      <c r="H32" s="2">
        <f t="shared" si="1"/>
        <v>3.719892017556526</v>
      </c>
      <c r="I32" s="3">
        <f t="shared" si="2"/>
        <v>-0.21664000620652635</v>
      </c>
    </row>
    <row r="33" spans="1:9" ht="12.75">
      <c r="A33">
        <v>31</v>
      </c>
      <c r="B33">
        <v>820.93</v>
      </c>
      <c r="C33">
        <v>0</v>
      </c>
      <c r="D33">
        <v>3.499935</v>
      </c>
      <c r="E33" s="3">
        <v>0.0001421683</v>
      </c>
      <c r="F33">
        <v>1023.3</v>
      </c>
      <c r="G33" s="2">
        <f t="shared" si="0"/>
        <v>3.5031580113499996</v>
      </c>
      <c r="H33" s="2">
        <f t="shared" si="1"/>
        <v>3.719892017556526</v>
      </c>
      <c r="I33" s="3">
        <f t="shared" si="2"/>
        <v>-0.2167340062065266</v>
      </c>
    </row>
    <row r="34" spans="1:9" ht="12.75">
      <c r="A34">
        <v>32</v>
      </c>
      <c r="B34">
        <v>820.93</v>
      </c>
      <c r="C34">
        <v>0</v>
      </c>
      <c r="D34">
        <v>3.49995</v>
      </c>
      <c r="E34" s="3">
        <v>0.0002797112</v>
      </c>
      <c r="F34">
        <v>1054.29</v>
      </c>
      <c r="G34" s="2">
        <f t="shared" si="0"/>
        <v>3.50317301135</v>
      </c>
      <c r="H34" s="2">
        <f t="shared" si="1"/>
        <v>3.719892017556526</v>
      </c>
      <c r="I34" s="3">
        <f t="shared" si="2"/>
        <v>-0.2167190062065263</v>
      </c>
    </row>
    <row r="35" spans="1:9" ht="12.75">
      <c r="A35">
        <v>33</v>
      </c>
      <c r="B35">
        <v>820.93</v>
      </c>
      <c r="C35">
        <v>0.01</v>
      </c>
      <c r="D35">
        <v>3.499846</v>
      </c>
      <c r="E35" s="3">
        <v>0.0001156852</v>
      </c>
      <c r="F35">
        <v>1085.12</v>
      </c>
      <c r="G35" s="2">
        <f t="shared" si="0"/>
        <v>3.5030690113499996</v>
      </c>
      <c r="H35" s="2">
        <f t="shared" si="1"/>
        <v>3.719892017556526</v>
      </c>
      <c r="I35" s="3">
        <f t="shared" si="2"/>
        <v>-0.21682300620652661</v>
      </c>
    </row>
    <row r="36" spans="1:9" ht="12.75">
      <c r="A36">
        <v>34</v>
      </c>
      <c r="B36">
        <v>820.93</v>
      </c>
      <c r="C36">
        <v>0.01</v>
      </c>
      <c r="D36">
        <v>3.500135</v>
      </c>
      <c r="E36" s="3">
        <v>0.0001265282</v>
      </c>
      <c r="F36">
        <v>1115.77</v>
      </c>
      <c r="G36" s="2">
        <f t="shared" si="0"/>
        <v>3.50335801135</v>
      </c>
      <c r="H36" s="2">
        <f t="shared" si="1"/>
        <v>3.719892017556526</v>
      </c>
      <c r="I36" s="3">
        <f t="shared" si="2"/>
        <v>-0.2165340062065262</v>
      </c>
    </row>
    <row r="37" spans="1:9" ht="12.75">
      <c r="A37">
        <v>35</v>
      </c>
      <c r="B37">
        <v>800.98</v>
      </c>
      <c r="C37">
        <v>0</v>
      </c>
      <c r="D37">
        <v>3.443112</v>
      </c>
      <c r="E37" s="3">
        <v>4.914665E-05</v>
      </c>
      <c r="F37">
        <v>1149.05</v>
      </c>
      <c r="G37" s="2">
        <f t="shared" si="0"/>
        <v>3.44633501135</v>
      </c>
      <c r="H37" s="2">
        <f t="shared" si="1"/>
        <v>3.62949229315828</v>
      </c>
      <c r="I37" s="3">
        <f t="shared" si="2"/>
        <v>-0.18315728180827984</v>
      </c>
    </row>
    <row r="38" spans="1:9" ht="12.75">
      <c r="A38">
        <v>36</v>
      </c>
      <c r="B38">
        <v>701.26</v>
      </c>
      <c r="C38">
        <v>0</v>
      </c>
      <c r="D38">
        <v>3.108883</v>
      </c>
      <c r="E38" s="3">
        <v>0.0002981785</v>
      </c>
      <c r="F38">
        <v>1184.23</v>
      </c>
      <c r="G38" s="2">
        <f t="shared" si="0"/>
        <v>3.11210601135</v>
      </c>
      <c r="H38" s="2">
        <f t="shared" si="1"/>
        <v>3.177629610602231</v>
      </c>
      <c r="I38" s="3">
        <f t="shared" si="2"/>
        <v>-0.06552359925223117</v>
      </c>
    </row>
    <row r="39" spans="1:9" ht="12.75">
      <c r="A39">
        <v>37</v>
      </c>
      <c r="B39">
        <v>601.41</v>
      </c>
      <c r="C39">
        <v>0.01</v>
      </c>
      <c r="D39">
        <v>2.693519</v>
      </c>
      <c r="E39" s="3">
        <v>0.0003964175</v>
      </c>
      <c r="F39">
        <v>1219.75</v>
      </c>
      <c r="G39" s="2">
        <f t="shared" si="0"/>
        <v>2.69674201135</v>
      </c>
      <c r="H39" s="2">
        <f t="shared" si="1"/>
        <v>2.7251778571603795</v>
      </c>
      <c r="I39" s="3">
        <f t="shared" si="2"/>
        <v>-0.0284358458103795</v>
      </c>
    </row>
    <row r="40" spans="1:9" ht="12.75">
      <c r="A40">
        <v>38</v>
      </c>
      <c r="B40">
        <v>501.69</v>
      </c>
      <c r="C40">
        <v>0</v>
      </c>
      <c r="D40">
        <v>2.256047</v>
      </c>
      <c r="E40" s="3">
        <v>0.0002560757</v>
      </c>
      <c r="F40">
        <v>1254.96</v>
      </c>
      <c r="G40" s="2">
        <f t="shared" si="0"/>
        <v>2.25927001135</v>
      </c>
      <c r="H40" s="2">
        <f t="shared" si="1"/>
        <v>2.273315174604331</v>
      </c>
      <c r="I40" s="3">
        <f t="shared" si="2"/>
        <v>-0.01404516325433125</v>
      </c>
    </row>
    <row r="41" spans="1:9" ht="12.75">
      <c r="A41">
        <v>39</v>
      </c>
      <c r="B41">
        <v>401.85</v>
      </c>
      <c r="C41">
        <v>0.01</v>
      </c>
      <c r="D41">
        <v>1.812224</v>
      </c>
      <c r="E41" s="3">
        <v>0.0001623227</v>
      </c>
      <c r="F41">
        <v>1290.16</v>
      </c>
      <c r="G41" s="2">
        <f t="shared" si="0"/>
        <v>1.81544701135</v>
      </c>
      <c r="H41" s="2">
        <f t="shared" si="1"/>
        <v>1.8209087343075416</v>
      </c>
      <c r="I41" s="3">
        <f t="shared" si="2"/>
        <v>-0.005461722957541548</v>
      </c>
    </row>
    <row r="42" spans="1:9" ht="12.75">
      <c r="A42">
        <v>40</v>
      </c>
      <c r="B42">
        <v>302.23</v>
      </c>
      <c r="C42">
        <v>0</v>
      </c>
      <c r="D42">
        <v>1.365603</v>
      </c>
      <c r="E42" s="3">
        <v>3.489818E-05</v>
      </c>
      <c r="F42">
        <v>1325.41</v>
      </c>
      <c r="G42" s="2">
        <f t="shared" si="0"/>
        <v>1.36882601135</v>
      </c>
      <c r="H42" s="2">
        <f t="shared" si="1"/>
        <v>1.369499183202111</v>
      </c>
      <c r="I42" s="3">
        <f t="shared" si="2"/>
        <v>-0.0006731718521111318</v>
      </c>
    </row>
    <row r="43" spans="1:9" ht="12.75">
      <c r="A43">
        <v>41</v>
      </c>
      <c r="B43">
        <v>202.49</v>
      </c>
      <c r="C43">
        <v>0</v>
      </c>
      <c r="D43">
        <v>0.91558</v>
      </c>
      <c r="E43" s="3">
        <v>4.549493E-05</v>
      </c>
      <c r="F43">
        <v>1361.06</v>
      </c>
      <c r="G43" s="2">
        <f t="shared" si="0"/>
        <v>0.91880301135</v>
      </c>
      <c r="H43" s="2">
        <f t="shared" si="1"/>
        <v>0.917545874355939</v>
      </c>
      <c r="I43" s="3">
        <f t="shared" si="2"/>
        <v>0.0012571369940609367</v>
      </c>
    </row>
    <row r="44" spans="1:9" ht="12.75">
      <c r="A44">
        <v>42</v>
      </c>
      <c r="B44">
        <v>102.67</v>
      </c>
      <c r="C44">
        <v>0</v>
      </c>
      <c r="D44">
        <v>0.464681</v>
      </c>
      <c r="E44" s="3">
        <v>4.129073E-05</v>
      </c>
      <c r="F44">
        <v>1396.54</v>
      </c>
      <c r="G44" s="2">
        <f t="shared" si="0"/>
        <v>0.46790401135000004</v>
      </c>
      <c r="H44" s="2">
        <f t="shared" si="1"/>
        <v>0.4652300603492729</v>
      </c>
      <c r="I44" s="3">
        <f t="shared" si="2"/>
        <v>0.0026739510007271483</v>
      </c>
    </row>
    <row r="45" spans="1:9" ht="12.75">
      <c r="A45">
        <v>43</v>
      </c>
      <c r="B45">
        <v>-0.03</v>
      </c>
      <c r="C45">
        <v>0</v>
      </c>
      <c r="D45" s="3">
        <v>1.601767E-07</v>
      </c>
      <c r="E45" s="3">
        <v>7.212745E-05</v>
      </c>
      <c r="F45">
        <v>1433.62</v>
      </c>
      <c r="G45" s="2">
        <f t="shared" si="0"/>
        <v>0.0032231715267</v>
      </c>
      <c r="H45" s="2">
        <f t="shared" si="1"/>
        <v>-0.00013593943518533345</v>
      </c>
      <c r="I45" s="3">
        <f t="shared" si="2"/>
        <v>0.0033591109618853333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141</v>
      </c>
      <c r="B1">
        <v>11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4073536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3">
        <v>6.094681E-09</v>
      </c>
      <c r="E3" s="3">
        <v>1.810688E-06</v>
      </c>
    </row>
    <row r="4" spans="1:5" ht="12.75">
      <c r="A4">
        <v>2</v>
      </c>
      <c r="B4">
        <v>-0.03</v>
      </c>
      <c r="C4">
        <v>0</v>
      </c>
      <c r="D4">
        <v>-0.006454</v>
      </c>
      <c r="E4" s="3">
        <v>1.703809E-06</v>
      </c>
    </row>
    <row r="5" spans="1:5" ht="12.75">
      <c r="A5">
        <v>3</v>
      </c>
      <c r="B5">
        <v>-0.03</v>
      </c>
      <c r="C5">
        <v>0</v>
      </c>
      <c r="D5" s="3">
        <v>0.0001275681</v>
      </c>
      <c r="E5" s="3">
        <v>1.65457E-06</v>
      </c>
    </row>
    <row r="6" spans="1:5" ht="12.75">
      <c r="A6">
        <v>4</v>
      </c>
      <c r="B6">
        <v>-0.03</v>
      </c>
      <c r="C6">
        <v>0</v>
      </c>
      <c r="D6">
        <v>-0.006353</v>
      </c>
      <c r="E6" s="3">
        <v>5.067668E-06</v>
      </c>
    </row>
    <row r="7" spans="1:5" ht="12.75">
      <c r="A7">
        <v>5</v>
      </c>
      <c r="B7">
        <v>-0.03</v>
      </c>
      <c r="C7">
        <v>0</v>
      </c>
      <c r="D7" s="3">
        <v>-6.094681E-09</v>
      </c>
      <c r="E7" s="3">
        <v>7.019558E-07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4.25227E-05</v>
      </c>
      <c r="D10" t="s">
        <v>21</v>
      </c>
      <c r="E10" s="5">
        <f>STDEV(D3,D5)</f>
        <v>9.019995898281934E-05</v>
      </c>
    </row>
    <row r="11" spans="2:5" ht="12.75">
      <c r="B11" t="s">
        <v>22</v>
      </c>
      <c r="C11" s="5">
        <f>AVERAGE(D4,D6)</f>
        <v>-0.0064034999999999995</v>
      </c>
      <c r="D11" t="s">
        <v>21</v>
      </c>
      <c r="E11" s="5">
        <f>STDEV(D4,D6)</f>
        <v>7.141778489985816E-05</v>
      </c>
    </row>
    <row r="12" spans="2:5" ht="12.75">
      <c r="B12" t="s">
        <v>23</v>
      </c>
      <c r="C12" s="5">
        <f>(C10-C11)/2</f>
        <v>0.00322301135</v>
      </c>
      <c r="D12" t="s">
        <v>21</v>
      </c>
      <c r="E12" s="5">
        <f>0.5*SQRT(E10^2+E11^2)</f>
        <v>5.752506540740457E-05</v>
      </c>
    </row>
    <row r="13" spans="2:4" ht="12.75">
      <c r="B13" t="s">
        <v>24</v>
      </c>
      <c r="C13" s="5">
        <f>C12/l_eff</f>
        <v>0.0010556866524729775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s="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0.0254</v>
      </c>
    </row>
    <row r="5" spans="1:2" ht="12.75">
      <c r="A5" t="s">
        <v>6</v>
      </c>
      <c r="B5">
        <v>3.053</v>
      </c>
    </row>
    <row r="6" spans="1:2" ht="12.75">
      <c r="A6" t="s">
        <v>7</v>
      </c>
      <c r="B6">
        <v>60</v>
      </c>
    </row>
    <row r="8" spans="1:2" ht="12.75">
      <c r="A8" t="s">
        <v>8</v>
      </c>
      <c r="B8" s="2">
        <f>4*PI()*0.0000001*n_turns*l_eff/(2*r_ap)</f>
        <v>0.004531314506177782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9">
      <selection activeCell="K63" sqref="K63"/>
    </sheetView>
  </sheetViews>
  <sheetFormatPr defaultColWidth="9.140625" defaultRowHeight="12.75"/>
  <cols>
    <col min="1" max="1" width="15.140625" style="0" bestFit="1" customWidth="1"/>
    <col min="2" max="2" width="9.00390625" style="0" bestFit="1" customWidth="1"/>
    <col min="3" max="3" width="10.140625" style="0" bestFit="1" customWidth="1"/>
    <col min="4" max="4" width="12.00390625" style="0" bestFit="1" customWidth="1"/>
    <col min="5" max="5" width="11.421875" style="0" bestFit="1" customWidth="1"/>
    <col min="6" max="6" width="13.421875" style="0" bestFit="1" customWidth="1"/>
    <col min="7" max="7" width="9.00390625" style="0" bestFit="1" customWidth="1"/>
    <col min="8" max="8" width="15.00390625" style="0" bestFit="1" customWidth="1"/>
    <col min="9" max="9" width="11.28125" style="9" bestFit="1" customWidth="1"/>
    <col min="10" max="10" width="14.00390625" style="0" bestFit="1" customWidth="1"/>
    <col min="11" max="11" width="13.421875" style="0" bestFit="1" customWidth="1"/>
    <col min="12" max="12" width="13.140625" style="0" bestFit="1" customWidth="1"/>
    <col min="14" max="14" width="6.57421875" style="0" bestFit="1" customWidth="1"/>
    <col min="15" max="15" width="9.28125" style="0" bestFit="1" customWidth="1"/>
  </cols>
  <sheetData>
    <row r="1" spans="1:9" ht="12.75">
      <c r="A1" t="s">
        <v>103</v>
      </c>
      <c r="B1">
        <v>4</v>
      </c>
      <c r="C1">
        <v>2002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s="9" t="s">
        <v>46</v>
      </c>
    </row>
    <row r="2" spans="2:4" ht="12.75">
      <c r="B2" t="s">
        <v>47</v>
      </c>
      <c r="C2" t="s">
        <v>48</v>
      </c>
      <c r="D2" t="s">
        <v>49</v>
      </c>
    </row>
    <row r="3" spans="2:12" ht="12.75">
      <c r="B3" t="s">
        <v>50</v>
      </c>
      <c r="C3" t="s">
        <v>12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  <c r="I3" s="9" t="s">
        <v>56</v>
      </c>
      <c r="J3" t="s">
        <v>57</v>
      </c>
      <c r="K3" t="s">
        <v>58</v>
      </c>
      <c r="L3" t="s">
        <v>59</v>
      </c>
    </row>
    <row r="4" spans="2:13" ht="12.75">
      <c r="B4">
        <v>4066531</v>
      </c>
      <c r="C4">
        <v>4066564</v>
      </c>
      <c r="D4" t="s">
        <v>60</v>
      </c>
      <c r="E4">
        <v>1100.22</v>
      </c>
      <c r="F4">
        <v>228198</v>
      </c>
      <c r="G4" t="s">
        <v>61</v>
      </c>
      <c r="H4" s="8">
        <v>37557</v>
      </c>
      <c r="I4" s="9">
        <v>0.5786773148148149</v>
      </c>
      <c r="J4" s="3">
        <v>-0.01595462</v>
      </c>
      <c r="K4" s="3">
        <v>-1.081058E-05</v>
      </c>
      <c r="L4" s="3">
        <v>-2.771089E-06</v>
      </c>
      <c r="M4" s="3">
        <v>1.126528E-12</v>
      </c>
    </row>
    <row r="5" ht="12.75">
      <c r="A5" t="s">
        <v>62</v>
      </c>
    </row>
    <row r="6" spans="2:9" ht="12.75">
      <c r="B6" t="s">
        <v>63</v>
      </c>
      <c r="C6" t="s">
        <v>64</v>
      </c>
      <c r="D6" t="s">
        <v>65</v>
      </c>
      <c r="E6" t="s">
        <v>66</v>
      </c>
      <c r="F6" t="s">
        <v>67</v>
      </c>
      <c r="G6" t="s">
        <v>68</v>
      </c>
      <c r="H6">
        <v>350</v>
      </c>
      <c r="I6" s="9" t="s">
        <v>69</v>
      </c>
    </row>
    <row r="7" spans="2:13" ht="12.75">
      <c r="B7">
        <v>4066568</v>
      </c>
      <c r="C7">
        <v>4066595</v>
      </c>
      <c r="D7" t="s">
        <v>60</v>
      </c>
      <c r="E7">
        <v>0</v>
      </c>
      <c r="F7">
        <v>228198</v>
      </c>
      <c r="G7" t="s">
        <v>61</v>
      </c>
      <c r="H7" s="8">
        <v>37557</v>
      </c>
      <c r="I7" s="9">
        <v>0.6097033564814814</v>
      </c>
      <c r="J7" s="3">
        <v>-0.01337129</v>
      </c>
      <c r="K7" s="3">
        <v>-1.091656E-05</v>
      </c>
      <c r="L7" s="3">
        <v>1.287627E-05</v>
      </c>
      <c r="M7" s="3">
        <v>1.066774E-15</v>
      </c>
    </row>
    <row r="8" ht="12.75">
      <c r="A8" t="s">
        <v>62</v>
      </c>
    </row>
    <row r="9" spans="2:9" ht="12.75">
      <c r="B9" t="s">
        <v>63</v>
      </c>
      <c r="C9" t="s">
        <v>64</v>
      </c>
      <c r="D9" t="s">
        <v>65</v>
      </c>
      <c r="E9" t="s">
        <v>66</v>
      </c>
      <c r="F9" t="s">
        <v>67</v>
      </c>
      <c r="G9" t="s">
        <v>68</v>
      </c>
      <c r="H9">
        <v>350</v>
      </c>
      <c r="I9" s="9" t="s">
        <v>69</v>
      </c>
    </row>
    <row r="10" spans="2:13" ht="12.75">
      <c r="B10">
        <v>4066600</v>
      </c>
      <c r="C10">
        <v>4066633</v>
      </c>
      <c r="D10" t="s">
        <v>60</v>
      </c>
      <c r="E10">
        <v>1100.28</v>
      </c>
      <c r="F10">
        <v>228198</v>
      </c>
      <c r="G10" t="s">
        <v>61</v>
      </c>
      <c r="H10" s="8">
        <v>37558</v>
      </c>
      <c r="I10" s="9">
        <v>0.35413379629629627</v>
      </c>
      <c r="J10" s="3">
        <v>-0.01555796</v>
      </c>
      <c r="K10" s="3">
        <v>-1.078407E-05</v>
      </c>
      <c r="L10" s="3">
        <v>-4.468934E-06</v>
      </c>
      <c r="M10" s="3">
        <v>1.052498E-12</v>
      </c>
    </row>
    <row r="11" ht="12.75">
      <c r="A11" t="s">
        <v>62</v>
      </c>
    </row>
    <row r="12" spans="2:6" ht="12.75">
      <c r="B12" t="s">
        <v>70</v>
      </c>
      <c r="C12" t="s">
        <v>60</v>
      </c>
      <c r="D12" t="s">
        <v>71</v>
      </c>
      <c r="E12" t="s">
        <v>45</v>
      </c>
      <c r="F12" t="s">
        <v>72</v>
      </c>
    </row>
    <row r="13" spans="2:13" ht="12.75">
      <c r="B13" t="s">
        <v>73</v>
      </c>
      <c r="C13" t="s">
        <v>74</v>
      </c>
      <c r="D13">
        <v>59</v>
      </c>
      <c r="E13" t="s">
        <v>75</v>
      </c>
      <c r="F13" t="s">
        <v>76</v>
      </c>
      <c r="G13" t="s">
        <v>73</v>
      </c>
      <c r="H13" t="s">
        <v>77</v>
      </c>
      <c r="I13" s="9" t="s">
        <v>78</v>
      </c>
      <c r="J13" t="s">
        <v>79</v>
      </c>
      <c r="K13" t="s">
        <v>80</v>
      </c>
      <c r="L13" t="s">
        <v>81</v>
      </c>
      <c r="M13">
        <v>65</v>
      </c>
    </row>
    <row r="14" spans="2:8" ht="12.75">
      <c r="B14" t="s">
        <v>63</v>
      </c>
      <c r="C14" t="s">
        <v>64</v>
      </c>
      <c r="D14" t="s">
        <v>65</v>
      </c>
      <c r="E14" t="s">
        <v>67</v>
      </c>
      <c r="F14" t="s">
        <v>68</v>
      </c>
      <c r="G14">
        <v>350</v>
      </c>
      <c r="H14" t="s">
        <v>69</v>
      </c>
    </row>
    <row r="15" spans="2:13" ht="12.75">
      <c r="B15">
        <v>4066637</v>
      </c>
      <c r="C15">
        <v>4066664</v>
      </c>
      <c r="D15" t="s">
        <v>60</v>
      </c>
      <c r="E15">
        <v>0</v>
      </c>
      <c r="F15">
        <v>228198</v>
      </c>
      <c r="G15" t="s">
        <v>61</v>
      </c>
      <c r="H15" s="8">
        <v>37558</v>
      </c>
      <c r="I15" s="9">
        <v>0.38869502314814813</v>
      </c>
      <c r="J15" s="3">
        <v>-0.007650453</v>
      </c>
      <c r="K15" s="3">
        <v>-1.084201E-05</v>
      </c>
      <c r="L15" s="3">
        <v>-2.737221E-06</v>
      </c>
      <c r="M15" s="3">
        <v>6.705729E-15</v>
      </c>
    </row>
    <row r="16" ht="12.75">
      <c r="A16" t="s">
        <v>62</v>
      </c>
    </row>
    <row r="17" spans="2:8" ht="12.75">
      <c r="B17" t="s">
        <v>63</v>
      </c>
      <c r="C17" t="s">
        <v>64</v>
      </c>
      <c r="D17" t="s">
        <v>65</v>
      </c>
      <c r="E17" t="s">
        <v>67</v>
      </c>
      <c r="F17" t="s">
        <v>68</v>
      </c>
      <c r="G17">
        <v>350</v>
      </c>
      <c r="H17" t="s">
        <v>69</v>
      </c>
    </row>
    <row r="18" spans="2:13" ht="12.75">
      <c r="B18">
        <v>4066668</v>
      </c>
      <c r="C18">
        <v>4066701</v>
      </c>
      <c r="D18" t="s">
        <v>60</v>
      </c>
      <c r="E18">
        <v>1100.32</v>
      </c>
      <c r="F18">
        <v>228198</v>
      </c>
      <c r="G18" t="s">
        <v>61</v>
      </c>
      <c r="H18" s="8">
        <v>37558</v>
      </c>
      <c r="I18" s="9">
        <v>0.491525</v>
      </c>
      <c r="J18" s="3">
        <v>-0.01552853</v>
      </c>
      <c r="K18" s="3">
        <v>-1.07737E-05</v>
      </c>
      <c r="L18" s="3">
        <v>-2.629325E-06</v>
      </c>
      <c r="M18" s="3">
        <v>8.570614E-13</v>
      </c>
    </row>
    <row r="19" ht="12.75">
      <c r="A19" t="s">
        <v>62</v>
      </c>
    </row>
    <row r="20" spans="2:11" ht="12.75">
      <c r="B20" t="s">
        <v>70</v>
      </c>
      <c r="C20" t="s">
        <v>60</v>
      </c>
      <c r="D20" t="s">
        <v>82</v>
      </c>
      <c r="E20" t="s">
        <v>83</v>
      </c>
      <c r="F20" t="s">
        <v>45</v>
      </c>
      <c r="G20" t="s">
        <v>84</v>
      </c>
      <c r="H20" t="s">
        <v>85</v>
      </c>
      <c r="I20" s="9" t="s">
        <v>86</v>
      </c>
      <c r="J20">
        <v>2</v>
      </c>
      <c r="K20" t="s">
        <v>87</v>
      </c>
    </row>
    <row r="21" spans="2:13" ht="12.75">
      <c r="B21" t="s">
        <v>73</v>
      </c>
      <c r="C21" t="s">
        <v>74</v>
      </c>
      <c r="D21">
        <v>57</v>
      </c>
      <c r="E21" t="s">
        <v>75</v>
      </c>
      <c r="F21" t="s">
        <v>76</v>
      </c>
      <c r="G21" t="s">
        <v>73</v>
      </c>
      <c r="H21" t="s">
        <v>77</v>
      </c>
      <c r="I21" s="9" t="s">
        <v>88</v>
      </c>
      <c r="J21" t="s">
        <v>79</v>
      </c>
      <c r="K21" t="s">
        <v>89</v>
      </c>
      <c r="L21" t="s">
        <v>81</v>
      </c>
      <c r="M21">
        <v>72</v>
      </c>
    </row>
    <row r="22" spans="2:8" ht="12.75">
      <c r="B22" t="s">
        <v>63</v>
      </c>
      <c r="C22" t="s">
        <v>64</v>
      </c>
      <c r="D22" t="s">
        <v>65</v>
      </c>
      <c r="E22" t="s">
        <v>67</v>
      </c>
      <c r="F22" t="s">
        <v>68</v>
      </c>
      <c r="G22">
        <v>350</v>
      </c>
      <c r="H22" t="s">
        <v>69</v>
      </c>
    </row>
    <row r="23" spans="2:13" ht="12.75">
      <c r="B23">
        <v>4066705</v>
      </c>
      <c r="C23">
        <v>4066732</v>
      </c>
      <c r="D23" t="s">
        <v>60</v>
      </c>
      <c r="E23">
        <v>0</v>
      </c>
      <c r="F23">
        <v>228198</v>
      </c>
      <c r="G23" t="s">
        <v>61</v>
      </c>
      <c r="H23" s="8">
        <v>37558</v>
      </c>
      <c r="I23" s="9">
        <v>0.5172332175925926</v>
      </c>
      <c r="J23" s="3">
        <v>-0.007735022</v>
      </c>
      <c r="K23" s="3">
        <v>-1.082186E-05</v>
      </c>
      <c r="L23" s="3">
        <v>-2.492597E-06</v>
      </c>
      <c r="M23" s="3">
        <v>3.899523E-15</v>
      </c>
    </row>
    <row r="24" ht="12.75">
      <c r="A24" t="s">
        <v>62</v>
      </c>
    </row>
    <row r="25" spans="2:8" ht="12.75">
      <c r="B25" t="s">
        <v>63</v>
      </c>
      <c r="C25" t="s">
        <v>64</v>
      </c>
      <c r="D25" t="s">
        <v>65</v>
      </c>
      <c r="E25" t="s">
        <v>67</v>
      </c>
      <c r="F25" t="s">
        <v>68</v>
      </c>
      <c r="G25">
        <v>350</v>
      </c>
      <c r="H25" t="s">
        <v>69</v>
      </c>
    </row>
    <row r="26" spans="2:13" ht="12.75">
      <c r="B26">
        <v>4073268</v>
      </c>
      <c r="C26">
        <v>4073301</v>
      </c>
      <c r="D26" t="s">
        <v>60</v>
      </c>
      <c r="E26">
        <v>1100.22</v>
      </c>
      <c r="F26">
        <v>228198</v>
      </c>
      <c r="G26" t="s">
        <v>61</v>
      </c>
      <c r="H26" s="8">
        <v>37594</v>
      </c>
      <c r="I26" s="9">
        <v>0.37076967592592597</v>
      </c>
      <c r="J26" s="3">
        <v>-0.01512782</v>
      </c>
      <c r="K26" s="3">
        <v>-1.047379E-05</v>
      </c>
      <c r="L26" s="3">
        <v>-3.404833E-06</v>
      </c>
      <c r="M26" s="3">
        <v>1.054702E-12</v>
      </c>
    </row>
    <row r="27" ht="12.75">
      <c r="A27" t="s">
        <v>62</v>
      </c>
    </row>
    <row r="28" spans="2:13" ht="12.75">
      <c r="B28" t="s">
        <v>104</v>
      </c>
      <c r="C28" t="s">
        <v>68</v>
      </c>
      <c r="D28" t="s">
        <v>105</v>
      </c>
      <c r="E28" t="s">
        <v>106</v>
      </c>
      <c r="F28" t="s">
        <v>73</v>
      </c>
      <c r="G28" t="s">
        <v>107</v>
      </c>
      <c r="H28" t="s">
        <v>108</v>
      </c>
      <c r="I28" s="9" t="s">
        <v>65</v>
      </c>
      <c r="J28" t="s">
        <v>109</v>
      </c>
      <c r="K28" t="s">
        <v>110</v>
      </c>
      <c r="L28" t="s">
        <v>111</v>
      </c>
      <c r="M28" t="s">
        <v>112</v>
      </c>
    </row>
    <row r="29" ht="12.75">
      <c r="B29" t="s">
        <v>113</v>
      </c>
    </row>
    <row r="30" spans="2:15" ht="12.75">
      <c r="B30" t="s">
        <v>73</v>
      </c>
      <c r="C30" t="s">
        <v>74</v>
      </c>
      <c r="D30">
        <v>87</v>
      </c>
      <c r="E30" t="s">
        <v>73</v>
      </c>
      <c r="F30" t="s">
        <v>77</v>
      </c>
      <c r="G30">
        <v>78</v>
      </c>
      <c r="H30" t="s">
        <v>115</v>
      </c>
      <c r="I30" s="9" t="s">
        <v>116</v>
      </c>
      <c r="J30">
        <v>84</v>
      </c>
      <c r="K30" t="s">
        <v>63</v>
      </c>
      <c r="L30" t="s">
        <v>116</v>
      </c>
      <c r="M30">
        <v>77</v>
      </c>
      <c r="N30" t="s">
        <v>117</v>
      </c>
      <c r="O30" t="s">
        <v>118</v>
      </c>
    </row>
    <row r="31" spans="2:4" ht="12.75">
      <c r="B31" t="s">
        <v>119</v>
      </c>
      <c r="C31" t="s">
        <v>13</v>
      </c>
      <c r="D31">
        <f>7/16</f>
        <v>0.4375</v>
      </c>
    </row>
    <row r="32" spans="2:13" ht="12.75">
      <c r="B32">
        <v>4073305</v>
      </c>
      <c r="C32">
        <v>4073332</v>
      </c>
      <c r="D32" t="s">
        <v>60</v>
      </c>
      <c r="E32">
        <v>0</v>
      </c>
      <c r="F32">
        <v>228198</v>
      </c>
      <c r="G32" t="s">
        <v>61</v>
      </c>
      <c r="H32" s="8">
        <v>37594</v>
      </c>
      <c r="I32" s="9">
        <v>0.3987452546296297</v>
      </c>
      <c r="J32" s="3">
        <v>-0.008149759</v>
      </c>
      <c r="K32" s="3">
        <v>-1.05677E-05</v>
      </c>
      <c r="L32" s="3">
        <v>-3.301319E-07</v>
      </c>
      <c r="M32" s="3">
        <v>5.986748E-15</v>
      </c>
    </row>
    <row r="33" ht="12.75">
      <c r="A33" t="s">
        <v>62</v>
      </c>
    </row>
    <row r="34" spans="2:13" ht="12.75">
      <c r="B34" t="s">
        <v>104</v>
      </c>
      <c r="C34" t="s">
        <v>68</v>
      </c>
      <c r="D34" t="s">
        <v>105</v>
      </c>
      <c r="E34" t="s">
        <v>106</v>
      </c>
      <c r="F34" t="s">
        <v>73</v>
      </c>
      <c r="G34" t="s">
        <v>107</v>
      </c>
      <c r="H34" t="s">
        <v>108</v>
      </c>
      <c r="I34" s="9" t="s">
        <v>65</v>
      </c>
      <c r="J34" t="s">
        <v>109</v>
      </c>
      <c r="K34" t="s">
        <v>110</v>
      </c>
      <c r="L34" t="s">
        <v>111</v>
      </c>
      <c r="M34" t="s">
        <v>112</v>
      </c>
    </row>
    <row r="35" ht="12.75">
      <c r="B35" t="s">
        <v>113</v>
      </c>
    </row>
    <row r="36" spans="2:15" ht="12.75">
      <c r="B36" t="s">
        <v>73</v>
      </c>
      <c r="C36" t="s">
        <v>74</v>
      </c>
      <c r="D36" t="s">
        <v>120</v>
      </c>
      <c r="E36" t="s">
        <v>73</v>
      </c>
      <c r="F36" t="s">
        <v>77</v>
      </c>
      <c r="G36" t="s">
        <v>114</v>
      </c>
      <c r="H36" t="s">
        <v>115</v>
      </c>
      <c r="I36" s="9" t="s">
        <v>116</v>
      </c>
      <c r="J36" t="s">
        <v>121</v>
      </c>
      <c r="K36" t="s">
        <v>63</v>
      </c>
      <c r="L36" t="s">
        <v>116</v>
      </c>
      <c r="M36">
        <v>78</v>
      </c>
      <c r="N36" t="s">
        <v>117</v>
      </c>
      <c r="O36" t="s">
        <v>118</v>
      </c>
    </row>
    <row r="37" spans="2:4" ht="12.75">
      <c r="B37" t="s">
        <v>119</v>
      </c>
      <c r="C37" t="s">
        <v>13</v>
      </c>
      <c r="D37">
        <f>7/16</f>
        <v>0.4375</v>
      </c>
    </row>
    <row r="38" spans="2:13" ht="12.75">
      <c r="B38">
        <v>4073336</v>
      </c>
      <c r="C38">
        <v>4073369</v>
      </c>
      <c r="D38" t="s">
        <v>60</v>
      </c>
      <c r="E38">
        <v>1100.26</v>
      </c>
      <c r="F38">
        <v>228198</v>
      </c>
      <c r="G38" t="s">
        <v>61</v>
      </c>
      <c r="H38" s="8">
        <v>37594</v>
      </c>
      <c r="I38" s="9">
        <v>0.5364513888888889</v>
      </c>
      <c r="J38" s="3">
        <v>-0.01525324</v>
      </c>
      <c r="K38" s="3">
        <v>-1.052148E-05</v>
      </c>
      <c r="L38" s="3">
        <v>-3.499699E-06</v>
      </c>
      <c r="M38" s="3">
        <v>1.553119E-12</v>
      </c>
    </row>
    <row r="39" ht="12.75">
      <c r="A39" t="s">
        <v>62</v>
      </c>
    </row>
    <row r="40" spans="2:13" ht="12.75">
      <c r="B40" t="s">
        <v>122</v>
      </c>
      <c r="C40" t="s">
        <v>123</v>
      </c>
      <c r="D40" t="s">
        <v>124</v>
      </c>
      <c r="E40" t="s">
        <v>48</v>
      </c>
      <c r="F40" t="s">
        <v>110</v>
      </c>
      <c r="G40" t="s">
        <v>82</v>
      </c>
      <c r="H40" t="s">
        <v>125</v>
      </c>
      <c r="I40" s="9" t="s">
        <v>85</v>
      </c>
      <c r="J40" t="s">
        <v>86</v>
      </c>
      <c r="K40" t="s">
        <v>126</v>
      </c>
      <c r="L40">
        <v>2</v>
      </c>
      <c r="M40" t="s">
        <v>127</v>
      </c>
    </row>
    <row r="41" spans="2:10" ht="12.75">
      <c r="B41" t="s">
        <v>73</v>
      </c>
      <c r="C41" t="s">
        <v>128</v>
      </c>
      <c r="D41" t="s">
        <v>129</v>
      </c>
      <c r="E41" t="s">
        <v>130</v>
      </c>
      <c r="F41" t="s">
        <v>131</v>
      </c>
      <c r="G41" t="s">
        <v>132</v>
      </c>
      <c r="H41" t="s">
        <v>124</v>
      </c>
      <c r="I41" s="9" t="s">
        <v>48</v>
      </c>
      <c r="J41" t="s">
        <v>133</v>
      </c>
    </row>
    <row r="42" spans="2:15" ht="12.75">
      <c r="B42" t="s">
        <v>73</v>
      </c>
      <c r="C42" t="s">
        <v>74</v>
      </c>
      <c r="D42">
        <v>64</v>
      </c>
      <c r="E42" t="s">
        <v>73</v>
      </c>
      <c r="F42" t="s">
        <v>77</v>
      </c>
      <c r="G42">
        <v>68</v>
      </c>
      <c r="H42" t="s">
        <v>115</v>
      </c>
      <c r="I42" s="9" t="s">
        <v>116</v>
      </c>
      <c r="J42">
        <v>93</v>
      </c>
      <c r="K42" t="s">
        <v>63</v>
      </c>
      <c r="L42" t="s">
        <v>116</v>
      </c>
      <c r="M42">
        <v>80</v>
      </c>
      <c r="N42" t="s">
        <v>117</v>
      </c>
      <c r="O42" t="s">
        <v>118</v>
      </c>
    </row>
    <row r="43" spans="2:4" ht="12.75">
      <c r="B43" t="s">
        <v>119</v>
      </c>
      <c r="C43" t="s">
        <v>13</v>
      </c>
      <c r="D43">
        <f>7/16</f>
        <v>0.4375</v>
      </c>
    </row>
    <row r="44" spans="2:13" ht="12.75">
      <c r="B44">
        <v>4073373</v>
      </c>
      <c r="C44">
        <v>4073400</v>
      </c>
      <c r="D44" t="s">
        <v>60</v>
      </c>
      <c r="E44">
        <v>0</v>
      </c>
      <c r="F44">
        <v>228198</v>
      </c>
      <c r="G44" t="s">
        <v>61</v>
      </c>
      <c r="H44" s="8">
        <v>37594</v>
      </c>
      <c r="I44" s="9">
        <v>0.5622859953703704</v>
      </c>
      <c r="J44" s="3">
        <v>-0.01146253</v>
      </c>
      <c r="K44" s="3">
        <v>-1.059712E-05</v>
      </c>
      <c r="L44" s="3">
        <v>8.692363E-06</v>
      </c>
      <c r="M44" s="3">
        <v>1.501972E-15</v>
      </c>
    </row>
    <row r="45" ht="12.75">
      <c r="A45" t="s">
        <v>62</v>
      </c>
    </row>
    <row r="46" spans="2:13" ht="12.75">
      <c r="B46" t="s">
        <v>122</v>
      </c>
      <c r="C46" t="s">
        <v>123</v>
      </c>
      <c r="D46" t="s">
        <v>124</v>
      </c>
      <c r="E46" t="s">
        <v>48</v>
      </c>
      <c r="F46" t="s">
        <v>110</v>
      </c>
      <c r="G46" t="s">
        <v>82</v>
      </c>
      <c r="H46" t="s">
        <v>125</v>
      </c>
      <c r="I46" s="9" t="s">
        <v>85</v>
      </c>
      <c r="J46" t="s">
        <v>86</v>
      </c>
      <c r="K46" t="s">
        <v>126</v>
      </c>
      <c r="L46">
        <v>2</v>
      </c>
      <c r="M46" t="s">
        <v>127</v>
      </c>
    </row>
    <row r="47" spans="2:10" ht="12.75">
      <c r="B47" t="s">
        <v>73</v>
      </c>
      <c r="C47" t="s">
        <v>128</v>
      </c>
      <c r="D47" t="s">
        <v>129</v>
      </c>
      <c r="E47" t="s">
        <v>130</v>
      </c>
      <c r="F47" t="s">
        <v>131</v>
      </c>
      <c r="G47" t="s">
        <v>132</v>
      </c>
      <c r="H47" t="s">
        <v>124</v>
      </c>
      <c r="I47" s="9" t="s">
        <v>48</v>
      </c>
      <c r="J47" t="s">
        <v>133</v>
      </c>
    </row>
    <row r="48" spans="2:15" ht="12.75">
      <c r="B48" t="s">
        <v>73</v>
      </c>
      <c r="C48" t="s">
        <v>74</v>
      </c>
      <c r="D48" t="s">
        <v>135</v>
      </c>
      <c r="E48" t="s">
        <v>73</v>
      </c>
      <c r="F48" t="s">
        <v>77</v>
      </c>
      <c r="G48" t="s">
        <v>80</v>
      </c>
      <c r="H48" t="s">
        <v>115</v>
      </c>
      <c r="I48" s="9" t="s">
        <v>116</v>
      </c>
      <c r="J48" t="s">
        <v>136</v>
      </c>
      <c r="K48" t="s">
        <v>63</v>
      </c>
      <c r="L48" t="s">
        <v>116</v>
      </c>
      <c r="M48">
        <v>80</v>
      </c>
      <c r="N48" t="s">
        <v>117</v>
      </c>
      <c r="O48" t="s">
        <v>118</v>
      </c>
    </row>
    <row r="49" spans="2:4" ht="12.75">
      <c r="B49" t="s">
        <v>119</v>
      </c>
      <c r="C49" t="s">
        <v>13</v>
      </c>
      <c r="D49">
        <f>7/16</f>
        <v>0.4375</v>
      </c>
    </row>
    <row r="50" spans="2:13" ht="12.75">
      <c r="B50">
        <v>4073404</v>
      </c>
      <c r="C50">
        <v>4073437</v>
      </c>
      <c r="D50" t="s">
        <v>60</v>
      </c>
      <c r="E50">
        <v>1100.1</v>
      </c>
      <c r="F50">
        <v>228198</v>
      </c>
      <c r="G50" t="s">
        <v>61</v>
      </c>
      <c r="H50" s="8">
        <v>37595</v>
      </c>
      <c r="I50" s="9">
        <v>0.3546230324074074</v>
      </c>
      <c r="J50" s="3">
        <v>-0.01515379</v>
      </c>
      <c r="K50" s="3">
        <v>-1.051505E-05</v>
      </c>
      <c r="L50" s="3">
        <v>-3.782339E-06</v>
      </c>
      <c r="M50" s="3">
        <v>1.066636E-12</v>
      </c>
    </row>
    <row r="51" ht="12.75">
      <c r="A51" t="s">
        <v>62</v>
      </c>
    </row>
    <row r="52" spans="2:12" ht="12.75">
      <c r="B52" t="s">
        <v>144</v>
      </c>
      <c r="C52" t="s">
        <v>72</v>
      </c>
      <c r="D52" t="s">
        <v>145</v>
      </c>
      <c r="E52" t="s">
        <v>146</v>
      </c>
      <c r="F52" t="s">
        <v>71</v>
      </c>
      <c r="G52">
        <v>64</v>
      </c>
      <c r="H52" t="s">
        <v>117</v>
      </c>
      <c r="I52" s="9" t="s">
        <v>73</v>
      </c>
      <c r="J52" t="s">
        <v>83</v>
      </c>
      <c r="K52" t="s">
        <v>147</v>
      </c>
      <c r="L52" t="s">
        <v>148</v>
      </c>
    </row>
    <row r="53" spans="2:15" ht="12.75">
      <c r="B53" t="s">
        <v>73</v>
      </c>
      <c r="C53" t="s">
        <v>74</v>
      </c>
      <c r="D53">
        <v>64</v>
      </c>
      <c r="E53" t="s">
        <v>73</v>
      </c>
      <c r="F53" t="s">
        <v>77</v>
      </c>
      <c r="G53">
        <v>59</v>
      </c>
      <c r="H53" t="s">
        <v>115</v>
      </c>
      <c r="I53" s="9" t="s">
        <v>116</v>
      </c>
      <c r="J53">
        <v>65</v>
      </c>
      <c r="K53" t="s">
        <v>63</v>
      </c>
      <c r="L53" t="s">
        <v>116</v>
      </c>
      <c r="M53">
        <v>68</v>
      </c>
      <c r="N53" t="s">
        <v>117</v>
      </c>
      <c r="O53" t="s">
        <v>118</v>
      </c>
    </row>
    <row r="54" spans="2:4" ht="12.75">
      <c r="B54" t="s">
        <v>119</v>
      </c>
      <c r="C54" t="s">
        <v>13</v>
      </c>
      <c r="D54">
        <f>7/16</f>
        <v>0.4375</v>
      </c>
    </row>
    <row r="55" spans="2:13" ht="12.75">
      <c r="B55">
        <v>4073441</v>
      </c>
      <c r="C55">
        <v>4073468</v>
      </c>
      <c r="D55" t="s">
        <v>60</v>
      </c>
      <c r="E55">
        <v>0</v>
      </c>
      <c r="F55">
        <v>228198</v>
      </c>
      <c r="G55" t="s">
        <v>61</v>
      </c>
      <c r="H55" s="8">
        <v>37595</v>
      </c>
      <c r="I55" s="9">
        <v>0.39475752314814816</v>
      </c>
      <c r="J55" s="3">
        <v>-0.007631334</v>
      </c>
      <c r="K55" s="3">
        <v>-1.055971E-05</v>
      </c>
      <c r="L55" s="3">
        <v>-2.512835E-06</v>
      </c>
      <c r="M55" s="3">
        <v>1.291576E-14</v>
      </c>
    </row>
    <row r="56" ht="12.75">
      <c r="A56" t="s">
        <v>62</v>
      </c>
    </row>
    <row r="57" spans="2:12" ht="12.75">
      <c r="B57" t="s">
        <v>144</v>
      </c>
      <c r="C57" t="s">
        <v>72</v>
      </c>
      <c r="D57" t="s">
        <v>145</v>
      </c>
      <c r="E57" t="s">
        <v>146</v>
      </c>
      <c r="F57" t="s">
        <v>71</v>
      </c>
      <c r="G57">
        <v>64</v>
      </c>
      <c r="H57" t="s">
        <v>117</v>
      </c>
      <c r="I57" s="9" t="s">
        <v>73</v>
      </c>
      <c r="J57" t="s">
        <v>83</v>
      </c>
      <c r="K57" t="s">
        <v>147</v>
      </c>
      <c r="L57" t="s">
        <v>148</v>
      </c>
    </row>
    <row r="58" spans="2:15" ht="12.75">
      <c r="B58" t="s">
        <v>73</v>
      </c>
      <c r="C58" t="s">
        <v>74</v>
      </c>
      <c r="D58" t="s">
        <v>149</v>
      </c>
      <c r="E58" t="s">
        <v>73</v>
      </c>
      <c r="F58" t="s">
        <v>77</v>
      </c>
      <c r="G58" t="s">
        <v>150</v>
      </c>
      <c r="H58" t="s">
        <v>115</v>
      </c>
      <c r="I58" s="9" t="s">
        <v>116</v>
      </c>
      <c r="J58" t="s">
        <v>134</v>
      </c>
      <c r="K58" t="s">
        <v>63</v>
      </c>
      <c r="L58" t="s">
        <v>116</v>
      </c>
      <c r="M58">
        <v>70</v>
      </c>
      <c r="N58" t="s">
        <v>117</v>
      </c>
      <c r="O58" t="s">
        <v>118</v>
      </c>
    </row>
    <row r="59" spans="2:4" ht="12.75">
      <c r="B59" t="s">
        <v>119</v>
      </c>
      <c r="C59" t="s">
        <v>13</v>
      </c>
      <c r="D59">
        <f>7/16</f>
        <v>0.4375</v>
      </c>
    </row>
    <row r="60" spans="2:13" ht="12.75">
      <c r="B60">
        <v>4073472</v>
      </c>
      <c r="C60">
        <v>4073505</v>
      </c>
      <c r="D60" t="s">
        <v>60</v>
      </c>
      <c r="E60">
        <v>1100.18</v>
      </c>
      <c r="F60">
        <v>228198</v>
      </c>
      <c r="G60" t="s">
        <v>61</v>
      </c>
      <c r="H60" s="8">
        <v>37595</v>
      </c>
      <c r="I60" s="9">
        <v>0.5496202546296296</v>
      </c>
      <c r="J60" s="3">
        <v>-0.0151672</v>
      </c>
      <c r="K60" s="3">
        <v>-1.054773E-05</v>
      </c>
      <c r="L60" s="3">
        <v>-4.733994E-06</v>
      </c>
      <c r="M60" s="3">
        <v>1.754272E-12</v>
      </c>
    </row>
    <row r="61" ht="12.75">
      <c r="A61" t="s">
        <v>62</v>
      </c>
    </row>
    <row r="62" spans="2:9" ht="12.75">
      <c r="B62" t="s">
        <v>144</v>
      </c>
      <c r="C62" t="s">
        <v>151</v>
      </c>
      <c r="D62" t="s">
        <v>84</v>
      </c>
      <c r="E62" t="s">
        <v>85</v>
      </c>
      <c r="F62" t="s">
        <v>86</v>
      </c>
      <c r="G62" t="s">
        <v>126</v>
      </c>
      <c r="H62">
        <v>3</v>
      </c>
      <c r="I62" s="9" t="s">
        <v>127</v>
      </c>
    </row>
    <row r="63" spans="2:15" ht="12.75">
      <c r="B63" t="s">
        <v>73</v>
      </c>
      <c r="C63" t="s">
        <v>74</v>
      </c>
      <c r="D63">
        <v>72</v>
      </c>
      <c r="E63" t="s">
        <v>73</v>
      </c>
      <c r="F63" t="s">
        <v>77</v>
      </c>
      <c r="G63">
        <v>73</v>
      </c>
      <c r="H63" t="s">
        <v>115</v>
      </c>
      <c r="I63" s="9" t="s">
        <v>116</v>
      </c>
      <c r="J63">
        <v>102</v>
      </c>
      <c r="K63" t="s">
        <v>63</v>
      </c>
      <c r="L63" t="s">
        <v>116</v>
      </c>
      <c r="M63">
        <v>68</v>
      </c>
      <c r="N63" t="s">
        <v>75</v>
      </c>
      <c r="O63" t="s">
        <v>118</v>
      </c>
    </row>
    <row r="64" spans="2:4" ht="12.75">
      <c r="B64" t="s">
        <v>119</v>
      </c>
      <c r="C64" t="s">
        <v>13</v>
      </c>
      <c r="D64">
        <f>7/16</f>
        <v>0.4375</v>
      </c>
    </row>
    <row r="65" spans="2:13" ht="12.75">
      <c r="B65">
        <v>4073509</v>
      </c>
      <c r="C65">
        <v>4073536</v>
      </c>
      <c r="D65" t="s">
        <v>60</v>
      </c>
      <c r="E65">
        <v>0</v>
      </c>
      <c r="F65">
        <v>228198</v>
      </c>
      <c r="G65" t="s">
        <v>61</v>
      </c>
      <c r="H65" s="8">
        <v>37595</v>
      </c>
      <c r="I65" s="9">
        <v>0.5793803240740741</v>
      </c>
      <c r="J65" s="3">
        <v>-0.0106375</v>
      </c>
      <c r="K65" s="3">
        <v>-1.057428E-05</v>
      </c>
      <c r="L65" s="3">
        <v>6.031951E-06</v>
      </c>
      <c r="M65" s="3">
        <v>1.235123E-15</v>
      </c>
    </row>
    <row r="66" spans="2:9" ht="12.75">
      <c r="B66" t="s">
        <v>90</v>
      </c>
      <c r="C66">
        <v>1</v>
      </c>
      <c r="I66"/>
    </row>
    <row r="67" spans="1:9" ht="12.75">
      <c r="A67" t="s">
        <v>103</v>
      </c>
      <c r="B67">
        <v>11</v>
      </c>
      <c r="C67">
        <v>2002</v>
      </c>
      <c r="D67" t="s">
        <v>41</v>
      </c>
      <c r="E67" t="s">
        <v>42</v>
      </c>
      <c r="F67" t="s">
        <v>43</v>
      </c>
      <c r="G67" t="s">
        <v>44</v>
      </c>
      <c r="H67" t="s">
        <v>45</v>
      </c>
      <c r="I67" t="s">
        <v>46</v>
      </c>
    </row>
    <row r="68" spans="1:9" ht="12.75">
      <c r="A68" t="s">
        <v>62</v>
      </c>
      <c r="I68"/>
    </row>
    <row r="69" spans="2:15" ht="12.75">
      <c r="B69" t="s">
        <v>144</v>
      </c>
      <c r="C69" t="s">
        <v>151</v>
      </c>
      <c r="D69" t="s">
        <v>84</v>
      </c>
      <c r="E69" t="s">
        <v>85</v>
      </c>
      <c r="F69" t="s">
        <v>86</v>
      </c>
      <c r="G69" t="s">
        <v>126</v>
      </c>
      <c r="H69">
        <v>3</v>
      </c>
      <c r="I69" t="s">
        <v>87</v>
      </c>
      <c r="J69" t="s">
        <v>152</v>
      </c>
      <c r="K69" t="s">
        <v>68</v>
      </c>
      <c r="L69" t="s">
        <v>123</v>
      </c>
      <c r="M69" t="s">
        <v>124</v>
      </c>
      <c r="N69" t="s">
        <v>48</v>
      </c>
      <c r="O69" t="s">
        <v>133</v>
      </c>
    </row>
    <row r="70" spans="2:15" ht="12.75">
      <c r="B70" t="s">
        <v>73</v>
      </c>
      <c r="C70" t="s">
        <v>74</v>
      </c>
      <c r="D70" t="s">
        <v>153</v>
      </c>
      <c r="E70" t="s">
        <v>73</v>
      </c>
      <c r="F70" t="s">
        <v>77</v>
      </c>
      <c r="G70" t="s">
        <v>149</v>
      </c>
      <c r="H70" t="s">
        <v>115</v>
      </c>
      <c r="I70" t="s">
        <v>116</v>
      </c>
      <c r="J70" t="s">
        <v>154</v>
      </c>
      <c r="K70" t="s">
        <v>63</v>
      </c>
      <c r="L70" t="s">
        <v>116</v>
      </c>
      <c r="M70">
        <v>79</v>
      </c>
      <c r="N70" t="s">
        <v>75</v>
      </c>
      <c r="O70" t="s">
        <v>118</v>
      </c>
    </row>
    <row r="71" spans="2:9" ht="12.75">
      <c r="B71" t="s">
        <v>119</v>
      </c>
      <c r="C71" t="s">
        <v>13</v>
      </c>
      <c r="D71">
        <f>7/16</f>
        <v>0.4375</v>
      </c>
      <c r="I7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9">
      <selection activeCell="T24" sqref="T24"/>
    </sheetView>
  </sheetViews>
  <sheetFormatPr defaultColWidth="9.140625" defaultRowHeight="12.75"/>
  <sheetData>
    <row r="1" spans="1:5" ht="12.75">
      <c r="A1" t="s">
        <v>160</v>
      </c>
      <c r="E1" t="s">
        <v>165</v>
      </c>
    </row>
    <row r="3" spans="1:6" ht="12.75">
      <c r="A3" t="s">
        <v>156</v>
      </c>
      <c r="B3" t="s">
        <v>161</v>
      </c>
      <c r="C3" t="s">
        <v>162</v>
      </c>
      <c r="D3" t="s">
        <v>163</v>
      </c>
      <c r="E3" t="s">
        <v>164</v>
      </c>
      <c r="F3" t="s">
        <v>37</v>
      </c>
    </row>
    <row r="4" spans="1:6" ht="12.75">
      <c r="A4">
        <f>'EDWA005 history'!B7</f>
        <v>4073301</v>
      </c>
      <c r="B4">
        <f>'run summary'!D30</f>
        <v>87</v>
      </c>
      <c r="C4">
        <f>'run summary'!G30</f>
        <v>78</v>
      </c>
      <c r="D4">
        <f>'run summary'!J30</f>
        <v>84</v>
      </c>
      <c r="E4">
        <f>'run summary'!M30</f>
        <v>77</v>
      </c>
      <c r="F4">
        <f>'EDWA005 history'!I7</f>
        <v>3.485243592533333</v>
      </c>
    </row>
    <row r="5" spans="1:6" ht="12.75">
      <c r="A5">
        <f>'EDWA005 history'!B8</f>
        <v>4073369</v>
      </c>
      <c r="B5">
        <f>'run summary'!D42</f>
        <v>64</v>
      </c>
      <c r="C5">
        <f>'run summary'!G42</f>
        <v>68</v>
      </c>
      <c r="D5">
        <f>'run summary'!J42</f>
        <v>93</v>
      </c>
      <c r="E5">
        <f>'run summary'!M42</f>
        <v>80</v>
      </c>
      <c r="F5">
        <f>'EDWA005 history'!I8</f>
        <v>3.486657290756334</v>
      </c>
    </row>
    <row r="6" spans="1:6" ht="12.75">
      <c r="A6">
        <f>'EDWA005 history'!B9</f>
        <v>4073437</v>
      </c>
      <c r="B6">
        <f>'run summary'!D53</f>
        <v>64</v>
      </c>
      <c r="C6">
        <f>'run summary'!G53</f>
        <v>59</v>
      </c>
      <c r="D6">
        <f>'run summary'!J53</f>
        <v>65</v>
      </c>
      <c r="E6">
        <f>'run summary'!M53</f>
        <v>68</v>
      </c>
      <c r="F6">
        <f>'EDWA005 history'!I9</f>
        <v>3.48675601065</v>
      </c>
    </row>
    <row r="7" spans="1:6" ht="12.75">
      <c r="A7">
        <f>'EDWA005 history'!B10</f>
        <v>4073505</v>
      </c>
      <c r="B7">
        <f>'run summary'!D63</f>
        <v>72</v>
      </c>
      <c r="C7">
        <f>'run summary'!G63</f>
        <v>73</v>
      </c>
      <c r="D7">
        <f>'run summary'!J63</f>
        <v>102</v>
      </c>
      <c r="E7">
        <f>'run summary'!M63</f>
        <v>68</v>
      </c>
      <c r="F7">
        <f>'EDWA005 history'!I10</f>
        <v>3.48622301135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N5" sqref="N5"/>
    </sheetView>
  </sheetViews>
  <sheetFormatPr defaultColWidth="9.140625" defaultRowHeight="12.75"/>
  <cols>
    <col min="1" max="1" width="10.140625" style="0" customWidth="1"/>
    <col min="12" max="12" width="10.140625" style="0" bestFit="1" customWidth="1"/>
  </cols>
  <sheetData>
    <row r="1" ht="12.75">
      <c r="A1" t="s">
        <v>96</v>
      </c>
    </row>
    <row r="2" spans="20:21" ht="13.5" thickBot="1">
      <c r="T2">
        <v>820</v>
      </c>
      <c r="U2">
        <v>-0.006</v>
      </c>
    </row>
    <row r="3" spans="1:21" ht="12.75">
      <c r="A3" s="11" t="s">
        <v>97</v>
      </c>
      <c r="B3" s="12"/>
      <c r="D3" s="11" t="s">
        <v>98</v>
      </c>
      <c r="E3" s="13"/>
      <c r="F3" s="12"/>
      <c r="G3" s="11" t="s">
        <v>99</v>
      </c>
      <c r="H3" s="13"/>
      <c r="I3" s="12"/>
      <c r="J3" s="11" t="s">
        <v>102</v>
      </c>
      <c r="K3" s="13"/>
      <c r="L3" s="12"/>
      <c r="M3" s="11" t="s">
        <v>46</v>
      </c>
      <c r="N3" s="13"/>
      <c r="O3" s="12"/>
      <c r="T3">
        <v>820</v>
      </c>
      <c r="U3">
        <v>0.001</v>
      </c>
    </row>
    <row r="4" spans="1:15" ht="12.75">
      <c r="A4" s="14" t="s">
        <v>15</v>
      </c>
      <c r="B4" s="15" t="s">
        <v>100</v>
      </c>
      <c r="D4" s="14" t="s">
        <v>15</v>
      </c>
      <c r="E4" s="16" t="s">
        <v>100</v>
      </c>
      <c r="F4" s="15" t="s">
        <v>101</v>
      </c>
      <c r="G4" s="14" t="s">
        <v>15</v>
      </c>
      <c r="H4" s="16" t="s">
        <v>100</v>
      </c>
      <c r="I4" s="15" t="s">
        <v>101</v>
      </c>
      <c r="J4" s="14" t="s">
        <v>15</v>
      </c>
      <c r="K4" s="16" t="s">
        <v>100</v>
      </c>
      <c r="L4" s="15" t="s">
        <v>101</v>
      </c>
      <c r="M4" s="14" t="s">
        <v>15</v>
      </c>
      <c r="N4" s="16" t="s">
        <v>100</v>
      </c>
      <c r="O4" s="15" t="s">
        <v>101</v>
      </c>
    </row>
    <row r="5" spans="1:15" ht="12.75">
      <c r="A5" s="14">
        <f>'[4]excitation'!B3</f>
        <v>-0.01</v>
      </c>
      <c r="B5" s="15">
        <f>'[4]excitation'!G3</f>
        <v>0.0026050637724333334</v>
      </c>
      <c r="D5" s="14">
        <f>'[2]excitation'!B3</f>
        <v>-0.02</v>
      </c>
      <c r="E5" s="16">
        <f>'[2]excitation'!G3</f>
        <v>0.0033231287413733337</v>
      </c>
      <c r="F5" s="15">
        <f>(E5-$B5)/$B5</f>
        <v>0.27564199254487787</v>
      </c>
      <c r="G5" s="14">
        <f>'[3]excitation'!B3</f>
        <v>-0.02</v>
      </c>
      <c r="H5" s="16">
        <f>'[3]excitation'!G3</f>
        <v>0.0032652367497933337</v>
      </c>
      <c r="I5" s="15">
        <f>(H5-$B5)/$B5</f>
        <v>0.2534191233035908</v>
      </c>
      <c r="J5" s="14">
        <f>'[1]excite004-2c'!B3</f>
        <v>-0.02</v>
      </c>
      <c r="K5" s="16">
        <f>'[1]excite004-2c'!G3</f>
        <v>0.003267572762936667</v>
      </c>
      <c r="L5" s="17">
        <f>(K5-$B5)/$B5</f>
        <v>0.2543158434407532</v>
      </c>
      <c r="M5" s="14">
        <f>'excite-c'!B3</f>
        <v>-0.03</v>
      </c>
      <c r="N5" s="16">
        <f>'excite-c'!G3</f>
        <v>0.003242906775556667</v>
      </c>
      <c r="O5" s="17">
        <f>(N5-$B5)/$B5</f>
        <v>0.24484736606948332</v>
      </c>
    </row>
    <row r="6" spans="1:15" ht="12.75">
      <c r="A6" s="14">
        <f>'[4]excitation'!B4</f>
        <v>102.72</v>
      </c>
      <c r="B6" s="15">
        <f>'[4]excitation'!G4</f>
        <v>0.4667891752833333</v>
      </c>
      <c r="D6" s="14">
        <f>'[2]excitation'!B4</f>
        <v>102.76</v>
      </c>
      <c r="E6" s="16">
        <f>'[2]excitation'!G4</f>
        <v>0.46592919483333334</v>
      </c>
      <c r="F6" s="15">
        <f aca="true" t="shared" si="0" ref="F6:F47">(E6-$B6)/$B6</f>
        <v>-0.001842331603936553</v>
      </c>
      <c r="G6" s="14">
        <f>'[3]excitation'!B4</f>
        <v>102.67</v>
      </c>
      <c r="H6" s="16">
        <f>'[3]excitation'!G4</f>
        <v>0.46578833303333333</v>
      </c>
      <c r="I6" s="15">
        <f aca="true" t="shared" si="1" ref="I6:I47">(H6-$B6)/$B6</f>
        <v>-0.002144099098682981</v>
      </c>
      <c r="J6" s="14">
        <f>'[1]excite004-2c'!B4</f>
        <v>102.92</v>
      </c>
      <c r="K6" s="16">
        <f>'[1]excite004-2c'!G4</f>
        <v>0.46643864566666665</v>
      </c>
      <c r="L6" s="17">
        <f aca="true" t="shared" si="2" ref="L6:L47">(K6-$B6)/$B6</f>
        <v>-0.0007509377578301485</v>
      </c>
      <c r="M6" s="14">
        <f>'excite-c'!B4</f>
        <v>102.81</v>
      </c>
      <c r="N6" s="16">
        <f>'excite-c'!G4</f>
        <v>0.4659739694826667</v>
      </c>
      <c r="O6" s="17">
        <f aca="true" t="shared" si="3" ref="O6:O47">(N6-$B6)/$B6</f>
        <v>-0.00174641110769506</v>
      </c>
    </row>
    <row r="7" spans="1:15" ht="12.75">
      <c r="A7" s="14">
        <f>'[4]excitation'!B5</f>
        <v>202.54</v>
      </c>
      <c r="B7" s="15">
        <f>'[4]excitation'!G5</f>
        <v>0.9187871752833334</v>
      </c>
      <c r="D7" s="14">
        <f>'[2]excitation'!B5</f>
        <v>202.57</v>
      </c>
      <c r="E7" s="16">
        <f>'[2]excitation'!G5</f>
        <v>0.9166641948333333</v>
      </c>
      <c r="F7" s="15">
        <f t="shared" si="0"/>
        <v>-0.0023106335254902367</v>
      </c>
      <c r="G7" s="14">
        <f>'[3]excitation'!B5</f>
        <v>202.49</v>
      </c>
      <c r="H7" s="16">
        <f>'[3]excitation'!G5</f>
        <v>0.9167743330333333</v>
      </c>
      <c r="I7" s="15">
        <f t="shared" si="1"/>
        <v>-0.0021907600629921453</v>
      </c>
      <c r="J7" s="14">
        <f>'[1]excite004-2c'!B5</f>
        <v>202.74</v>
      </c>
      <c r="K7" s="16">
        <f>'[1]excite004-2c'!G5</f>
        <v>0.9169666456666667</v>
      </c>
      <c r="L7" s="17">
        <f t="shared" si="2"/>
        <v>-0.001981448659321204</v>
      </c>
      <c r="M7" s="14">
        <f>'excite-c'!B5</f>
        <v>202.63</v>
      </c>
      <c r="N7" s="16">
        <f>'excite-c'!G5</f>
        <v>0.9165389694826667</v>
      </c>
      <c r="O7" s="17">
        <f t="shared" si="3"/>
        <v>-0.0024469277120389298</v>
      </c>
    </row>
    <row r="8" spans="1:15" ht="12.75">
      <c r="A8" s="14">
        <f>'[4]excitation'!B6</f>
        <v>302.26</v>
      </c>
      <c r="B8" s="15">
        <f>'[4]excitation'!G6</f>
        <v>1.3696741752833335</v>
      </c>
      <c r="D8" s="14">
        <f>'[2]excitation'!B6</f>
        <v>302.28</v>
      </c>
      <c r="E8" s="16">
        <f>'[2]excitation'!G6</f>
        <v>1.3660061948333335</v>
      </c>
      <c r="F8" s="15">
        <f t="shared" si="0"/>
        <v>-0.002677994895567901</v>
      </c>
      <c r="G8" s="14">
        <f>'[3]excitation'!B6</f>
        <v>302.21</v>
      </c>
      <c r="H8" s="16">
        <f>'[3]excitation'!G6</f>
        <v>1.3664163330333334</v>
      </c>
      <c r="I8" s="15">
        <f t="shared" si="1"/>
        <v>-0.0023785527308537507</v>
      </c>
      <c r="J8" s="14">
        <f>'[1]excite004-2c'!B6</f>
        <v>302.47</v>
      </c>
      <c r="K8" s="16">
        <f>'[1]excite004-2c'!G6</f>
        <v>1.3661836456666667</v>
      </c>
      <c r="L8" s="17">
        <f t="shared" si="2"/>
        <v>-0.0025484379275419133</v>
      </c>
      <c r="M8" s="14">
        <f>'excite-c'!B6</f>
        <v>302.35</v>
      </c>
      <c r="N8" s="16">
        <f>'excite-c'!G6</f>
        <v>1.3657189694826666</v>
      </c>
      <c r="O8" s="17">
        <f t="shared" si="3"/>
        <v>-0.0028876983095988515</v>
      </c>
    </row>
    <row r="9" spans="1:15" ht="12.75">
      <c r="A9" s="14">
        <f>'[4]excitation'!B7</f>
        <v>401.88</v>
      </c>
      <c r="B9" s="15">
        <f>'[4]excitation'!G7</f>
        <v>1.8167621752833334</v>
      </c>
      <c r="D9" s="14">
        <f>'[2]excitation'!B7</f>
        <v>401.91</v>
      </c>
      <c r="E9" s="16">
        <f>'[2]excitation'!G7</f>
        <v>1.8110321948333334</v>
      </c>
      <c r="F9" s="15">
        <f t="shared" si="0"/>
        <v>-0.0031539518644515645</v>
      </c>
      <c r="G9" s="14">
        <f>'[3]excitation'!B7</f>
        <v>401.83</v>
      </c>
      <c r="H9" s="16">
        <f>'[3]excitation'!G7</f>
        <v>1.8118533330333335</v>
      </c>
      <c r="I9" s="15">
        <f t="shared" si="1"/>
        <v>-0.0027019729476888297</v>
      </c>
      <c r="J9" s="14">
        <f>'[1]excite004-2c'!B7</f>
        <v>402.09</v>
      </c>
      <c r="K9" s="16">
        <f>'[1]excite004-2c'!G7</f>
        <v>1.8112526456666667</v>
      </c>
      <c r="L9" s="17">
        <f t="shared" si="2"/>
        <v>-0.0030326091612995474</v>
      </c>
      <c r="M9" s="14">
        <f>'excite-c'!B7</f>
        <v>401.98</v>
      </c>
      <c r="N9" s="16">
        <f>'excite-c'!G7</f>
        <v>1.8108089694826666</v>
      </c>
      <c r="O9" s="17">
        <f t="shared" si="3"/>
        <v>-0.003276821744562353</v>
      </c>
    </row>
    <row r="10" spans="1:15" ht="12.75">
      <c r="A10" s="14">
        <f>'[4]excitation'!B8</f>
        <v>501.72</v>
      </c>
      <c r="B10" s="15">
        <f>'[4]excitation'!G8</f>
        <v>2.261409175283333</v>
      </c>
      <c r="D10" s="14">
        <f>'[2]excitation'!B8</f>
        <v>501.76</v>
      </c>
      <c r="E10" s="16">
        <f>'[2]excitation'!G8</f>
        <v>2.2530831948333336</v>
      </c>
      <c r="F10" s="15">
        <f t="shared" si="0"/>
        <v>-0.003681766458277672</v>
      </c>
      <c r="G10" s="14">
        <f>'[3]excitation'!B8</f>
        <v>501.67</v>
      </c>
      <c r="H10" s="16">
        <f>'[3]excitation'!G8</f>
        <v>2.254427333033333</v>
      </c>
      <c r="I10" s="15">
        <f t="shared" si="1"/>
        <v>-0.003087385655948501</v>
      </c>
      <c r="J10" s="14">
        <f>'[1]excite004-2c'!B8</f>
        <v>501.94</v>
      </c>
      <c r="K10" s="16">
        <f>'[1]excite004-2c'!G8</f>
        <v>2.2534596456666667</v>
      </c>
      <c r="L10" s="17">
        <f t="shared" si="2"/>
        <v>-0.0035152990902986435</v>
      </c>
      <c r="M10" s="14">
        <f>'excite-c'!B8</f>
        <v>501.83</v>
      </c>
      <c r="N10" s="16">
        <f>'excite-c'!G8</f>
        <v>2.253166969482667</v>
      </c>
      <c r="O10" s="17">
        <f t="shared" si="3"/>
        <v>-0.0036447211282025944</v>
      </c>
    </row>
    <row r="11" spans="1:15" ht="12.75">
      <c r="A11" s="14">
        <f>'[4]excitation'!B9</f>
        <v>601.43</v>
      </c>
      <c r="B11" s="15">
        <f>'[4]excitation'!G9</f>
        <v>2.697351175283333</v>
      </c>
      <c r="D11" s="14">
        <f>'[2]excitation'!B9</f>
        <v>601.47</v>
      </c>
      <c r="E11" s="16">
        <f>'[2]excitation'!G9</f>
        <v>2.6856691948333333</v>
      </c>
      <c r="F11" s="15">
        <f t="shared" si="0"/>
        <v>-0.004330908246966618</v>
      </c>
      <c r="G11" s="14">
        <f>'[3]excitation'!B9</f>
        <v>601.38</v>
      </c>
      <c r="H11" s="16">
        <f>'[3]excitation'!G9</f>
        <v>2.688035333033333</v>
      </c>
      <c r="I11" s="15">
        <f t="shared" si="1"/>
        <v>-0.0034537001838558824</v>
      </c>
      <c r="J11" s="14">
        <f>'[1]excite004-2c'!B9</f>
        <v>601.64</v>
      </c>
      <c r="K11" s="16">
        <f>'[1]excite004-2c'!G9</f>
        <v>2.6868156456666665</v>
      </c>
      <c r="L11" s="17">
        <f t="shared" si="2"/>
        <v>-0.003905879854728155</v>
      </c>
      <c r="M11" s="14">
        <f>'excite-c'!B9</f>
        <v>601.54</v>
      </c>
      <c r="N11" s="16">
        <f>'excite-c'!G9</f>
        <v>2.686848969482667</v>
      </c>
      <c r="O11" s="17">
        <f t="shared" si="3"/>
        <v>-0.0038935255805402913</v>
      </c>
    </row>
    <row r="12" spans="1:15" ht="12.75">
      <c r="A12" s="14">
        <f>'[4]excitation'!B10</f>
        <v>701.28</v>
      </c>
      <c r="B12" s="15">
        <f>'[4]excitation'!G10</f>
        <v>3.103100175283333</v>
      </c>
      <c r="D12" s="14">
        <f>'[2]excitation'!B10</f>
        <v>701.31</v>
      </c>
      <c r="E12" s="16">
        <f>'[2]excitation'!G10</f>
        <v>3.0881831948333334</v>
      </c>
      <c r="F12" s="15">
        <f t="shared" si="0"/>
        <v>-0.00480712178382632</v>
      </c>
      <c r="G12" s="14">
        <f>'[3]excitation'!B10</f>
        <v>701.24</v>
      </c>
      <c r="H12" s="16">
        <f>'[3]excitation'!G10</f>
        <v>3.0927713330333333</v>
      </c>
      <c r="I12" s="15">
        <f t="shared" si="1"/>
        <v>-0.003328555852714864</v>
      </c>
      <c r="J12" s="14">
        <f>'[1]excite004-2c'!B10</f>
        <v>701.49</v>
      </c>
      <c r="K12" s="16">
        <f>'[1]excite004-2c'!G10</f>
        <v>3.0911366456666665</v>
      </c>
      <c r="L12" s="17">
        <f t="shared" si="2"/>
        <v>-0.003855347536620967</v>
      </c>
      <c r="M12" s="14">
        <f>'excite-c'!B10</f>
        <v>701.39</v>
      </c>
      <c r="N12" s="16">
        <f>'excite-c'!G10</f>
        <v>3.0919019694826666</v>
      </c>
      <c r="O12" s="17">
        <f t="shared" si="3"/>
        <v>-0.00360871553224803</v>
      </c>
    </row>
    <row r="13" spans="1:15" ht="12.75">
      <c r="A13" s="14">
        <f>'[4]excitation'!B11</f>
        <v>800.99</v>
      </c>
      <c r="B13" s="15">
        <f>'[4]excitation'!G11</f>
        <v>3.4347941752833333</v>
      </c>
      <c r="D13" s="14">
        <f>'[2]excitation'!B11</f>
        <v>801.03</v>
      </c>
      <c r="E13" s="16">
        <f>'[2]excitation'!G11</f>
        <v>3.4202381948333334</v>
      </c>
      <c r="F13" s="15">
        <f t="shared" si="0"/>
        <v>-0.004237802822289705</v>
      </c>
      <c r="G13" s="14">
        <f>'[3]excitation'!B11</f>
        <v>800.96</v>
      </c>
      <c r="H13" s="16">
        <f>'[3]excitation'!G11</f>
        <v>3.4270513330333334</v>
      </c>
      <c r="I13" s="15">
        <f t="shared" si="1"/>
        <v>-0.0022542376209081527</v>
      </c>
      <c r="J13" s="14">
        <f>'[1]excite004-2c'!B11</f>
        <v>801.21</v>
      </c>
      <c r="K13" s="16">
        <f>'[1]excite004-2c'!G11</f>
        <v>3.4242766456666667</v>
      </c>
      <c r="L13" s="17">
        <f t="shared" si="2"/>
        <v>-0.003062055273166128</v>
      </c>
      <c r="M13" s="14">
        <f>'excite-c'!B11</f>
        <v>801.12</v>
      </c>
      <c r="N13" s="16">
        <f>'excite-c'!G11</f>
        <v>3.425092969482667</v>
      </c>
      <c r="O13" s="17">
        <f t="shared" si="3"/>
        <v>-0.0028243921776961276</v>
      </c>
    </row>
    <row r="14" spans="1:15" ht="12.75">
      <c r="A14" s="14">
        <f>'[4]excitation'!B12</f>
        <v>820.66</v>
      </c>
      <c r="B14" s="15">
        <f>'[4]excitation'!G12</f>
        <v>3.4909711752833332</v>
      </c>
      <c r="D14" s="14">
        <f>'[2]excitation'!B12</f>
        <v>820.69</v>
      </c>
      <c r="E14" s="16">
        <f>'[2]excitation'!G12</f>
        <v>3.4767981948333335</v>
      </c>
      <c r="F14" s="15">
        <f t="shared" si="0"/>
        <v>-0.004059896154499014</v>
      </c>
      <c r="G14" s="14">
        <f>'[3]excitation'!B12</f>
        <v>820.6</v>
      </c>
      <c r="H14" s="16">
        <f>'[3]excitation'!G12</f>
        <v>3.483953333033333</v>
      </c>
      <c r="I14" s="15">
        <f t="shared" si="1"/>
        <v>-0.0020102836424682477</v>
      </c>
      <c r="J14" s="14">
        <f>'[1]excite004-2c'!B12</f>
        <v>820.86</v>
      </c>
      <c r="K14" s="16">
        <f>'[1]excite004-2c'!G12</f>
        <v>3.4810026456666665</v>
      </c>
      <c r="L14" s="17">
        <f t="shared" si="2"/>
        <v>-0.0028555175955750074</v>
      </c>
      <c r="M14" s="14">
        <f>'excite-c'!B12</f>
        <v>820.76</v>
      </c>
      <c r="N14" s="16">
        <f>'excite-c'!G12</f>
        <v>3.4817929694826666</v>
      </c>
      <c r="O14" s="17">
        <f t="shared" si="3"/>
        <v>-0.00262912677871702</v>
      </c>
    </row>
    <row r="15" spans="1:15" ht="12.75">
      <c r="A15" s="14">
        <f>'[4]excitation'!B13</f>
        <v>820.65</v>
      </c>
      <c r="B15" s="15">
        <f>'[4]excitation'!G13</f>
        <v>3.4908861752833333</v>
      </c>
      <c r="D15" s="14">
        <f>'[2]excitation'!B13</f>
        <v>820.69</v>
      </c>
      <c r="E15" s="16">
        <f>'[2]excitation'!G13</f>
        <v>3.4767431948333334</v>
      </c>
      <c r="F15" s="15">
        <f t="shared" si="0"/>
        <v>-0.004051401202977366</v>
      </c>
      <c r="G15" s="14">
        <f>'[3]excitation'!B13</f>
        <v>820.61</v>
      </c>
      <c r="H15" s="16">
        <f>'[3]excitation'!G13</f>
        <v>3.4838883330333332</v>
      </c>
      <c r="I15" s="15">
        <f t="shared" si="1"/>
        <v>-0.0020046033868268815</v>
      </c>
      <c r="J15" s="14">
        <f>'[1]excite004-2c'!B13</f>
        <v>820.87</v>
      </c>
      <c r="K15" s="16">
        <f>'[1]excite004-2c'!G13</f>
        <v>3.4809276456666667</v>
      </c>
      <c r="L15" s="17">
        <f t="shared" si="2"/>
        <v>-0.0028527225227727125</v>
      </c>
      <c r="M15" s="14">
        <f>'excite-c'!B13</f>
        <v>820.74</v>
      </c>
      <c r="N15" s="16">
        <f>'excite-c'!G13</f>
        <v>3.4817009694826666</v>
      </c>
      <c r="O15" s="17">
        <f t="shared" si="3"/>
        <v>-0.0026311960171320177</v>
      </c>
    </row>
    <row r="16" spans="1:15" ht="12.75">
      <c r="A16" s="14">
        <f>'[4]excitation'!B14</f>
        <v>820.66</v>
      </c>
      <c r="B16" s="15">
        <f>'[4]excitation'!G14</f>
        <v>3.490820175283333</v>
      </c>
      <c r="D16" s="14">
        <f>'[2]excitation'!B14</f>
        <v>820.69</v>
      </c>
      <c r="E16" s="16">
        <f>'[2]excitation'!G14</f>
        <v>3.4766931948333335</v>
      </c>
      <c r="F16" s="15">
        <f t="shared" si="0"/>
        <v>-0.004046894351655589</v>
      </c>
      <c r="G16" s="14">
        <f>'[3]excitation'!B14</f>
        <v>820.6</v>
      </c>
      <c r="H16" s="16">
        <f>'[3]excitation'!G14</f>
        <v>3.483808333033333</v>
      </c>
      <c r="I16" s="15">
        <f t="shared" si="1"/>
        <v>-0.0020086518061420127</v>
      </c>
      <c r="J16" s="14">
        <f>'[1]excite004-2c'!B14</f>
        <v>820.85</v>
      </c>
      <c r="K16" s="16">
        <f>'[1]excite004-2c'!G14</f>
        <v>3.4807576456666665</v>
      </c>
      <c r="L16" s="17">
        <f t="shared" si="2"/>
        <v>-0.002882568883929924</v>
      </c>
      <c r="M16" s="14">
        <f>'excite-c'!B14</f>
        <v>820.75</v>
      </c>
      <c r="N16" s="16">
        <f>'excite-c'!G14</f>
        <v>3.4816219694826667</v>
      </c>
      <c r="O16" s="17">
        <f t="shared" si="3"/>
        <v>-0.0026349698176359806</v>
      </c>
    </row>
    <row r="17" spans="1:15" ht="12.75">
      <c r="A17" s="14">
        <f>'[4]excitation'!B15</f>
        <v>820.65</v>
      </c>
      <c r="B17" s="15">
        <f>'[4]excitation'!G15</f>
        <v>3.490742175283333</v>
      </c>
      <c r="D17" s="14">
        <f>'[2]excitation'!B15</f>
        <v>820.68</v>
      </c>
      <c r="E17" s="16">
        <f>'[2]excitation'!G15</f>
        <v>3.4766431948333336</v>
      </c>
      <c r="F17" s="15">
        <f t="shared" si="0"/>
        <v>-0.004038963561912219</v>
      </c>
      <c r="G17" s="14">
        <f>'[3]excitation'!B15</f>
        <v>820.6</v>
      </c>
      <c r="H17" s="16">
        <f>'[3]excitation'!G15</f>
        <v>3.483702333033333</v>
      </c>
      <c r="I17" s="15">
        <f t="shared" si="1"/>
        <v>-0.00201671790596474</v>
      </c>
      <c r="J17" s="14">
        <f>'[1]excite004-2c'!B15</f>
        <v>820.85</v>
      </c>
      <c r="K17" s="16">
        <f>'[1]excite004-2c'!G15</f>
        <v>3.4807446456666664</v>
      </c>
      <c r="L17" s="17">
        <f t="shared" si="2"/>
        <v>-0.0028640126124053573</v>
      </c>
      <c r="M17" s="14">
        <f>'excite-c'!B15</f>
        <v>820.75</v>
      </c>
      <c r="N17" s="16">
        <f>'excite-c'!G15</f>
        <v>3.4815169694826666</v>
      </c>
      <c r="O17" s="17">
        <f t="shared" si="3"/>
        <v>-0.002642763440390084</v>
      </c>
    </row>
    <row r="18" spans="1:15" ht="12.75">
      <c r="A18" s="14">
        <f>'[4]excitation'!B16</f>
        <v>820.65</v>
      </c>
      <c r="B18" s="15">
        <f>'[4]excitation'!G16</f>
        <v>3.490664175283333</v>
      </c>
      <c r="D18" s="14">
        <f>'[2]excitation'!B16</f>
        <v>820.68</v>
      </c>
      <c r="E18" s="16">
        <f>'[2]excitation'!G16</f>
        <v>3.4765881948333335</v>
      </c>
      <c r="F18" s="15">
        <f t="shared" si="0"/>
        <v>-0.004032464809897372</v>
      </c>
      <c r="G18" s="14">
        <f>'[3]excitation'!B16</f>
        <v>820.6</v>
      </c>
      <c r="H18" s="16">
        <f>'[3]excitation'!G16</f>
        <v>3.483655333033333</v>
      </c>
      <c r="I18" s="15">
        <f t="shared" si="1"/>
        <v>-0.0020078821387711897</v>
      </c>
      <c r="J18" s="14">
        <f>'[1]excite004-2c'!B16</f>
        <v>820.86</v>
      </c>
      <c r="K18" s="16">
        <f>'[1]excite004-2c'!G16</f>
        <v>3.4806726456666666</v>
      </c>
      <c r="L18" s="17">
        <f t="shared" si="2"/>
        <v>-0.0028623577390842485</v>
      </c>
      <c r="M18" s="14">
        <f>'excite-c'!B16</f>
        <v>820.75</v>
      </c>
      <c r="N18" s="16">
        <f>'excite-c'!G16</f>
        <v>3.4814759694826667</v>
      </c>
      <c r="O18" s="17">
        <f t="shared" si="3"/>
        <v>-0.00263222279179018</v>
      </c>
    </row>
    <row r="19" spans="1:15" ht="12.75">
      <c r="A19" s="14">
        <f>'[4]excitation'!B17</f>
        <v>820.65</v>
      </c>
      <c r="B19" s="15">
        <f>'[4]excitation'!G17</f>
        <v>3.490610175283333</v>
      </c>
      <c r="D19" s="14">
        <f>'[2]excitation'!B17</f>
        <v>820.7</v>
      </c>
      <c r="E19" s="16">
        <f>'[2]excitation'!G17</f>
        <v>3.4765021948333334</v>
      </c>
      <c r="F19" s="15">
        <f t="shared" si="0"/>
        <v>-0.004041694644075905</v>
      </c>
      <c r="G19" s="14">
        <f>'[3]excitation'!B17</f>
        <v>820.6</v>
      </c>
      <c r="H19" s="16">
        <f>'[3]excitation'!G17</f>
        <v>3.483538333033333</v>
      </c>
      <c r="I19" s="15">
        <f t="shared" si="1"/>
        <v>-0.0020259616212875368</v>
      </c>
      <c r="J19" s="14">
        <f>'[1]excite004-2c'!B17</f>
        <v>820.87</v>
      </c>
      <c r="K19" s="16">
        <f>'[1]excite004-2c'!G17</f>
        <v>3.4805856456666664</v>
      </c>
      <c r="L19" s="17">
        <f t="shared" si="2"/>
        <v>-0.002871855954483048</v>
      </c>
      <c r="M19" s="14">
        <f>'excite-c'!B17</f>
        <v>820.76</v>
      </c>
      <c r="N19" s="16">
        <f>'excite-c'!G17</f>
        <v>3.481460969482667</v>
      </c>
      <c r="O19" s="17">
        <f t="shared" si="3"/>
        <v>-0.002621090680778611</v>
      </c>
    </row>
    <row r="20" spans="1:15" ht="12.75">
      <c r="A20" s="14">
        <f>'[4]excitation'!B18</f>
        <v>820.65</v>
      </c>
      <c r="B20" s="15">
        <f>'[4]excitation'!G18</f>
        <v>3.4905521752833333</v>
      </c>
      <c r="D20" s="14">
        <f>'[2]excitation'!B18</f>
        <v>820.68</v>
      </c>
      <c r="E20" s="16">
        <f>'[2]excitation'!G18</f>
        <v>3.4763941948333335</v>
      </c>
      <c r="F20" s="15">
        <f t="shared" si="0"/>
        <v>-0.004056086183227043</v>
      </c>
      <c r="G20" s="14">
        <f>'[3]excitation'!B18</f>
        <v>820.6</v>
      </c>
      <c r="H20" s="16">
        <f>'[3]excitation'!G18</f>
        <v>3.4834823330333333</v>
      </c>
      <c r="I20" s="15">
        <f t="shared" si="1"/>
        <v>-0.002025422309989132</v>
      </c>
      <c r="J20" s="14">
        <f>'[1]excite004-2c'!B18</f>
        <v>820.86</v>
      </c>
      <c r="K20" s="16">
        <f>'[1]excite004-2c'!G18</f>
        <v>3.4805016456666666</v>
      </c>
      <c r="L20" s="17">
        <f t="shared" si="2"/>
        <v>-0.0028793523522824354</v>
      </c>
      <c r="M20" s="14">
        <f>'excite-c'!B18</f>
        <v>820.76</v>
      </c>
      <c r="N20" s="16">
        <f>'excite-c'!G18</f>
        <v>3.4814179694826666</v>
      </c>
      <c r="O20" s="17">
        <f t="shared" si="3"/>
        <v>-0.002616836919197539</v>
      </c>
    </row>
    <row r="21" spans="1:15" ht="12.75">
      <c r="A21" s="14">
        <f>'[4]excitation'!B19</f>
        <v>820.65</v>
      </c>
      <c r="B21" s="15">
        <f>'[4]excitation'!G19</f>
        <v>3.490465175283333</v>
      </c>
      <c r="D21" s="14">
        <f>'[2]excitation'!B19</f>
        <v>820.69</v>
      </c>
      <c r="E21" s="16">
        <f>'[2]excitation'!G19</f>
        <v>3.4763901948333333</v>
      </c>
      <c r="F21" s="15">
        <f t="shared" si="0"/>
        <v>-0.004032408215864024</v>
      </c>
      <c r="G21" s="14">
        <f>'[3]excitation'!B19</f>
        <v>820.6</v>
      </c>
      <c r="H21" s="16">
        <f>'[3]excitation'!G19</f>
        <v>3.4833803330333333</v>
      </c>
      <c r="I21" s="15">
        <f t="shared" si="1"/>
        <v>-0.0020297702152048355</v>
      </c>
      <c r="J21" s="14">
        <f>'[1]excite004-2c'!B19</f>
        <v>820.86</v>
      </c>
      <c r="K21" s="16">
        <f>'[1]excite004-2c'!G19</f>
        <v>3.4804156456666666</v>
      </c>
      <c r="L21" s="17">
        <f t="shared" si="2"/>
        <v>-0.002879137625503094</v>
      </c>
      <c r="M21" s="14">
        <f>'excite-c'!B19</f>
        <v>820.75</v>
      </c>
      <c r="N21" s="16">
        <f>'excite-c'!G19</f>
        <v>3.4812719694826666</v>
      </c>
      <c r="O21" s="17">
        <f t="shared" si="3"/>
        <v>-0.0026338053351070236</v>
      </c>
    </row>
    <row r="22" spans="1:15" ht="12.75">
      <c r="A22" s="14">
        <f>'[4]excitation'!B20</f>
        <v>820.66</v>
      </c>
      <c r="B22" s="15">
        <f>'[4]excitation'!G20</f>
        <v>3.4904571752833333</v>
      </c>
      <c r="D22" s="14">
        <f>'[2]excitation'!B20</f>
        <v>820.68</v>
      </c>
      <c r="E22" s="16">
        <f>'[2]excitation'!G20</f>
        <v>3.4763481948333332</v>
      </c>
      <c r="F22" s="15">
        <f t="shared" si="0"/>
        <v>-0.004042158302330355</v>
      </c>
      <c r="G22" s="14">
        <f>'[3]excitation'!B20</f>
        <v>820.61</v>
      </c>
      <c r="H22" s="16">
        <f>'[3]excitation'!G20</f>
        <v>3.4833623330333334</v>
      </c>
      <c r="I22" s="15">
        <f t="shared" si="1"/>
        <v>-0.002032639821579815</v>
      </c>
      <c r="J22" s="14">
        <f>'[1]excite004-2c'!B20</f>
        <v>820.86</v>
      </c>
      <c r="K22" s="16">
        <f>'[1]excite004-2c'!G20</f>
        <v>3.4803826456666664</v>
      </c>
      <c r="L22" s="17">
        <f t="shared" si="2"/>
        <v>-0.002886306609921119</v>
      </c>
      <c r="M22" s="14">
        <f>'excite-c'!B20</f>
        <v>820.76</v>
      </c>
      <c r="N22" s="16">
        <f>'excite-c'!G20</f>
        <v>3.481356969482667</v>
      </c>
      <c r="O22" s="17">
        <f t="shared" si="3"/>
        <v>-0.0026071672974838024</v>
      </c>
    </row>
    <row r="23" spans="1:15" ht="12.75">
      <c r="A23" s="14">
        <f>'[4]excitation'!B21</f>
        <v>820.66</v>
      </c>
      <c r="B23" s="15">
        <f>'[4]excitation'!G21</f>
        <v>3.490379175283333</v>
      </c>
      <c r="D23" s="14">
        <f>'[2]excitation'!B21</f>
        <v>820.68</v>
      </c>
      <c r="E23" s="16">
        <f>'[2]excitation'!G21</f>
        <v>3.4763541948333336</v>
      </c>
      <c r="F23" s="15">
        <f t="shared" si="0"/>
        <v>-0.004018182479804924</v>
      </c>
      <c r="G23" s="14">
        <f>'[3]excitation'!B21</f>
        <v>820.6</v>
      </c>
      <c r="H23" s="16">
        <f>'[3]excitation'!G21</f>
        <v>3.483280333033333</v>
      </c>
      <c r="I23" s="15">
        <f t="shared" si="1"/>
        <v>-0.002033831252566926</v>
      </c>
      <c r="J23" s="14">
        <f>'[1]excite004-2c'!B21</f>
        <v>820.86</v>
      </c>
      <c r="K23" s="16">
        <f>'[1]excite004-2c'!G21</f>
        <v>3.4802946456666666</v>
      </c>
      <c r="L23" s="17">
        <f t="shared" si="2"/>
        <v>-0.0028892361288649646</v>
      </c>
      <c r="M23" s="14">
        <f>'excite-c'!B21</f>
        <v>820.76</v>
      </c>
      <c r="N23" s="16">
        <f>'excite-c'!G21</f>
        <v>3.481315969482667</v>
      </c>
      <c r="O23" s="17">
        <f t="shared" si="3"/>
        <v>-0.0025966249927360393</v>
      </c>
    </row>
    <row r="24" spans="1:15" ht="12.75">
      <c r="A24" s="14">
        <f>'[4]excitation'!B22</f>
        <v>900.72</v>
      </c>
      <c r="B24" s="15">
        <f>'[4]excitation'!G22</f>
        <v>3.697554175283333</v>
      </c>
      <c r="D24" s="14">
        <f>'[2]excitation'!B22</f>
        <v>900.75</v>
      </c>
      <c r="E24" s="16">
        <f>'[2]excitation'!G22</f>
        <v>3.6843051948333336</v>
      </c>
      <c r="F24" s="15">
        <f t="shared" si="0"/>
        <v>-0.0035831741259028625</v>
      </c>
      <c r="G24" s="14">
        <f>'[3]excitation'!B22</f>
        <v>900.66</v>
      </c>
      <c r="H24" s="16">
        <f>'[3]excitation'!G22</f>
        <v>3.6930633330333333</v>
      </c>
      <c r="I24" s="15">
        <f t="shared" si="1"/>
        <v>-0.001214544003173532</v>
      </c>
      <c r="J24" s="14">
        <f>'[1]excite004-2c'!B22</f>
        <v>900.93</v>
      </c>
      <c r="K24" s="16">
        <f>'[1]excite004-2c'!G22</f>
        <v>3.6888386456666664</v>
      </c>
      <c r="L24" s="17">
        <f t="shared" si="2"/>
        <v>-0.0023571066720066932</v>
      </c>
      <c r="M24" s="14">
        <f>'excite-c'!B22</f>
        <v>900.82</v>
      </c>
      <c r="N24" s="16">
        <f>'excite-c'!G22</f>
        <v>3.6895119694826666</v>
      </c>
      <c r="O24" s="17">
        <f t="shared" si="3"/>
        <v>-0.002175006888181737</v>
      </c>
    </row>
    <row r="25" spans="1:15" ht="12.75">
      <c r="A25" s="14">
        <f>'[4]excitation'!B23</f>
        <v>1000.5</v>
      </c>
      <c r="B25" s="15">
        <f>'[4]excitation'!G23</f>
        <v>3.918250175283333</v>
      </c>
      <c r="D25" s="14">
        <f>'[2]excitation'!B23</f>
        <v>1000.53</v>
      </c>
      <c r="E25" s="16">
        <f>'[2]excitation'!G23</f>
        <v>3.9053861948333335</v>
      </c>
      <c r="F25" s="15">
        <f t="shared" si="0"/>
        <v>-0.003283093185613012</v>
      </c>
      <c r="G25" s="14">
        <f>'[3]excitation'!B23</f>
        <v>1000.45</v>
      </c>
      <c r="H25" s="16">
        <f>'[3]excitation'!G23</f>
        <v>3.9167123330333333</v>
      </c>
      <c r="I25" s="15">
        <f t="shared" si="1"/>
        <v>-0.0003924818940099103</v>
      </c>
      <c r="J25" s="14">
        <f>'[1]excite004-2c'!B23</f>
        <v>1000.72</v>
      </c>
      <c r="K25" s="16">
        <f>'[1]excite004-2c'!G23</f>
        <v>3.9108076456666665</v>
      </c>
      <c r="L25" s="17">
        <f t="shared" si="2"/>
        <v>-0.0018994523789253746</v>
      </c>
      <c r="M25" s="14">
        <f>'excite-c'!B23</f>
        <v>1000.61</v>
      </c>
      <c r="N25" s="16">
        <f>'excite-c'!G23</f>
        <v>3.911491969482667</v>
      </c>
      <c r="O25" s="17">
        <f t="shared" si="3"/>
        <v>-0.0017248020157818623</v>
      </c>
    </row>
    <row r="26" spans="1:15" ht="12.75">
      <c r="A26" s="14">
        <f>'[4]excitation'!B24</f>
        <v>1100.21</v>
      </c>
      <c r="B26" s="15">
        <f>'[4]excitation'!G24</f>
        <v>4.1092091752833335</v>
      </c>
      <c r="D26" s="14">
        <f>'[2]excitation'!B24</f>
        <v>1100.24</v>
      </c>
      <c r="E26" s="16">
        <f>'[2]excitation'!G24</f>
        <v>4.096036194833333</v>
      </c>
      <c r="F26" s="15">
        <f t="shared" si="0"/>
        <v>-0.003205721560546251</v>
      </c>
      <c r="G26" s="14">
        <f>'[3]excitation'!B24</f>
        <v>1100.15</v>
      </c>
      <c r="H26" s="16">
        <f>'[3]excitation'!G24</f>
        <v>4.110320333033333</v>
      </c>
      <c r="I26" s="15">
        <f t="shared" si="1"/>
        <v>0.0002704067139446549</v>
      </c>
      <c r="J26" s="14">
        <f>'[1]excite004-2c'!B24</f>
        <v>1100.42</v>
      </c>
      <c r="K26" s="16">
        <f>'[1]excite004-2c'!G24</f>
        <v>4.102718645666667</v>
      </c>
      <c r="L26" s="17">
        <f t="shared" si="2"/>
        <v>-0.0015795082070064928</v>
      </c>
      <c r="M26" s="14">
        <f>'excite-c'!B24</f>
        <v>1100.32</v>
      </c>
      <c r="N26" s="16">
        <f>'excite-c'!G24</f>
        <v>4.103377969482667</v>
      </c>
      <c r="O26" s="17">
        <f t="shared" si="3"/>
        <v>-0.0014190579140485847</v>
      </c>
    </row>
    <row r="27" spans="1:15" ht="12.75">
      <c r="A27" s="14">
        <f>'[4]excitation'!B25</f>
        <v>1000.5</v>
      </c>
      <c r="B27" s="15">
        <f>'[4]excitation'!G25</f>
        <v>3.923691175283333</v>
      </c>
      <c r="D27" s="14">
        <f>'[2]excitation'!B25</f>
        <v>1000.54</v>
      </c>
      <c r="E27" s="16">
        <f>'[2]excitation'!G25</f>
        <v>3.9109701948333333</v>
      </c>
      <c r="F27" s="15">
        <f t="shared" si="0"/>
        <v>-0.0032420952316873164</v>
      </c>
      <c r="G27" s="14">
        <f>'[3]excitation'!B25</f>
        <v>1000.45</v>
      </c>
      <c r="H27" s="16">
        <f>'[3]excitation'!G25</f>
        <v>3.9222913330333333</v>
      </c>
      <c r="I27" s="15">
        <f t="shared" si="1"/>
        <v>-0.0003567666738956815</v>
      </c>
      <c r="J27" s="14">
        <f>'[1]excite004-2c'!B25</f>
        <v>1000.71</v>
      </c>
      <c r="K27" s="16">
        <f>'[1]excite004-2c'!G25</f>
        <v>3.9164716456666664</v>
      </c>
      <c r="L27" s="17">
        <f t="shared" si="2"/>
        <v>-0.001839984161379694</v>
      </c>
      <c r="M27" s="14">
        <f>'excite-c'!B25</f>
        <v>1000.61</v>
      </c>
      <c r="N27" s="16">
        <f>'excite-c'!G25</f>
        <v>3.916879969482667</v>
      </c>
      <c r="O27" s="17">
        <f t="shared" si="3"/>
        <v>-0.001735917914124407</v>
      </c>
    </row>
    <row r="28" spans="1:15" ht="12.75">
      <c r="A28" s="14">
        <f>'[4]excitation'!B26</f>
        <v>900.72</v>
      </c>
      <c r="B28" s="15">
        <f>'[4]excitation'!G26</f>
        <v>3.709128175283333</v>
      </c>
      <c r="D28" s="14">
        <f>'[2]excitation'!B26</f>
        <v>900.75</v>
      </c>
      <c r="E28" s="16">
        <f>'[2]excitation'!G26</f>
        <v>3.6960331948333334</v>
      </c>
      <c r="F28" s="15">
        <f t="shared" si="0"/>
        <v>-0.0035304739634669734</v>
      </c>
      <c r="G28" s="14">
        <f>'[3]excitation'!B26</f>
        <v>900.67</v>
      </c>
      <c r="H28" s="16">
        <f>'[3]excitation'!G26</f>
        <v>3.704778333033333</v>
      </c>
      <c r="I28" s="15">
        <f t="shared" si="1"/>
        <v>-0.001172739804190678</v>
      </c>
      <c r="J28" s="14">
        <f>'[1]excite004-2c'!B26</f>
        <v>900.93</v>
      </c>
      <c r="K28" s="16">
        <f>'[1]excite004-2c'!G26</f>
        <v>3.7005766456666667</v>
      </c>
      <c r="L28" s="17">
        <f t="shared" si="2"/>
        <v>-0.0023055362911563555</v>
      </c>
      <c r="M28" s="14">
        <f>'excite-c'!B26</f>
        <v>900.82</v>
      </c>
      <c r="N28" s="16">
        <f>'excite-c'!G26</f>
        <v>3.700811969482667</v>
      </c>
      <c r="O28" s="17">
        <f t="shared" si="3"/>
        <v>-0.0022420917821290433</v>
      </c>
    </row>
    <row r="29" spans="1:15" ht="12.75">
      <c r="A29" s="14">
        <f>'[4]excitation'!B27</f>
        <v>820.96</v>
      </c>
      <c r="B29" s="15">
        <f>'[4]excitation'!G27</f>
        <v>3.508521175283333</v>
      </c>
      <c r="D29" s="14">
        <f>'[2]excitation'!B27</f>
        <v>820.99</v>
      </c>
      <c r="E29" s="16">
        <f>'[2]excitation'!G27</f>
        <v>3.4946791948333336</v>
      </c>
      <c r="F29" s="15">
        <f t="shared" si="0"/>
        <v>-0.003945246375456692</v>
      </c>
      <c r="G29" s="14">
        <f>'[3]excitation'!B27</f>
        <v>820.91</v>
      </c>
      <c r="H29" s="16">
        <f>'[3]excitation'!G27</f>
        <v>3.501529333033333</v>
      </c>
      <c r="I29" s="15">
        <f t="shared" si="1"/>
        <v>-0.001992817458037866</v>
      </c>
      <c r="J29" s="14">
        <f>'[1]excite004-2c'!B27</f>
        <v>821.17</v>
      </c>
      <c r="K29" s="16">
        <f>'[1]excite004-2c'!G27</f>
        <v>3.4984956456666665</v>
      </c>
      <c r="L29" s="17">
        <f t="shared" si="2"/>
        <v>-0.0028574801506954213</v>
      </c>
      <c r="M29" s="14">
        <f>'excite-c'!B27</f>
        <v>821.07</v>
      </c>
      <c r="N29" s="16">
        <f>'excite-c'!G27</f>
        <v>3.4986919694826666</v>
      </c>
      <c r="O29" s="17">
        <f t="shared" si="3"/>
        <v>-0.0028015238642169035</v>
      </c>
    </row>
    <row r="30" spans="1:15" ht="12.75">
      <c r="A30" s="14">
        <f>'[4]excitation'!B28</f>
        <v>820.96</v>
      </c>
      <c r="B30" s="15">
        <f>'[4]excitation'!G28</f>
        <v>3.508463175283333</v>
      </c>
      <c r="D30" s="14">
        <f>'[2]excitation'!B28</f>
        <v>820.99</v>
      </c>
      <c r="E30" s="16">
        <f>'[2]excitation'!G28</f>
        <v>3.4945911948333332</v>
      </c>
      <c r="F30" s="15">
        <f t="shared" si="0"/>
        <v>-0.003953862348542268</v>
      </c>
      <c r="G30" s="14">
        <f>'[3]excitation'!B28</f>
        <v>820.91</v>
      </c>
      <c r="H30" s="16">
        <f>'[3]excitation'!G28</f>
        <v>3.501542333033333</v>
      </c>
      <c r="I30" s="15">
        <f t="shared" si="1"/>
        <v>-0.0019726136214729107</v>
      </c>
      <c r="J30" s="14">
        <f>'[1]excite004-2c'!B28</f>
        <v>821.17</v>
      </c>
      <c r="K30" s="16">
        <f>'[1]excite004-2c'!G28</f>
        <v>3.4985386456666663</v>
      </c>
      <c r="L30" s="17">
        <f t="shared" si="2"/>
        <v>-0.002828739855838821</v>
      </c>
      <c r="M30" s="14">
        <f>'excite-c'!B28</f>
        <v>821.06</v>
      </c>
      <c r="N30" s="16">
        <f>'excite-c'!G28</f>
        <v>3.4985819694826668</v>
      </c>
      <c r="O30" s="17">
        <f t="shared" si="3"/>
        <v>-0.0028163914816829562</v>
      </c>
    </row>
    <row r="31" spans="1:15" ht="12.75">
      <c r="A31" s="14">
        <f>'[4]excitation'!B29</f>
        <v>820.96</v>
      </c>
      <c r="B31" s="15">
        <f>'[4]excitation'!G29</f>
        <v>3.508361175283333</v>
      </c>
      <c r="D31" s="14">
        <f>'[2]excitation'!B29</f>
        <v>820.99</v>
      </c>
      <c r="E31" s="16">
        <f>'[2]excitation'!G29</f>
        <v>3.4945581948333335</v>
      </c>
      <c r="F31" s="15">
        <f t="shared" si="0"/>
        <v>-0.003934309998423917</v>
      </c>
      <c r="G31" s="14">
        <f>'[3]excitation'!B29</f>
        <v>820.91</v>
      </c>
      <c r="H31" s="16">
        <f>'[3]excitation'!G29</f>
        <v>3.5015443330333333</v>
      </c>
      <c r="I31" s="15">
        <f t="shared" si="1"/>
        <v>-0.0019430275018503913</v>
      </c>
      <c r="J31" s="14">
        <f>'[1]excite004-2c'!B29</f>
        <v>821.16</v>
      </c>
      <c r="K31" s="16">
        <f>'[1]excite004-2c'!G29</f>
        <v>3.4984876456666667</v>
      </c>
      <c r="L31" s="17">
        <f t="shared" si="2"/>
        <v>-0.002814285395194222</v>
      </c>
      <c r="M31" s="14">
        <f>'excite-c'!B29</f>
        <v>821.08</v>
      </c>
      <c r="N31" s="16">
        <f>'excite-c'!G29</f>
        <v>3.498560969482667</v>
      </c>
      <c r="O31" s="17">
        <f t="shared" si="3"/>
        <v>-0.0027933856610058505</v>
      </c>
    </row>
    <row r="32" spans="1:15" ht="12.75">
      <c r="A32" s="14">
        <f>'[4]excitation'!B30</f>
        <v>820.97</v>
      </c>
      <c r="B32" s="15">
        <f>'[4]excitation'!G30</f>
        <v>3.508308175283333</v>
      </c>
      <c r="D32" s="14">
        <f>'[2]excitation'!B30</f>
        <v>820.99</v>
      </c>
      <c r="E32" s="16">
        <f>'[2]excitation'!G30</f>
        <v>3.4945261948333335</v>
      </c>
      <c r="F32" s="15">
        <f t="shared" si="0"/>
        <v>-0.003928383642889819</v>
      </c>
      <c r="G32" s="14">
        <f>'[3]excitation'!B30</f>
        <v>820.91</v>
      </c>
      <c r="H32" s="16">
        <f>'[3]excitation'!G30</f>
        <v>3.501539333033333</v>
      </c>
      <c r="I32" s="15">
        <f t="shared" si="1"/>
        <v>-0.001929375046835336</v>
      </c>
      <c r="J32" s="14">
        <f>'[1]excite004-2c'!B30</f>
        <v>821.16</v>
      </c>
      <c r="K32" s="16">
        <f>'[1]excite004-2c'!G30</f>
        <v>3.4985396456666664</v>
      </c>
      <c r="L32" s="17">
        <f t="shared" si="2"/>
        <v>-0.0027843989548830984</v>
      </c>
      <c r="M32" s="14">
        <f>'excite-c'!B30</f>
        <v>821.07</v>
      </c>
      <c r="N32" s="16">
        <f>'excite-c'!G30</f>
        <v>3.4985329694826666</v>
      </c>
      <c r="O32" s="17">
        <f t="shared" si="3"/>
        <v>-0.002786301918837887</v>
      </c>
    </row>
    <row r="33" spans="1:15" ht="12.75">
      <c r="A33" s="14">
        <f>'[4]excitation'!B31</f>
        <v>820.97</v>
      </c>
      <c r="B33" s="15">
        <f>'[4]excitation'!G31</f>
        <v>3.508270175283333</v>
      </c>
      <c r="D33" s="14">
        <f>'[2]excitation'!B31</f>
        <v>820.99</v>
      </c>
      <c r="E33" s="16">
        <f>'[2]excitation'!G31</f>
        <v>3.494505194833333</v>
      </c>
      <c r="F33" s="15">
        <f t="shared" si="0"/>
        <v>-0.00392358050043517</v>
      </c>
      <c r="G33" s="14">
        <f>'[3]excitation'!B31</f>
        <v>820.92</v>
      </c>
      <c r="H33" s="16">
        <f>'[3]excitation'!G31</f>
        <v>3.5015663330333333</v>
      </c>
      <c r="I33" s="15">
        <f t="shared" si="1"/>
        <v>-0.0019108682955007754</v>
      </c>
      <c r="J33" s="14">
        <f>'[1]excite004-2c'!B31</f>
        <v>821.17</v>
      </c>
      <c r="K33" s="16">
        <f>'[1]excite004-2c'!G31</f>
        <v>3.4985226456666663</v>
      </c>
      <c r="L33" s="17">
        <f t="shared" si="2"/>
        <v>-0.0027784432582589487</v>
      </c>
      <c r="M33" s="14">
        <f>'excite-c'!B31</f>
        <v>821.06</v>
      </c>
      <c r="N33" s="16">
        <f>'excite-c'!G31</f>
        <v>3.498566969482667</v>
      </c>
      <c r="O33" s="17">
        <f t="shared" si="3"/>
        <v>-0.002765809164022739</v>
      </c>
    </row>
    <row r="34" spans="1:15" ht="12.75">
      <c r="A34" s="14">
        <f>'[4]excitation'!B32</f>
        <v>820.97</v>
      </c>
      <c r="B34" s="15">
        <f>'[4]excitation'!G32</f>
        <v>3.5082801752833332</v>
      </c>
      <c r="D34" s="14">
        <f>'[2]excitation'!B32</f>
        <v>820.99</v>
      </c>
      <c r="E34" s="16">
        <f>'[2]excitation'!G32</f>
        <v>3.4945301948333336</v>
      </c>
      <c r="F34" s="15">
        <f t="shared" si="0"/>
        <v>-0.003919293717437826</v>
      </c>
      <c r="G34" s="14">
        <f>'[3]excitation'!B32</f>
        <v>820.92</v>
      </c>
      <c r="H34" s="16">
        <f>'[3]excitation'!G32</f>
        <v>3.501606333033333</v>
      </c>
      <c r="I34" s="15">
        <f t="shared" si="1"/>
        <v>-0.001902311650312002</v>
      </c>
      <c r="J34" s="14">
        <f>'[1]excite004-2c'!B32</f>
        <v>821.16</v>
      </c>
      <c r="K34" s="16">
        <f>'[1]excite004-2c'!G32</f>
        <v>3.4985196456666663</v>
      </c>
      <c r="L34" s="17">
        <f t="shared" si="2"/>
        <v>-0.0027821408579144294</v>
      </c>
      <c r="M34" s="14">
        <f>'excite-c'!B32</f>
        <v>821.06</v>
      </c>
      <c r="N34" s="16">
        <f>'excite-c'!G32</f>
        <v>3.498446969482667</v>
      </c>
      <c r="O34" s="17">
        <f t="shared" si="3"/>
        <v>-0.0028028564736486943</v>
      </c>
    </row>
    <row r="35" spans="1:15" ht="12.75">
      <c r="A35" s="14">
        <f>'[4]excitation'!B33</f>
        <v>820.97</v>
      </c>
      <c r="B35" s="15">
        <f>'[4]excitation'!G33</f>
        <v>3.508240175283333</v>
      </c>
      <c r="D35" s="14">
        <f>'[2]excitation'!B33</f>
        <v>820.99</v>
      </c>
      <c r="E35" s="16">
        <f>'[2]excitation'!G33</f>
        <v>3.4945521948333336</v>
      </c>
      <c r="F35" s="15">
        <f t="shared" si="0"/>
        <v>-0.003901665725863237</v>
      </c>
      <c r="G35" s="14">
        <f>'[3]excitation'!B33</f>
        <v>820.92</v>
      </c>
      <c r="H35" s="16">
        <f>'[3]excitation'!G33</f>
        <v>3.5016113330333334</v>
      </c>
      <c r="I35" s="15">
        <f t="shared" si="1"/>
        <v>-0.001889506396027815</v>
      </c>
      <c r="J35" s="14">
        <f>'[1]excite004-2c'!B33</f>
        <v>821.16</v>
      </c>
      <c r="K35" s="16">
        <f>'[1]excite004-2c'!G33</f>
        <v>3.4985146456666665</v>
      </c>
      <c r="L35" s="17">
        <f t="shared" si="2"/>
        <v>-0.0027721960671866063</v>
      </c>
      <c r="M35" s="14">
        <f>'excite-c'!B33</f>
        <v>821.06</v>
      </c>
      <c r="N35" s="16">
        <f>'excite-c'!G33</f>
        <v>3.498452969482667</v>
      </c>
      <c r="O35" s="17">
        <f t="shared" si="3"/>
        <v>-0.0027897764439333513</v>
      </c>
    </row>
    <row r="36" spans="1:15" ht="12.75">
      <c r="A36" s="14">
        <f>'[4]excitation'!B34</f>
        <v>820.97</v>
      </c>
      <c r="B36" s="15">
        <f>'[4]excitation'!G34</f>
        <v>3.5082231752833333</v>
      </c>
      <c r="D36" s="14">
        <f>'[2]excitation'!B34</f>
        <v>820.99</v>
      </c>
      <c r="E36" s="16">
        <f>'[2]excitation'!G34</f>
        <v>3.4945651948333336</v>
      </c>
      <c r="F36" s="15">
        <f t="shared" si="0"/>
        <v>-0.0038931332950038473</v>
      </c>
      <c r="G36" s="14">
        <f>'[3]excitation'!B34</f>
        <v>820.91</v>
      </c>
      <c r="H36" s="16">
        <f>'[3]excitation'!G34</f>
        <v>3.5015443330333333</v>
      </c>
      <c r="I36" s="15">
        <f t="shared" si="1"/>
        <v>-0.0019037677810963458</v>
      </c>
      <c r="J36" s="14">
        <f>'[1]excite004-2c'!B34</f>
        <v>821.16</v>
      </c>
      <c r="K36" s="16">
        <f>'[1]excite004-2c'!G34</f>
        <v>3.4984826456666664</v>
      </c>
      <c r="L36" s="17">
        <f t="shared" si="2"/>
        <v>-0.002776485169270953</v>
      </c>
      <c r="M36" s="14">
        <f>'excite-c'!B34</f>
        <v>821.06</v>
      </c>
      <c r="N36" s="16">
        <f>'excite-c'!G34</f>
        <v>3.498337969482667</v>
      </c>
      <c r="O36" s="17">
        <f t="shared" si="3"/>
        <v>-0.0028177243313114125</v>
      </c>
    </row>
    <row r="37" spans="1:15" ht="12.75">
      <c r="A37" s="14">
        <f>'[4]excitation'!B35</f>
        <v>820.96</v>
      </c>
      <c r="B37" s="15">
        <f>'[4]excitation'!G35</f>
        <v>3.508187175283333</v>
      </c>
      <c r="D37" s="14">
        <f>'[2]excitation'!B35</f>
        <v>820.99</v>
      </c>
      <c r="E37" s="16">
        <f>'[2]excitation'!G35</f>
        <v>3.4945201948333335</v>
      </c>
      <c r="F37" s="15">
        <f t="shared" si="0"/>
        <v>-0.0038957386727507767</v>
      </c>
      <c r="G37" s="14">
        <f>'[3]excitation'!B35</f>
        <v>820.92</v>
      </c>
      <c r="H37" s="16">
        <f>'[3]excitation'!G35</f>
        <v>3.501517333033333</v>
      </c>
      <c r="I37" s="15">
        <f t="shared" si="1"/>
        <v>-0.001901221889468119</v>
      </c>
      <c r="J37" s="14">
        <f>'[1]excite004-2c'!B35</f>
        <v>821.15</v>
      </c>
      <c r="K37" s="16">
        <f>'[1]excite004-2c'!G35</f>
        <v>3.4984666456666664</v>
      </c>
      <c r="L37" s="17">
        <f t="shared" si="2"/>
        <v>-0.002770812710664913</v>
      </c>
      <c r="M37" s="14">
        <f>'excite-c'!B35</f>
        <v>821.06</v>
      </c>
      <c r="N37" s="16">
        <f>'excite-c'!G35</f>
        <v>3.498287969482667</v>
      </c>
      <c r="O37" s="17">
        <f t="shared" si="3"/>
        <v>-0.0028217439110462153</v>
      </c>
    </row>
    <row r="38" spans="1:15" ht="12.75">
      <c r="A38" s="14">
        <f>'[4]excitation'!B36</f>
        <v>820.96</v>
      </c>
      <c r="B38" s="15">
        <f>'[4]excitation'!G36</f>
        <v>3.508157175283333</v>
      </c>
      <c r="D38" s="14">
        <f>'[2]excitation'!B36</f>
        <v>820.99</v>
      </c>
      <c r="E38" s="16">
        <f>'[2]excitation'!G36</f>
        <v>3.4944671948333332</v>
      </c>
      <c r="F38" s="15">
        <f t="shared" si="0"/>
        <v>-0.0039023281358236284</v>
      </c>
      <c r="G38" s="14">
        <f>'[3]excitation'!B36</f>
        <v>820.92</v>
      </c>
      <c r="H38" s="16">
        <f>'[3]excitation'!G36</f>
        <v>3.501603333033333</v>
      </c>
      <c r="I38" s="15">
        <f t="shared" si="1"/>
        <v>-0.0018681723544699677</v>
      </c>
      <c r="J38" s="14">
        <f>'[1]excite004-2c'!B36</f>
        <v>821.14</v>
      </c>
      <c r="K38" s="16">
        <f>'[1]excite004-2c'!G36</f>
        <v>3.4984386456666665</v>
      </c>
      <c r="L38" s="17">
        <f t="shared" si="2"/>
        <v>-0.002770266305380547</v>
      </c>
      <c r="M38" s="14">
        <f>'excite-c'!B36</f>
        <v>821.06</v>
      </c>
      <c r="N38" s="16">
        <f>'excite-c'!G36</f>
        <v>3.4982389694826668</v>
      </c>
      <c r="O38" s="17">
        <f t="shared" si="3"/>
        <v>-0.0028271839900859412</v>
      </c>
    </row>
    <row r="39" spans="1:15" ht="12.75">
      <c r="A39" s="14">
        <f>'[4]excitation'!B37</f>
        <v>801.02</v>
      </c>
      <c r="B39" s="15">
        <f>'[4]excitation'!G37</f>
        <v>3.4522051752833334</v>
      </c>
      <c r="D39" s="14">
        <f>'[2]excitation'!B37</f>
        <v>801.04</v>
      </c>
      <c r="E39" s="16">
        <f>'[2]excitation'!G37</f>
        <v>3.4380881948333335</v>
      </c>
      <c r="F39" s="15">
        <f t="shared" si="0"/>
        <v>-0.004089264610073834</v>
      </c>
      <c r="G39" s="14">
        <f>'[3]excitation'!B37</f>
        <v>800.97</v>
      </c>
      <c r="H39" s="16">
        <f>'[3]excitation'!G37</f>
        <v>3.4448133330333333</v>
      </c>
      <c r="I39" s="15">
        <f t="shared" si="1"/>
        <v>-0.0021411943597452725</v>
      </c>
      <c r="J39" s="14">
        <f>'[1]excite004-2c'!B37</f>
        <v>801.19</v>
      </c>
      <c r="K39" s="16">
        <f>'[1]excite004-2c'!G37</f>
        <v>3.4418406456666664</v>
      </c>
      <c r="L39" s="17">
        <f t="shared" si="2"/>
        <v>-0.003002292474060832</v>
      </c>
      <c r="M39" s="14">
        <f>'excite-c'!B37</f>
        <v>801.11</v>
      </c>
      <c r="N39" s="16">
        <f>'excite-c'!G37</f>
        <v>3.441760969482667</v>
      </c>
      <c r="O39" s="17">
        <f t="shared" si="3"/>
        <v>-0.003025372267976285</v>
      </c>
    </row>
    <row r="40" spans="1:15" ht="12.75">
      <c r="A40" s="14">
        <f>'[4]excitation'!B38</f>
        <v>701.3</v>
      </c>
      <c r="B40" s="15">
        <f>'[4]excitation'!G38</f>
        <v>3.122022175283333</v>
      </c>
      <c r="D40" s="14">
        <f>'[2]excitation'!B38</f>
        <v>701.33</v>
      </c>
      <c r="E40" s="16">
        <f>'[2]excitation'!G38</f>
        <v>3.1075261948333335</v>
      </c>
      <c r="F40" s="15">
        <f t="shared" si="0"/>
        <v>-0.004643138208550362</v>
      </c>
      <c r="G40" s="14">
        <f>'[3]excitation'!B38</f>
        <v>701.25</v>
      </c>
      <c r="H40" s="16">
        <f>'[3]excitation'!G38</f>
        <v>3.1117233330333334</v>
      </c>
      <c r="I40" s="15">
        <f t="shared" si="1"/>
        <v>-0.003298772933624346</v>
      </c>
      <c r="J40" s="14">
        <f>'[1]excite004-2c'!B38</f>
        <v>701.48</v>
      </c>
      <c r="K40" s="16">
        <f>'[1]excite004-2c'!G38</f>
        <v>3.1096746456666664</v>
      </c>
      <c r="L40" s="17">
        <f t="shared" si="2"/>
        <v>-0.003954978191513343</v>
      </c>
      <c r="M40" s="14">
        <f>'excite-c'!B38</f>
        <v>701.39</v>
      </c>
      <c r="N40" s="16">
        <f>'excite-c'!G38</f>
        <v>3.1097159694826666</v>
      </c>
      <c r="O40" s="17">
        <f t="shared" si="3"/>
        <v>-0.003941741957534177</v>
      </c>
    </row>
    <row r="41" spans="1:15" ht="12.75">
      <c r="A41" s="14">
        <f>'[4]excitation'!B39</f>
        <v>601.44</v>
      </c>
      <c r="B41" s="15">
        <f>'[4]excitation'!G39</f>
        <v>2.7065291752833334</v>
      </c>
      <c r="D41" s="14">
        <f>'[2]excitation'!B39</f>
        <v>601.48</v>
      </c>
      <c r="E41" s="16">
        <f>'[2]excitation'!G39</f>
        <v>2.6957531948333333</v>
      </c>
      <c r="F41" s="15">
        <f t="shared" si="0"/>
        <v>-0.003981475813528583</v>
      </c>
      <c r="G41" s="14">
        <f>'[3]excitation'!B39</f>
        <v>601.39</v>
      </c>
      <c r="H41" s="16">
        <f>'[3]excitation'!G39</f>
        <v>2.697925333033333</v>
      </c>
      <c r="I41" s="15">
        <f t="shared" si="1"/>
        <v>-0.0031789209325998238</v>
      </c>
      <c r="J41" s="14">
        <f>'[1]excite004-2c'!B39</f>
        <v>601.63</v>
      </c>
      <c r="K41" s="16">
        <f>'[1]excite004-2c'!G39</f>
        <v>2.6962886456666664</v>
      </c>
      <c r="L41" s="17">
        <f t="shared" si="2"/>
        <v>-0.003783639101394487</v>
      </c>
      <c r="M41" s="14">
        <f>'excite-c'!B39</f>
        <v>601.54</v>
      </c>
      <c r="N41" s="16">
        <f>'excite-c'!G39</f>
        <v>2.695772969482667</v>
      </c>
      <c r="O41" s="17">
        <f t="shared" si="3"/>
        <v>-0.003974169537463228</v>
      </c>
    </row>
    <row r="42" spans="1:15" ht="12.75">
      <c r="A42" s="14">
        <f>'[4]excitation'!B40</f>
        <v>501.73</v>
      </c>
      <c r="B42" s="15">
        <f>'[4]excitation'!G40</f>
        <v>2.266937175283333</v>
      </c>
      <c r="D42" s="14">
        <f>'[2]excitation'!B40</f>
        <v>501.76</v>
      </c>
      <c r="E42" s="16">
        <f>'[2]excitation'!G40</f>
        <v>2.2593441948333335</v>
      </c>
      <c r="F42" s="15">
        <f t="shared" si="0"/>
        <v>-0.0033494445866373277</v>
      </c>
      <c r="G42" s="14">
        <f>'[3]excitation'!B40</f>
        <v>501.69</v>
      </c>
      <c r="H42" s="16">
        <f>'[3]excitation'!G40</f>
        <v>2.2606883330333334</v>
      </c>
      <c r="I42" s="15">
        <f t="shared" si="1"/>
        <v>-0.002756513201217746</v>
      </c>
      <c r="J42" s="14">
        <f>'[1]excite004-2c'!B40</f>
        <v>501.93</v>
      </c>
      <c r="K42" s="16">
        <f>'[1]excite004-2c'!G40</f>
        <v>2.2595186456666663</v>
      </c>
      <c r="L42" s="17">
        <f t="shared" si="2"/>
        <v>-0.0032724901675935006</v>
      </c>
      <c r="M42" s="14">
        <f>'excite-c'!B40</f>
        <v>501.83</v>
      </c>
      <c r="N42" s="16">
        <f>'excite-c'!G40</f>
        <v>2.2588499694826667</v>
      </c>
      <c r="O42" s="17">
        <f t="shared" si="3"/>
        <v>-0.0035674591642160017</v>
      </c>
    </row>
    <row r="43" spans="1:15" ht="12.75">
      <c r="A43" s="14">
        <f>'[4]excitation'!B41</f>
        <v>401.88</v>
      </c>
      <c r="B43" s="15">
        <f>'[4]excitation'!G41</f>
        <v>1.8209671752833334</v>
      </c>
      <c r="D43" s="14">
        <f>'[2]excitation'!B41</f>
        <v>401.91</v>
      </c>
      <c r="E43" s="16">
        <f>'[2]excitation'!G41</f>
        <v>1.8157571948333335</v>
      </c>
      <c r="F43" s="15">
        <f t="shared" si="0"/>
        <v>-0.002861106186161333</v>
      </c>
      <c r="G43" s="14">
        <f>'[3]excitation'!B41</f>
        <v>401.83</v>
      </c>
      <c r="H43" s="16">
        <f>'[3]excitation'!G41</f>
        <v>1.8166103330333334</v>
      </c>
      <c r="I43" s="15">
        <f t="shared" si="1"/>
        <v>-0.0023925979057376964</v>
      </c>
      <c r="J43" s="14">
        <f>'[1]excite004-2c'!B41</f>
        <v>402.08</v>
      </c>
      <c r="K43" s="16">
        <f>'[1]excite004-2c'!G41</f>
        <v>1.8159476456666668</v>
      </c>
      <c r="L43" s="17">
        <f t="shared" si="2"/>
        <v>-0.0027565184506335846</v>
      </c>
      <c r="M43" s="14">
        <f>'excite-c'!B41</f>
        <v>401.98</v>
      </c>
      <c r="N43" s="16">
        <f>'excite-c'!G41</f>
        <v>1.8151419694826665</v>
      </c>
      <c r="O43" s="17">
        <f t="shared" si="3"/>
        <v>-0.003198962551184125</v>
      </c>
    </row>
    <row r="44" spans="1:15" ht="12.75">
      <c r="A44" s="14">
        <f>'[4]excitation'!B42</f>
        <v>302.26</v>
      </c>
      <c r="B44" s="15">
        <f>'[4]excitation'!G42</f>
        <v>1.3720391752833334</v>
      </c>
      <c r="D44" s="14">
        <f>'[2]excitation'!B42</f>
        <v>302.29</v>
      </c>
      <c r="E44" s="16">
        <f>'[2]excitation'!G42</f>
        <v>1.3690671948333335</v>
      </c>
      <c r="F44" s="15">
        <f t="shared" si="0"/>
        <v>-0.0021661046590642588</v>
      </c>
      <c r="G44" s="14">
        <f>'[3]excitation'!B42</f>
        <v>302.21</v>
      </c>
      <c r="H44" s="16">
        <f>'[3]excitation'!G42</f>
        <v>1.3695703330333335</v>
      </c>
      <c r="I44" s="15">
        <f t="shared" si="1"/>
        <v>-0.0017993963251742076</v>
      </c>
      <c r="J44" s="14">
        <f>'[1]excite004-2c'!B42</f>
        <v>302.46</v>
      </c>
      <c r="K44" s="16">
        <f>'[1]excite004-2c'!G42</f>
        <v>1.3693266456666666</v>
      </c>
      <c r="L44" s="17">
        <f t="shared" si="2"/>
        <v>-0.00197700595254989</v>
      </c>
      <c r="M44" s="14">
        <f>'excite-c'!B42</f>
        <v>302.36</v>
      </c>
      <c r="N44" s="16">
        <f>'excite-c'!G42</f>
        <v>1.3686299694826665</v>
      </c>
      <c r="O44" s="17">
        <f t="shared" si="3"/>
        <v>-0.00248477292928821</v>
      </c>
    </row>
    <row r="45" spans="1:15" ht="12.75">
      <c r="A45" s="14">
        <f>'[4]excitation'!B43</f>
        <v>202.53</v>
      </c>
      <c r="B45" s="15">
        <f>'[4]excitation'!G43</f>
        <v>0.9206081752833334</v>
      </c>
      <c r="D45" s="14">
        <f>'[2]excitation'!B43</f>
        <v>202.56</v>
      </c>
      <c r="E45" s="16">
        <f>'[2]excitation'!G43</f>
        <v>0.9191451948333333</v>
      </c>
      <c r="F45" s="15">
        <f t="shared" si="0"/>
        <v>-0.0015891456205565217</v>
      </c>
      <c r="G45" s="14">
        <f>'[3]excitation'!B43</f>
        <v>202.48</v>
      </c>
      <c r="H45" s="16">
        <f>'[3]excitation'!G43</f>
        <v>0.9193643330333333</v>
      </c>
      <c r="I45" s="15">
        <f t="shared" si="1"/>
        <v>-0.0013511092812284193</v>
      </c>
      <c r="J45" s="14">
        <f>'[1]excite004-2c'!B43</f>
        <v>202.74</v>
      </c>
      <c r="K45" s="16">
        <f>'[1]excite004-2c'!G43</f>
        <v>0.9195306456666668</v>
      </c>
      <c r="L45" s="17">
        <f t="shared" si="2"/>
        <v>-0.0011704541037070406</v>
      </c>
      <c r="M45" s="14">
        <f>'excite-c'!B43</f>
        <v>202.63</v>
      </c>
      <c r="N45" s="16">
        <f>'excite-c'!G43</f>
        <v>0.9188839694826667</v>
      </c>
      <c r="O45" s="17">
        <f t="shared" si="3"/>
        <v>-0.0018728986413096141</v>
      </c>
    </row>
    <row r="46" spans="1:15" ht="12.75">
      <c r="A46" s="14">
        <f>'[4]excitation'!B44</f>
        <v>102.72</v>
      </c>
      <c r="B46" s="15">
        <f>'[4]excitation'!G44</f>
        <v>0.4684281752833333</v>
      </c>
      <c r="D46" s="14">
        <f>'[2]excitation'!B44</f>
        <v>102.75</v>
      </c>
      <c r="E46" s="16">
        <f>'[2]excitation'!G44</f>
        <v>0.4681791948333333</v>
      </c>
      <c r="F46" s="15">
        <f t="shared" si="0"/>
        <v>-0.0005315232155909351</v>
      </c>
      <c r="G46" s="14">
        <f>'[3]excitation'!B44</f>
        <v>102.67</v>
      </c>
      <c r="H46" s="16">
        <f>'[3]excitation'!G44</f>
        <v>0.4681073330333333</v>
      </c>
      <c r="I46" s="15">
        <f t="shared" si="1"/>
        <v>-0.0006849337143436003</v>
      </c>
      <c r="J46" s="14">
        <f>'[1]excite004-2c'!B44</f>
        <v>102.92</v>
      </c>
      <c r="K46" s="16">
        <f>'[1]excite004-2c'!G44</f>
        <v>0.46876864566666665</v>
      </c>
      <c r="L46" s="17">
        <f t="shared" si="2"/>
        <v>0.0007268358337484928</v>
      </c>
      <c r="M46" s="14">
        <f>'excite-c'!B44</f>
        <v>102.8</v>
      </c>
      <c r="N46" s="16">
        <f>'excite-c'!G44</f>
        <v>0.46819296948266664</v>
      </c>
      <c r="O46" s="17">
        <f t="shared" si="3"/>
        <v>-0.0005021171079736903</v>
      </c>
    </row>
    <row r="47" spans="1:15" ht="13.5" thickBot="1">
      <c r="A47" s="18">
        <f>'[4]excitation'!B45</f>
        <v>-0.02</v>
      </c>
      <c r="B47" s="19">
        <f>'[4]excitation'!G45</f>
        <v>0.0026052867942333332</v>
      </c>
      <c r="D47" s="18">
        <f>'[2]excitation'!B45</f>
        <v>-0.02</v>
      </c>
      <c r="E47" s="20">
        <f>'[2]excitation'!G45</f>
        <v>0.0033232609252933335</v>
      </c>
      <c r="F47" s="19">
        <f t="shared" si="0"/>
        <v>0.2755835298628921</v>
      </c>
      <c r="G47" s="18">
        <f>'[3]excitation'!B45</f>
        <v>-0.02</v>
      </c>
      <c r="H47" s="20">
        <f>'[3]excitation'!G45</f>
        <v>0.0032654293168733334</v>
      </c>
      <c r="I47" s="19">
        <f t="shared" si="1"/>
        <v>0.25338574014238713</v>
      </c>
      <c r="J47" s="18">
        <f>'[1]excite004-2c'!B45</f>
        <v>-0.03</v>
      </c>
      <c r="K47" s="20">
        <f>'[1]excite004-2c'!G45</f>
        <v>0.0032677185703966667</v>
      </c>
      <c r="L47" s="21">
        <f t="shared" si="2"/>
        <v>0.2542644355429858</v>
      </c>
      <c r="M47" s="18">
        <f>'excite-c'!B45</f>
        <v>-0.03</v>
      </c>
      <c r="N47" s="20">
        <f>'excite-c'!G45</f>
        <v>0.0032430321897766665</v>
      </c>
      <c r="O47" s="21">
        <f t="shared" si="3"/>
        <v>0.24478894106973154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G45" sqref="G45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  <col min="11" max="11" width="7.28125" style="0" bestFit="1" customWidth="1"/>
    <col min="12" max="13" width="8.57421875" style="0" bestFit="1" customWidth="1"/>
  </cols>
  <sheetData>
    <row r="1" spans="1:8" ht="12.75">
      <c r="A1" t="s">
        <v>9</v>
      </c>
      <c r="B1">
        <v>29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4066564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-7.911374E-08</v>
      </c>
      <c r="E3" s="3">
        <v>2.634218E-06</v>
      </c>
      <c r="F3">
        <v>28.07</v>
      </c>
      <c r="G3" s="2">
        <f>D3+rem_a</f>
        <v>0.0032270937179267</v>
      </c>
      <c r="H3" s="2">
        <f>B3*tf</f>
        <v>-0.00013593943518533345</v>
      </c>
      <c r="I3" s="3">
        <f>G3-H3</f>
        <v>0.0033630331531120335</v>
      </c>
    </row>
    <row r="4" spans="1:13" ht="12.75">
      <c r="A4">
        <v>2</v>
      </c>
      <c r="B4">
        <v>102.79</v>
      </c>
      <c r="C4">
        <v>0</v>
      </c>
      <c r="D4">
        <v>0.462558</v>
      </c>
      <c r="E4" s="3">
        <v>8.751127E-06</v>
      </c>
      <c r="F4">
        <v>65.56</v>
      </c>
      <c r="G4" s="2">
        <f aca="true" t="shared" si="0" ref="G4:G45">D4+rem_a</f>
        <v>0.4657851728316667</v>
      </c>
      <c r="H4" s="2">
        <f aca="true" t="shared" si="1" ref="H4:H45">B4*tf</f>
        <v>0.4657738180900142</v>
      </c>
      <c r="I4" s="3">
        <f aca="true" t="shared" si="2" ref="I4:I45">G4-H4</f>
        <v>1.1354741652480627E-05</v>
      </c>
      <c r="L4" t="s">
        <v>31</v>
      </c>
      <c r="M4" t="s">
        <v>32</v>
      </c>
    </row>
    <row r="5" spans="1:13" ht="12.75">
      <c r="A5">
        <v>3</v>
      </c>
      <c r="B5">
        <v>202.6</v>
      </c>
      <c r="C5">
        <v>0</v>
      </c>
      <c r="D5">
        <v>0.91299</v>
      </c>
      <c r="E5" s="3">
        <v>2.13949E-05</v>
      </c>
      <c r="F5">
        <v>104.08</v>
      </c>
      <c r="G5" s="2">
        <f t="shared" si="0"/>
        <v>0.9162171728316667</v>
      </c>
      <c r="H5" s="2">
        <f t="shared" si="1"/>
        <v>0.9180443189516185</v>
      </c>
      <c r="I5" s="3">
        <f t="shared" si="2"/>
        <v>-0.001827146119951828</v>
      </c>
      <c r="L5" s="2">
        <f>G5</f>
        <v>0.9162171728316667</v>
      </c>
      <c r="M5" s="2">
        <f>L5/l_eff</f>
        <v>0.30010388890654005</v>
      </c>
    </row>
    <row r="6" spans="1:9" ht="12.75">
      <c r="A6">
        <v>4</v>
      </c>
      <c r="B6">
        <v>302.32</v>
      </c>
      <c r="C6">
        <v>0.01</v>
      </c>
      <c r="D6">
        <v>1.362075</v>
      </c>
      <c r="E6" s="3">
        <v>2.980121E-05</v>
      </c>
      <c r="F6">
        <v>139.5</v>
      </c>
      <c r="G6" s="2">
        <f t="shared" si="0"/>
        <v>1.3653021728316665</v>
      </c>
      <c r="H6" s="2">
        <f t="shared" si="1"/>
        <v>1.3699070015076669</v>
      </c>
      <c r="I6" s="3">
        <f t="shared" si="2"/>
        <v>-0.0046048286760003165</v>
      </c>
    </row>
    <row r="7" spans="1:9" ht="12.75">
      <c r="A7">
        <v>5</v>
      </c>
      <c r="B7">
        <v>401.95</v>
      </c>
      <c r="C7">
        <v>0</v>
      </c>
      <c r="D7">
        <v>1.807036</v>
      </c>
      <c r="E7" s="3">
        <v>4.626277E-06</v>
      </c>
      <c r="F7">
        <v>174.75</v>
      </c>
      <c r="G7" s="2">
        <f t="shared" si="0"/>
        <v>1.8102631728316667</v>
      </c>
      <c r="H7" s="2">
        <f t="shared" si="1"/>
        <v>1.8213618657581594</v>
      </c>
      <c r="I7" s="3">
        <f t="shared" si="2"/>
        <v>-0.011098692926492681</v>
      </c>
    </row>
    <row r="8" spans="1:9" ht="12.75">
      <c r="A8">
        <v>6</v>
      </c>
      <c r="B8">
        <v>501.78</v>
      </c>
      <c r="C8">
        <v>0</v>
      </c>
      <c r="D8">
        <v>2.24927</v>
      </c>
      <c r="E8" s="3">
        <v>1.818099E-05</v>
      </c>
      <c r="F8">
        <v>212.97</v>
      </c>
      <c r="G8" s="2">
        <f t="shared" si="0"/>
        <v>2.2524971728316667</v>
      </c>
      <c r="H8" s="2">
        <f t="shared" si="1"/>
        <v>2.2737229929098874</v>
      </c>
      <c r="I8" s="3">
        <f t="shared" si="2"/>
        <v>-0.021225820078220714</v>
      </c>
    </row>
    <row r="9" spans="1:9" ht="12.75">
      <c r="A9">
        <v>7</v>
      </c>
      <c r="B9">
        <v>601.48</v>
      </c>
      <c r="C9">
        <v>0</v>
      </c>
      <c r="D9">
        <v>2.682854</v>
      </c>
      <c r="E9" s="3">
        <v>1.706694E-05</v>
      </c>
      <c r="F9">
        <v>249.81</v>
      </c>
      <c r="G9" s="2">
        <f t="shared" si="0"/>
        <v>2.6860811728316665</v>
      </c>
      <c r="H9" s="2">
        <f t="shared" si="1"/>
        <v>2.7254950491758123</v>
      </c>
      <c r="I9" s="3">
        <f t="shared" si="2"/>
        <v>-0.03941387634414584</v>
      </c>
    </row>
    <row r="10" spans="1:9" ht="12.75">
      <c r="A10">
        <v>8</v>
      </c>
      <c r="B10">
        <v>701.33</v>
      </c>
      <c r="C10">
        <v>0</v>
      </c>
      <c r="D10">
        <v>3.088126</v>
      </c>
      <c r="E10" s="3">
        <v>7.075729E-06</v>
      </c>
      <c r="F10">
        <v>285.48</v>
      </c>
      <c r="G10" s="2">
        <f t="shared" si="0"/>
        <v>3.0913531728316666</v>
      </c>
      <c r="H10" s="2">
        <f t="shared" si="1"/>
        <v>3.177946802617664</v>
      </c>
      <c r="I10" s="3">
        <f t="shared" si="2"/>
        <v>-0.08659362978599727</v>
      </c>
    </row>
    <row r="11" spans="1:13" ht="12.75">
      <c r="A11">
        <v>9</v>
      </c>
      <c r="B11">
        <v>801.03</v>
      </c>
      <c r="C11">
        <v>0</v>
      </c>
      <c r="D11">
        <v>3.421667</v>
      </c>
      <c r="E11" s="3">
        <v>2.651729E-05</v>
      </c>
      <c r="F11">
        <v>321.4</v>
      </c>
      <c r="G11" s="2">
        <f t="shared" si="0"/>
        <v>3.4248941728316664</v>
      </c>
      <c r="H11" s="2">
        <f t="shared" si="1"/>
        <v>3.6297188588835883</v>
      </c>
      <c r="I11" s="3">
        <f t="shared" si="2"/>
        <v>-0.20482468605192183</v>
      </c>
      <c r="K11" t="s">
        <v>30</v>
      </c>
      <c r="L11" t="s">
        <v>31</v>
      </c>
      <c r="M11" t="s">
        <v>32</v>
      </c>
    </row>
    <row r="12" spans="1:13" ht="12.75">
      <c r="A12">
        <v>10</v>
      </c>
      <c r="B12">
        <v>820.68</v>
      </c>
      <c r="C12">
        <v>0</v>
      </c>
      <c r="D12">
        <v>3.478321</v>
      </c>
      <c r="E12" s="3">
        <v>1.358725E-05</v>
      </c>
      <c r="F12">
        <v>355.27</v>
      </c>
      <c r="G12" s="2">
        <f t="shared" si="0"/>
        <v>3.481548172831667</v>
      </c>
      <c r="H12" s="2">
        <f t="shared" si="1"/>
        <v>3.718759188929982</v>
      </c>
      <c r="I12" s="3">
        <f t="shared" si="2"/>
        <v>-0.23721101609831496</v>
      </c>
      <c r="K12" s="6">
        <f>F12-$F$12</f>
        <v>0</v>
      </c>
      <c r="L12" s="2">
        <f>G12</f>
        <v>3.481548172831667</v>
      </c>
      <c r="M12" s="2">
        <f>L12/l_eff</f>
        <v>1.1403695292602904</v>
      </c>
    </row>
    <row r="13" spans="1:13" ht="12.75">
      <c r="A13">
        <v>11</v>
      </c>
      <c r="B13">
        <v>820.68</v>
      </c>
      <c r="C13">
        <v>0.01</v>
      </c>
      <c r="D13">
        <v>3.47825</v>
      </c>
      <c r="E13" s="3">
        <v>1.138315E-05</v>
      </c>
      <c r="F13">
        <v>389.36</v>
      </c>
      <c r="G13" s="2">
        <f t="shared" si="0"/>
        <v>3.4814771728316667</v>
      </c>
      <c r="H13" s="2">
        <f t="shared" si="1"/>
        <v>3.718759188929982</v>
      </c>
      <c r="I13" s="3">
        <f t="shared" si="2"/>
        <v>-0.23728201609831512</v>
      </c>
      <c r="K13" s="6">
        <f aca="true" t="shared" si="3" ref="K13:K21">F13-$F$12</f>
        <v>34.09000000000003</v>
      </c>
      <c r="L13" s="2">
        <f aca="true" t="shared" si="4" ref="L13:L21">G13</f>
        <v>3.4814771728316667</v>
      </c>
      <c r="M13" s="2">
        <f aca="true" t="shared" si="5" ref="M13:M21">L13/l_eff</f>
        <v>1.140346273446337</v>
      </c>
    </row>
    <row r="14" spans="1:13" ht="12.75">
      <c r="A14">
        <v>12</v>
      </c>
      <c r="B14">
        <v>820.65</v>
      </c>
      <c r="C14">
        <v>0</v>
      </c>
      <c r="D14">
        <v>3.478112</v>
      </c>
      <c r="E14" s="3">
        <v>1.433167E-05</v>
      </c>
      <c r="F14">
        <v>427.8</v>
      </c>
      <c r="G14" s="2">
        <f t="shared" si="0"/>
        <v>3.4813391728316665</v>
      </c>
      <c r="H14" s="2">
        <f t="shared" si="1"/>
        <v>3.7186232494947964</v>
      </c>
      <c r="I14" s="3">
        <f t="shared" si="2"/>
        <v>-0.2372840766631299</v>
      </c>
      <c r="K14" s="6">
        <f t="shared" si="3"/>
        <v>72.53000000000003</v>
      </c>
      <c r="L14" s="2">
        <f t="shared" si="4"/>
        <v>3.4813391728316665</v>
      </c>
      <c r="M14" s="2">
        <f t="shared" si="5"/>
        <v>1.1403010720051314</v>
      </c>
    </row>
    <row r="15" spans="1:13" ht="12.75">
      <c r="A15">
        <v>13</v>
      </c>
      <c r="B15">
        <v>820.65</v>
      </c>
      <c r="C15">
        <v>0.01</v>
      </c>
      <c r="D15">
        <v>3.478013</v>
      </c>
      <c r="E15" s="3">
        <v>1.437006E-05</v>
      </c>
      <c r="F15">
        <v>463.33</v>
      </c>
      <c r="G15" s="2">
        <f t="shared" si="0"/>
        <v>3.4812401728316664</v>
      </c>
      <c r="H15" s="2">
        <f t="shared" si="1"/>
        <v>3.7186232494947964</v>
      </c>
      <c r="I15" s="3">
        <f t="shared" si="2"/>
        <v>-0.23738307666312997</v>
      </c>
      <c r="K15" s="6">
        <f t="shared" si="3"/>
        <v>108.06</v>
      </c>
      <c r="L15" s="2">
        <f t="shared" si="4"/>
        <v>3.4812401728316664</v>
      </c>
      <c r="M15" s="2">
        <f t="shared" si="5"/>
        <v>1.1402686448842667</v>
      </c>
    </row>
    <row r="16" spans="1:13" ht="12.75">
      <c r="A16">
        <v>14</v>
      </c>
      <c r="B16">
        <v>820.65</v>
      </c>
      <c r="C16">
        <v>0.01</v>
      </c>
      <c r="D16">
        <v>3.477972</v>
      </c>
      <c r="E16" s="3">
        <v>5.460087E-05</v>
      </c>
      <c r="F16">
        <v>496.08</v>
      </c>
      <c r="G16" s="2">
        <f t="shared" si="0"/>
        <v>3.4811991728316665</v>
      </c>
      <c r="H16" s="2">
        <f t="shared" si="1"/>
        <v>3.7186232494947964</v>
      </c>
      <c r="I16" s="3">
        <f t="shared" si="2"/>
        <v>-0.23742407666312992</v>
      </c>
      <c r="K16" s="6">
        <f t="shared" si="3"/>
        <v>140.81</v>
      </c>
      <c r="L16" s="2">
        <f t="shared" si="4"/>
        <v>3.4811991728316665</v>
      </c>
      <c r="M16" s="2">
        <f t="shared" si="5"/>
        <v>1.1402552154705754</v>
      </c>
    </row>
    <row r="17" spans="1:13" ht="12.75">
      <c r="A17">
        <v>15</v>
      </c>
      <c r="B17">
        <v>820.66</v>
      </c>
      <c r="C17">
        <v>0</v>
      </c>
      <c r="D17">
        <v>3.477912</v>
      </c>
      <c r="E17" s="3">
        <v>4.850217E-06</v>
      </c>
      <c r="F17">
        <v>531.01</v>
      </c>
      <c r="G17" s="2">
        <f t="shared" si="0"/>
        <v>3.4811391728316665</v>
      </c>
      <c r="H17" s="2">
        <f t="shared" si="1"/>
        <v>3.7186685626398583</v>
      </c>
      <c r="I17" s="3">
        <f t="shared" si="2"/>
        <v>-0.23752938980819183</v>
      </c>
      <c r="K17" s="6">
        <f t="shared" si="3"/>
        <v>175.74</v>
      </c>
      <c r="L17" s="2">
        <f t="shared" si="4"/>
        <v>3.4811391728316665</v>
      </c>
      <c r="M17" s="2">
        <f t="shared" si="5"/>
        <v>1.1402355626700513</v>
      </c>
    </row>
    <row r="18" spans="1:13" ht="12.75">
      <c r="A18">
        <v>16</v>
      </c>
      <c r="B18">
        <v>820.65</v>
      </c>
      <c r="C18">
        <v>0.01</v>
      </c>
      <c r="D18">
        <v>3.477932</v>
      </c>
      <c r="E18" s="3">
        <v>4.683822E-05</v>
      </c>
      <c r="F18">
        <v>564.73</v>
      </c>
      <c r="G18" s="2">
        <f t="shared" si="0"/>
        <v>3.4811591728316666</v>
      </c>
      <c r="H18" s="2">
        <f t="shared" si="1"/>
        <v>3.7186232494947964</v>
      </c>
      <c r="I18" s="3">
        <f t="shared" si="2"/>
        <v>-0.23746407666312974</v>
      </c>
      <c r="K18" s="6">
        <f t="shared" si="3"/>
        <v>209.46000000000004</v>
      </c>
      <c r="L18" s="2">
        <f t="shared" si="4"/>
        <v>3.4811591728316666</v>
      </c>
      <c r="M18" s="2">
        <f t="shared" si="5"/>
        <v>1.1402421136035594</v>
      </c>
    </row>
    <row r="19" spans="1:13" ht="12.75">
      <c r="A19">
        <v>17</v>
      </c>
      <c r="B19">
        <v>820.65</v>
      </c>
      <c r="C19">
        <v>0.01</v>
      </c>
      <c r="D19">
        <v>3.477942</v>
      </c>
      <c r="E19" s="3">
        <v>9.514211E-06</v>
      </c>
      <c r="F19">
        <v>595.43</v>
      </c>
      <c r="G19" s="2">
        <f t="shared" si="0"/>
        <v>3.4811691728316667</v>
      </c>
      <c r="H19" s="2">
        <f t="shared" si="1"/>
        <v>3.7186232494947964</v>
      </c>
      <c r="I19" s="3">
        <f t="shared" si="2"/>
        <v>-0.23745407666312968</v>
      </c>
      <c r="K19" s="6">
        <f t="shared" si="3"/>
        <v>240.15999999999997</v>
      </c>
      <c r="L19" s="2">
        <f t="shared" si="4"/>
        <v>3.4811691728316667</v>
      </c>
      <c r="M19" s="2">
        <f t="shared" si="5"/>
        <v>1.1402453890703135</v>
      </c>
    </row>
    <row r="20" spans="1:13" ht="12.75">
      <c r="A20">
        <v>18</v>
      </c>
      <c r="B20">
        <v>820.65</v>
      </c>
      <c r="C20">
        <v>0.01</v>
      </c>
      <c r="D20">
        <v>3.477885</v>
      </c>
      <c r="E20" s="3">
        <v>4.31895E-05</v>
      </c>
      <c r="F20">
        <v>629.07</v>
      </c>
      <c r="G20" s="2">
        <f t="shared" si="0"/>
        <v>3.4811121728316667</v>
      </c>
      <c r="H20" s="2">
        <f t="shared" si="1"/>
        <v>3.7186232494947964</v>
      </c>
      <c r="I20" s="3">
        <f t="shared" si="2"/>
        <v>-0.23751107666312965</v>
      </c>
      <c r="K20" s="6">
        <f t="shared" si="3"/>
        <v>273.80000000000007</v>
      </c>
      <c r="L20" s="2">
        <f t="shared" si="4"/>
        <v>3.4811121728316667</v>
      </c>
      <c r="M20" s="2">
        <f t="shared" si="5"/>
        <v>1.1402267189098156</v>
      </c>
    </row>
    <row r="21" spans="1:13" ht="12.75">
      <c r="A21">
        <v>19</v>
      </c>
      <c r="B21">
        <v>820.65</v>
      </c>
      <c r="C21">
        <v>0.01</v>
      </c>
      <c r="D21">
        <v>3.477845</v>
      </c>
      <c r="E21" s="3">
        <v>7.368203E-06</v>
      </c>
      <c r="F21">
        <v>663.63</v>
      </c>
      <c r="G21" s="2">
        <f t="shared" si="0"/>
        <v>3.4810721728316665</v>
      </c>
      <c r="H21" s="2">
        <f t="shared" si="1"/>
        <v>3.7186232494947964</v>
      </c>
      <c r="I21" s="3">
        <f t="shared" si="2"/>
        <v>-0.2375510766631299</v>
      </c>
      <c r="K21" s="6">
        <f t="shared" si="3"/>
        <v>308.36</v>
      </c>
      <c r="L21" s="2">
        <f t="shared" si="4"/>
        <v>3.4810721728316665</v>
      </c>
      <c r="M21" s="2">
        <f t="shared" si="5"/>
        <v>1.1402136170427994</v>
      </c>
    </row>
    <row r="22" spans="1:9" ht="12.75">
      <c r="A22">
        <v>20</v>
      </c>
      <c r="B22">
        <v>900.73</v>
      </c>
      <c r="C22">
        <v>0</v>
      </c>
      <c r="D22">
        <v>3.686336</v>
      </c>
      <c r="E22" s="3">
        <v>4.53279E-05</v>
      </c>
      <c r="F22">
        <v>696.64</v>
      </c>
      <c r="G22" s="2">
        <f t="shared" si="0"/>
        <v>3.6895631728316665</v>
      </c>
      <c r="H22" s="2">
        <f t="shared" si="1"/>
        <v>4.081490915149513</v>
      </c>
      <c r="I22" s="3">
        <f t="shared" si="2"/>
        <v>-0.39192774231784666</v>
      </c>
    </row>
    <row r="23" spans="1:9" ht="12.75">
      <c r="A23">
        <v>21</v>
      </c>
      <c r="B23">
        <v>1000.51</v>
      </c>
      <c r="C23">
        <v>0</v>
      </c>
      <c r="D23">
        <v>3.908447</v>
      </c>
      <c r="E23" s="3">
        <v>4.459081E-05</v>
      </c>
      <c r="F23">
        <v>732</v>
      </c>
      <c r="G23" s="2">
        <f t="shared" si="0"/>
        <v>3.9116741728316664</v>
      </c>
      <c r="H23" s="2">
        <f t="shared" si="1"/>
        <v>4.533625476575932</v>
      </c>
      <c r="I23" s="3">
        <f t="shared" si="2"/>
        <v>-0.6219513037442659</v>
      </c>
    </row>
    <row r="24" spans="1:9" ht="12.75">
      <c r="A24">
        <v>22</v>
      </c>
      <c r="B24">
        <v>1100.22</v>
      </c>
      <c r="C24">
        <v>0</v>
      </c>
      <c r="D24">
        <v>4.100601</v>
      </c>
      <c r="E24" s="3">
        <v>1.476226E-05</v>
      </c>
      <c r="F24">
        <v>767.55</v>
      </c>
      <c r="G24" s="2">
        <f t="shared" si="0"/>
        <v>4.103828172831667</v>
      </c>
      <c r="H24" s="2">
        <f t="shared" si="1"/>
        <v>4.98544284598692</v>
      </c>
      <c r="I24" s="3">
        <f t="shared" si="2"/>
        <v>-0.8816146731552523</v>
      </c>
    </row>
    <row r="25" spans="1:9" ht="12.75">
      <c r="A25">
        <v>23</v>
      </c>
      <c r="B25">
        <v>1000.52</v>
      </c>
      <c r="C25">
        <v>0</v>
      </c>
      <c r="D25">
        <v>3.91397</v>
      </c>
      <c r="E25" s="3">
        <v>3.581114E-06</v>
      </c>
      <c r="F25">
        <v>803.64</v>
      </c>
      <c r="G25" s="2">
        <f t="shared" si="0"/>
        <v>3.9171971728316666</v>
      </c>
      <c r="H25" s="2">
        <f t="shared" si="1"/>
        <v>4.533670789720994</v>
      </c>
      <c r="I25" s="3">
        <f t="shared" si="2"/>
        <v>-0.6164736168893277</v>
      </c>
    </row>
    <row r="26" spans="1:9" ht="12.75">
      <c r="A26">
        <v>24</v>
      </c>
      <c r="B26">
        <v>900.73</v>
      </c>
      <c r="C26">
        <v>0.01</v>
      </c>
      <c r="D26">
        <v>3.697859</v>
      </c>
      <c r="E26" s="3">
        <v>1.262827E-05</v>
      </c>
      <c r="F26">
        <v>838.77</v>
      </c>
      <c r="G26" s="2">
        <f t="shared" si="0"/>
        <v>3.7010861728316664</v>
      </c>
      <c r="H26" s="2">
        <f t="shared" si="1"/>
        <v>4.081490915149513</v>
      </c>
      <c r="I26" s="3">
        <f t="shared" si="2"/>
        <v>-0.3804047423178467</v>
      </c>
    </row>
    <row r="27" spans="1:9" ht="12.75">
      <c r="A27">
        <v>25</v>
      </c>
      <c r="B27">
        <v>820.96</v>
      </c>
      <c r="C27">
        <v>0.01</v>
      </c>
      <c r="D27">
        <v>3.495642</v>
      </c>
      <c r="E27" s="3">
        <v>2.158722E-05</v>
      </c>
      <c r="F27">
        <v>872.18</v>
      </c>
      <c r="G27" s="2">
        <f t="shared" si="0"/>
        <v>3.4988691728316668</v>
      </c>
      <c r="H27" s="2">
        <f t="shared" si="1"/>
        <v>3.720027956991712</v>
      </c>
      <c r="I27" s="3">
        <f t="shared" si="2"/>
        <v>-0.2211587841600453</v>
      </c>
    </row>
    <row r="28" spans="1:9" ht="12.75">
      <c r="A28">
        <v>26</v>
      </c>
      <c r="B28">
        <v>820.96</v>
      </c>
      <c r="C28">
        <v>0</v>
      </c>
      <c r="D28">
        <v>3.495582</v>
      </c>
      <c r="E28" s="3">
        <v>6.452975E-05</v>
      </c>
      <c r="F28">
        <v>902.84</v>
      </c>
      <c r="G28" s="2">
        <f t="shared" si="0"/>
        <v>3.498809172831667</v>
      </c>
      <c r="H28" s="2">
        <f t="shared" si="1"/>
        <v>3.720027956991712</v>
      </c>
      <c r="I28" s="3">
        <f t="shared" si="2"/>
        <v>-0.22121878416004526</v>
      </c>
    </row>
    <row r="29" spans="1:9" ht="12.75">
      <c r="A29">
        <v>27</v>
      </c>
      <c r="B29">
        <v>820.97</v>
      </c>
      <c r="C29">
        <v>0</v>
      </c>
      <c r="D29">
        <v>3.495561</v>
      </c>
      <c r="E29" s="3">
        <v>2.774421E-05</v>
      </c>
      <c r="F29">
        <v>933.43</v>
      </c>
      <c r="G29" s="2">
        <f t="shared" si="0"/>
        <v>3.4987881728316665</v>
      </c>
      <c r="H29" s="2">
        <f t="shared" si="1"/>
        <v>3.7200732701367736</v>
      </c>
      <c r="I29" s="3">
        <f t="shared" si="2"/>
        <v>-0.22128509730510704</v>
      </c>
    </row>
    <row r="30" spans="1:9" ht="12.75">
      <c r="A30">
        <v>28</v>
      </c>
      <c r="B30">
        <v>820.96</v>
      </c>
      <c r="C30">
        <v>0.01</v>
      </c>
      <c r="D30">
        <v>3.495526</v>
      </c>
      <c r="E30" s="3">
        <v>2.466884E-05</v>
      </c>
      <c r="F30">
        <v>966.14</v>
      </c>
      <c r="G30" s="2">
        <f t="shared" si="0"/>
        <v>3.4987531728316665</v>
      </c>
      <c r="H30" s="2">
        <f t="shared" si="1"/>
        <v>3.720027956991712</v>
      </c>
      <c r="I30" s="3">
        <f t="shared" si="2"/>
        <v>-0.22127478416004553</v>
      </c>
    </row>
    <row r="31" spans="1:9" ht="12.75">
      <c r="A31">
        <v>29</v>
      </c>
      <c r="B31">
        <v>820.97</v>
      </c>
      <c r="C31">
        <v>0</v>
      </c>
      <c r="D31">
        <v>3.495476</v>
      </c>
      <c r="E31" s="3">
        <v>2.07141E-05</v>
      </c>
      <c r="F31">
        <v>996.58</v>
      </c>
      <c r="G31" s="2">
        <f t="shared" si="0"/>
        <v>3.4987031728316667</v>
      </c>
      <c r="H31" s="2">
        <f t="shared" si="1"/>
        <v>3.7200732701367736</v>
      </c>
      <c r="I31" s="3">
        <f t="shared" si="2"/>
        <v>-0.22137009730510693</v>
      </c>
    </row>
    <row r="32" spans="1:9" ht="12.75">
      <c r="A32">
        <v>30</v>
      </c>
      <c r="B32">
        <v>820.98</v>
      </c>
      <c r="C32">
        <v>0</v>
      </c>
      <c r="D32">
        <v>3.495451</v>
      </c>
      <c r="E32" s="3">
        <v>2.243464E-05</v>
      </c>
      <c r="F32">
        <v>1027.31</v>
      </c>
      <c r="G32" s="2">
        <f t="shared" si="0"/>
        <v>3.4986781728316667</v>
      </c>
      <c r="H32" s="2">
        <f t="shared" si="1"/>
        <v>3.7201185832818355</v>
      </c>
      <c r="I32" s="3">
        <f t="shared" si="2"/>
        <v>-0.22144041045016882</v>
      </c>
    </row>
    <row r="33" spans="1:9" ht="12.75">
      <c r="A33">
        <v>31</v>
      </c>
      <c r="B33">
        <v>820.97</v>
      </c>
      <c r="C33">
        <v>0</v>
      </c>
      <c r="D33">
        <v>3.495452</v>
      </c>
      <c r="E33" s="3">
        <v>4.925625E-05</v>
      </c>
      <c r="F33">
        <v>1057.98</v>
      </c>
      <c r="G33" s="2">
        <f t="shared" si="0"/>
        <v>3.4986791728316664</v>
      </c>
      <c r="H33" s="2">
        <f t="shared" si="1"/>
        <v>3.7200732701367736</v>
      </c>
      <c r="I33" s="3">
        <f t="shared" si="2"/>
        <v>-0.22139409730510717</v>
      </c>
    </row>
    <row r="34" spans="1:9" ht="12.75">
      <c r="A34">
        <v>32</v>
      </c>
      <c r="B34">
        <v>820.97</v>
      </c>
      <c r="C34">
        <v>0.01</v>
      </c>
      <c r="D34">
        <v>3.495479</v>
      </c>
      <c r="E34" s="3">
        <v>2.556723E-05</v>
      </c>
      <c r="F34">
        <v>1089.47</v>
      </c>
      <c r="G34" s="2">
        <f t="shared" si="0"/>
        <v>3.4987061728316666</v>
      </c>
      <c r="H34" s="2">
        <f t="shared" si="1"/>
        <v>3.7200732701367736</v>
      </c>
      <c r="I34" s="3">
        <f t="shared" si="2"/>
        <v>-0.22136709730510695</v>
      </c>
    </row>
    <row r="35" spans="1:9" ht="12.75">
      <c r="A35">
        <v>33</v>
      </c>
      <c r="B35">
        <v>820.97</v>
      </c>
      <c r="C35">
        <v>0</v>
      </c>
      <c r="D35">
        <v>3.495424</v>
      </c>
      <c r="E35" s="3">
        <v>4.178144E-05</v>
      </c>
      <c r="F35">
        <v>1122.56</v>
      </c>
      <c r="G35" s="2">
        <f t="shared" si="0"/>
        <v>3.4986511728316665</v>
      </c>
      <c r="H35" s="2">
        <f t="shared" si="1"/>
        <v>3.7200732701367736</v>
      </c>
      <c r="I35" s="3">
        <f t="shared" si="2"/>
        <v>-0.2214220973051071</v>
      </c>
    </row>
    <row r="36" spans="1:9" ht="12.75">
      <c r="A36">
        <v>34</v>
      </c>
      <c r="B36">
        <v>820.97</v>
      </c>
      <c r="C36">
        <v>0.01</v>
      </c>
      <c r="D36">
        <v>3.495381</v>
      </c>
      <c r="E36" s="3">
        <v>1.682339E-05</v>
      </c>
      <c r="F36">
        <v>1153.12</v>
      </c>
      <c r="G36" s="2">
        <f t="shared" si="0"/>
        <v>3.4986081728316667</v>
      </c>
      <c r="H36" s="2">
        <f t="shared" si="1"/>
        <v>3.7200732701367736</v>
      </c>
      <c r="I36" s="3">
        <f t="shared" si="2"/>
        <v>-0.22146509730510688</v>
      </c>
    </row>
    <row r="37" spans="1:9" ht="12.75">
      <c r="A37">
        <v>35</v>
      </c>
      <c r="B37">
        <v>801.02</v>
      </c>
      <c r="C37">
        <v>0</v>
      </c>
      <c r="D37">
        <v>3.43886</v>
      </c>
      <c r="E37" s="3">
        <v>1.812317E-05</v>
      </c>
      <c r="F37">
        <v>1186.55</v>
      </c>
      <c r="G37" s="2">
        <f t="shared" si="0"/>
        <v>3.4420871728316667</v>
      </c>
      <c r="H37" s="2">
        <f t="shared" si="1"/>
        <v>3.6296735457385267</v>
      </c>
      <c r="I37" s="3">
        <f t="shared" si="2"/>
        <v>-0.1875863729068601</v>
      </c>
    </row>
    <row r="38" spans="1:9" ht="12.75">
      <c r="A38">
        <v>36</v>
      </c>
      <c r="B38">
        <v>701.3</v>
      </c>
      <c r="C38">
        <v>0</v>
      </c>
      <c r="D38">
        <v>3.106307</v>
      </c>
      <c r="E38" s="3">
        <v>1.989911E-05</v>
      </c>
      <c r="F38">
        <v>1221.76</v>
      </c>
      <c r="G38" s="2">
        <f t="shared" si="0"/>
        <v>3.1095341728316668</v>
      </c>
      <c r="H38" s="2">
        <f t="shared" si="1"/>
        <v>3.177810863182478</v>
      </c>
      <c r="I38" s="3">
        <f t="shared" si="2"/>
        <v>-0.06827669035081119</v>
      </c>
    </row>
    <row r="39" spans="1:9" ht="12.75">
      <c r="A39">
        <v>37</v>
      </c>
      <c r="B39">
        <v>601.45</v>
      </c>
      <c r="C39">
        <v>0.01</v>
      </c>
      <c r="D39">
        <v>2.692265</v>
      </c>
      <c r="E39" s="3">
        <v>2.804699E-05</v>
      </c>
      <c r="F39">
        <v>1257.13</v>
      </c>
      <c r="G39" s="2">
        <f t="shared" si="0"/>
        <v>2.6954921728316665</v>
      </c>
      <c r="H39" s="2">
        <f t="shared" si="1"/>
        <v>2.725359109740627</v>
      </c>
      <c r="I39" s="3">
        <f t="shared" si="2"/>
        <v>-0.029866936908960362</v>
      </c>
    </row>
    <row r="40" spans="1:9" ht="12.75">
      <c r="A40">
        <v>38</v>
      </c>
      <c r="B40">
        <v>501.74</v>
      </c>
      <c r="C40">
        <v>0</v>
      </c>
      <c r="D40">
        <v>2.255287</v>
      </c>
      <c r="E40" s="3">
        <v>1.554877E-05</v>
      </c>
      <c r="F40">
        <v>1292.28</v>
      </c>
      <c r="G40" s="2">
        <f t="shared" si="0"/>
        <v>2.2585141728316667</v>
      </c>
      <c r="H40" s="2">
        <f t="shared" si="1"/>
        <v>2.27354174032964</v>
      </c>
      <c r="I40" s="3">
        <f t="shared" si="2"/>
        <v>-0.015027567497973404</v>
      </c>
    </row>
    <row r="41" spans="1:9" ht="12.75">
      <c r="A41">
        <v>39</v>
      </c>
      <c r="B41">
        <v>401.88</v>
      </c>
      <c r="C41">
        <v>0</v>
      </c>
      <c r="D41">
        <v>1.811563</v>
      </c>
      <c r="E41" s="3">
        <v>4.537169E-05</v>
      </c>
      <c r="F41">
        <v>1328.53</v>
      </c>
      <c r="G41" s="2">
        <f t="shared" si="0"/>
        <v>1.8147901728316667</v>
      </c>
      <c r="H41" s="2">
        <f t="shared" si="1"/>
        <v>1.8210446737427268</v>
      </c>
      <c r="I41" s="3">
        <f t="shared" si="2"/>
        <v>-0.006254500911060168</v>
      </c>
    </row>
    <row r="42" spans="1:9" ht="12.75">
      <c r="A42">
        <v>40</v>
      </c>
      <c r="B42">
        <v>302.26</v>
      </c>
      <c r="C42">
        <v>0</v>
      </c>
      <c r="D42">
        <v>1.36498</v>
      </c>
      <c r="E42" s="3">
        <v>4.978825E-05</v>
      </c>
      <c r="F42">
        <v>1364.28</v>
      </c>
      <c r="G42" s="2">
        <f t="shared" si="0"/>
        <v>1.3682071728316667</v>
      </c>
      <c r="H42" s="2">
        <f t="shared" si="1"/>
        <v>1.3696351226372963</v>
      </c>
      <c r="I42" s="3">
        <f t="shared" si="2"/>
        <v>-0.001427949805629547</v>
      </c>
    </row>
    <row r="43" spans="1:9" ht="12.75">
      <c r="A43">
        <v>41</v>
      </c>
      <c r="B43">
        <v>202.53</v>
      </c>
      <c r="C43">
        <v>0</v>
      </c>
      <c r="D43">
        <v>0.915246</v>
      </c>
      <c r="E43" s="3">
        <v>3.839342E-05</v>
      </c>
      <c r="F43">
        <v>1400.19</v>
      </c>
      <c r="G43" s="2">
        <f t="shared" si="0"/>
        <v>0.9184731728316667</v>
      </c>
      <c r="H43" s="2">
        <f t="shared" si="1"/>
        <v>0.9177271269361862</v>
      </c>
      <c r="I43" s="3">
        <f t="shared" si="2"/>
        <v>0.0007460458954805516</v>
      </c>
    </row>
    <row r="44" spans="1:9" ht="12.75">
      <c r="A44">
        <v>42</v>
      </c>
      <c r="B44">
        <v>102.71</v>
      </c>
      <c r="C44">
        <v>0</v>
      </c>
      <c r="D44">
        <v>0.464514</v>
      </c>
      <c r="E44" s="3">
        <v>3.490205E-05</v>
      </c>
      <c r="F44">
        <v>1437.18</v>
      </c>
      <c r="G44" s="2">
        <f t="shared" si="0"/>
        <v>0.46774117283166666</v>
      </c>
      <c r="H44" s="2">
        <f t="shared" si="1"/>
        <v>0.4654113129295199</v>
      </c>
      <c r="I44" s="3">
        <f t="shared" si="2"/>
        <v>0.002329859902146736</v>
      </c>
    </row>
    <row r="45" spans="1:9" ht="12.75">
      <c r="A45">
        <v>43</v>
      </c>
      <c r="B45">
        <v>-0.03</v>
      </c>
      <c r="C45">
        <v>0</v>
      </c>
      <c r="D45" s="3">
        <v>7.911374E-08</v>
      </c>
      <c r="E45" s="3">
        <v>5.859182E-05</v>
      </c>
      <c r="F45">
        <v>1472.85</v>
      </c>
      <c r="G45" s="2">
        <f t="shared" si="0"/>
        <v>0.0032272519454067004</v>
      </c>
      <c r="H45" s="2">
        <f t="shared" si="1"/>
        <v>-0.00013593943518533345</v>
      </c>
      <c r="I45" s="3">
        <f t="shared" si="2"/>
        <v>0.0033631913805920338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44" sqref="E44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</v>
      </c>
      <c r="B1">
        <v>29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4066595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3">
        <v>4.534888E-10</v>
      </c>
      <c r="E3" s="3">
        <v>1.004405E-06</v>
      </c>
    </row>
    <row r="4" spans="1:5" ht="12.75">
      <c r="A4">
        <v>2</v>
      </c>
      <c r="B4">
        <v>-0.03</v>
      </c>
      <c r="C4">
        <v>0</v>
      </c>
      <c r="D4">
        <v>-0.006375</v>
      </c>
      <c r="E4" s="3">
        <v>3.747281E-07</v>
      </c>
    </row>
    <row r="5" spans="1:5" ht="12.75">
      <c r="A5">
        <v>3</v>
      </c>
      <c r="B5">
        <v>-0.03</v>
      </c>
      <c r="C5">
        <v>0</v>
      </c>
      <c r="D5" s="3">
        <v>8.803699E-05</v>
      </c>
      <c r="E5" s="3">
        <v>2.52234E-06</v>
      </c>
    </row>
    <row r="6" spans="1:5" ht="12.75">
      <c r="A6">
        <v>4</v>
      </c>
      <c r="B6">
        <v>-0.02</v>
      </c>
      <c r="C6">
        <v>0</v>
      </c>
      <c r="D6">
        <v>-0.006475</v>
      </c>
      <c r="E6" s="3">
        <v>1.781199E-06</v>
      </c>
    </row>
    <row r="7" spans="1:5" ht="12.75">
      <c r="A7">
        <v>5</v>
      </c>
      <c r="B7">
        <v>-0.03</v>
      </c>
      <c r="C7">
        <v>0</v>
      </c>
      <c r="D7" s="3">
        <v>-4.534886E-10</v>
      </c>
      <c r="E7" s="3">
        <v>1.4996E-06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2.9345663333400003E-05</v>
      </c>
      <c r="D10" t="s">
        <v>21</v>
      </c>
      <c r="E10" s="5">
        <f>STDEV(D3,D5)</f>
        <v>6.22512319592466E-05</v>
      </c>
    </row>
    <row r="11" spans="2:5" ht="12.75">
      <c r="B11" t="s">
        <v>22</v>
      </c>
      <c r="C11" s="5">
        <f>AVERAGE(D4,D6)</f>
        <v>-0.006425</v>
      </c>
      <c r="D11" t="s">
        <v>21</v>
      </c>
      <c r="E11" s="5">
        <f>STDEV(D4,D6)</f>
        <v>7.071067811854061E-05</v>
      </c>
    </row>
    <row r="12" spans="2:5" ht="12.75">
      <c r="B12" t="s">
        <v>23</v>
      </c>
      <c r="C12" s="5">
        <f>(C10-C11)/2</f>
        <v>0.0032271728316667003</v>
      </c>
      <c r="D12" t="s">
        <v>21</v>
      </c>
      <c r="E12" s="5">
        <f>0.5*SQRT(E10^2+E11^2)</f>
        <v>4.710418208723028E-05</v>
      </c>
    </row>
    <row r="13" spans="2:4" ht="12.75">
      <c r="B13" t="s">
        <v>24</v>
      </c>
      <c r="C13" s="5">
        <f>C12/l_eff</f>
        <v>0.0010570497319576484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J49" sqref="J49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  <col min="11" max="11" width="7.28125" style="0" bestFit="1" customWidth="1"/>
    <col min="12" max="13" width="8.57421875" style="0" bestFit="1" customWidth="1"/>
  </cols>
  <sheetData>
    <row r="1" spans="1:8" ht="12.75">
      <c r="A1" t="s">
        <v>9</v>
      </c>
      <c r="B1">
        <v>29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4066633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-7.925841E-08</v>
      </c>
      <c r="E3" s="3">
        <v>5.23397E-06</v>
      </c>
      <c r="F3">
        <v>27.49</v>
      </c>
      <c r="G3" s="2">
        <f>D3+rem_b</f>
        <v>0.0032405117165899998</v>
      </c>
      <c r="H3" s="2">
        <f>B3*tf</f>
        <v>-0.00013593943518533345</v>
      </c>
      <c r="I3" s="3">
        <f>G3-H3</f>
        <v>0.003376451151775333</v>
      </c>
    </row>
    <row r="4" spans="1:13" ht="12.75">
      <c r="A4">
        <v>2</v>
      </c>
      <c r="B4">
        <v>102.75</v>
      </c>
      <c r="C4">
        <v>0</v>
      </c>
      <c r="D4">
        <v>0.462391</v>
      </c>
      <c r="E4" s="3">
        <v>1.787171E-05</v>
      </c>
      <c r="F4">
        <v>63.18</v>
      </c>
      <c r="G4" s="2">
        <f aca="true" t="shared" si="0" ref="G4:G45">D4+rem_b</f>
        <v>0.465631590975</v>
      </c>
      <c r="H4" s="2">
        <f aca="true" t="shared" si="1" ref="H4:H45">B4*tf</f>
        <v>0.4655925655097671</v>
      </c>
      <c r="I4" s="3">
        <f aca="true" t="shared" si="2" ref="I4:I45">G4-H4</f>
        <v>3.90254652329336E-05</v>
      </c>
      <c r="L4" t="s">
        <v>31</v>
      </c>
      <c r="M4" t="s">
        <v>32</v>
      </c>
    </row>
    <row r="5" spans="1:13" ht="12.75">
      <c r="A5">
        <v>3</v>
      </c>
      <c r="B5">
        <v>202.57</v>
      </c>
      <c r="C5">
        <v>0</v>
      </c>
      <c r="D5">
        <v>0.912917</v>
      </c>
      <c r="E5" s="3">
        <v>1.520692E-05</v>
      </c>
      <c r="F5">
        <v>98.76</v>
      </c>
      <c r="G5" s="2">
        <f t="shared" si="0"/>
        <v>0.9161575909749999</v>
      </c>
      <c r="H5" s="2">
        <f t="shared" si="1"/>
        <v>0.9179083795164332</v>
      </c>
      <c r="I5" s="3">
        <f t="shared" si="2"/>
        <v>-0.0017507885414332902</v>
      </c>
      <c r="L5" s="2">
        <f>G5</f>
        <v>0.9161575909749999</v>
      </c>
      <c r="M5" s="2">
        <f>L5/l_eff</f>
        <v>0.3000843730674746</v>
      </c>
    </row>
    <row r="6" spans="1:9" ht="12.75">
      <c r="A6">
        <v>4</v>
      </c>
      <c r="B6">
        <v>302.31</v>
      </c>
      <c r="C6">
        <v>0</v>
      </c>
      <c r="D6">
        <v>1.36206</v>
      </c>
      <c r="E6" s="3">
        <v>6.707282E-06</v>
      </c>
      <c r="F6">
        <v>134.09</v>
      </c>
      <c r="G6" s="2">
        <f t="shared" si="0"/>
        <v>1.365300590975</v>
      </c>
      <c r="H6" s="2">
        <f t="shared" si="1"/>
        <v>1.3698616883626051</v>
      </c>
      <c r="I6" s="3">
        <f t="shared" si="2"/>
        <v>-0.004561097387605129</v>
      </c>
    </row>
    <row r="7" spans="1:9" ht="12.75">
      <c r="A7">
        <v>5</v>
      </c>
      <c r="B7">
        <v>401.92</v>
      </c>
      <c r="C7">
        <v>0</v>
      </c>
      <c r="D7">
        <v>1.807076</v>
      </c>
      <c r="E7" s="3">
        <v>1.524394E-05</v>
      </c>
      <c r="F7">
        <v>169.2</v>
      </c>
      <c r="G7" s="2">
        <f t="shared" si="0"/>
        <v>1.8103165909749999</v>
      </c>
      <c r="H7" s="2">
        <f t="shared" si="1"/>
        <v>1.8212259263229742</v>
      </c>
      <c r="I7" s="3">
        <f t="shared" si="2"/>
        <v>-0.010909335347974336</v>
      </c>
    </row>
    <row r="8" spans="1:9" ht="12.75">
      <c r="A8">
        <v>6</v>
      </c>
      <c r="B8">
        <v>501.77</v>
      </c>
      <c r="C8">
        <v>0</v>
      </c>
      <c r="D8">
        <v>2.249389</v>
      </c>
      <c r="E8" s="3">
        <v>3.833484E-06</v>
      </c>
      <c r="F8">
        <v>205.8</v>
      </c>
      <c r="G8" s="2">
        <f t="shared" si="0"/>
        <v>2.252629590975</v>
      </c>
      <c r="H8" s="2">
        <f t="shared" si="1"/>
        <v>2.2736776797648255</v>
      </c>
      <c r="I8" s="3">
        <f t="shared" si="2"/>
        <v>-0.02104808878982567</v>
      </c>
    </row>
    <row r="9" spans="1:9" ht="12.75">
      <c r="A9">
        <v>7</v>
      </c>
      <c r="B9">
        <v>601.48</v>
      </c>
      <c r="C9">
        <v>0</v>
      </c>
      <c r="D9">
        <v>2.682995</v>
      </c>
      <c r="E9" s="3">
        <v>1.12779E-05</v>
      </c>
      <c r="F9">
        <v>242.27</v>
      </c>
      <c r="G9" s="2">
        <f t="shared" si="0"/>
        <v>2.686235590975</v>
      </c>
      <c r="H9" s="2">
        <f t="shared" si="1"/>
        <v>2.7254950491758123</v>
      </c>
      <c r="I9" s="3">
        <f t="shared" si="2"/>
        <v>-0.039259458200812336</v>
      </c>
    </row>
    <row r="10" spans="1:9" ht="12.75">
      <c r="A10">
        <v>8</v>
      </c>
      <c r="B10">
        <v>701.32</v>
      </c>
      <c r="C10">
        <v>0</v>
      </c>
      <c r="D10">
        <v>3.088211</v>
      </c>
      <c r="E10" s="3">
        <v>8.437786E-06</v>
      </c>
      <c r="F10">
        <v>278.29</v>
      </c>
      <c r="G10" s="2">
        <f t="shared" si="0"/>
        <v>3.0914515909749998</v>
      </c>
      <c r="H10" s="2">
        <f t="shared" si="1"/>
        <v>3.1779014894726023</v>
      </c>
      <c r="I10" s="3">
        <f t="shared" si="2"/>
        <v>-0.08644989849760254</v>
      </c>
    </row>
    <row r="11" spans="1:13" ht="12.75">
      <c r="A11">
        <v>9</v>
      </c>
      <c r="B11">
        <v>801.05</v>
      </c>
      <c r="C11">
        <v>0</v>
      </c>
      <c r="D11">
        <v>3.421671</v>
      </c>
      <c r="E11" s="3">
        <v>1.556324E-05</v>
      </c>
      <c r="F11">
        <v>315.79</v>
      </c>
      <c r="G11" s="2">
        <f t="shared" si="0"/>
        <v>3.424911590975</v>
      </c>
      <c r="H11" s="2">
        <f t="shared" si="1"/>
        <v>3.6298094851737117</v>
      </c>
      <c r="I11" s="3">
        <f t="shared" si="2"/>
        <v>-0.20489789419871185</v>
      </c>
      <c r="K11" t="s">
        <v>30</v>
      </c>
      <c r="L11" t="s">
        <v>31</v>
      </c>
      <c r="M11" t="s">
        <v>32</v>
      </c>
    </row>
    <row r="12" spans="1:13" ht="12.75">
      <c r="A12">
        <v>10</v>
      </c>
      <c r="B12">
        <v>820.69</v>
      </c>
      <c r="C12">
        <v>0.01</v>
      </c>
      <c r="D12">
        <v>3.478349</v>
      </c>
      <c r="E12" s="3">
        <v>1.466506E-06</v>
      </c>
      <c r="F12">
        <v>349.19</v>
      </c>
      <c r="G12" s="2">
        <f t="shared" si="0"/>
        <v>3.481589590975</v>
      </c>
      <c r="H12" s="2">
        <f t="shared" si="1"/>
        <v>3.718804502075044</v>
      </c>
      <c r="I12" s="3">
        <f t="shared" si="2"/>
        <v>-0.2372149111000441</v>
      </c>
      <c r="K12" s="6">
        <f>F12-$F$12</f>
        <v>0</v>
      </c>
      <c r="L12" s="2">
        <f>G12</f>
        <v>3.481589590975</v>
      </c>
      <c r="M12" s="2">
        <f>L12/l_eff</f>
        <v>1.1403830956354406</v>
      </c>
    </row>
    <row r="13" spans="1:13" ht="12.75">
      <c r="A13">
        <v>11</v>
      </c>
      <c r="B13">
        <v>820.7</v>
      </c>
      <c r="C13">
        <v>0</v>
      </c>
      <c r="D13">
        <v>3.478294</v>
      </c>
      <c r="E13" s="3">
        <v>1.142031E-05</v>
      </c>
      <c r="F13">
        <v>379.86</v>
      </c>
      <c r="G13" s="2">
        <f t="shared" si="0"/>
        <v>3.481534590975</v>
      </c>
      <c r="H13" s="2">
        <f t="shared" si="1"/>
        <v>3.7188498152201057</v>
      </c>
      <c r="I13" s="3">
        <f t="shared" si="2"/>
        <v>-0.23731522424510576</v>
      </c>
      <c r="K13" s="6">
        <f aca="true" t="shared" si="3" ref="K13:K21">F13-$F$12</f>
        <v>30.670000000000016</v>
      </c>
      <c r="L13" s="2">
        <f aca="true" t="shared" si="4" ref="L13:L21">G13</f>
        <v>3.481534590975</v>
      </c>
      <c r="M13" s="2">
        <f aca="true" t="shared" si="5" ref="M13:M21">L13/l_eff</f>
        <v>1.1403650805682934</v>
      </c>
    </row>
    <row r="14" spans="1:13" ht="12.75">
      <c r="A14">
        <v>12</v>
      </c>
      <c r="B14">
        <v>820.71</v>
      </c>
      <c r="C14">
        <v>0.01</v>
      </c>
      <c r="D14">
        <v>3.478249</v>
      </c>
      <c r="E14" s="3">
        <v>2.198181E-05</v>
      </c>
      <c r="F14">
        <v>410.41</v>
      </c>
      <c r="G14" s="2">
        <f t="shared" si="0"/>
        <v>3.481489590975</v>
      </c>
      <c r="H14" s="2">
        <f t="shared" si="1"/>
        <v>3.7188951283651677</v>
      </c>
      <c r="I14" s="3">
        <f t="shared" si="2"/>
        <v>-0.2374055373901678</v>
      </c>
      <c r="K14" s="6">
        <f t="shared" si="3"/>
        <v>61.22000000000003</v>
      </c>
      <c r="L14" s="2">
        <f t="shared" si="4"/>
        <v>3.481489590975</v>
      </c>
      <c r="M14" s="2">
        <f t="shared" si="5"/>
        <v>1.1403503409679003</v>
      </c>
    </row>
    <row r="15" spans="1:13" ht="12.75">
      <c r="A15">
        <v>13</v>
      </c>
      <c r="B15">
        <v>820.7</v>
      </c>
      <c r="C15">
        <v>0</v>
      </c>
      <c r="D15">
        <v>3.478169</v>
      </c>
      <c r="E15" s="3">
        <v>8.822933E-06</v>
      </c>
      <c r="F15">
        <v>441.1</v>
      </c>
      <c r="G15" s="2">
        <f t="shared" si="0"/>
        <v>3.481409590975</v>
      </c>
      <c r="H15" s="2">
        <f t="shared" si="1"/>
        <v>3.7188498152201057</v>
      </c>
      <c r="I15" s="3">
        <f t="shared" si="2"/>
        <v>-0.2374402242451059</v>
      </c>
      <c r="K15" s="6">
        <f t="shared" si="3"/>
        <v>91.91000000000003</v>
      </c>
      <c r="L15" s="2">
        <f t="shared" si="4"/>
        <v>3.481409590975</v>
      </c>
      <c r="M15" s="2">
        <f t="shared" si="5"/>
        <v>1.1403241372338684</v>
      </c>
    </row>
    <row r="16" spans="1:13" ht="12.75">
      <c r="A16">
        <v>14</v>
      </c>
      <c r="B16">
        <v>820.7</v>
      </c>
      <c r="C16">
        <v>0</v>
      </c>
      <c r="D16">
        <v>3.478093</v>
      </c>
      <c r="E16" s="3">
        <v>3.07118E-05</v>
      </c>
      <c r="F16">
        <v>471.68</v>
      </c>
      <c r="G16" s="2">
        <f t="shared" si="0"/>
        <v>3.481333590975</v>
      </c>
      <c r="H16" s="2">
        <f t="shared" si="1"/>
        <v>3.7188498152201057</v>
      </c>
      <c r="I16" s="3">
        <f t="shared" si="2"/>
        <v>-0.23751622424510588</v>
      </c>
      <c r="K16" s="6">
        <f t="shared" si="3"/>
        <v>122.49000000000001</v>
      </c>
      <c r="L16" s="2">
        <f t="shared" si="4"/>
        <v>3.481333590975</v>
      </c>
      <c r="M16" s="2">
        <f t="shared" si="5"/>
        <v>1.1402992436865378</v>
      </c>
    </row>
    <row r="17" spans="1:13" ht="12.75">
      <c r="A17">
        <v>15</v>
      </c>
      <c r="B17">
        <v>820.7</v>
      </c>
      <c r="C17">
        <v>0.01</v>
      </c>
      <c r="D17">
        <v>3.47802</v>
      </c>
      <c r="E17" s="3">
        <v>1.11899E-05</v>
      </c>
      <c r="F17">
        <v>502.21</v>
      </c>
      <c r="G17" s="2">
        <f t="shared" si="0"/>
        <v>3.481260590975</v>
      </c>
      <c r="H17" s="2">
        <f t="shared" si="1"/>
        <v>3.7188498152201057</v>
      </c>
      <c r="I17" s="3">
        <f t="shared" si="2"/>
        <v>-0.23758922424510587</v>
      </c>
      <c r="K17" s="6">
        <f t="shared" si="3"/>
        <v>153.01999999999998</v>
      </c>
      <c r="L17" s="2">
        <f t="shared" si="4"/>
        <v>3.481260590975</v>
      </c>
      <c r="M17" s="2">
        <f t="shared" si="5"/>
        <v>1.1402753327792334</v>
      </c>
    </row>
    <row r="18" spans="1:13" ht="12.75">
      <c r="A18">
        <v>16</v>
      </c>
      <c r="B18">
        <v>820.7</v>
      </c>
      <c r="C18">
        <v>0</v>
      </c>
      <c r="D18">
        <v>3.477961</v>
      </c>
      <c r="E18" s="3">
        <v>9.40065E-06</v>
      </c>
      <c r="F18">
        <v>535.05</v>
      </c>
      <c r="G18" s="2">
        <f t="shared" si="0"/>
        <v>3.481201590975</v>
      </c>
      <c r="H18" s="2">
        <f t="shared" si="1"/>
        <v>3.7188498152201057</v>
      </c>
      <c r="I18" s="3">
        <f t="shared" si="2"/>
        <v>-0.23764822424510568</v>
      </c>
      <c r="K18" s="6">
        <f t="shared" si="3"/>
        <v>185.85999999999996</v>
      </c>
      <c r="L18" s="2">
        <f t="shared" si="4"/>
        <v>3.481201590975</v>
      </c>
      <c r="M18" s="2">
        <f t="shared" si="5"/>
        <v>1.140256007525385</v>
      </c>
    </row>
    <row r="19" spans="1:13" ht="12.75">
      <c r="A19">
        <v>17</v>
      </c>
      <c r="B19">
        <v>820.7</v>
      </c>
      <c r="C19">
        <v>0.01</v>
      </c>
      <c r="D19">
        <v>3.477907</v>
      </c>
      <c r="E19" s="3">
        <v>1.234467E-05</v>
      </c>
      <c r="F19">
        <v>565.76</v>
      </c>
      <c r="G19" s="2">
        <f t="shared" si="0"/>
        <v>3.481147590975</v>
      </c>
      <c r="H19" s="2">
        <f t="shared" si="1"/>
        <v>3.7188498152201057</v>
      </c>
      <c r="I19" s="3">
        <f t="shared" si="2"/>
        <v>-0.23770222424510568</v>
      </c>
      <c r="K19" s="6">
        <f t="shared" si="3"/>
        <v>216.57</v>
      </c>
      <c r="L19" s="2">
        <f t="shared" si="4"/>
        <v>3.481147590975</v>
      </c>
      <c r="M19" s="2">
        <f t="shared" si="5"/>
        <v>1.1402383200049133</v>
      </c>
    </row>
    <row r="20" spans="1:13" ht="12.75">
      <c r="A20">
        <v>18</v>
      </c>
      <c r="B20">
        <v>820.7</v>
      </c>
      <c r="C20">
        <v>0</v>
      </c>
      <c r="D20">
        <v>3.477881</v>
      </c>
      <c r="E20" s="3">
        <v>1.052693E-05</v>
      </c>
      <c r="F20">
        <v>596.32</v>
      </c>
      <c r="G20" s="2">
        <f t="shared" si="0"/>
        <v>3.481121590975</v>
      </c>
      <c r="H20" s="2">
        <f t="shared" si="1"/>
        <v>3.7188498152201057</v>
      </c>
      <c r="I20" s="3">
        <f t="shared" si="2"/>
        <v>-0.23772822424510576</v>
      </c>
      <c r="K20" s="6">
        <f t="shared" si="3"/>
        <v>247.13000000000005</v>
      </c>
      <c r="L20" s="2">
        <f t="shared" si="4"/>
        <v>3.481121590975</v>
      </c>
      <c r="M20" s="2">
        <f t="shared" si="5"/>
        <v>1.1402298037913527</v>
      </c>
    </row>
    <row r="21" spans="1:13" ht="12.75">
      <c r="A21">
        <v>19</v>
      </c>
      <c r="B21">
        <v>820.71</v>
      </c>
      <c r="C21">
        <v>0.01</v>
      </c>
      <c r="D21">
        <v>3.477875</v>
      </c>
      <c r="E21" s="3">
        <v>9.957239E-06</v>
      </c>
      <c r="F21">
        <v>626.81</v>
      </c>
      <c r="G21" s="2">
        <f t="shared" si="0"/>
        <v>3.481115590975</v>
      </c>
      <c r="H21" s="2">
        <f t="shared" si="1"/>
        <v>3.7188951283651677</v>
      </c>
      <c r="I21" s="3">
        <f t="shared" si="2"/>
        <v>-0.23777953739016766</v>
      </c>
      <c r="K21" s="6">
        <f t="shared" si="3"/>
        <v>277.61999999999995</v>
      </c>
      <c r="L21" s="2">
        <f t="shared" si="4"/>
        <v>3.481115590975</v>
      </c>
      <c r="M21" s="2">
        <f t="shared" si="5"/>
        <v>1.1402278385113005</v>
      </c>
    </row>
    <row r="22" spans="1:9" ht="12.75">
      <c r="A22">
        <v>20</v>
      </c>
      <c r="B22">
        <v>900.77</v>
      </c>
      <c r="C22">
        <v>0</v>
      </c>
      <c r="D22">
        <v>3.686327</v>
      </c>
      <c r="E22" s="3">
        <v>1.595201E-05</v>
      </c>
      <c r="F22">
        <v>661.42</v>
      </c>
      <c r="G22" s="2">
        <f t="shared" si="0"/>
        <v>3.689567590975</v>
      </c>
      <c r="H22" s="2">
        <f t="shared" si="1"/>
        <v>4.08167216772976</v>
      </c>
      <c r="I22" s="3">
        <f t="shared" si="2"/>
        <v>-0.3921045767547602</v>
      </c>
    </row>
    <row r="23" spans="1:9" ht="12.75">
      <c r="A23">
        <v>21</v>
      </c>
      <c r="B23">
        <v>1000.56</v>
      </c>
      <c r="C23">
        <v>0</v>
      </c>
      <c r="D23">
        <v>3.908402</v>
      </c>
      <c r="E23" s="3">
        <v>8.940575E-06</v>
      </c>
      <c r="F23">
        <v>697.64</v>
      </c>
      <c r="G23" s="2">
        <f t="shared" si="0"/>
        <v>3.911642590975</v>
      </c>
      <c r="H23" s="2">
        <f t="shared" si="1"/>
        <v>4.533852042301241</v>
      </c>
      <c r="I23" s="3">
        <f t="shared" si="2"/>
        <v>-0.6222094513262411</v>
      </c>
    </row>
    <row r="24" spans="1:9" ht="12.75">
      <c r="A24">
        <v>22</v>
      </c>
      <c r="B24">
        <v>1100.28</v>
      </c>
      <c r="C24">
        <v>0</v>
      </c>
      <c r="D24">
        <v>4.100523</v>
      </c>
      <c r="E24" s="3">
        <v>1.108813E-05</v>
      </c>
      <c r="F24">
        <v>733.87</v>
      </c>
      <c r="G24" s="2">
        <f t="shared" si="0"/>
        <v>4.103763590975</v>
      </c>
      <c r="H24" s="2">
        <f t="shared" si="1"/>
        <v>4.9857147248572895</v>
      </c>
      <c r="I24" s="3">
        <f t="shared" si="2"/>
        <v>-0.8819511338822892</v>
      </c>
    </row>
    <row r="25" spans="1:9" ht="12.75">
      <c r="A25">
        <v>23</v>
      </c>
      <c r="B25">
        <v>1000.56</v>
      </c>
      <c r="C25">
        <v>0</v>
      </c>
      <c r="D25">
        <v>3.913945</v>
      </c>
      <c r="E25" s="3">
        <v>7.028972E-06</v>
      </c>
      <c r="F25">
        <v>770.96</v>
      </c>
      <c r="G25" s="2">
        <f t="shared" si="0"/>
        <v>3.917185590975</v>
      </c>
      <c r="H25" s="2">
        <f t="shared" si="1"/>
        <v>4.533852042301241</v>
      </c>
      <c r="I25" s="3">
        <f t="shared" si="2"/>
        <v>-0.6166664513262412</v>
      </c>
    </row>
    <row r="26" spans="1:9" ht="12.75">
      <c r="A26">
        <v>24</v>
      </c>
      <c r="B26">
        <v>900.77</v>
      </c>
      <c r="C26">
        <v>0</v>
      </c>
      <c r="D26">
        <v>3.697812</v>
      </c>
      <c r="E26" s="3">
        <v>1.574184E-05</v>
      </c>
      <c r="F26">
        <v>806.53</v>
      </c>
      <c r="G26" s="2">
        <f t="shared" si="0"/>
        <v>3.701052590975</v>
      </c>
      <c r="H26" s="2">
        <f t="shared" si="1"/>
        <v>4.08167216772976</v>
      </c>
      <c r="I26" s="3">
        <f t="shared" si="2"/>
        <v>-0.3806195767547602</v>
      </c>
    </row>
    <row r="27" spans="1:9" ht="12.75">
      <c r="A27">
        <v>25</v>
      </c>
      <c r="B27">
        <v>821.01</v>
      </c>
      <c r="C27">
        <v>0</v>
      </c>
      <c r="D27">
        <v>3.495646</v>
      </c>
      <c r="E27" s="3">
        <v>4.114246E-06</v>
      </c>
      <c r="F27">
        <v>841.83</v>
      </c>
      <c r="G27" s="2">
        <f t="shared" si="0"/>
        <v>3.4988865909749998</v>
      </c>
      <c r="H27" s="2">
        <f t="shared" si="1"/>
        <v>3.7202545227170205</v>
      </c>
      <c r="I27" s="3">
        <f t="shared" si="2"/>
        <v>-0.22136793174202074</v>
      </c>
    </row>
    <row r="28" spans="1:9" ht="12.75">
      <c r="A28">
        <v>26</v>
      </c>
      <c r="B28">
        <v>821.01</v>
      </c>
      <c r="C28">
        <v>0</v>
      </c>
      <c r="D28">
        <v>3.49564</v>
      </c>
      <c r="E28" s="3">
        <v>3.955226E-05</v>
      </c>
      <c r="F28">
        <v>872.56</v>
      </c>
      <c r="G28" s="2">
        <f t="shared" si="0"/>
        <v>3.498880590975</v>
      </c>
      <c r="H28" s="2">
        <f t="shared" si="1"/>
        <v>3.7202545227170205</v>
      </c>
      <c r="I28" s="3">
        <f t="shared" si="2"/>
        <v>-0.2213739317420207</v>
      </c>
    </row>
    <row r="29" spans="1:9" ht="12.75">
      <c r="A29">
        <v>27</v>
      </c>
      <c r="B29">
        <v>821</v>
      </c>
      <c r="C29">
        <v>0</v>
      </c>
      <c r="D29">
        <v>3.49563</v>
      </c>
      <c r="E29" s="3">
        <v>3.443337E-05</v>
      </c>
      <c r="F29">
        <v>903.1</v>
      </c>
      <c r="G29" s="2">
        <f t="shared" si="0"/>
        <v>3.4988705909749998</v>
      </c>
      <c r="H29" s="2">
        <f t="shared" si="1"/>
        <v>3.720209209571959</v>
      </c>
      <c r="I29" s="3">
        <f t="shared" si="2"/>
        <v>-0.22133861859695925</v>
      </c>
    </row>
    <row r="30" spans="1:9" ht="12.75">
      <c r="A30">
        <v>28</v>
      </c>
      <c r="B30">
        <v>821.01</v>
      </c>
      <c r="C30">
        <v>0</v>
      </c>
      <c r="D30">
        <v>3.495644</v>
      </c>
      <c r="E30" s="3">
        <v>2.191526E-05</v>
      </c>
      <c r="F30">
        <v>933.55</v>
      </c>
      <c r="G30" s="2">
        <f t="shared" si="0"/>
        <v>3.498884590975</v>
      </c>
      <c r="H30" s="2">
        <f t="shared" si="1"/>
        <v>3.7202545227170205</v>
      </c>
      <c r="I30" s="3">
        <f t="shared" si="2"/>
        <v>-0.22136993174202058</v>
      </c>
    </row>
    <row r="31" spans="1:9" ht="12.75">
      <c r="A31">
        <v>29</v>
      </c>
      <c r="B31">
        <v>821.02</v>
      </c>
      <c r="C31">
        <v>0</v>
      </c>
      <c r="D31">
        <v>3.495653</v>
      </c>
      <c r="E31" s="3">
        <v>8.622838E-06</v>
      </c>
      <c r="F31">
        <v>965.32</v>
      </c>
      <c r="G31" s="2">
        <f t="shared" si="0"/>
        <v>3.498893590975</v>
      </c>
      <c r="H31" s="2">
        <f t="shared" si="1"/>
        <v>3.7202998358620825</v>
      </c>
      <c r="I31" s="3">
        <f t="shared" si="2"/>
        <v>-0.2214062448870826</v>
      </c>
    </row>
    <row r="32" spans="1:9" ht="12.75">
      <c r="A32">
        <v>30</v>
      </c>
      <c r="B32">
        <v>821.02</v>
      </c>
      <c r="C32">
        <v>0.01</v>
      </c>
      <c r="D32">
        <v>3.495628</v>
      </c>
      <c r="E32" s="3">
        <v>1.788293E-05</v>
      </c>
      <c r="F32">
        <v>996.41</v>
      </c>
      <c r="G32" s="2">
        <f t="shared" si="0"/>
        <v>3.498868590975</v>
      </c>
      <c r="H32" s="2">
        <f t="shared" si="1"/>
        <v>3.7202998358620825</v>
      </c>
      <c r="I32" s="3">
        <f t="shared" si="2"/>
        <v>-0.22143124488708255</v>
      </c>
    </row>
    <row r="33" spans="1:9" ht="12.75">
      <c r="A33">
        <v>31</v>
      </c>
      <c r="B33">
        <v>821</v>
      </c>
      <c r="C33">
        <v>0.01</v>
      </c>
      <c r="D33">
        <v>3.495598</v>
      </c>
      <c r="E33" s="3">
        <v>2.877051E-05</v>
      </c>
      <c r="F33">
        <v>1026.92</v>
      </c>
      <c r="G33" s="2">
        <f t="shared" si="0"/>
        <v>3.498838590975</v>
      </c>
      <c r="H33" s="2">
        <f t="shared" si="1"/>
        <v>3.720209209571959</v>
      </c>
      <c r="I33" s="3">
        <f t="shared" si="2"/>
        <v>-0.22137061859695883</v>
      </c>
    </row>
    <row r="34" spans="1:9" ht="12.75">
      <c r="A34">
        <v>32</v>
      </c>
      <c r="B34">
        <v>821.01</v>
      </c>
      <c r="C34">
        <v>0</v>
      </c>
      <c r="D34">
        <v>3.495607</v>
      </c>
      <c r="E34" s="3">
        <v>1.689761E-05</v>
      </c>
      <c r="F34">
        <v>1057.52</v>
      </c>
      <c r="G34" s="2">
        <f t="shared" si="0"/>
        <v>3.498847590975</v>
      </c>
      <c r="H34" s="2">
        <f t="shared" si="1"/>
        <v>3.7202545227170205</v>
      </c>
      <c r="I34" s="3">
        <f t="shared" si="2"/>
        <v>-0.22140693174202042</v>
      </c>
    </row>
    <row r="35" spans="1:9" ht="12.75">
      <c r="A35">
        <v>33</v>
      </c>
      <c r="B35">
        <v>821.01</v>
      </c>
      <c r="C35">
        <v>0</v>
      </c>
      <c r="D35">
        <v>3.495547</v>
      </c>
      <c r="E35" s="3">
        <v>5.209852E-06</v>
      </c>
      <c r="F35">
        <v>1088.09</v>
      </c>
      <c r="G35" s="2">
        <f t="shared" si="0"/>
        <v>3.498787590975</v>
      </c>
      <c r="H35" s="2">
        <f t="shared" si="1"/>
        <v>3.7202545227170205</v>
      </c>
      <c r="I35" s="3">
        <f t="shared" si="2"/>
        <v>-0.22146693174202037</v>
      </c>
    </row>
    <row r="36" spans="1:9" ht="12.75">
      <c r="A36">
        <v>34</v>
      </c>
      <c r="B36">
        <v>821.02</v>
      </c>
      <c r="C36">
        <v>0</v>
      </c>
      <c r="D36">
        <v>3.495503</v>
      </c>
      <c r="E36" s="3">
        <v>8.900343E-06</v>
      </c>
      <c r="F36">
        <v>1119.13</v>
      </c>
      <c r="G36" s="2">
        <f t="shared" si="0"/>
        <v>3.4987435909749998</v>
      </c>
      <c r="H36" s="2">
        <f t="shared" si="1"/>
        <v>3.7202998358620825</v>
      </c>
      <c r="I36" s="3">
        <f t="shared" si="2"/>
        <v>-0.2215562448870827</v>
      </c>
    </row>
    <row r="37" spans="1:9" ht="12.75">
      <c r="A37">
        <v>35</v>
      </c>
      <c r="B37">
        <v>801.06</v>
      </c>
      <c r="C37">
        <v>0</v>
      </c>
      <c r="D37">
        <v>3.438924</v>
      </c>
      <c r="E37" s="3">
        <v>1.958809E-05</v>
      </c>
      <c r="F37">
        <v>1152.33</v>
      </c>
      <c r="G37" s="2">
        <f t="shared" si="0"/>
        <v>3.442164590975</v>
      </c>
      <c r="H37" s="2">
        <f t="shared" si="1"/>
        <v>3.6298547983187737</v>
      </c>
      <c r="I37" s="3">
        <f t="shared" si="2"/>
        <v>-0.18769020734377362</v>
      </c>
    </row>
    <row r="38" spans="1:9" ht="12.75">
      <c r="A38">
        <v>36</v>
      </c>
      <c r="B38">
        <v>701.35</v>
      </c>
      <c r="C38">
        <v>0</v>
      </c>
      <c r="D38">
        <v>3.106453</v>
      </c>
      <c r="E38" s="3">
        <v>1.436268E-05</v>
      </c>
      <c r="F38">
        <v>1188.37</v>
      </c>
      <c r="G38" s="2">
        <f t="shared" si="0"/>
        <v>3.109693590975</v>
      </c>
      <c r="H38" s="2">
        <f t="shared" si="1"/>
        <v>3.1780374289077873</v>
      </c>
      <c r="I38" s="3">
        <f t="shared" si="2"/>
        <v>-0.0683438379327872</v>
      </c>
    </row>
    <row r="39" spans="1:9" ht="12.75">
      <c r="A39">
        <v>37</v>
      </c>
      <c r="B39">
        <v>601.5</v>
      </c>
      <c r="C39">
        <v>0</v>
      </c>
      <c r="D39">
        <v>2.692389</v>
      </c>
      <c r="E39" s="3">
        <v>1.205259E-05</v>
      </c>
      <c r="F39">
        <v>1225.15</v>
      </c>
      <c r="G39" s="2">
        <f t="shared" si="0"/>
        <v>2.695629590975</v>
      </c>
      <c r="H39" s="2">
        <f t="shared" si="1"/>
        <v>2.7255856754659358</v>
      </c>
      <c r="I39" s="3">
        <f t="shared" si="2"/>
        <v>-0.029956084490935897</v>
      </c>
    </row>
    <row r="40" spans="1:9" ht="12.75">
      <c r="A40">
        <v>38</v>
      </c>
      <c r="B40">
        <v>501.79</v>
      </c>
      <c r="C40">
        <v>0</v>
      </c>
      <c r="D40">
        <v>2.255405</v>
      </c>
      <c r="E40" s="3">
        <v>5.690934E-06</v>
      </c>
      <c r="F40">
        <v>1260.59</v>
      </c>
      <c r="G40" s="2">
        <f t="shared" si="0"/>
        <v>2.258645590975</v>
      </c>
      <c r="H40" s="2">
        <f t="shared" si="1"/>
        <v>2.2737683060549494</v>
      </c>
      <c r="I40" s="3">
        <f t="shared" si="2"/>
        <v>-0.015122715079949334</v>
      </c>
    </row>
    <row r="41" spans="1:9" ht="12.75">
      <c r="A41">
        <v>39</v>
      </c>
      <c r="B41">
        <v>401.94</v>
      </c>
      <c r="C41">
        <v>0</v>
      </c>
      <c r="D41">
        <v>1.811796</v>
      </c>
      <c r="E41" s="3">
        <v>3.302272E-05</v>
      </c>
      <c r="F41">
        <v>1298.13</v>
      </c>
      <c r="G41" s="2">
        <f t="shared" si="0"/>
        <v>1.815036590975</v>
      </c>
      <c r="H41" s="2">
        <f t="shared" si="1"/>
        <v>1.8213165526130977</v>
      </c>
      <c r="I41" s="3">
        <f t="shared" si="2"/>
        <v>-0.006279961638097742</v>
      </c>
    </row>
    <row r="42" spans="1:9" ht="12.75">
      <c r="A42">
        <v>40</v>
      </c>
      <c r="B42">
        <v>302.32</v>
      </c>
      <c r="C42">
        <v>0</v>
      </c>
      <c r="D42">
        <v>1.3652</v>
      </c>
      <c r="E42" s="3">
        <v>2.880533E-05</v>
      </c>
      <c r="F42">
        <v>1333.44</v>
      </c>
      <c r="G42" s="2">
        <f t="shared" si="0"/>
        <v>1.368440590975</v>
      </c>
      <c r="H42" s="2">
        <f t="shared" si="1"/>
        <v>1.3699070015076669</v>
      </c>
      <c r="I42" s="3">
        <f t="shared" si="2"/>
        <v>-0.0014664105326669397</v>
      </c>
    </row>
    <row r="43" spans="1:9" ht="12.75">
      <c r="A43">
        <v>41</v>
      </c>
      <c r="B43">
        <v>202.58</v>
      </c>
      <c r="C43">
        <v>0</v>
      </c>
      <c r="D43">
        <v>0.915463</v>
      </c>
      <c r="E43" s="3">
        <v>2.725757E-05</v>
      </c>
      <c r="F43">
        <v>1368.79</v>
      </c>
      <c r="G43" s="2">
        <f t="shared" si="0"/>
        <v>0.918703590975</v>
      </c>
      <c r="H43" s="2">
        <f t="shared" si="1"/>
        <v>0.9179536926614951</v>
      </c>
      <c r="I43" s="3">
        <f t="shared" si="2"/>
        <v>0.0007498983135049153</v>
      </c>
    </row>
    <row r="44" spans="1:9" ht="12.75">
      <c r="A44">
        <v>42</v>
      </c>
      <c r="B44">
        <v>102.76</v>
      </c>
      <c r="C44">
        <v>0</v>
      </c>
      <c r="D44">
        <v>0.464764</v>
      </c>
      <c r="E44" s="3">
        <v>3.552029E-05</v>
      </c>
      <c r="F44">
        <v>1404</v>
      </c>
      <c r="G44" s="2">
        <f t="shared" si="0"/>
        <v>0.468004590975</v>
      </c>
      <c r="H44" s="2">
        <f t="shared" si="1"/>
        <v>0.46563787865482886</v>
      </c>
      <c r="I44" s="3">
        <f t="shared" si="2"/>
        <v>0.0023667123201711604</v>
      </c>
    </row>
    <row r="45" spans="1:9" ht="12.75">
      <c r="A45">
        <v>43</v>
      </c>
      <c r="B45">
        <v>-0.03</v>
      </c>
      <c r="C45">
        <v>0</v>
      </c>
      <c r="D45" s="3">
        <v>7.925841E-08</v>
      </c>
      <c r="E45" s="3">
        <v>5.6449E-05</v>
      </c>
      <c r="F45">
        <v>1439.62</v>
      </c>
      <c r="G45" s="2">
        <f t="shared" si="0"/>
        <v>0.00324067023341</v>
      </c>
      <c r="H45" s="2">
        <f t="shared" si="1"/>
        <v>-0.00013593943518533345</v>
      </c>
      <c r="I45" s="3">
        <f t="shared" si="2"/>
        <v>0.003376609668595333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9" sqref="B9:E13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</v>
      </c>
      <c r="B1">
        <v>29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4066664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3">
        <v>3.63487E-09</v>
      </c>
      <c r="E3" s="3">
        <v>3.539553E-06</v>
      </c>
    </row>
    <row r="4" spans="1:5" ht="12.75">
      <c r="A4">
        <v>2</v>
      </c>
      <c r="B4">
        <v>-0.03</v>
      </c>
      <c r="C4">
        <v>0</v>
      </c>
      <c r="D4">
        <v>-0.006464</v>
      </c>
      <c r="E4" s="3">
        <v>1.626824E-06</v>
      </c>
    </row>
    <row r="5" spans="1:5" ht="12.75">
      <c r="A5">
        <v>3</v>
      </c>
      <c r="B5">
        <v>-0.03</v>
      </c>
      <c r="C5">
        <v>0</v>
      </c>
      <c r="D5" s="3">
        <v>5.454585E-05</v>
      </c>
      <c r="E5" s="3">
        <v>2.145725E-06</v>
      </c>
    </row>
    <row r="6" spans="1:5" ht="12.75">
      <c r="A6">
        <v>4</v>
      </c>
      <c r="B6">
        <v>-0.03</v>
      </c>
      <c r="C6">
        <v>0</v>
      </c>
      <c r="D6">
        <v>-0.006462</v>
      </c>
      <c r="E6" s="3">
        <v>3.689022E-07</v>
      </c>
    </row>
    <row r="7" spans="1:5" ht="12.75">
      <c r="A7">
        <v>5</v>
      </c>
      <c r="B7">
        <v>-0.03</v>
      </c>
      <c r="C7">
        <v>0</v>
      </c>
      <c r="D7" s="3">
        <v>-3.63487E-09</v>
      </c>
      <c r="E7" s="3">
        <v>2.819244E-06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1.818195E-05</v>
      </c>
      <c r="D10" t="s">
        <v>21</v>
      </c>
      <c r="E10" s="5">
        <f>STDEV(D3,D5)</f>
        <v>3.856717017935851E-05</v>
      </c>
    </row>
    <row r="11" spans="2:5" ht="12.75">
      <c r="B11" t="s">
        <v>22</v>
      </c>
      <c r="C11" s="5">
        <f>AVERAGE(D4,D6)</f>
        <v>-0.006463</v>
      </c>
      <c r="D11" t="s">
        <v>21</v>
      </c>
      <c r="E11" s="5">
        <f>STDEV(D4,D6)</f>
        <v>1.4142135643391776E-06</v>
      </c>
    </row>
    <row r="12" spans="2:5" ht="12.75">
      <c r="B12" t="s">
        <v>23</v>
      </c>
      <c r="C12" s="5">
        <f>(C10-C11)/2</f>
        <v>0.003240590975</v>
      </c>
      <c r="D12" t="s">
        <v>21</v>
      </c>
      <c r="E12" s="5">
        <f>0.5*SQRT(E10^2+E11^2)</f>
        <v>1.9296545128915962E-05</v>
      </c>
    </row>
    <row r="13" spans="2:4" ht="12.75">
      <c r="B13" t="s">
        <v>24</v>
      </c>
      <c r="C13" s="5">
        <f>C12/l_eff</f>
        <v>0.001061444800196528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L21" sqref="L21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  <col min="11" max="11" width="7.28125" style="0" bestFit="1" customWidth="1"/>
    <col min="12" max="13" width="8.57421875" style="0" bestFit="1" customWidth="1"/>
  </cols>
  <sheetData>
    <row r="1" spans="1:8" ht="12.75">
      <c r="A1" t="s">
        <v>9</v>
      </c>
      <c r="B1">
        <v>29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4066701</v>
      </c>
    </row>
    <row r="2" spans="1:9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</row>
    <row r="3" spans="1:9" ht="12.75">
      <c r="A3">
        <v>1</v>
      </c>
      <c r="B3">
        <v>-0.03</v>
      </c>
      <c r="C3">
        <v>0</v>
      </c>
      <c r="D3" s="3">
        <v>-6.270711E-08</v>
      </c>
      <c r="E3" s="3">
        <v>9.904316E-07</v>
      </c>
      <c r="F3">
        <v>27.4</v>
      </c>
      <c r="G3" s="2">
        <f>D3+rem_c</f>
        <v>0.003242906775556667</v>
      </c>
      <c r="H3" s="2">
        <f>B3*tf</f>
        <v>-0.00013593943518533345</v>
      </c>
      <c r="I3" s="3">
        <f>G3-H3</f>
        <v>0.0033788462107420003</v>
      </c>
    </row>
    <row r="4" spans="1:13" ht="12.75">
      <c r="A4">
        <v>2</v>
      </c>
      <c r="B4">
        <v>102.81</v>
      </c>
      <c r="C4">
        <v>0</v>
      </c>
      <c r="D4">
        <v>0.462731</v>
      </c>
      <c r="E4" s="3">
        <v>1.108608E-05</v>
      </c>
      <c r="F4">
        <v>62.96</v>
      </c>
      <c r="G4" s="2">
        <f aca="true" t="shared" si="0" ref="G4:G45">D4+rem_c</f>
        <v>0.4659739694826667</v>
      </c>
      <c r="H4" s="2">
        <f aca="true" t="shared" si="1" ref="H4:H45">B4*tf</f>
        <v>0.46586444438013774</v>
      </c>
      <c r="I4" s="3">
        <f aca="true" t="shared" si="2" ref="I4:I45">G4-H4</f>
        <v>0.000109525102528929</v>
      </c>
      <c r="L4" t="s">
        <v>31</v>
      </c>
      <c r="M4" t="s">
        <v>32</v>
      </c>
    </row>
    <row r="5" spans="1:13" ht="12.75">
      <c r="A5">
        <v>3</v>
      </c>
      <c r="B5">
        <v>202.63</v>
      </c>
      <c r="C5">
        <v>0</v>
      </c>
      <c r="D5">
        <v>0.913296</v>
      </c>
      <c r="E5" s="3">
        <v>2.245393E-05</v>
      </c>
      <c r="F5">
        <v>98.18</v>
      </c>
      <c r="G5" s="2">
        <f t="shared" si="0"/>
        <v>0.9165389694826667</v>
      </c>
      <c r="H5" s="2">
        <f t="shared" si="1"/>
        <v>0.918180258386804</v>
      </c>
      <c r="I5" s="3">
        <f t="shared" si="2"/>
        <v>-0.0016412889041372836</v>
      </c>
      <c r="L5" s="2">
        <f>G5</f>
        <v>0.9165389694826667</v>
      </c>
      <c r="M5" s="2">
        <f>L5/l_eff</f>
        <v>0.3002092923297303</v>
      </c>
    </row>
    <row r="6" spans="1:9" ht="12.75">
      <c r="A6">
        <v>4</v>
      </c>
      <c r="B6">
        <v>302.35</v>
      </c>
      <c r="C6">
        <v>0</v>
      </c>
      <c r="D6">
        <v>1.362476</v>
      </c>
      <c r="E6" s="3">
        <v>2.807257E-05</v>
      </c>
      <c r="F6">
        <v>133.37</v>
      </c>
      <c r="G6" s="2">
        <f t="shared" si="0"/>
        <v>1.3657189694826666</v>
      </c>
      <c r="H6" s="2">
        <f t="shared" si="1"/>
        <v>1.3700429409428525</v>
      </c>
      <c r="I6" s="3">
        <f t="shared" si="2"/>
        <v>-0.004323971460185927</v>
      </c>
    </row>
    <row r="7" spans="1:9" ht="12.75">
      <c r="A7">
        <v>5</v>
      </c>
      <c r="B7">
        <v>401.98</v>
      </c>
      <c r="C7">
        <v>0</v>
      </c>
      <c r="D7">
        <v>1.807566</v>
      </c>
      <c r="E7" s="3">
        <v>7.1744E-05</v>
      </c>
      <c r="F7">
        <v>168.5</v>
      </c>
      <c r="G7" s="2">
        <f t="shared" si="0"/>
        <v>1.8108089694826666</v>
      </c>
      <c r="H7" s="2">
        <f t="shared" si="1"/>
        <v>1.8214978051933448</v>
      </c>
      <c r="I7" s="3">
        <f t="shared" si="2"/>
        <v>-0.010688835710678246</v>
      </c>
    </row>
    <row r="8" spans="1:9" ht="12.75">
      <c r="A8">
        <v>6</v>
      </c>
      <c r="B8">
        <v>501.83</v>
      </c>
      <c r="C8">
        <v>0</v>
      </c>
      <c r="D8">
        <v>2.249924</v>
      </c>
      <c r="E8" s="3">
        <v>1.872939E-05</v>
      </c>
      <c r="F8">
        <v>203.62</v>
      </c>
      <c r="G8" s="2">
        <f t="shared" si="0"/>
        <v>2.253166969482667</v>
      </c>
      <c r="H8" s="2">
        <f t="shared" si="1"/>
        <v>2.2739495586351963</v>
      </c>
      <c r="I8" s="3">
        <f t="shared" si="2"/>
        <v>-0.020782589152529507</v>
      </c>
    </row>
    <row r="9" spans="1:9" ht="12.75">
      <c r="A9">
        <v>7</v>
      </c>
      <c r="B9">
        <v>601.54</v>
      </c>
      <c r="C9">
        <v>0</v>
      </c>
      <c r="D9">
        <v>2.683606</v>
      </c>
      <c r="E9" s="3">
        <v>6.979545E-05</v>
      </c>
      <c r="F9">
        <v>238.95</v>
      </c>
      <c r="G9" s="2">
        <f t="shared" si="0"/>
        <v>2.686848969482667</v>
      </c>
      <c r="H9" s="2">
        <f t="shared" si="1"/>
        <v>2.7257669280461827</v>
      </c>
      <c r="I9" s="3">
        <f t="shared" si="2"/>
        <v>-0.038917958563515764</v>
      </c>
    </row>
    <row r="10" spans="1:9" ht="12.75">
      <c r="A10">
        <v>8</v>
      </c>
      <c r="B10">
        <v>701.39</v>
      </c>
      <c r="C10">
        <v>0</v>
      </c>
      <c r="D10">
        <v>3.088659</v>
      </c>
      <c r="E10" s="3">
        <v>9.516191E-05</v>
      </c>
      <c r="F10">
        <v>274.74</v>
      </c>
      <c r="G10" s="2">
        <f t="shared" si="0"/>
        <v>3.0919019694826666</v>
      </c>
      <c r="H10" s="2">
        <f t="shared" si="1"/>
        <v>3.178218681488034</v>
      </c>
      <c r="I10" s="3">
        <f t="shared" si="2"/>
        <v>-0.08631671200536761</v>
      </c>
    </row>
    <row r="11" spans="1:13" ht="12.75">
      <c r="A11">
        <v>9</v>
      </c>
      <c r="B11">
        <v>801.12</v>
      </c>
      <c r="C11">
        <v>0.01</v>
      </c>
      <c r="D11">
        <v>3.42185</v>
      </c>
      <c r="E11" s="3">
        <v>3.195993E-05</v>
      </c>
      <c r="F11">
        <v>310.15</v>
      </c>
      <c r="G11" s="2">
        <f t="shared" si="0"/>
        <v>3.425092969482667</v>
      </c>
      <c r="H11" s="2">
        <f t="shared" si="1"/>
        <v>3.6301266771891445</v>
      </c>
      <c r="I11" s="3">
        <f t="shared" si="2"/>
        <v>-0.20503370770647766</v>
      </c>
      <c r="K11" t="s">
        <v>30</v>
      </c>
      <c r="L11" t="s">
        <v>31</v>
      </c>
      <c r="M11" t="s">
        <v>32</v>
      </c>
    </row>
    <row r="12" spans="1:13" ht="12.75">
      <c r="A12">
        <v>10</v>
      </c>
      <c r="B12">
        <v>820.76</v>
      </c>
      <c r="C12">
        <v>0</v>
      </c>
      <c r="D12">
        <v>3.47855</v>
      </c>
      <c r="E12" s="3">
        <v>4.594984E-05</v>
      </c>
      <c r="F12">
        <v>344.24</v>
      </c>
      <c r="G12" s="2">
        <f t="shared" si="0"/>
        <v>3.4817929694826666</v>
      </c>
      <c r="H12" s="2">
        <f t="shared" si="1"/>
        <v>3.719121694090476</v>
      </c>
      <c r="I12" s="3">
        <f t="shared" si="2"/>
        <v>-0.23732872460780952</v>
      </c>
      <c r="K12" s="6">
        <f>F12-$F$12</f>
        <v>0</v>
      </c>
      <c r="L12" s="2">
        <f>G12</f>
        <v>3.4817929694826666</v>
      </c>
      <c r="M12" s="2">
        <f>L12/l_eff</f>
        <v>1.1404497115894747</v>
      </c>
    </row>
    <row r="13" spans="1:13" ht="12.75">
      <c r="A13">
        <v>11</v>
      </c>
      <c r="B13">
        <v>820.74</v>
      </c>
      <c r="C13">
        <v>0</v>
      </c>
      <c r="D13">
        <v>3.478458</v>
      </c>
      <c r="E13" s="3">
        <v>0.0001367471</v>
      </c>
      <c r="F13">
        <v>377.06</v>
      </c>
      <c r="G13" s="2">
        <f t="shared" si="0"/>
        <v>3.4817009694826666</v>
      </c>
      <c r="H13" s="2">
        <f t="shared" si="1"/>
        <v>3.7190310678003526</v>
      </c>
      <c r="I13" s="3">
        <f t="shared" si="2"/>
        <v>-0.23733009831768603</v>
      </c>
      <c r="K13" s="6">
        <f aca="true" t="shared" si="3" ref="K13:K21">F13-$F$12</f>
        <v>32.81999999999999</v>
      </c>
      <c r="L13" s="2">
        <f aca="true" t="shared" si="4" ref="L13:L21">G13</f>
        <v>3.4817009694826666</v>
      </c>
      <c r="M13" s="2">
        <f aca="true" t="shared" si="5" ref="M13:M21">L13/l_eff</f>
        <v>1.1404195772953378</v>
      </c>
    </row>
    <row r="14" spans="1:13" ht="12.75">
      <c r="A14">
        <v>12</v>
      </c>
      <c r="B14">
        <v>820.75</v>
      </c>
      <c r="C14">
        <v>0</v>
      </c>
      <c r="D14">
        <v>3.478379</v>
      </c>
      <c r="E14" s="3">
        <v>0.0001321743</v>
      </c>
      <c r="F14">
        <v>407.51</v>
      </c>
      <c r="G14" s="2">
        <f t="shared" si="0"/>
        <v>3.4816219694826667</v>
      </c>
      <c r="H14" s="2">
        <f t="shared" si="1"/>
        <v>3.7190763809454146</v>
      </c>
      <c r="I14" s="3">
        <f t="shared" si="2"/>
        <v>-0.23745441146274793</v>
      </c>
      <c r="K14" s="6">
        <f t="shared" si="3"/>
        <v>63.26999999999998</v>
      </c>
      <c r="L14" s="2">
        <f t="shared" si="4"/>
        <v>3.4816219694826667</v>
      </c>
      <c r="M14" s="2">
        <f t="shared" si="5"/>
        <v>1.1403937011079812</v>
      </c>
    </row>
    <row r="15" spans="1:13" ht="12.75">
      <c r="A15">
        <v>13</v>
      </c>
      <c r="B15">
        <v>820.75</v>
      </c>
      <c r="C15">
        <v>0.01</v>
      </c>
      <c r="D15">
        <v>3.478274</v>
      </c>
      <c r="E15" s="3">
        <v>7.845528E-05</v>
      </c>
      <c r="F15">
        <v>438.36</v>
      </c>
      <c r="G15" s="2">
        <f t="shared" si="0"/>
        <v>3.4815169694826666</v>
      </c>
      <c r="H15" s="2">
        <f t="shared" si="1"/>
        <v>3.7190763809454146</v>
      </c>
      <c r="I15" s="3">
        <f t="shared" si="2"/>
        <v>-0.23755941146274795</v>
      </c>
      <c r="K15" s="6">
        <f t="shared" si="3"/>
        <v>94.12</v>
      </c>
      <c r="L15" s="2">
        <f t="shared" si="4"/>
        <v>3.4815169694826666</v>
      </c>
      <c r="M15" s="2">
        <f t="shared" si="5"/>
        <v>1.140359308707064</v>
      </c>
    </row>
    <row r="16" spans="1:13" ht="12.75">
      <c r="A16">
        <v>14</v>
      </c>
      <c r="B16">
        <v>820.75</v>
      </c>
      <c r="C16">
        <v>0</v>
      </c>
      <c r="D16">
        <v>3.478233</v>
      </c>
      <c r="E16" s="3">
        <v>9.263624E-05</v>
      </c>
      <c r="F16">
        <v>468.83</v>
      </c>
      <c r="G16" s="2">
        <f t="shared" si="0"/>
        <v>3.4814759694826667</v>
      </c>
      <c r="H16" s="2">
        <f t="shared" si="1"/>
        <v>3.7190763809454146</v>
      </c>
      <c r="I16" s="3">
        <f t="shared" si="2"/>
        <v>-0.2376004114627479</v>
      </c>
      <c r="K16" s="6">
        <f t="shared" si="3"/>
        <v>124.58999999999997</v>
      </c>
      <c r="L16" s="2">
        <f t="shared" si="4"/>
        <v>3.4814759694826667</v>
      </c>
      <c r="M16" s="2">
        <f t="shared" si="5"/>
        <v>1.1403458792933727</v>
      </c>
    </row>
    <row r="17" spans="1:13" ht="12.75">
      <c r="A17">
        <v>15</v>
      </c>
      <c r="B17">
        <v>820.76</v>
      </c>
      <c r="C17">
        <v>0.01</v>
      </c>
      <c r="D17">
        <v>3.478218</v>
      </c>
      <c r="E17" s="3">
        <v>8.40029E-05</v>
      </c>
      <c r="F17">
        <v>501.55</v>
      </c>
      <c r="G17" s="2">
        <f t="shared" si="0"/>
        <v>3.481460969482667</v>
      </c>
      <c r="H17" s="2">
        <f t="shared" si="1"/>
        <v>3.719121694090476</v>
      </c>
      <c r="I17" s="3">
        <f t="shared" si="2"/>
        <v>-0.2376607246078093</v>
      </c>
      <c r="K17" s="6">
        <f t="shared" si="3"/>
        <v>157.31</v>
      </c>
      <c r="L17" s="2">
        <f t="shared" si="4"/>
        <v>3.481460969482667</v>
      </c>
      <c r="M17" s="2">
        <f t="shared" si="5"/>
        <v>1.1403409660932418</v>
      </c>
    </row>
    <row r="18" spans="1:13" ht="12.75">
      <c r="A18">
        <v>16</v>
      </c>
      <c r="B18">
        <v>820.76</v>
      </c>
      <c r="C18">
        <v>0</v>
      </c>
      <c r="D18">
        <v>3.478175</v>
      </c>
      <c r="E18" s="3">
        <v>3.817379E-05</v>
      </c>
      <c r="F18">
        <v>533.37</v>
      </c>
      <c r="G18" s="2">
        <f t="shared" si="0"/>
        <v>3.4814179694826666</v>
      </c>
      <c r="H18" s="2">
        <f t="shared" si="1"/>
        <v>3.719121694090476</v>
      </c>
      <c r="I18" s="3">
        <f t="shared" si="2"/>
        <v>-0.23770372460780953</v>
      </c>
      <c r="K18" s="6">
        <f t="shared" si="3"/>
        <v>189.13</v>
      </c>
      <c r="L18" s="2">
        <f t="shared" si="4"/>
        <v>3.4814179694826666</v>
      </c>
      <c r="M18" s="2">
        <f t="shared" si="5"/>
        <v>1.1403268815861993</v>
      </c>
    </row>
    <row r="19" spans="1:13" ht="12.75">
      <c r="A19">
        <v>17</v>
      </c>
      <c r="B19">
        <v>820.75</v>
      </c>
      <c r="C19">
        <v>0.01</v>
      </c>
      <c r="D19">
        <v>3.478029</v>
      </c>
      <c r="E19" s="3">
        <v>0.0001190626</v>
      </c>
      <c r="F19">
        <v>563.93</v>
      </c>
      <c r="G19" s="2">
        <f t="shared" si="0"/>
        <v>3.4812719694826666</v>
      </c>
      <c r="H19" s="2">
        <f t="shared" si="1"/>
        <v>3.7190763809454146</v>
      </c>
      <c r="I19" s="3">
        <f t="shared" si="2"/>
        <v>-0.237804411462748</v>
      </c>
      <c r="K19" s="6">
        <f t="shared" si="3"/>
        <v>219.68999999999994</v>
      </c>
      <c r="L19" s="2">
        <f t="shared" si="4"/>
        <v>3.4812719694826666</v>
      </c>
      <c r="M19" s="2">
        <f t="shared" si="5"/>
        <v>1.1402790597715908</v>
      </c>
    </row>
    <row r="20" spans="1:13" ht="12.75">
      <c r="A20">
        <v>18</v>
      </c>
      <c r="B20">
        <v>820.76</v>
      </c>
      <c r="C20">
        <v>0</v>
      </c>
      <c r="D20">
        <v>3.478114</v>
      </c>
      <c r="E20" s="3">
        <v>0.0001132255</v>
      </c>
      <c r="F20">
        <v>594.59</v>
      </c>
      <c r="G20" s="2">
        <f t="shared" si="0"/>
        <v>3.481356969482667</v>
      </c>
      <c r="H20" s="2">
        <f t="shared" si="1"/>
        <v>3.719121694090476</v>
      </c>
      <c r="I20" s="3">
        <f t="shared" si="2"/>
        <v>-0.23776472460780917</v>
      </c>
      <c r="K20" s="6">
        <f t="shared" si="3"/>
        <v>250.35000000000002</v>
      </c>
      <c r="L20" s="2">
        <f t="shared" si="4"/>
        <v>3.481356969482667</v>
      </c>
      <c r="M20" s="2">
        <f t="shared" si="5"/>
        <v>1.140306901239</v>
      </c>
    </row>
    <row r="21" spans="1:13" ht="12.75">
      <c r="A21">
        <v>19</v>
      </c>
      <c r="B21">
        <v>820.76</v>
      </c>
      <c r="C21">
        <v>0</v>
      </c>
      <c r="D21">
        <v>3.478073</v>
      </c>
      <c r="E21" s="3">
        <v>5.576469E-05</v>
      </c>
      <c r="F21">
        <v>625.17</v>
      </c>
      <c r="G21" s="2">
        <f t="shared" si="0"/>
        <v>3.481315969482667</v>
      </c>
      <c r="H21" s="2">
        <f t="shared" si="1"/>
        <v>3.719121694090476</v>
      </c>
      <c r="I21" s="3">
        <f t="shared" si="2"/>
        <v>-0.23780572460780913</v>
      </c>
      <c r="K21" s="6">
        <f t="shared" si="3"/>
        <v>280.92999999999995</v>
      </c>
      <c r="L21" s="2">
        <f t="shared" si="4"/>
        <v>3.481315969482667</v>
      </c>
      <c r="M21" s="2">
        <f t="shared" si="5"/>
        <v>1.1402934718253086</v>
      </c>
    </row>
    <row r="22" spans="1:9" ht="12.75">
      <c r="A22">
        <v>20</v>
      </c>
      <c r="B22">
        <v>900.82</v>
      </c>
      <c r="C22">
        <v>0.01</v>
      </c>
      <c r="D22">
        <v>3.686269</v>
      </c>
      <c r="E22" s="3">
        <v>0.0001329749</v>
      </c>
      <c r="F22">
        <v>658.37</v>
      </c>
      <c r="G22" s="2">
        <f t="shared" si="0"/>
        <v>3.6895119694826666</v>
      </c>
      <c r="H22" s="2">
        <f t="shared" si="1"/>
        <v>4.08189873345507</v>
      </c>
      <c r="I22" s="3">
        <f t="shared" si="2"/>
        <v>-0.39238676397240324</v>
      </c>
    </row>
    <row r="23" spans="1:9" ht="12.75">
      <c r="A23">
        <v>21</v>
      </c>
      <c r="B23">
        <v>1000.61</v>
      </c>
      <c r="C23">
        <v>0</v>
      </c>
      <c r="D23">
        <v>3.908249</v>
      </c>
      <c r="E23" s="3">
        <v>0.00010078</v>
      </c>
      <c r="F23">
        <v>693.63</v>
      </c>
      <c r="G23" s="2">
        <f t="shared" si="0"/>
        <v>3.911491969482667</v>
      </c>
      <c r="H23" s="2">
        <f t="shared" si="1"/>
        <v>4.53407860802655</v>
      </c>
      <c r="I23" s="3">
        <f t="shared" si="2"/>
        <v>-0.6225866385438832</v>
      </c>
    </row>
    <row r="24" spans="1:9" ht="12.75">
      <c r="A24">
        <v>22</v>
      </c>
      <c r="B24">
        <v>1100.32</v>
      </c>
      <c r="C24">
        <v>0.01</v>
      </c>
      <c r="D24">
        <v>4.100135</v>
      </c>
      <c r="E24" s="3">
        <v>8.211075E-05</v>
      </c>
      <c r="F24">
        <v>730.34</v>
      </c>
      <c r="G24" s="2">
        <f t="shared" si="0"/>
        <v>4.103377969482667</v>
      </c>
      <c r="H24" s="2">
        <f t="shared" si="1"/>
        <v>4.985895977437536</v>
      </c>
      <c r="I24" s="3">
        <f t="shared" si="2"/>
        <v>-0.8825180079548698</v>
      </c>
    </row>
    <row r="25" spans="1:9" ht="12.75">
      <c r="A25">
        <v>23</v>
      </c>
      <c r="B25">
        <v>1000.61</v>
      </c>
      <c r="C25">
        <v>0</v>
      </c>
      <c r="D25">
        <v>3.913637</v>
      </c>
      <c r="E25" s="3">
        <v>3.081971E-05</v>
      </c>
      <c r="F25">
        <v>766.61</v>
      </c>
      <c r="G25" s="2">
        <f t="shared" si="0"/>
        <v>3.916879969482667</v>
      </c>
      <c r="H25" s="2">
        <f t="shared" si="1"/>
        <v>4.53407860802655</v>
      </c>
      <c r="I25" s="3">
        <f t="shared" si="2"/>
        <v>-0.6171986385438832</v>
      </c>
    </row>
    <row r="26" spans="1:9" ht="12.75">
      <c r="A26">
        <v>24</v>
      </c>
      <c r="B26">
        <v>900.82</v>
      </c>
      <c r="C26">
        <v>0</v>
      </c>
      <c r="D26">
        <v>3.697569</v>
      </c>
      <c r="E26" s="3">
        <v>6.490907E-05</v>
      </c>
      <c r="F26">
        <v>802.89</v>
      </c>
      <c r="G26" s="2">
        <f t="shared" si="0"/>
        <v>3.700811969482667</v>
      </c>
      <c r="H26" s="2">
        <f t="shared" si="1"/>
        <v>4.08189873345507</v>
      </c>
      <c r="I26" s="3">
        <f t="shared" si="2"/>
        <v>-0.38108676397240293</v>
      </c>
    </row>
    <row r="27" spans="1:9" ht="12.75">
      <c r="A27">
        <v>25</v>
      </c>
      <c r="B27">
        <v>821.07</v>
      </c>
      <c r="C27">
        <v>0</v>
      </c>
      <c r="D27">
        <v>3.495449</v>
      </c>
      <c r="E27" s="3">
        <v>6.440101E-05</v>
      </c>
      <c r="F27">
        <v>837.7</v>
      </c>
      <c r="G27" s="2">
        <f t="shared" si="0"/>
        <v>3.4986919694826666</v>
      </c>
      <c r="H27" s="2">
        <f t="shared" si="1"/>
        <v>3.7205264015873913</v>
      </c>
      <c r="I27" s="3">
        <f t="shared" si="2"/>
        <v>-0.22183443210472475</v>
      </c>
    </row>
    <row r="28" spans="1:9" ht="12.75">
      <c r="A28">
        <v>26</v>
      </c>
      <c r="B28">
        <v>821.06</v>
      </c>
      <c r="C28">
        <v>0</v>
      </c>
      <c r="D28">
        <v>3.495339</v>
      </c>
      <c r="E28" s="3">
        <v>5.482046E-05</v>
      </c>
      <c r="F28">
        <v>868.88</v>
      </c>
      <c r="G28" s="2">
        <f t="shared" si="0"/>
        <v>3.4985819694826668</v>
      </c>
      <c r="H28" s="2">
        <f t="shared" si="1"/>
        <v>3.7204810884423294</v>
      </c>
      <c r="I28" s="3">
        <f t="shared" si="2"/>
        <v>-0.22189911895966263</v>
      </c>
    </row>
    <row r="29" spans="1:9" ht="12.75">
      <c r="A29">
        <v>27</v>
      </c>
      <c r="B29">
        <v>821.08</v>
      </c>
      <c r="C29">
        <v>0</v>
      </c>
      <c r="D29">
        <v>3.495318</v>
      </c>
      <c r="E29" s="3">
        <v>9.873296E-05</v>
      </c>
      <c r="F29">
        <v>899.58</v>
      </c>
      <c r="G29" s="2">
        <f t="shared" si="0"/>
        <v>3.498560969482667</v>
      </c>
      <c r="H29" s="2">
        <f t="shared" si="1"/>
        <v>3.7205717147324533</v>
      </c>
      <c r="I29" s="3">
        <f t="shared" si="2"/>
        <v>-0.22201074524978637</v>
      </c>
    </row>
    <row r="30" spans="1:9" ht="12.75">
      <c r="A30">
        <v>28</v>
      </c>
      <c r="B30">
        <v>821.07</v>
      </c>
      <c r="C30">
        <v>0</v>
      </c>
      <c r="D30">
        <v>3.49529</v>
      </c>
      <c r="E30" s="3">
        <v>7.978265E-05</v>
      </c>
      <c r="F30">
        <v>930.18</v>
      </c>
      <c r="G30" s="2">
        <f t="shared" si="0"/>
        <v>3.4985329694826666</v>
      </c>
      <c r="H30" s="2">
        <f t="shared" si="1"/>
        <v>3.7205264015873913</v>
      </c>
      <c r="I30" s="3">
        <f t="shared" si="2"/>
        <v>-0.22199343210472477</v>
      </c>
    </row>
    <row r="31" spans="1:9" ht="12.75">
      <c r="A31">
        <v>29</v>
      </c>
      <c r="B31">
        <v>821.06</v>
      </c>
      <c r="C31">
        <v>0</v>
      </c>
      <c r="D31">
        <v>3.495324</v>
      </c>
      <c r="E31" s="3">
        <v>7.40696E-05</v>
      </c>
      <c r="F31">
        <v>961.1</v>
      </c>
      <c r="G31" s="2">
        <f t="shared" si="0"/>
        <v>3.498566969482667</v>
      </c>
      <c r="H31" s="2">
        <f t="shared" si="1"/>
        <v>3.7204810884423294</v>
      </c>
      <c r="I31" s="3">
        <f t="shared" si="2"/>
        <v>-0.2219141189596625</v>
      </c>
    </row>
    <row r="32" spans="1:9" ht="12.75">
      <c r="A32">
        <v>30</v>
      </c>
      <c r="B32">
        <v>821.06</v>
      </c>
      <c r="C32">
        <v>0</v>
      </c>
      <c r="D32">
        <v>3.495204</v>
      </c>
      <c r="E32" s="3">
        <v>3.46073E-05</v>
      </c>
      <c r="F32">
        <v>991.86</v>
      </c>
      <c r="G32" s="2">
        <f t="shared" si="0"/>
        <v>3.498446969482667</v>
      </c>
      <c r="H32" s="2">
        <f t="shared" si="1"/>
        <v>3.7204810884423294</v>
      </c>
      <c r="I32" s="3">
        <f t="shared" si="2"/>
        <v>-0.2220341189596624</v>
      </c>
    </row>
    <row r="33" spans="1:9" ht="12.75">
      <c r="A33">
        <v>31</v>
      </c>
      <c r="B33">
        <v>821.06</v>
      </c>
      <c r="C33">
        <v>0</v>
      </c>
      <c r="D33">
        <v>3.49521</v>
      </c>
      <c r="E33" s="3">
        <v>7.397709E-05</v>
      </c>
      <c r="F33">
        <v>1022.42</v>
      </c>
      <c r="G33" s="2">
        <f t="shared" si="0"/>
        <v>3.498452969482667</v>
      </c>
      <c r="H33" s="2">
        <f t="shared" si="1"/>
        <v>3.7204810884423294</v>
      </c>
      <c r="I33" s="3">
        <f t="shared" si="2"/>
        <v>-0.22202811895966246</v>
      </c>
    </row>
    <row r="34" spans="1:9" ht="12.75">
      <c r="A34">
        <v>32</v>
      </c>
      <c r="B34">
        <v>821.06</v>
      </c>
      <c r="C34">
        <v>0</v>
      </c>
      <c r="D34">
        <v>3.495095</v>
      </c>
      <c r="E34" s="3">
        <v>4.417026E-05</v>
      </c>
      <c r="F34">
        <v>1052.97</v>
      </c>
      <c r="G34" s="2">
        <f t="shared" si="0"/>
        <v>3.498337969482667</v>
      </c>
      <c r="H34" s="2">
        <f t="shared" si="1"/>
        <v>3.7204810884423294</v>
      </c>
      <c r="I34" s="3">
        <f t="shared" si="2"/>
        <v>-0.22214311895966254</v>
      </c>
    </row>
    <row r="35" spans="1:9" ht="12.75">
      <c r="A35">
        <v>33</v>
      </c>
      <c r="B35">
        <v>821.06</v>
      </c>
      <c r="C35">
        <v>0.01</v>
      </c>
      <c r="D35">
        <v>3.495045</v>
      </c>
      <c r="E35" s="3">
        <v>3.035384E-05</v>
      </c>
      <c r="F35">
        <v>1083.39</v>
      </c>
      <c r="G35" s="2">
        <f t="shared" si="0"/>
        <v>3.498287969482667</v>
      </c>
      <c r="H35" s="2">
        <f t="shared" si="1"/>
        <v>3.7204810884423294</v>
      </c>
      <c r="I35" s="3">
        <f t="shared" si="2"/>
        <v>-0.22219311895966243</v>
      </c>
    </row>
    <row r="36" spans="1:9" ht="12.75">
      <c r="A36">
        <v>34</v>
      </c>
      <c r="B36">
        <v>821.06</v>
      </c>
      <c r="C36">
        <v>0</v>
      </c>
      <c r="D36">
        <v>3.494996</v>
      </c>
      <c r="E36" s="3">
        <v>0.0001110454</v>
      </c>
      <c r="F36">
        <v>1113.99</v>
      </c>
      <c r="G36" s="2">
        <f t="shared" si="0"/>
        <v>3.4982389694826668</v>
      </c>
      <c r="H36" s="2">
        <f t="shared" si="1"/>
        <v>3.7204810884423294</v>
      </c>
      <c r="I36" s="3">
        <f t="shared" si="2"/>
        <v>-0.22224211895966262</v>
      </c>
    </row>
    <row r="37" spans="1:9" ht="12.75">
      <c r="A37">
        <v>35</v>
      </c>
      <c r="B37">
        <v>801.11</v>
      </c>
      <c r="C37">
        <v>0</v>
      </c>
      <c r="D37">
        <v>3.438518</v>
      </c>
      <c r="E37" s="3">
        <v>2.655267E-05</v>
      </c>
      <c r="F37">
        <v>1147.07</v>
      </c>
      <c r="G37" s="2">
        <f t="shared" si="0"/>
        <v>3.441760969482667</v>
      </c>
      <c r="H37" s="2">
        <f t="shared" si="1"/>
        <v>3.630081364044083</v>
      </c>
      <c r="I37" s="3">
        <f t="shared" si="2"/>
        <v>-0.18832039456141603</v>
      </c>
    </row>
    <row r="38" spans="1:9" ht="12.75">
      <c r="A38">
        <v>36</v>
      </c>
      <c r="B38">
        <v>701.39</v>
      </c>
      <c r="C38">
        <v>0</v>
      </c>
      <c r="D38">
        <v>3.106473</v>
      </c>
      <c r="E38" s="3">
        <v>9.989429E-05</v>
      </c>
      <c r="F38">
        <v>1184.1</v>
      </c>
      <c r="G38" s="2">
        <f t="shared" si="0"/>
        <v>3.1097159694826666</v>
      </c>
      <c r="H38" s="2">
        <f t="shared" si="1"/>
        <v>3.178218681488034</v>
      </c>
      <c r="I38" s="3">
        <f t="shared" si="2"/>
        <v>-0.06850271200536762</v>
      </c>
    </row>
    <row r="39" spans="1:9" ht="12.75">
      <c r="A39">
        <v>37</v>
      </c>
      <c r="B39">
        <v>601.54</v>
      </c>
      <c r="C39">
        <v>0</v>
      </c>
      <c r="D39">
        <v>2.69253</v>
      </c>
      <c r="E39" s="3">
        <v>6.936366E-05</v>
      </c>
      <c r="F39">
        <v>1220.74</v>
      </c>
      <c r="G39" s="2">
        <f t="shared" si="0"/>
        <v>2.695772969482667</v>
      </c>
      <c r="H39" s="2">
        <f t="shared" si="1"/>
        <v>2.7257669280461827</v>
      </c>
      <c r="I39" s="3">
        <f t="shared" si="2"/>
        <v>-0.029993958563515832</v>
      </c>
    </row>
    <row r="40" spans="1:9" ht="12.75">
      <c r="A40">
        <v>38</v>
      </c>
      <c r="B40">
        <v>501.83</v>
      </c>
      <c r="C40">
        <v>0</v>
      </c>
      <c r="D40">
        <v>2.255607</v>
      </c>
      <c r="E40" s="3">
        <v>5.667938E-05</v>
      </c>
      <c r="F40">
        <v>1256.7</v>
      </c>
      <c r="G40" s="2">
        <f t="shared" si="0"/>
        <v>2.2588499694826667</v>
      </c>
      <c r="H40" s="2">
        <f t="shared" si="1"/>
        <v>2.2739495586351963</v>
      </c>
      <c r="I40" s="3">
        <f t="shared" si="2"/>
        <v>-0.015099589152529624</v>
      </c>
    </row>
    <row r="41" spans="1:9" ht="12.75">
      <c r="A41">
        <v>39</v>
      </c>
      <c r="B41">
        <v>401.98</v>
      </c>
      <c r="C41">
        <v>0</v>
      </c>
      <c r="D41">
        <v>1.811899</v>
      </c>
      <c r="E41" s="3">
        <v>3.690017E-05</v>
      </c>
      <c r="F41">
        <v>1294.11</v>
      </c>
      <c r="G41" s="2">
        <f t="shared" si="0"/>
        <v>1.8151419694826665</v>
      </c>
      <c r="H41" s="2">
        <f t="shared" si="1"/>
        <v>1.8214978051933448</v>
      </c>
      <c r="I41" s="3">
        <f t="shared" si="2"/>
        <v>-0.006355835710678326</v>
      </c>
    </row>
    <row r="42" spans="1:9" ht="12.75">
      <c r="A42">
        <v>40</v>
      </c>
      <c r="B42">
        <v>302.36</v>
      </c>
      <c r="C42">
        <v>0</v>
      </c>
      <c r="D42">
        <v>1.365387</v>
      </c>
      <c r="E42" s="3">
        <v>3.51774E-05</v>
      </c>
      <c r="F42">
        <v>1329.91</v>
      </c>
      <c r="G42" s="2">
        <f t="shared" si="0"/>
        <v>1.3686299694826665</v>
      </c>
      <c r="H42" s="2">
        <f t="shared" si="1"/>
        <v>1.3700882540879142</v>
      </c>
      <c r="I42" s="3">
        <f t="shared" si="2"/>
        <v>-0.0014582846052477727</v>
      </c>
    </row>
    <row r="43" spans="1:9" ht="12.75">
      <c r="A43">
        <v>41</v>
      </c>
      <c r="B43">
        <v>202.63</v>
      </c>
      <c r="C43">
        <v>0</v>
      </c>
      <c r="D43">
        <v>0.915641</v>
      </c>
      <c r="E43" s="3">
        <v>2.519619E-05</v>
      </c>
      <c r="F43">
        <v>1367.53</v>
      </c>
      <c r="G43" s="2">
        <f t="shared" si="0"/>
        <v>0.9188839694826667</v>
      </c>
      <c r="H43" s="2">
        <f t="shared" si="1"/>
        <v>0.918180258386804</v>
      </c>
      <c r="I43" s="3">
        <f t="shared" si="2"/>
        <v>0.0007037110958627579</v>
      </c>
    </row>
    <row r="44" spans="1:9" ht="12.75">
      <c r="A44">
        <v>42</v>
      </c>
      <c r="B44">
        <v>102.8</v>
      </c>
      <c r="C44">
        <v>0</v>
      </c>
      <c r="D44">
        <v>0.46495</v>
      </c>
      <c r="E44" s="3">
        <v>2.240918E-05</v>
      </c>
      <c r="F44">
        <v>1402.89</v>
      </c>
      <c r="G44" s="2">
        <f t="shared" si="0"/>
        <v>0.46819296948266664</v>
      </c>
      <c r="H44" s="2">
        <f t="shared" si="1"/>
        <v>0.46581913123507596</v>
      </c>
      <c r="I44" s="3">
        <f t="shared" si="2"/>
        <v>0.002373838247590687</v>
      </c>
    </row>
    <row r="45" spans="1:9" ht="12.75">
      <c r="A45">
        <v>43</v>
      </c>
      <c r="B45">
        <v>-0.03</v>
      </c>
      <c r="C45">
        <v>0</v>
      </c>
      <c r="D45" s="3">
        <v>6.270711E-08</v>
      </c>
      <c r="E45" s="3">
        <v>5.114807E-05</v>
      </c>
      <c r="F45">
        <v>1438.43</v>
      </c>
      <c r="G45" s="2">
        <f t="shared" si="0"/>
        <v>0.0032430321897766665</v>
      </c>
      <c r="H45" s="2">
        <f t="shared" si="1"/>
        <v>-0.00013593943518533345</v>
      </c>
      <c r="I45" s="3">
        <f t="shared" si="2"/>
        <v>0.003378971624962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2002-10-31T16:35:43Z</dcterms:created>
  <dcterms:modified xsi:type="dcterms:W3CDTF">2002-12-14T00:03:05Z</dcterms:modified>
  <cp:category/>
  <cp:version/>
  <cp:contentType/>
  <cp:contentStatus/>
</cp:coreProperties>
</file>