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0" windowWidth="12120" windowHeight="9120" activeTab="0"/>
  </bookViews>
  <sheets>
    <sheet name="SAP IS 05 04-05-05" sheetId="1" r:id="rId1"/>
  </sheets>
  <definedNames/>
  <calcPr fullCalcOnLoad="1"/>
</workbook>
</file>

<file path=xl/sharedStrings.xml><?xml version="1.0" encoding="utf-8"?>
<sst xmlns="http://schemas.openxmlformats.org/spreadsheetml/2006/main" count="605" uniqueCount="409">
  <si>
    <t>Name 2</t>
  </si>
  <si>
    <t>SuchBegr</t>
  </si>
  <si>
    <t>Lnd</t>
  </si>
  <si>
    <t>Rg</t>
  </si>
  <si>
    <t>PLZ</t>
  </si>
  <si>
    <t>Ort</t>
  </si>
  <si>
    <t>Straße</t>
  </si>
  <si>
    <t>Halle</t>
  </si>
  <si>
    <t>Grundfläche</t>
  </si>
  <si>
    <t>Telefon-1</t>
  </si>
  <si>
    <t>Celanese Advanced Materials Inc.</t>
  </si>
  <si>
    <t>CELANESEAD</t>
  </si>
  <si>
    <t>US</t>
  </si>
  <si>
    <t>NC</t>
  </si>
  <si>
    <t>Charlotte</t>
  </si>
  <si>
    <t>9800-D Southern Pine Boulevard</t>
  </si>
  <si>
    <t>H21</t>
  </si>
  <si>
    <t xml:space="preserve">            0,000</t>
  </si>
  <si>
    <t>Akron Brass Co.</t>
  </si>
  <si>
    <t>AKRONBRASS</t>
  </si>
  <si>
    <t>OH</t>
  </si>
  <si>
    <t>Wooster</t>
  </si>
  <si>
    <t>343 Venture Blvd</t>
  </si>
  <si>
    <t>E76</t>
  </si>
  <si>
    <t>Dennis Jones</t>
  </si>
  <si>
    <t>Streamlight Inc</t>
  </si>
  <si>
    <t>STREAMLIGH</t>
  </si>
  <si>
    <t>PA</t>
  </si>
  <si>
    <t>Eagleville</t>
  </si>
  <si>
    <t>30 Eagleville Road</t>
  </si>
  <si>
    <t>M57</t>
  </si>
  <si>
    <t>Melanie Dalton</t>
  </si>
  <si>
    <t>EURAMCO SAFETY</t>
  </si>
  <si>
    <t>EURAMCO</t>
  </si>
  <si>
    <t>CA</t>
  </si>
  <si>
    <t>Spring Valley</t>
  </si>
  <si>
    <t>2746 Via Orange Way</t>
  </si>
  <si>
    <t>D20</t>
  </si>
  <si>
    <t>Johanna Saretzki</t>
  </si>
  <si>
    <t>H. O. Bostrom Co. Inc.</t>
  </si>
  <si>
    <t>BOSTROM</t>
  </si>
  <si>
    <t>WI</t>
  </si>
  <si>
    <t>Waukesha</t>
  </si>
  <si>
    <t>818 Progress Avenue</t>
  </si>
  <si>
    <t>A40</t>
  </si>
  <si>
    <t>Paul Bostrom</t>
  </si>
  <si>
    <t>Clarke Fire Protection Products Inc</t>
  </si>
  <si>
    <t>CLARKE</t>
  </si>
  <si>
    <t>Cincinnati</t>
  </si>
  <si>
    <t xml:space="preserve"> 3133 East Kemser Rd</t>
  </si>
  <si>
    <t>B48</t>
  </si>
  <si>
    <t>Mark Evans</t>
  </si>
  <si>
    <t>Turtle Plastics Co.</t>
  </si>
  <si>
    <t>TURTLE</t>
  </si>
  <si>
    <t>Lorain</t>
  </si>
  <si>
    <t>7400  Industrial Park</t>
  </si>
  <si>
    <t>C75</t>
  </si>
  <si>
    <t>Tom Norton</t>
  </si>
  <si>
    <t>Amerex Corporation</t>
  </si>
  <si>
    <t>AMEREX</t>
  </si>
  <si>
    <t>AL</t>
  </si>
  <si>
    <t>Trussville</t>
  </si>
  <si>
    <t>7595 Gadsden Highway</t>
  </si>
  <si>
    <t>G10</t>
  </si>
  <si>
    <t>Mike Champion</t>
  </si>
  <si>
    <t>United Asia Services Inc.</t>
  </si>
  <si>
    <t>UNITEDASIA</t>
  </si>
  <si>
    <t>NY</t>
  </si>
  <si>
    <t>New York</t>
  </si>
  <si>
    <t>84 Bowery, 3rd Fl.</t>
  </si>
  <si>
    <t>D21</t>
  </si>
  <si>
    <t>Dick Ying</t>
  </si>
  <si>
    <t>Astaris LLC</t>
  </si>
  <si>
    <t>ASTARIS</t>
  </si>
  <si>
    <t>Ontario</t>
  </si>
  <si>
    <t>810 E. Main Street</t>
  </si>
  <si>
    <t>G21</t>
  </si>
  <si>
    <t>Karen Powell</t>
  </si>
  <si>
    <t>Fire Safety International Inc.</t>
  </si>
  <si>
    <t>(FSI)</t>
  </si>
  <si>
    <t>FIRESAFETY</t>
  </si>
  <si>
    <t>Sheffield Lake</t>
  </si>
  <si>
    <t>311 Abbe Road</t>
  </si>
  <si>
    <t>E64</t>
  </si>
  <si>
    <t>Marc Conron</t>
  </si>
  <si>
    <t>Exit Technologies</t>
  </si>
  <si>
    <t>EXITTECHNO</t>
  </si>
  <si>
    <t>CO</t>
  </si>
  <si>
    <t>Boulder</t>
  </si>
  <si>
    <t>2820 Wilderness Place</t>
  </si>
  <si>
    <t>L40</t>
  </si>
  <si>
    <t>Bruce Edgerly</t>
  </si>
  <si>
    <t>Firecom</t>
  </si>
  <si>
    <t>FIRECOM</t>
  </si>
  <si>
    <t>OR</t>
  </si>
  <si>
    <t>Portlan</t>
  </si>
  <si>
    <t>7340 SW Durham Rd.</t>
  </si>
  <si>
    <t>J45/1</t>
  </si>
  <si>
    <t>John Heter</t>
  </si>
  <si>
    <t>Anvil International, Inc.</t>
  </si>
  <si>
    <t>ANVILINTER</t>
  </si>
  <si>
    <t>NH</t>
  </si>
  <si>
    <t>03802-3180</t>
  </si>
  <si>
    <t>Portsmouth</t>
  </si>
  <si>
    <t>110 Corporate Dr.</t>
  </si>
  <si>
    <t>B63</t>
  </si>
  <si>
    <t>Doug McDavitt</t>
  </si>
  <si>
    <t>Vortex Vision Corporation</t>
  </si>
  <si>
    <t>VORTEXVISI</t>
  </si>
  <si>
    <t>Temecula</t>
  </si>
  <si>
    <t>27620 Commerce Center Dr., # 101</t>
  </si>
  <si>
    <t>C42</t>
  </si>
  <si>
    <t>Arne Ogaard</t>
  </si>
  <si>
    <t>FG</t>
  </si>
  <si>
    <t>Ferrara Fire Apparatus Inc.</t>
  </si>
  <si>
    <t>FERRARAFIR</t>
  </si>
  <si>
    <t>LA</t>
  </si>
  <si>
    <t>Holden</t>
  </si>
  <si>
    <t>27855 James Chapel Road</t>
  </si>
  <si>
    <t>J04</t>
  </si>
  <si>
    <t>Bert McCutcheon</t>
  </si>
  <si>
    <t>FoxFury Action</t>
  </si>
  <si>
    <t>Lighting Systems</t>
  </si>
  <si>
    <t>Vista</t>
  </si>
  <si>
    <t>2091 Elevado Hills D.</t>
  </si>
  <si>
    <t>C32</t>
  </si>
  <si>
    <t>Andrea Cugini</t>
  </si>
  <si>
    <t>MA</t>
  </si>
  <si>
    <t>Hannover Fairs USA Inc.</t>
  </si>
  <si>
    <t>HFU</t>
  </si>
  <si>
    <t>NJ</t>
  </si>
  <si>
    <t>Princeton</t>
  </si>
  <si>
    <t>212 Carnegie Center</t>
  </si>
  <si>
    <t>K23</t>
  </si>
  <si>
    <t>Joachim Schäfer</t>
  </si>
  <si>
    <t>PennWell / Fire Engineering</t>
  </si>
  <si>
    <t>fireEMS</t>
  </si>
  <si>
    <t>PENNWELL</t>
  </si>
  <si>
    <t>Fair Lawn</t>
  </si>
  <si>
    <t>21-00 Route 208 South</t>
  </si>
  <si>
    <t>Armor Holdings, Inc.- Mobile</t>
  </si>
  <si>
    <t>Security Division</t>
  </si>
  <si>
    <t>ARMORHOLDI</t>
  </si>
  <si>
    <t>Fairfield</t>
  </si>
  <si>
    <t>9113 Saint Drive</t>
  </si>
  <si>
    <t>D14</t>
  </si>
  <si>
    <t>Regina Manske</t>
  </si>
  <si>
    <t>Paratech, Inc.</t>
  </si>
  <si>
    <t>PARATECH</t>
  </si>
  <si>
    <t>IL</t>
  </si>
  <si>
    <t>Frankfort</t>
  </si>
  <si>
    <t>1025 Lambrecht Rd.</t>
  </si>
  <si>
    <t>F02/3</t>
  </si>
  <si>
    <t>Summer Bartlett</t>
  </si>
  <si>
    <t>Laser Devices, Inc.</t>
  </si>
  <si>
    <t>LASERDEVIC</t>
  </si>
  <si>
    <t>Monterey</t>
  </si>
  <si>
    <t>2 Harris Court</t>
  </si>
  <si>
    <t>E44/1</t>
  </si>
  <si>
    <t>Heinz Thummel</t>
  </si>
  <si>
    <t>AZ</t>
  </si>
  <si>
    <t>Hardigg Industries</t>
  </si>
  <si>
    <t>HARDIGG</t>
  </si>
  <si>
    <t>South Deerfield</t>
  </si>
  <si>
    <t>147 North Main Street</t>
  </si>
  <si>
    <t>E33</t>
  </si>
  <si>
    <t>Marcus Smith</t>
  </si>
  <si>
    <t>TEMPEST Technology</t>
  </si>
  <si>
    <t>TEMPESTTEC</t>
  </si>
  <si>
    <t>Fresno</t>
  </si>
  <si>
    <t>4645 N. Bendel Avenue</t>
  </si>
  <si>
    <t>J27</t>
  </si>
  <si>
    <t>Dexter Coffman</t>
  </si>
  <si>
    <t>Priority Dispatch Corporation</t>
  </si>
  <si>
    <t>PRIORITY</t>
  </si>
  <si>
    <t>UT</t>
  </si>
  <si>
    <t>Salt Lake City</t>
  </si>
  <si>
    <t>139 E. South Temple, Ste 500</t>
  </si>
  <si>
    <t>G14</t>
  </si>
  <si>
    <t>Tudy Benson</t>
  </si>
  <si>
    <t>Automatic Sprinkler</t>
  </si>
  <si>
    <t>AUTOMATIC</t>
  </si>
  <si>
    <t>Exton, PA</t>
  </si>
  <si>
    <t>150 Gordon Drive</t>
  </si>
  <si>
    <t>C28</t>
  </si>
  <si>
    <t>Mike Willis</t>
  </si>
  <si>
    <t>Getz Manufacturing</t>
  </si>
  <si>
    <t>GETZMANUFA</t>
  </si>
  <si>
    <t>Peoria</t>
  </si>
  <si>
    <t>1525 SW Adams St.</t>
  </si>
  <si>
    <t>Dan Sights</t>
  </si>
  <si>
    <t>Armored Textiles Incorporated</t>
  </si>
  <si>
    <t>ARMOREDTEX</t>
  </si>
  <si>
    <t>Jaffrey, New Hampshire</t>
  </si>
  <si>
    <t>39 Webster Street</t>
  </si>
  <si>
    <t>D18</t>
  </si>
  <si>
    <t>TASK FORCE TIPS Inc.</t>
  </si>
  <si>
    <t>TASKSFORCE</t>
  </si>
  <si>
    <t>IN</t>
  </si>
  <si>
    <t>Valparaiso</t>
  </si>
  <si>
    <t>2800 East Evans Avenue</t>
  </si>
  <si>
    <t>B40</t>
  </si>
  <si>
    <t>Gentex Corporation</t>
  </si>
  <si>
    <t>GENTEX</t>
  </si>
  <si>
    <t>Carbondale</t>
  </si>
  <si>
    <t>...</t>
  </si>
  <si>
    <t>N26</t>
  </si>
  <si>
    <t>Shawna Tyler</t>
  </si>
  <si>
    <t>Chemguard Inc.</t>
  </si>
  <si>
    <t>CHEMGUARD</t>
  </si>
  <si>
    <t>TX</t>
  </si>
  <si>
    <t>Mansfield</t>
  </si>
  <si>
    <t>204 S. 6th Avenue</t>
  </si>
  <si>
    <t>Harold Markert</t>
  </si>
  <si>
    <t>Cutters Edge</t>
  </si>
  <si>
    <t>CUTTERSEDG</t>
  </si>
  <si>
    <t>Julian</t>
  </si>
  <si>
    <t>1435  Manzanita Drive</t>
  </si>
  <si>
    <t>Christian Ruzich</t>
  </si>
  <si>
    <t>FIKE Corporation</t>
  </si>
  <si>
    <t>FIKECORPOR</t>
  </si>
  <si>
    <t>MO</t>
  </si>
  <si>
    <t>Blue Springs</t>
  </si>
  <si>
    <t>704 South 10th St.</t>
  </si>
  <si>
    <t>Barbara Ultican</t>
  </si>
  <si>
    <t>Fire-Dex Inc.</t>
  </si>
  <si>
    <t>FIREDEX</t>
  </si>
  <si>
    <t>Medina</t>
  </si>
  <si>
    <t>780 South Progress Drive</t>
  </si>
  <si>
    <t>Bill Burke</t>
  </si>
  <si>
    <t>Firematic Supply Co. Inc.</t>
  </si>
  <si>
    <t>FIREMATICS</t>
  </si>
  <si>
    <t>Shirley</t>
  </si>
  <si>
    <t>10 Ramsey Rd.</t>
  </si>
  <si>
    <t>Kerry Horton</t>
  </si>
  <si>
    <t>IFSTA at Oklahoma State University</t>
  </si>
  <si>
    <t>IFSTAATOKL</t>
  </si>
  <si>
    <t>OK</t>
  </si>
  <si>
    <t>Stillwater</t>
  </si>
  <si>
    <t>930 N. Willis</t>
  </si>
  <si>
    <t>Audrey Kindred</t>
  </si>
  <si>
    <t>Intelagard</t>
  </si>
  <si>
    <t>INTELAGARD</t>
  </si>
  <si>
    <t>Broomfield</t>
  </si>
  <si>
    <t>26 Garden Center #4</t>
  </si>
  <si>
    <t>Constance Buffalo</t>
  </si>
  <si>
    <t>Norfab Corporation</t>
  </si>
  <si>
    <t>NORFABCORP</t>
  </si>
  <si>
    <t>Norristown</t>
  </si>
  <si>
    <t>1032 Stanbridge Street</t>
  </si>
  <si>
    <t>Richard Howard</t>
  </si>
  <si>
    <t>Patterson Pump Company</t>
  </si>
  <si>
    <t>PATTERSONP</t>
  </si>
  <si>
    <t>GA</t>
  </si>
  <si>
    <t>Toccoa</t>
  </si>
  <si>
    <t>9201 Ayersville Road</t>
  </si>
  <si>
    <t>Brian Henry</t>
  </si>
  <si>
    <t>Pigeon Mountain Industries Inc.</t>
  </si>
  <si>
    <t>PIGEONMOUN</t>
  </si>
  <si>
    <t>Lafayette</t>
  </si>
  <si>
    <t>4466 Highway 27 North</t>
  </si>
  <si>
    <t>Sherry Cox</t>
  </si>
  <si>
    <t>Search Systems Inc.</t>
  </si>
  <si>
    <t>SEARCHSYST</t>
  </si>
  <si>
    <t>93380-0307</t>
  </si>
  <si>
    <t>Bakersfield</t>
  </si>
  <si>
    <t>4117 Rio Del Norte</t>
  </si>
  <si>
    <t>Larry Drake</t>
  </si>
  <si>
    <t>Ziamatic Corporation</t>
  </si>
  <si>
    <t>ZIAMATICCO</t>
  </si>
  <si>
    <t>Yardley</t>
  </si>
  <si>
    <t>W. College Ave.</t>
  </si>
  <si>
    <t>Michael Adams</t>
  </si>
  <si>
    <t>FireTrace International</t>
  </si>
  <si>
    <t>FIRETRACEI</t>
  </si>
  <si>
    <t>Scottsdale</t>
  </si>
  <si>
    <t>15678 N. Greenway-Hayden Loop</t>
  </si>
  <si>
    <t>Scott Starr</t>
  </si>
  <si>
    <t>KOEHLERBRI</t>
  </si>
  <si>
    <t>Wilkes-Barre</t>
  </si>
  <si>
    <t>380 Stewart Road</t>
  </si>
  <si>
    <t>Donna Perhach</t>
  </si>
  <si>
    <t>Power Hawk Technologies, Inc.</t>
  </si>
  <si>
    <t>POWERHAWKT</t>
  </si>
  <si>
    <t>07058-9777</t>
  </si>
  <si>
    <t>Pine Brook</t>
  </si>
  <si>
    <t>19 Chapin Road</t>
  </si>
  <si>
    <t>Dosha Hebron</t>
  </si>
  <si>
    <t>Williams Fire &amp; Hazard</t>
  </si>
  <si>
    <t>Control, Inc.</t>
  </si>
  <si>
    <t>WILLIAMSFI</t>
  </si>
  <si>
    <t>Vidor</t>
  </si>
  <si>
    <t>1675 Texla Road</t>
  </si>
  <si>
    <t>Bill Walton</t>
  </si>
  <si>
    <t>Rescue Systems</t>
  </si>
  <si>
    <t>AMKUSRESCU</t>
  </si>
  <si>
    <t>Downers Grove</t>
  </si>
  <si>
    <t>2700 Wisconsin Avenue</t>
  </si>
  <si>
    <t>Bo Gustawson</t>
  </si>
  <si>
    <t>Elkhart Brass International</t>
  </si>
  <si>
    <t>ELKHARTBRA</t>
  </si>
  <si>
    <t>South Bend</t>
  </si>
  <si>
    <t>207 Dixie Way North</t>
  </si>
  <si>
    <t>Judy Rudhman</t>
  </si>
  <si>
    <t>Hypro Corporation</t>
  </si>
  <si>
    <t>Foam Pro Division</t>
  </si>
  <si>
    <t>HYPROCORPO</t>
  </si>
  <si>
    <t>MN</t>
  </si>
  <si>
    <t>New Brighton</t>
  </si>
  <si>
    <t>375 Fifth Avenue N.W.</t>
  </si>
  <si>
    <t>Michael Dupay</t>
  </si>
  <si>
    <t>Joe Becker</t>
  </si>
  <si>
    <t>Waterous Company</t>
  </si>
  <si>
    <t>WATEROUSCO</t>
  </si>
  <si>
    <t>55075-1191</t>
  </si>
  <si>
    <t>South St. Paul</t>
  </si>
  <si>
    <t>125 Hardman Avenue South</t>
  </si>
  <si>
    <t>Dan Juntune</t>
  </si>
  <si>
    <t>The Will-Burt Company</t>
  </si>
  <si>
    <t>WILLBURTCO</t>
  </si>
  <si>
    <t>Orrville</t>
  </si>
  <si>
    <t>169 S. Main Street</t>
  </si>
  <si>
    <t>Marlin Nichol</t>
  </si>
  <si>
    <t>Buckeye Fire Equipment Company</t>
  </si>
  <si>
    <t>BUCKEYEFIR</t>
  </si>
  <si>
    <t>Arlington</t>
  </si>
  <si>
    <t>1170 W. Corporate Drive</t>
  </si>
  <si>
    <t>Jim Devonshire</t>
  </si>
  <si>
    <t>CMC Rescue Inc.</t>
  </si>
  <si>
    <t>CMCRESCUE</t>
  </si>
  <si>
    <t>Goleta</t>
  </si>
  <si>
    <t>41 Aero Camino</t>
  </si>
  <si>
    <t>Steve Kirkman</t>
  </si>
  <si>
    <t>Fire Research Corporation</t>
  </si>
  <si>
    <t>FIRERESEAR</t>
  </si>
  <si>
    <t>Nesconset</t>
  </si>
  <si>
    <t>26 Southern Blvd.</t>
  </si>
  <si>
    <t>Peggy McKeever</t>
  </si>
  <si>
    <t>ONAN CORP. (CUMMINS)</t>
  </si>
  <si>
    <t>ONAN</t>
  </si>
  <si>
    <t>Minneapolis</t>
  </si>
  <si>
    <t>1400 73rd Ave. NE</t>
  </si>
  <si>
    <t>Marty Handberg</t>
  </si>
  <si>
    <t>Harrison Hydra-Gen, Inc.</t>
  </si>
  <si>
    <t>HARRISON</t>
  </si>
  <si>
    <t>Houston</t>
  </si>
  <si>
    <t>10827 Tower Oaks Blvd.</t>
  </si>
  <si>
    <t>Wade Norman</t>
  </si>
  <si>
    <t>Services Inc.</t>
  </si>
  <si>
    <t>CRASHRESCU</t>
  </si>
  <si>
    <t>Dallas</t>
  </si>
  <si>
    <t>3912 W. Illinois Avenue</t>
  </si>
  <si>
    <t>Janice Clark</t>
  </si>
  <si>
    <t>NFPA - National Fire</t>
  </si>
  <si>
    <t>Protection Association</t>
  </si>
  <si>
    <t>NATIONALFI</t>
  </si>
  <si>
    <t>Quincy</t>
  </si>
  <si>
    <t>1 Batterymarch Park</t>
  </si>
  <si>
    <t>Edwards Manufacturing</t>
  </si>
  <si>
    <t>EDWARDS</t>
  </si>
  <si>
    <t>North Aurora</t>
  </si>
  <si>
    <t>800 Airport Road</t>
  </si>
  <si>
    <t>Aurora Pump</t>
  </si>
  <si>
    <t>AURORA</t>
  </si>
  <si>
    <t>800 Airport Rd.</t>
  </si>
  <si>
    <t>Fairbanks Morse</t>
  </si>
  <si>
    <t>FAIRBANKS</t>
  </si>
  <si>
    <t>WARN Industries Inc.</t>
  </si>
  <si>
    <t>WARNINDUST</t>
  </si>
  <si>
    <t>Clackamas</t>
  </si>
  <si>
    <t>12900 SE Capps Road</t>
  </si>
  <si>
    <t>B41</t>
  </si>
  <si>
    <t>Mike Dorman</t>
  </si>
  <si>
    <t>BRIGHT STAR, INC.</t>
  </si>
  <si>
    <t>DARLEY INTERNATIONAL</t>
  </si>
  <si>
    <t>FIRE-DEX INCORPORATED</t>
  </si>
  <si>
    <t>TASK FORCE TIPS/TFT</t>
  </si>
  <si>
    <t>American Pacific Corporation</t>
  </si>
  <si>
    <t>KUSSMAUL ELECTRONICS CO., INC.</t>
  </si>
  <si>
    <t>NATIONAL FIRE PROTECTION ASSOCIATION (NFPA)</t>
  </si>
  <si>
    <t>PennWell</t>
  </si>
  <si>
    <t>ELKHART BRASS INTERNATIONAL</t>
  </si>
  <si>
    <t>FOAMPRO</t>
  </si>
  <si>
    <t>WILL-BURT COMPANY</t>
  </si>
  <si>
    <t>Darley</t>
  </si>
  <si>
    <t>Williamson</t>
  </si>
  <si>
    <t>Taylor</t>
  </si>
  <si>
    <t>Mickey</t>
  </si>
  <si>
    <t>Nugent</t>
  </si>
  <si>
    <t>Whiting</t>
  </si>
  <si>
    <t>Mena</t>
  </si>
  <si>
    <t>Vance</t>
  </si>
  <si>
    <t>Dupay</t>
  </si>
  <si>
    <t>Russell</t>
  </si>
  <si>
    <t>Crystal Mickey</t>
  </si>
  <si>
    <t>Amkus Rescue Systems, Inc.</t>
  </si>
  <si>
    <t>Crash Rescue Equipment, Inc.</t>
  </si>
  <si>
    <t>Paul Darley</t>
  </si>
  <si>
    <t>Alison Vance</t>
  </si>
  <si>
    <t>Cyndi Williamson</t>
  </si>
  <si>
    <t>Tom Nugent</t>
  </si>
  <si>
    <t>Dan Whiting</t>
  </si>
  <si>
    <t>Lauren Mena</t>
  </si>
  <si>
    <t>Sherry Taylor</t>
  </si>
  <si>
    <t>Andrea Russell</t>
  </si>
  <si>
    <t>Firma</t>
  </si>
  <si>
    <t xml:space="preserve">Standnr. </t>
  </si>
  <si>
    <t>Ansprechspartner</t>
  </si>
  <si>
    <t>#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</si>
</sst>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58">
      <selection activeCell="Q15" sqref="Q15"/>
    </sheetView>
  </sheetViews>
  <sheetFormatPr defaultColWidth="9.140625" defaultRowHeight="12.75"/>
  <cols>
    <col min="1" max="1" width="3.00390625" style="0" bestFit="1" customWidth="1"/>
    <col min="2" max="2" width="46.8515625" style="0" bestFit="1" customWidth="1"/>
    <col min="3" max="3" width="20.00390625" style="0" hidden="1" customWidth="1"/>
    <col min="4" max="4" width="15.00390625" style="0" hidden="1" customWidth="1"/>
    <col min="5" max="5" width="4.00390625" style="0" hidden="1" customWidth="1"/>
    <col min="6" max="6" width="4.140625" style="0" hidden="1" customWidth="1"/>
    <col min="7" max="7" width="10.57421875" style="0" hidden="1" customWidth="1"/>
    <col min="8" max="8" width="20.7109375" style="0" hidden="1" customWidth="1"/>
    <col min="9" max="9" width="31.00390625" style="0" hidden="1" customWidth="1"/>
    <col min="10" max="10" width="5.28125" style="7" bestFit="1" customWidth="1"/>
    <col min="11" max="11" width="9.140625" style="7" bestFit="1" customWidth="1"/>
    <col min="12" max="12" width="12.421875" style="7" hidden="1" customWidth="1"/>
    <col min="13" max="13" width="16.8515625" style="7" bestFit="1" customWidth="1"/>
    <col min="14" max="14" width="12.57421875" style="0" hidden="1" customWidth="1"/>
  </cols>
  <sheetData>
    <row r="1" spans="1:14" ht="12.75">
      <c r="A1" s="4" t="s">
        <v>408</v>
      </c>
      <c r="B1" s="4" t="s">
        <v>405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5" t="s">
        <v>7</v>
      </c>
      <c r="K1" s="5" t="s">
        <v>406</v>
      </c>
      <c r="L1" s="5" t="s">
        <v>8</v>
      </c>
      <c r="M1" s="5" t="s">
        <v>407</v>
      </c>
      <c r="N1" t="s">
        <v>9</v>
      </c>
    </row>
    <row r="2" spans="1:14" ht="12.75">
      <c r="A2" s="3">
        <v>1</v>
      </c>
      <c r="B2" s="2" t="s">
        <v>18</v>
      </c>
      <c r="C2" s="1"/>
      <c r="D2" s="1" t="s">
        <v>19</v>
      </c>
      <c r="E2" s="1" t="s">
        <v>12</v>
      </c>
      <c r="F2" s="1" t="s">
        <v>20</v>
      </c>
      <c r="G2" s="1">
        <v>44691</v>
      </c>
      <c r="H2" s="1" t="s">
        <v>21</v>
      </c>
      <c r="I2" s="1" t="s">
        <v>22</v>
      </c>
      <c r="J2" s="6">
        <v>12</v>
      </c>
      <c r="K2" s="6" t="s">
        <v>23</v>
      </c>
      <c r="L2" s="6">
        <v>144</v>
      </c>
      <c r="M2" s="6" t="s">
        <v>24</v>
      </c>
      <c r="N2">
        <f>1-330/264-5678</f>
        <v>-5678.25</v>
      </c>
    </row>
    <row r="3" spans="1:13" ht="12.75">
      <c r="A3" s="3">
        <f>A2+1</f>
        <v>2</v>
      </c>
      <c r="B3" s="2" t="s">
        <v>58</v>
      </c>
      <c r="C3" s="1"/>
      <c r="D3" s="1" t="s">
        <v>59</v>
      </c>
      <c r="E3" s="1" t="s">
        <v>12</v>
      </c>
      <c r="F3" s="1" t="s">
        <v>60</v>
      </c>
      <c r="G3" s="1">
        <v>35173</v>
      </c>
      <c r="H3" s="1" t="s">
        <v>61</v>
      </c>
      <c r="I3" s="1" t="s">
        <v>62</v>
      </c>
      <c r="J3" s="6">
        <v>13</v>
      </c>
      <c r="K3" s="6" t="s">
        <v>63</v>
      </c>
      <c r="L3" s="6">
        <v>30</v>
      </c>
      <c r="M3" s="6" t="s">
        <v>64</v>
      </c>
    </row>
    <row r="4" spans="1:14" ht="12.75">
      <c r="A4" s="3">
        <f aca="true" t="shared" si="0" ref="A4:A67">A3+1</f>
        <v>3</v>
      </c>
      <c r="B4" s="2" t="s">
        <v>377</v>
      </c>
      <c r="C4" s="1"/>
      <c r="D4" s="1"/>
      <c r="E4" s="1"/>
      <c r="F4" s="1"/>
      <c r="G4" s="1"/>
      <c r="H4" s="1"/>
      <c r="I4" s="1"/>
      <c r="J4" s="6">
        <v>27</v>
      </c>
      <c r="K4" s="6" t="s">
        <v>133</v>
      </c>
      <c r="L4" s="6"/>
      <c r="M4" s="6" t="s">
        <v>394</v>
      </c>
      <c r="N4" t="s">
        <v>387</v>
      </c>
    </row>
    <row r="5" spans="1:14" ht="12.75">
      <c r="A5" s="3">
        <f t="shared" si="0"/>
        <v>4</v>
      </c>
      <c r="B5" s="2" t="s">
        <v>395</v>
      </c>
      <c r="C5" s="1" t="s">
        <v>294</v>
      </c>
      <c r="D5" s="1" t="s">
        <v>295</v>
      </c>
      <c r="E5" s="1" t="s">
        <v>12</v>
      </c>
      <c r="F5" s="1" t="s">
        <v>149</v>
      </c>
      <c r="G5" s="1">
        <v>60515</v>
      </c>
      <c r="H5" s="1" t="s">
        <v>296</v>
      </c>
      <c r="I5" s="1" t="s">
        <v>297</v>
      </c>
      <c r="J5" s="6">
        <v>27</v>
      </c>
      <c r="K5" s="6" t="s">
        <v>133</v>
      </c>
      <c r="L5" s="6" t="s">
        <v>17</v>
      </c>
      <c r="M5" s="6" t="s">
        <v>298</v>
      </c>
      <c r="N5">
        <f>1-630/515-636</f>
        <v>-636.2233009708738</v>
      </c>
    </row>
    <row r="6" spans="1:14" ht="12.75">
      <c r="A6" s="3">
        <f t="shared" si="0"/>
        <v>5</v>
      </c>
      <c r="B6" s="2" t="s">
        <v>99</v>
      </c>
      <c r="C6" s="1"/>
      <c r="D6" s="1" t="s">
        <v>100</v>
      </c>
      <c r="E6" s="1" t="s">
        <v>12</v>
      </c>
      <c r="F6" s="1" t="s">
        <v>101</v>
      </c>
      <c r="G6" s="1" t="s">
        <v>102</v>
      </c>
      <c r="H6" s="1" t="s">
        <v>103</v>
      </c>
      <c r="I6" s="1" t="s">
        <v>104</v>
      </c>
      <c r="J6" s="6">
        <v>13</v>
      </c>
      <c r="K6" s="6" t="s">
        <v>105</v>
      </c>
      <c r="L6" s="6">
        <v>9</v>
      </c>
      <c r="M6" s="6" t="s">
        <v>106</v>
      </c>
      <c r="N6">
        <f>1-217/4257354</f>
        <v>0.9999490293736438</v>
      </c>
    </row>
    <row r="7" spans="1:14" ht="12.75">
      <c r="A7" s="3">
        <f t="shared" si="0"/>
        <v>6</v>
      </c>
      <c r="B7" s="2" t="s">
        <v>140</v>
      </c>
      <c r="C7" s="1" t="s">
        <v>141</v>
      </c>
      <c r="D7" s="1" t="s">
        <v>142</v>
      </c>
      <c r="E7" s="1" t="s">
        <v>12</v>
      </c>
      <c r="F7" s="1" t="s">
        <v>20</v>
      </c>
      <c r="G7" s="1">
        <v>45014</v>
      </c>
      <c r="H7" s="1" t="s">
        <v>143</v>
      </c>
      <c r="I7" s="1" t="s">
        <v>144</v>
      </c>
      <c r="J7" s="6">
        <v>27</v>
      </c>
      <c r="K7" s="6" t="s">
        <v>145</v>
      </c>
      <c r="L7" s="6">
        <v>65</v>
      </c>
      <c r="M7" s="6" t="s">
        <v>146</v>
      </c>
      <c r="N7">
        <f>49-4795/944-111</f>
        <v>-67.07944915254237</v>
      </c>
    </row>
    <row r="8" spans="1:13" ht="12.75">
      <c r="A8" s="3">
        <f t="shared" si="0"/>
        <v>7</v>
      </c>
      <c r="B8" s="2" t="s">
        <v>191</v>
      </c>
      <c r="C8" s="1"/>
      <c r="D8" s="1" t="s">
        <v>192</v>
      </c>
      <c r="E8" s="1" t="s">
        <v>12</v>
      </c>
      <c r="F8" s="1" t="s">
        <v>101</v>
      </c>
      <c r="G8" s="1">
        <v>3452</v>
      </c>
      <c r="H8" s="1" t="s">
        <v>193</v>
      </c>
      <c r="I8" s="1" t="s">
        <v>194</v>
      </c>
      <c r="J8" s="6">
        <v>13</v>
      </c>
      <c r="K8" s="6" t="s">
        <v>195</v>
      </c>
      <c r="L8" s="6" t="s">
        <v>17</v>
      </c>
      <c r="M8" s="6"/>
    </row>
    <row r="9" spans="1:14" ht="12.75">
      <c r="A9" s="3">
        <f t="shared" si="0"/>
        <v>8</v>
      </c>
      <c r="B9" s="2" t="s">
        <v>72</v>
      </c>
      <c r="C9" s="1"/>
      <c r="D9" s="1" t="s">
        <v>73</v>
      </c>
      <c r="E9" s="1" t="s">
        <v>12</v>
      </c>
      <c r="F9" s="1" t="s">
        <v>34</v>
      </c>
      <c r="G9" s="1">
        <v>91761</v>
      </c>
      <c r="H9" s="1" t="s">
        <v>74</v>
      </c>
      <c r="I9" s="1" t="s">
        <v>75</v>
      </c>
      <c r="J9" s="6">
        <v>13</v>
      </c>
      <c r="K9" s="6" t="s">
        <v>76</v>
      </c>
      <c r="L9" s="6">
        <v>21</v>
      </c>
      <c r="M9" s="6" t="s">
        <v>77</v>
      </c>
      <c r="N9">
        <f>1-909/983-772</f>
        <v>-771.9247202441505</v>
      </c>
    </row>
    <row r="10" spans="1:13" ht="12.75">
      <c r="A10" s="3">
        <f t="shared" si="0"/>
        <v>9</v>
      </c>
      <c r="B10" s="2" t="s">
        <v>362</v>
      </c>
      <c r="C10" s="1"/>
      <c r="D10" s="1" t="s">
        <v>363</v>
      </c>
      <c r="E10" s="1" t="s">
        <v>12</v>
      </c>
      <c r="F10" s="1" t="s">
        <v>149</v>
      </c>
      <c r="G10" s="1">
        <v>60542</v>
      </c>
      <c r="H10" s="1" t="s">
        <v>360</v>
      </c>
      <c r="I10" s="1" t="s">
        <v>364</v>
      </c>
      <c r="J10" s="6">
        <v>27</v>
      </c>
      <c r="K10" s="6" t="s">
        <v>133</v>
      </c>
      <c r="L10" s="6" t="s">
        <v>17</v>
      </c>
      <c r="M10" s="6"/>
    </row>
    <row r="11" spans="1:14" ht="12.75">
      <c r="A11" s="3">
        <f t="shared" si="0"/>
        <v>10</v>
      </c>
      <c r="B11" s="2" t="s">
        <v>180</v>
      </c>
      <c r="C11" s="1"/>
      <c r="D11" s="1" t="s">
        <v>181</v>
      </c>
      <c r="E11" s="1" t="s">
        <v>12</v>
      </c>
      <c r="F11" s="1"/>
      <c r="G11" s="1">
        <v>10341</v>
      </c>
      <c r="H11" s="1" t="s">
        <v>182</v>
      </c>
      <c r="I11" s="1" t="s">
        <v>183</v>
      </c>
      <c r="J11" s="6">
        <v>13</v>
      </c>
      <c r="K11" s="6" t="s">
        <v>184</v>
      </c>
      <c r="L11" s="6" t="s">
        <v>17</v>
      </c>
      <c r="M11" s="6" t="s">
        <v>185</v>
      </c>
      <c r="N11">
        <f>1-713/472-1504</f>
        <v>-1504.510593220339</v>
      </c>
    </row>
    <row r="12" spans="1:14" ht="12.75">
      <c r="A12" s="3">
        <f t="shared" si="0"/>
        <v>11</v>
      </c>
      <c r="B12" s="2" t="s">
        <v>373</v>
      </c>
      <c r="C12" s="1"/>
      <c r="D12" s="1" t="s">
        <v>278</v>
      </c>
      <c r="E12" s="1" t="s">
        <v>12</v>
      </c>
      <c r="F12" s="1" t="s">
        <v>27</v>
      </c>
      <c r="G12" s="1">
        <v>18706</v>
      </c>
      <c r="H12" s="1" t="s">
        <v>279</v>
      </c>
      <c r="I12" s="1" t="s">
        <v>280</v>
      </c>
      <c r="J12" s="6">
        <v>27</v>
      </c>
      <c r="K12" s="6" t="s">
        <v>133</v>
      </c>
      <c r="L12" s="6" t="s">
        <v>17</v>
      </c>
      <c r="M12" s="6" t="s">
        <v>281</v>
      </c>
      <c r="N12">
        <f>1-800/788-1696</f>
        <v>-1696.0152284263959</v>
      </c>
    </row>
    <row r="13" spans="1:14" ht="12.75">
      <c r="A13" s="3">
        <f t="shared" si="0"/>
        <v>12</v>
      </c>
      <c r="B13" s="2" t="s">
        <v>323</v>
      </c>
      <c r="C13" s="1"/>
      <c r="D13" s="1" t="s">
        <v>324</v>
      </c>
      <c r="E13" s="1" t="s">
        <v>12</v>
      </c>
      <c r="F13" s="1" t="s">
        <v>210</v>
      </c>
      <c r="G13" s="1">
        <v>76006</v>
      </c>
      <c r="H13" s="1" t="s">
        <v>325</v>
      </c>
      <c r="I13" s="1" t="s">
        <v>326</v>
      </c>
      <c r="J13" s="6">
        <v>27</v>
      </c>
      <c r="K13" s="6" t="s">
        <v>133</v>
      </c>
      <c r="L13" s="6" t="s">
        <v>17</v>
      </c>
      <c r="M13" s="6" t="s">
        <v>327</v>
      </c>
      <c r="N13">
        <f>1-817/633-3626</f>
        <v>-3626.2906793048974</v>
      </c>
    </row>
    <row r="14" spans="1:13" ht="12.75">
      <c r="A14" s="3">
        <f t="shared" si="0"/>
        <v>13</v>
      </c>
      <c r="B14" s="2" t="s">
        <v>10</v>
      </c>
      <c r="C14" s="1"/>
      <c r="D14" s="1" t="s">
        <v>11</v>
      </c>
      <c r="E14" s="1" t="s">
        <v>12</v>
      </c>
      <c r="F14" s="1" t="s">
        <v>13</v>
      </c>
      <c r="G14" s="1">
        <v>28273</v>
      </c>
      <c r="H14" s="1" t="s">
        <v>14</v>
      </c>
      <c r="I14" s="1" t="s">
        <v>15</v>
      </c>
      <c r="J14" s="6">
        <v>27</v>
      </c>
      <c r="K14" s="6" t="s">
        <v>16</v>
      </c>
      <c r="L14" s="6">
        <v>30</v>
      </c>
      <c r="M14" s="6"/>
    </row>
    <row r="15" spans="1:14" ht="12.75">
      <c r="A15" s="3">
        <f t="shared" si="0"/>
        <v>14</v>
      </c>
      <c r="B15" s="2" t="s">
        <v>208</v>
      </c>
      <c r="C15" s="1"/>
      <c r="D15" s="1" t="s">
        <v>209</v>
      </c>
      <c r="E15" s="1" t="s">
        <v>12</v>
      </c>
      <c r="F15" s="1" t="s">
        <v>210</v>
      </c>
      <c r="G15" s="1">
        <v>76063</v>
      </c>
      <c r="H15" s="1" t="s">
        <v>211</v>
      </c>
      <c r="I15" s="1" t="s">
        <v>212</v>
      </c>
      <c r="J15" s="6">
        <v>27</v>
      </c>
      <c r="K15" s="6" t="s">
        <v>133</v>
      </c>
      <c r="L15" s="6" t="s">
        <v>17</v>
      </c>
      <c r="M15" s="6" t="s">
        <v>213</v>
      </c>
      <c r="N15">
        <f>1-817/473-9964</f>
        <v>-9964.727272727272</v>
      </c>
    </row>
    <row r="16" spans="1:14" ht="12.75">
      <c r="A16" s="3">
        <f t="shared" si="0"/>
        <v>15</v>
      </c>
      <c r="B16" s="2" t="s">
        <v>46</v>
      </c>
      <c r="C16" s="1"/>
      <c r="D16" s="1" t="s">
        <v>47</v>
      </c>
      <c r="E16" s="1" t="s">
        <v>12</v>
      </c>
      <c r="F16" s="1" t="s">
        <v>20</v>
      </c>
      <c r="G16" s="1">
        <v>45241</v>
      </c>
      <c r="H16" s="1" t="s">
        <v>48</v>
      </c>
      <c r="I16" s="1" t="s">
        <v>49</v>
      </c>
      <c r="J16" s="6">
        <v>13</v>
      </c>
      <c r="K16" s="6" t="s">
        <v>50</v>
      </c>
      <c r="L16" s="6">
        <v>40</v>
      </c>
      <c r="M16" s="6" t="s">
        <v>51</v>
      </c>
      <c r="N16">
        <f>1-513/7192301</f>
        <v>0.9999286737304237</v>
      </c>
    </row>
    <row r="17" spans="1:14" ht="12.75">
      <c r="A17" s="3">
        <f t="shared" si="0"/>
        <v>16</v>
      </c>
      <c r="B17" s="2" t="s">
        <v>328</v>
      </c>
      <c r="C17" s="1"/>
      <c r="D17" s="1" t="s">
        <v>329</v>
      </c>
      <c r="E17" s="1" t="s">
        <v>12</v>
      </c>
      <c r="F17" s="1" t="s">
        <v>34</v>
      </c>
      <c r="G17" s="1">
        <v>93117</v>
      </c>
      <c r="H17" s="1" t="s">
        <v>330</v>
      </c>
      <c r="I17" s="1" t="s">
        <v>331</v>
      </c>
      <c r="J17" s="6">
        <v>27</v>
      </c>
      <c r="K17" s="6" t="s">
        <v>133</v>
      </c>
      <c r="L17" s="6" t="s">
        <v>17</v>
      </c>
      <c r="M17" s="6" t="s">
        <v>332</v>
      </c>
      <c r="N17">
        <f>1-805/562-9860</f>
        <v>-9860.432384341637</v>
      </c>
    </row>
    <row r="18" spans="1:14" ht="12.75">
      <c r="A18" s="3">
        <f t="shared" si="0"/>
        <v>17</v>
      </c>
      <c r="B18" s="2" t="s">
        <v>396</v>
      </c>
      <c r="C18" s="1" t="s">
        <v>348</v>
      </c>
      <c r="D18" s="1" t="s">
        <v>349</v>
      </c>
      <c r="E18" s="1" t="s">
        <v>12</v>
      </c>
      <c r="F18" s="1" t="s">
        <v>210</v>
      </c>
      <c r="G18" s="1">
        <v>75211</v>
      </c>
      <c r="H18" s="1" t="s">
        <v>350</v>
      </c>
      <c r="I18" s="1" t="s">
        <v>351</v>
      </c>
      <c r="J18" s="6">
        <v>27</v>
      </c>
      <c r="K18" s="6" t="s">
        <v>133</v>
      </c>
      <c r="L18" s="6" t="s">
        <v>17</v>
      </c>
      <c r="M18" s="6" t="s">
        <v>352</v>
      </c>
      <c r="N18">
        <f>1-972/243-3307</f>
        <v>-3310</v>
      </c>
    </row>
    <row r="19" spans="1:14" ht="12.75">
      <c r="A19" s="3">
        <f t="shared" si="0"/>
        <v>18</v>
      </c>
      <c r="B19" s="2" t="s">
        <v>214</v>
      </c>
      <c r="C19" s="1"/>
      <c r="D19" s="1" t="s">
        <v>215</v>
      </c>
      <c r="E19" s="1" t="s">
        <v>12</v>
      </c>
      <c r="F19" s="1" t="s">
        <v>34</v>
      </c>
      <c r="G19" s="1">
        <v>92036</v>
      </c>
      <c r="H19" s="1" t="s">
        <v>216</v>
      </c>
      <c r="I19" s="1" t="s">
        <v>217</v>
      </c>
      <c r="J19" s="6">
        <v>27</v>
      </c>
      <c r="K19" s="6" t="s">
        <v>133</v>
      </c>
      <c r="L19" s="6" t="s">
        <v>17</v>
      </c>
      <c r="M19" s="6" t="s">
        <v>218</v>
      </c>
      <c r="N19">
        <f>1-760/765-597</f>
        <v>-596.9934640522875</v>
      </c>
    </row>
    <row r="20" spans="1:14" ht="12.75">
      <c r="A20" s="3">
        <f t="shared" si="0"/>
        <v>19</v>
      </c>
      <c r="B20" s="2" t="s">
        <v>374</v>
      </c>
      <c r="C20" s="1"/>
      <c r="D20" s="1"/>
      <c r="E20" s="1"/>
      <c r="F20" s="1"/>
      <c r="G20" s="1"/>
      <c r="H20" s="1"/>
      <c r="I20" s="1"/>
      <c r="J20" s="6">
        <v>27</v>
      </c>
      <c r="K20" s="6" t="s">
        <v>133</v>
      </c>
      <c r="L20" s="6"/>
      <c r="M20" s="6" t="s">
        <v>397</v>
      </c>
      <c r="N20" t="s">
        <v>384</v>
      </c>
    </row>
    <row r="21" spans="1:13" ht="12.75">
      <c r="A21" s="3">
        <f t="shared" si="0"/>
        <v>20</v>
      </c>
      <c r="B21" s="2" t="s">
        <v>358</v>
      </c>
      <c r="C21" s="1"/>
      <c r="D21" s="1" t="s">
        <v>359</v>
      </c>
      <c r="E21" s="1" t="s">
        <v>12</v>
      </c>
      <c r="F21" s="1" t="s">
        <v>149</v>
      </c>
      <c r="G21" s="1">
        <v>60542</v>
      </c>
      <c r="H21" s="1" t="s">
        <v>360</v>
      </c>
      <c r="I21" s="1" t="s">
        <v>361</v>
      </c>
      <c r="J21" s="6">
        <v>27</v>
      </c>
      <c r="K21" s="6" t="s">
        <v>133</v>
      </c>
      <c r="L21" s="6" t="s">
        <v>17</v>
      </c>
      <c r="M21" s="6"/>
    </row>
    <row r="22" spans="1:14" ht="12.75">
      <c r="A22" s="3">
        <f t="shared" si="0"/>
        <v>21</v>
      </c>
      <c r="B22" s="2" t="s">
        <v>299</v>
      </c>
      <c r="C22" s="1"/>
      <c r="D22" s="1" t="s">
        <v>300</v>
      </c>
      <c r="E22" s="1" t="s">
        <v>12</v>
      </c>
      <c r="F22" s="1" t="s">
        <v>198</v>
      </c>
      <c r="G22" s="1">
        <v>46660</v>
      </c>
      <c r="H22" s="1" t="s">
        <v>301</v>
      </c>
      <c r="I22" s="1" t="s">
        <v>302</v>
      </c>
      <c r="J22" s="6">
        <v>27</v>
      </c>
      <c r="K22" s="6" t="s">
        <v>133</v>
      </c>
      <c r="L22" s="6" t="s">
        <v>17</v>
      </c>
      <c r="M22" s="6" t="s">
        <v>303</v>
      </c>
      <c r="N22">
        <f>1-574/277-8717</f>
        <v>-8718.072202166066</v>
      </c>
    </row>
    <row r="23" spans="1:14" ht="12.75">
      <c r="A23" s="3">
        <f t="shared" si="0"/>
        <v>22</v>
      </c>
      <c r="B23" s="2" t="s">
        <v>381</v>
      </c>
      <c r="C23" s="1"/>
      <c r="D23" s="1"/>
      <c r="E23" s="1"/>
      <c r="F23" s="1"/>
      <c r="G23" s="1"/>
      <c r="H23" s="1"/>
      <c r="I23" s="1"/>
      <c r="J23" s="6">
        <v>27</v>
      </c>
      <c r="K23" s="6" t="s">
        <v>133</v>
      </c>
      <c r="L23" s="6"/>
      <c r="M23" s="6" t="s">
        <v>398</v>
      </c>
      <c r="N23" t="s">
        <v>391</v>
      </c>
    </row>
    <row r="24" spans="1:14" ht="12.75">
      <c r="A24" s="3">
        <f t="shared" si="0"/>
        <v>23</v>
      </c>
      <c r="B24" s="2" t="s">
        <v>32</v>
      </c>
      <c r="C24" s="1"/>
      <c r="D24" s="1" t="s">
        <v>33</v>
      </c>
      <c r="E24" s="1" t="s">
        <v>12</v>
      </c>
      <c r="F24" s="1" t="s">
        <v>34</v>
      </c>
      <c r="G24" s="1">
        <v>91978</v>
      </c>
      <c r="H24" s="1" t="s">
        <v>35</v>
      </c>
      <c r="I24" s="1" t="s">
        <v>36</v>
      </c>
      <c r="J24" s="6">
        <v>12</v>
      </c>
      <c r="K24" s="6" t="s">
        <v>37</v>
      </c>
      <c r="L24" s="6">
        <v>18</v>
      </c>
      <c r="M24" s="6" t="s">
        <v>38</v>
      </c>
      <c r="N24">
        <f>1-619/6709590-2</f>
        <v>-1.0000922560096817</v>
      </c>
    </row>
    <row r="25" spans="1:14" ht="12.75">
      <c r="A25" s="3">
        <f t="shared" si="0"/>
        <v>24</v>
      </c>
      <c r="B25" s="2" t="s">
        <v>85</v>
      </c>
      <c r="C25" s="1"/>
      <c r="D25" s="1" t="s">
        <v>86</v>
      </c>
      <c r="E25" s="1" t="s">
        <v>12</v>
      </c>
      <c r="F25" s="1" t="s">
        <v>87</v>
      </c>
      <c r="G25" s="1">
        <v>80301</v>
      </c>
      <c r="H25" s="1" t="s">
        <v>88</v>
      </c>
      <c r="I25" s="1" t="s">
        <v>89</v>
      </c>
      <c r="J25" s="6">
        <v>27</v>
      </c>
      <c r="K25" s="6" t="s">
        <v>90</v>
      </c>
      <c r="L25" s="6">
        <v>21</v>
      </c>
      <c r="M25" s="6" t="s">
        <v>91</v>
      </c>
      <c r="N25">
        <f>1-303/4171625</f>
        <v>0.9999273664339436</v>
      </c>
    </row>
    <row r="26" spans="1:13" ht="12.75">
      <c r="A26" s="3">
        <f t="shared" si="0"/>
        <v>25</v>
      </c>
      <c r="B26" s="2" t="s">
        <v>365</v>
      </c>
      <c r="C26" s="1"/>
      <c r="D26" s="1" t="s">
        <v>366</v>
      </c>
      <c r="E26" s="1" t="s">
        <v>12</v>
      </c>
      <c r="F26" s="1" t="s">
        <v>149</v>
      </c>
      <c r="G26" s="1">
        <v>60542</v>
      </c>
      <c r="H26" s="1" t="s">
        <v>360</v>
      </c>
      <c r="I26" s="1" t="s">
        <v>361</v>
      </c>
      <c r="J26" s="6">
        <v>27</v>
      </c>
      <c r="K26" s="6" t="s">
        <v>133</v>
      </c>
      <c r="L26" s="6" t="s">
        <v>17</v>
      </c>
      <c r="M26" s="6"/>
    </row>
    <row r="27" spans="1:14" ht="12.75">
      <c r="A27" s="3">
        <f t="shared" si="0"/>
        <v>26</v>
      </c>
      <c r="B27" s="2" t="s">
        <v>114</v>
      </c>
      <c r="C27" s="1"/>
      <c r="D27" s="1" t="s">
        <v>115</v>
      </c>
      <c r="E27" s="1" t="s">
        <v>12</v>
      </c>
      <c r="F27" s="1" t="s">
        <v>116</v>
      </c>
      <c r="G27" s="1">
        <v>70744</v>
      </c>
      <c r="H27" s="1" t="s">
        <v>117</v>
      </c>
      <c r="I27" s="1" t="s">
        <v>118</v>
      </c>
      <c r="J27" s="6" t="s">
        <v>113</v>
      </c>
      <c r="K27" s="6" t="s">
        <v>119</v>
      </c>
      <c r="L27" s="6">
        <v>180</v>
      </c>
      <c r="M27" s="6" t="s">
        <v>120</v>
      </c>
      <c r="N27">
        <f>1-225/5677100</f>
        <v>0.9999603670888305</v>
      </c>
    </row>
    <row r="28" spans="1:14" ht="12.75">
      <c r="A28" s="3">
        <f t="shared" si="0"/>
        <v>27</v>
      </c>
      <c r="B28" s="2" t="s">
        <v>219</v>
      </c>
      <c r="C28" s="1"/>
      <c r="D28" s="1" t="s">
        <v>220</v>
      </c>
      <c r="E28" s="1" t="s">
        <v>12</v>
      </c>
      <c r="F28" s="1" t="s">
        <v>221</v>
      </c>
      <c r="G28" s="1">
        <v>64015</v>
      </c>
      <c r="H28" s="1" t="s">
        <v>222</v>
      </c>
      <c r="I28" s="1" t="s">
        <v>223</v>
      </c>
      <c r="J28" s="6">
        <v>27</v>
      </c>
      <c r="K28" s="6" t="s">
        <v>133</v>
      </c>
      <c r="L28" s="6" t="s">
        <v>17</v>
      </c>
      <c r="M28" s="6" t="s">
        <v>224</v>
      </c>
      <c r="N28">
        <f>1-816/229-3405</f>
        <v>-3407.5633187772924</v>
      </c>
    </row>
    <row r="29" spans="1:14" ht="12.75">
      <c r="A29" s="3">
        <f t="shared" si="0"/>
        <v>28</v>
      </c>
      <c r="B29" s="2" t="s">
        <v>333</v>
      </c>
      <c r="C29" s="1"/>
      <c r="D29" s="1" t="s">
        <v>334</v>
      </c>
      <c r="E29" s="1" t="s">
        <v>12</v>
      </c>
      <c r="F29" s="1" t="s">
        <v>67</v>
      </c>
      <c r="G29" s="1">
        <v>11767</v>
      </c>
      <c r="H29" s="1" t="s">
        <v>335</v>
      </c>
      <c r="I29" s="1" t="s">
        <v>336</v>
      </c>
      <c r="J29" s="6">
        <v>27</v>
      </c>
      <c r="K29" s="6" t="s">
        <v>133</v>
      </c>
      <c r="L29" s="6" t="s">
        <v>17</v>
      </c>
      <c r="M29" s="6" t="s">
        <v>337</v>
      </c>
      <c r="N29">
        <f>1-631/724-8888</f>
        <v>-8887.871546961325</v>
      </c>
    </row>
    <row r="30" spans="1:14" ht="12.75">
      <c r="A30" s="3">
        <f t="shared" si="0"/>
        <v>29</v>
      </c>
      <c r="B30" s="2" t="s">
        <v>78</v>
      </c>
      <c r="C30" s="1" t="s">
        <v>79</v>
      </c>
      <c r="D30" s="1" t="s">
        <v>80</v>
      </c>
      <c r="E30" s="1" t="s">
        <v>12</v>
      </c>
      <c r="F30" s="1" t="s">
        <v>20</v>
      </c>
      <c r="G30" s="1">
        <v>44054</v>
      </c>
      <c r="H30" s="1" t="s">
        <v>81</v>
      </c>
      <c r="I30" s="1" t="s">
        <v>82</v>
      </c>
      <c r="J30" s="6">
        <v>26</v>
      </c>
      <c r="K30" s="6" t="s">
        <v>83</v>
      </c>
      <c r="L30" s="6">
        <v>64</v>
      </c>
      <c r="M30" s="6" t="s">
        <v>84</v>
      </c>
      <c r="N30">
        <f>1-440/891-1523</f>
        <v>-1522.4938271604938</v>
      </c>
    </row>
    <row r="31" spans="1:14" ht="12.75">
      <c r="A31" s="3">
        <f t="shared" si="0"/>
        <v>30</v>
      </c>
      <c r="B31" s="2" t="s">
        <v>92</v>
      </c>
      <c r="C31" s="1"/>
      <c r="D31" s="1" t="s">
        <v>93</v>
      </c>
      <c r="E31" s="1" t="s">
        <v>12</v>
      </c>
      <c r="F31" s="1" t="s">
        <v>94</v>
      </c>
      <c r="G31" s="1">
        <v>97224</v>
      </c>
      <c r="H31" s="1" t="s">
        <v>95</v>
      </c>
      <c r="I31" s="1" t="s">
        <v>96</v>
      </c>
      <c r="J31" s="6">
        <v>27</v>
      </c>
      <c r="K31" s="6" t="s">
        <v>97</v>
      </c>
      <c r="L31" s="6">
        <v>15</v>
      </c>
      <c r="M31" s="6" t="s">
        <v>98</v>
      </c>
      <c r="N31">
        <f>1-503/6846647</f>
        <v>0.9999265333819606</v>
      </c>
    </row>
    <row r="32" spans="1:14" ht="12.75">
      <c r="A32" s="3">
        <f t="shared" si="0"/>
        <v>31</v>
      </c>
      <c r="B32" s="2" t="s">
        <v>225</v>
      </c>
      <c r="C32" s="1"/>
      <c r="D32" s="1" t="s">
        <v>226</v>
      </c>
      <c r="E32" s="1" t="s">
        <v>12</v>
      </c>
      <c r="F32" s="1" t="s">
        <v>20</v>
      </c>
      <c r="G32" s="1">
        <v>44256</v>
      </c>
      <c r="H32" s="1" t="s">
        <v>227</v>
      </c>
      <c r="I32" s="1" t="s">
        <v>228</v>
      </c>
      <c r="J32" s="6">
        <v>27</v>
      </c>
      <c r="K32" s="6" t="s">
        <v>133</v>
      </c>
      <c r="L32" s="6" t="s">
        <v>17</v>
      </c>
      <c r="M32" s="6" t="s">
        <v>229</v>
      </c>
      <c r="N32">
        <f>1-330/723-0</f>
        <v>0.5435684647302905</v>
      </c>
    </row>
    <row r="33" spans="1:14" ht="12.75">
      <c r="A33" s="3">
        <f t="shared" si="0"/>
        <v>32</v>
      </c>
      <c r="B33" s="2" t="s">
        <v>375</v>
      </c>
      <c r="C33" s="1"/>
      <c r="D33" s="1"/>
      <c r="E33" s="1"/>
      <c r="F33" s="1"/>
      <c r="G33" s="1"/>
      <c r="H33" s="1"/>
      <c r="I33" s="1"/>
      <c r="J33" s="6">
        <v>27</v>
      </c>
      <c r="K33" s="6" t="s">
        <v>133</v>
      </c>
      <c r="L33" s="6"/>
      <c r="M33" s="6" t="s">
        <v>399</v>
      </c>
      <c r="N33" t="s">
        <v>385</v>
      </c>
    </row>
    <row r="34" spans="1:14" ht="12.75">
      <c r="A34" s="3">
        <f t="shared" si="0"/>
        <v>33</v>
      </c>
      <c r="B34" s="2" t="s">
        <v>230</v>
      </c>
      <c r="C34" s="1"/>
      <c r="D34" s="1" t="s">
        <v>231</v>
      </c>
      <c r="E34" s="1" t="s">
        <v>12</v>
      </c>
      <c r="F34" s="1" t="s">
        <v>67</v>
      </c>
      <c r="G34" s="1">
        <v>11967</v>
      </c>
      <c r="H34" s="1" t="s">
        <v>232</v>
      </c>
      <c r="I34" s="1" t="s">
        <v>233</v>
      </c>
      <c r="J34" s="6">
        <v>27</v>
      </c>
      <c r="K34" s="6" t="s">
        <v>133</v>
      </c>
      <c r="L34" s="6" t="s">
        <v>17</v>
      </c>
      <c r="M34" s="6" t="s">
        <v>234</v>
      </c>
      <c r="N34">
        <f>1-631/924-3181</f>
        <v>-3180.6829004329006</v>
      </c>
    </row>
    <row r="35" spans="1:14" ht="12.75">
      <c r="A35" s="3">
        <f t="shared" si="0"/>
        <v>34</v>
      </c>
      <c r="B35" s="2" t="s">
        <v>273</v>
      </c>
      <c r="C35" s="1"/>
      <c r="D35" s="1" t="s">
        <v>274</v>
      </c>
      <c r="E35" s="1" t="s">
        <v>12</v>
      </c>
      <c r="F35" s="1" t="s">
        <v>160</v>
      </c>
      <c r="G35" s="1">
        <v>85260</v>
      </c>
      <c r="H35" s="1" t="s">
        <v>275</v>
      </c>
      <c r="I35" s="1" t="s">
        <v>276</v>
      </c>
      <c r="J35" s="6">
        <v>27</v>
      </c>
      <c r="K35" s="6" t="s">
        <v>133</v>
      </c>
      <c r="L35" s="6" t="s">
        <v>17</v>
      </c>
      <c r="M35" s="6" t="s">
        <v>277</v>
      </c>
      <c r="N35">
        <f>1-480/607-1218</f>
        <v>-1217.7907742998352</v>
      </c>
    </row>
    <row r="36" spans="1:14" ht="12.75">
      <c r="A36" s="3">
        <f t="shared" si="0"/>
        <v>35</v>
      </c>
      <c r="B36" s="2" t="s">
        <v>382</v>
      </c>
      <c r="C36" s="1"/>
      <c r="D36" s="1"/>
      <c r="E36" s="1"/>
      <c r="F36" s="1"/>
      <c r="G36" s="1"/>
      <c r="H36" s="1"/>
      <c r="I36" s="1"/>
      <c r="J36" s="6">
        <v>27</v>
      </c>
      <c r="K36" s="6" t="s">
        <v>133</v>
      </c>
      <c r="L36" s="6"/>
      <c r="M36" s="6" t="s">
        <v>310</v>
      </c>
      <c r="N36" t="s">
        <v>392</v>
      </c>
    </row>
    <row r="37" spans="1:14" ht="12.75">
      <c r="A37" s="3">
        <f t="shared" si="0"/>
        <v>36</v>
      </c>
      <c r="B37" s="2" t="s">
        <v>121</v>
      </c>
      <c r="C37" s="1" t="s">
        <v>122</v>
      </c>
      <c r="D37" s="1"/>
      <c r="E37" s="1" t="s">
        <v>12</v>
      </c>
      <c r="F37" s="1" t="s">
        <v>34</v>
      </c>
      <c r="G37" s="1">
        <v>92084</v>
      </c>
      <c r="H37" s="1" t="s">
        <v>123</v>
      </c>
      <c r="I37" s="1" t="s">
        <v>124</v>
      </c>
      <c r="J37" s="6">
        <v>26</v>
      </c>
      <c r="K37" s="6" t="s">
        <v>125</v>
      </c>
      <c r="L37" s="6">
        <v>16</v>
      </c>
      <c r="M37" s="6" t="s">
        <v>126</v>
      </c>
      <c r="N37">
        <f>1-760/945-4231</f>
        <v>-4230.804232804233</v>
      </c>
    </row>
    <row r="38" spans="1:14" ht="12.75">
      <c r="A38" s="3">
        <f t="shared" si="0"/>
        <v>37</v>
      </c>
      <c r="B38" s="2" t="s">
        <v>202</v>
      </c>
      <c r="C38" s="1"/>
      <c r="D38" s="1" t="s">
        <v>203</v>
      </c>
      <c r="E38" s="1" t="s">
        <v>12</v>
      </c>
      <c r="F38" s="1" t="s">
        <v>27</v>
      </c>
      <c r="G38" s="1">
        <v>18407</v>
      </c>
      <c r="H38" s="1" t="s">
        <v>204</v>
      </c>
      <c r="I38" s="1" t="s">
        <v>205</v>
      </c>
      <c r="J38" s="6">
        <v>27</v>
      </c>
      <c r="K38" s="6" t="s">
        <v>206</v>
      </c>
      <c r="L38" s="6" t="s">
        <v>17</v>
      </c>
      <c r="M38" s="6" t="s">
        <v>207</v>
      </c>
      <c r="N38">
        <f>1-570/2828435</f>
        <v>0.9997984751284721</v>
      </c>
    </row>
    <row r="39" spans="1:13" ht="12.75">
      <c r="A39" s="3">
        <f t="shared" si="0"/>
        <v>38</v>
      </c>
      <c r="B39" s="2" t="s">
        <v>186</v>
      </c>
      <c r="C39" s="1"/>
      <c r="D39" s="1" t="s">
        <v>187</v>
      </c>
      <c r="E39" s="1" t="s">
        <v>12</v>
      </c>
      <c r="F39" s="1" t="s">
        <v>149</v>
      </c>
      <c r="G39" s="1">
        <v>61602</v>
      </c>
      <c r="H39" s="1" t="s">
        <v>188</v>
      </c>
      <c r="I39" s="1" t="s">
        <v>189</v>
      </c>
      <c r="J39" s="6">
        <v>13</v>
      </c>
      <c r="K39" s="6" t="s">
        <v>63</v>
      </c>
      <c r="L39" s="6" t="s">
        <v>17</v>
      </c>
      <c r="M39" s="6" t="s">
        <v>190</v>
      </c>
    </row>
    <row r="40" spans="1:14" ht="12.75">
      <c r="A40" s="3">
        <f t="shared" si="0"/>
        <v>39</v>
      </c>
      <c r="B40" s="2" t="s">
        <v>39</v>
      </c>
      <c r="C40" s="1"/>
      <c r="D40" s="1" t="s">
        <v>40</v>
      </c>
      <c r="E40" s="1" t="s">
        <v>12</v>
      </c>
      <c r="F40" s="1" t="s">
        <v>41</v>
      </c>
      <c r="G40" s="1">
        <v>53186</v>
      </c>
      <c r="H40" s="1" t="s">
        <v>42</v>
      </c>
      <c r="I40" s="1" t="s">
        <v>43</v>
      </c>
      <c r="J40" s="6">
        <v>12</v>
      </c>
      <c r="K40" s="6" t="s">
        <v>44</v>
      </c>
      <c r="L40" s="6">
        <v>20</v>
      </c>
      <c r="M40" s="6" t="s">
        <v>45</v>
      </c>
      <c r="N40">
        <f>1-262/542-222</f>
        <v>-221.48339483394835</v>
      </c>
    </row>
    <row r="41" spans="1:14" ht="12.75">
      <c r="A41" s="3">
        <f t="shared" si="0"/>
        <v>40</v>
      </c>
      <c r="B41" s="2" t="s">
        <v>128</v>
      </c>
      <c r="C41" s="1"/>
      <c r="D41" s="1" t="s">
        <v>129</v>
      </c>
      <c r="E41" s="1" t="s">
        <v>12</v>
      </c>
      <c r="F41" s="1" t="s">
        <v>130</v>
      </c>
      <c r="G41" s="1">
        <v>8540</v>
      </c>
      <c r="H41" s="1" t="s">
        <v>131</v>
      </c>
      <c r="I41" s="1" t="s">
        <v>132</v>
      </c>
      <c r="J41" s="6">
        <v>27</v>
      </c>
      <c r="K41" s="6" t="s">
        <v>133</v>
      </c>
      <c r="L41" s="6">
        <v>943</v>
      </c>
      <c r="M41" s="6" t="s">
        <v>134</v>
      </c>
      <c r="N41">
        <f>1-609/987-1202</f>
        <v>-1201.6170212765958</v>
      </c>
    </row>
    <row r="42" spans="1:14" ht="12.75">
      <c r="A42" s="3">
        <f t="shared" si="0"/>
        <v>41</v>
      </c>
      <c r="B42" s="2" t="s">
        <v>161</v>
      </c>
      <c r="C42" s="1"/>
      <c r="D42" s="1" t="s">
        <v>162</v>
      </c>
      <c r="E42" s="1" t="s">
        <v>12</v>
      </c>
      <c r="F42" s="1" t="s">
        <v>127</v>
      </c>
      <c r="G42" s="1">
        <v>1373</v>
      </c>
      <c r="H42" s="1" t="s">
        <v>163</v>
      </c>
      <c r="I42" s="1" t="s">
        <v>164</v>
      </c>
      <c r="J42" s="6">
        <v>27</v>
      </c>
      <c r="K42" s="6" t="s">
        <v>165</v>
      </c>
      <c r="L42" s="6">
        <v>9</v>
      </c>
      <c r="M42" s="6" t="s">
        <v>166</v>
      </c>
      <c r="N42">
        <f>1-413/665-2266</f>
        <v>-2265.621052631579</v>
      </c>
    </row>
    <row r="43" spans="1:14" ht="12.75">
      <c r="A43" s="3">
        <f t="shared" si="0"/>
        <v>42</v>
      </c>
      <c r="B43" s="2" t="s">
        <v>343</v>
      </c>
      <c r="C43" s="1"/>
      <c r="D43" s="1" t="s">
        <v>344</v>
      </c>
      <c r="E43" s="1" t="s">
        <v>12</v>
      </c>
      <c r="F43" s="1" t="s">
        <v>210</v>
      </c>
      <c r="G43" s="1">
        <v>77070</v>
      </c>
      <c r="H43" s="1" t="s">
        <v>345</v>
      </c>
      <c r="I43" s="1" t="s">
        <v>346</v>
      </c>
      <c r="J43" s="6">
        <v>27</v>
      </c>
      <c r="K43" s="6" t="s">
        <v>133</v>
      </c>
      <c r="L43" s="6" t="s">
        <v>17</v>
      </c>
      <c r="M43" s="6" t="s">
        <v>347</v>
      </c>
      <c r="N43">
        <f>1-281/807-4420</f>
        <v>-4419.348203221809</v>
      </c>
    </row>
    <row r="44" spans="1:14" ht="12.75">
      <c r="A44" s="3">
        <f t="shared" si="0"/>
        <v>43</v>
      </c>
      <c r="B44" s="2" t="s">
        <v>304</v>
      </c>
      <c r="C44" s="1" t="s">
        <v>305</v>
      </c>
      <c r="D44" s="1" t="s">
        <v>306</v>
      </c>
      <c r="E44" s="1" t="s">
        <v>12</v>
      </c>
      <c r="F44" s="1" t="s">
        <v>307</v>
      </c>
      <c r="G44" s="1">
        <v>55112</v>
      </c>
      <c r="H44" s="1" t="s">
        <v>308</v>
      </c>
      <c r="I44" s="1" t="s">
        <v>309</v>
      </c>
      <c r="J44" s="6">
        <v>27</v>
      </c>
      <c r="K44" s="6" t="s">
        <v>133</v>
      </c>
      <c r="L44" s="6" t="s">
        <v>17</v>
      </c>
      <c r="M44" s="6" t="s">
        <v>310</v>
      </c>
      <c r="N44">
        <f>1-651/766-6321</f>
        <v>-6320.8498694516975</v>
      </c>
    </row>
    <row r="45" spans="1:14" ht="12.75">
      <c r="A45" s="3">
        <f t="shared" si="0"/>
        <v>44</v>
      </c>
      <c r="B45" s="2" t="s">
        <v>235</v>
      </c>
      <c r="C45" s="1"/>
      <c r="D45" s="1" t="s">
        <v>236</v>
      </c>
      <c r="E45" s="1" t="s">
        <v>12</v>
      </c>
      <c r="F45" s="1" t="s">
        <v>237</v>
      </c>
      <c r="G45" s="1">
        <v>74078</v>
      </c>
      <c r="H45" s="1" t="s">
        <v>238</v>
      </c>
      <c r="I45" s="1" t="s">
        <v>239</v>
      </c>
      <c r="J45" s="6">
        <v>27</v>
      </c>
      <c r="K45" s="6" t="s">
        <v>133</v>
      </c>
      <c r="L45" s="6" t="s">
        <v>17</v>
      </c>
      <c r="M45" s="6" t="s">
        <v>240</v>
      </c>
      <c r="N45">
        <f>1-405/744-8312</f>
        <v>-8311.54435483871</v>
      </c>
    </row>
    <row r="46" spans="1:14" ht="12.75">
      <c r="A46" s="3">
        <f t="shared" si="0"/>
        <v>45</v>
      </c>
      <c r="B46" s="2" t="s">
        <v>241</v>
      </c>
      <c r="C46" s="1"/>
      <c r="D46" s="1" t="s">
        <v>242</v>
      </c>
      <c r="E46" s="1" t="s">
        <v>12</v>
      </c>
      <c r="F46" s="1" t="s">
        <v>87</v>
      </c>
      <c r="G46" s="1">
        <v>80020</v>
      </c>
      <c r="H46" s="1" t="s">
        <v>243</v>
      </c>
      <c r="I46" s="1" t="s">
        <v>244</v>
      </c>
      <c r="J46" s="6">
        <v>27</v>
      </c>
      <c r="K46" s="6" t="s">
        <v>133</v>
      </c>
      <c r="L46" s="6" t="s">
        <v>17</v>
      </c>
      <c r="M46" s="6" t="s">
        <v>245</v>
      </c>
      <c r="N46">
        <f>1-800/468-6090</f>
        <v>-6090.709401709401</v>
      </c>
    </row>
    <row r="47" spans="1:14" ht="12.75">
      <c r="A47" s="3">
        <f t="shared" si="0"/>
        <v>46</v>
      </c>
      <c r="B47" s="2" t="s">
        <v>378</v>
      </c>
      <c r="C47" s="1"/>
      <c r="D47" s="1"/>
      <c r="E47" s="1"/>
      <c r="F47" s="1"/>
      <c r="G47" s="1"/>
      <c r="H47" s="1"/>
      <c r="I47" s="1"/>
      <c r="J47" s="6">
        <v>27</v>
      </c>
      <c r="K47" s="6" t="s">
        <v>133</v>
      </c>
      <c r="L47" s="6"/>
      <c r="M47" s="6" t="s">
        <v>400</v>
      </c>
      <c r="N47" t="s">
        <v>388</v>
      </c>
    </row>
    <row r="48" spans="1:14" ht="12.75">
      <c r="A48" s="3">
        <f t="shared" si="0"/>
        <v>47</v>
      </c>
      <c r="B48" s="2" t="s">
        <v>154</v>
      </c>
      <c r="C48" s="1"/>
      <c r="D48" s="1" t="s">
        <v>155</v>
      </c>
      <c r="E48" s="1" t="s">
        <v>12</v>
      </c>
      <c r="F48" s="1" t="s">
        <v>34</v>
      </c>
      <c r="G48" s="1">
        <v>93940</v>
      </c>
      <c r="H48" s="1" t="s">
        <v>156</v>
      </c>
      <c r="I48" s="1" t="s">
        <v>157</v>
      </c>
      <c r="J48" s="6">
        <v>27</v>
      </c>
      <c r="K48" s="6" t="s">
        <v>158</v>
      </c>
      <c r="L48" s="6">
        <v>9</v>
      </c>
      <c r="M48" s="6" t="s">
        <v>159</v>
      </c>
      <c r="N48">
        <f>1-831/373-701</f>
        <v>-702.2278820375335</v>
      </c>
    </row>
    <row r="49" spans="1:14" ht="12.75">
      <c r="A49" s="3">
        <f t="shared" si="0"/>
        <v>48</v>
      </c>
      <c r="B49" s="2" t="s">
        <v>379</v>
      </c>
      <c r="C49" s="1"/>
      <c r="D49" s="1"/>
      <c r="E49" s="1"/>
      <c r="F49" s="1"/>
      <c r="G49" s="1"/>
      <c r="H49" s="1"/>
      <c r="I49" s="1"/>
      <c r="J49" s="6">
        <v>27</v>
      </c>
      <c r="K49" s="6" t="s">
        <v>133</v>
      </c>
      <c r="L49" s="6"/>
      <c r="M49" s="6" t="s">
        <v>401</v>
      </c>
      <c r="N49" t="s">
        <v>389</v>
      </c>
    </row>
    <row r="50" spans="1:14" ht="12.75">
      <c r="A50" s="3">
        <f t="shared" si="0"/>
        <v>49</v>
      </c>
      <c r="B50" s="2" t="s">
        <v>353</v>
      </c>
      <c r="C50" s="1" t="s">
        <v>354</v>
      </c>
      <c r="D50" s="1" t="s">
        <v>355</v>
      </c>
      <c r="E50" s="1" t="s">
        <v>12</v>
      </c>
      <c r="F50" s="1" t="s">
        <v>127</v>
      </c>
      <c r="G50" s="1">
        <v>2169</v>
      </c>
      <c r="H50" s="1" t="s">
        <v>356</v>
      </c>
      <c r="I50" s="1" t="s">
        <v>357</v>
      </c>
      <c r="J50" s="6">
        <v>27</v>
      </c>
      <c r="K50" s="6" t="s">
        <v>133</v>
      </c>
      <c r="L50" s="6" t="s">
        <v>17</v>
      </c>
      <c r="M50" s="6"/>
      <c r="N50">
        <f>1-609/987-1202</f>
        <v>-1201.6170212765958</v>
      </c>
    </row>
    <row r="51" spans="1:14" ht="12.75">
      <c r="A51" s="3">
        <f t="shared" si="0"/>
        <v>50</v>
      </c>
      <c r="B51" s="2" t="s">
        <v>246</v>
      </c>
      <c r="C51" s="1"/>
      <c r="D51" s="1" t="s">
        <v>247</v>
      </c>
      <c r="E51" s="1" t="s">
        <v>12</v>
      </c>
      <c r="F51" s="1" t="s">
        <v>27</v>
      </c>
      <c r="G51" s="1">
        <v>19404</v>
      </c>
      <c r="H51" s="1" t="s">
        <v>248</v>
      </c>
      <c r="I51" s="1" t="s">
        <v>249</v>
      </c>
      <c r="J51" s="6">
        <v>27</v>
      </c>
      <c r="K51" s="6" t="s">
        <v>133</v>
      </c>
      <c r="L51" s="6" t="s">
        <v>17</v>
      </c>
      <c r="M51" s="6" t="s">
        <v>250</v>
      </c>
      <c r="N51" s="2">
        <f>1-610/277-6100</f>
        <v>-6101.202166064982</v>
      </c>
    </row>
    <row r="52" spans="1:14" ht="12.75">
      <c r="A52" s="3">
        <f t="shared" si="0"/>
        <v>51</v>
      </c>
      <c r="B52" s="2" t="s">
        <v>338</v>
      </c>
      <c r="C52" s="1"/>
      <c r="D52" s="1" t="s">
        <v>339</v>
      </c>
      <c r="E52" s="1" t="s">
        <v>12</v>
      </c>
      <c r="F52" s="1" t="s">
        <v>307</v>
      </c>
      <c r="G52" s="1">
        <v>55432</v>
      </c>
      <c r="H52" s="1" t="s">
        <v>340</v>
      </c>
      <c r="I52" s="1" t="s">
        <v>341</v>
      </c>
      <c r="J52" s="6">
        <v>27</v>
      </c>
      <c r="K52" s="6" t="s">
        <v>133</v>
      </c>
      <c r="L52" s="6" t="s">
        <v>17</v>
      </c>
      <c r="M52" s="6" t="s">
        <v>342</v>
      </c>
      <c r="N52" s="2">
        <f>1-763/574-5000</f>
        <v>-5000.329268292683</v>
      </c>
    </row>
    <row r="53" spans="1:14" ht="12.75">
      <c r="A53" s="3">
        <f t="shared" si="0"/>
        <v>52</v>
      </c>
      <c r="B53" s="2" t="s">
        <v>147</v>
      </c>
      <c r="C53" s="1"/>
      <c r="D53" s="1" t="s">
        <v>148</v>
      </c>
      <c r="E53" s="1" t="s">
        <v>12</v>
      </c>
      <c r="F53" s="1" t="s">
        <v>149</v>
      </c>
      <c r="G53" s="1">
        <v>60423</v>
      </c>
      <c r="H53" s="1" t="s">
        <v>150</v>
      </c>
      <c r="I53" s="1" t="s">
        <v>151</v>
      </c>
      <c r="J53" s="6" t="s">
        <v>113</v>
      </c>
      <c r="K53" s="6" t="s">
        <v>152</v>
      </c>
      <c r="L53" s="6">
        <v>25</v>
      </c>
      <c r="M53" s="6" t="s">
        <v>153</v>
      </c>
      <c r="N53" s="2">
        <f>1-815/469-3911</f>
        <v>-3911.7377398720682</v>
      </c>
    </row>
    <row r="54" spans="1:14" ht="12.75">
      <c r="A54" s="3">
        <f t="shared" si="0"/>
        <v>53</v>
      </c>
      <c r="B54" s="2" t="s">
        <v>147</v>
      </c>
      <c r="C54" s="1"/>
      <c r="D54" s="1" t="s">
        <v>148</v>
      </c>
      <c r="E54" s="1" t="s">
        <v>12</v>
      </c>
      <c r="F54" s="1" t="s">
        <v>149</v>
      </c>
      <c r="G54" s="1">
        <v>60423</v>
      </c>
      <c r="H54" s="1" t="s">
        <v>150</v>
      </c>
      <c r="I54" s="1" t="s">
        <v>151</v>
      </c>
      <c r="J54" s="6">
        <v>27</v>
      </c>
      <c r="K54" s="6" t="s">
        <v>133</v>
      </c>
      <c r="L54" s="6" t="s">
        <v>17</v>
      </c>
      <c r="M54" s="6" t="s">
        <v>311</v>
      </c>
      <c r="N54" s="2">
        <f>1-815/469-3911</f>
        <v>-3911.7377398720682</v>
      </c>
    </row>
    <row r="55" spans="1:14" ht="12.75">
      <c r="A55" s="3">
        <f t="shared" si="0"/>
        <v>54</v>
      </c>
      <c r="B55" s="2" t="s">
        <v>251</v>
      </c>
      <c r="C55" s="1"/>
      <c r="D55" s="1" t="s">
        <v>252</v>
      </c>
      <c r="E55" s="1" t="s">
        <v>12</v>
      </c>
      <c r="F55" s="1" t="s">
        <v>253</v>
      </c>
      <c r="G55" s="1">
        <v>30577</v>
      </c>
      <c r="H55" s="1" t="s">
        <v>254</v>
      </c>
      <c r="I55" s="1" t="s">
        <v>255</v>
      </c>
      <c r="J55" s="6">
        <v>27</v>
      </c>
      <c r="K55" s="6" t="s">
        <v>133</v>
      </c>
      <c r="L55" s="6" t="s">
        <v>17</v>
      </c>
      <c r="M55" s="6" t="s">
        <v>256</v>
      </c>
      <c r="N55" s="2">
        <f>1-706/297-2852</f>
        <v>-2853.3771043771044</v>
      </c>
    </row>
    <row r="56" spans="1:14" ht="12.75">
      <c r="A56" s="3">
        <f t="shared" si="0"/>
        <v>55</v>
      </c>
      <c r="B56" s="2" t="s">
        <v>380</v>
      </c>
      <c r="C56" s="1"/>
      <c r="D56" s="1"/>
      <c r="E56" s="1"/>
      <c r="F56" s="1"/>
      <c r="G56" s="1"/>
      <c r="H56" s="1"/>
      <c r="I56" s="1"/>
      <c r="J56" s="6">
        <v>27</v>
      </c>
      <c r="K56" s="6" t="s">
        <v>133</v>
      </c>
      <c r="L56" s="6"/>
      <c r="M56" s="6" t="s">
        <v>402</v>
      </c>
      <c r="N56" s="2" t="s">
        <v>390</v>
      </c>
    </row>
    <row r="57" spans="1:14" ht="12.75">
      <c r="A57" s="3">
        <f t="shared" si="0"/>
        <v>56</v>
      </c>
      <c r="B57" s="2" t="s">
        <v>135</v>
      </c>
      <c r="C57" s="1" t="s">
        <v>136</v>
      </c>
      <c r="D57" s="1" t="s">
        <v>137</v>
      </c>
      <c r="E57" s="1" t="s">
        <v>12</v>
      </c>
      <c r="F57" s="1" t="s">
        <v>67</v>
      </c>
      <c r="G57" s="1">
        <v>7410</v>
      </c>
      <c r="H57" s="1" t="s">
        <v>138</v>
      </c>
      <c r="I57" s="1" t="s">
        <v>139</v>
      </c>
      <c r="J57" s="6">
        <v>27</v>
      </c>
      <c r="K57" s="6" t="s">
        <v>133</v>
      </c>
      <c r="L57" s="6" t="s">
        <v>17</v>
      </c>
      <c r="M57" s="6"/>
      <c r="N57" s="2">
        <f>1-609/987-1202</f>
        <v>-1201.6170212765958</v>
      </c>
    </row>
    <row r="58" spans="1:14" ht="12.75">
      <c r="A58" s="3">
        <f t="shared" si="0"/>
        <v>57</v>
      </c>
      <c r="B58" s="2" t="s">
        <v>257</v>
      </c>
      <c r="C58" s="1"/>
      <c r="D58" s="1" t="s">
        <v>258</v>
      </c>
      <c r="E58" s="1" t="s">
        <v>12</v>
      </c>
      <c r="F58" s="1" t="s">
        <v>253</v>
      </c>
      <c r="G58" s="1">
        <v>30728</v>
      </c>
      <c r="H58" s="1" t="s">
        <v>259</v>
      </c>
      <c r="I58" s="1" t="s">
        <v>260</v>
      </c>
      <c r="J58" s="6">
        <v>27</v>
      </c>
      <c r="K58" s="6" t="s">
        <v>133</v>
      </c>
      <c r="L58" s="6" t="s">
        <v>17</v>
      </c>
      <c r="M58" s="6" t="s">
        <v>261</v>
      </c>
      <c r="N58" s="2">
        <f>1-800/282-7673</f>
        <v>-7674.836879432624</v>
      </c>
    </row>
    <row r="59" spans="1:14" ht="12.75">
      <c r="A59" s="3">
        <f t="shared" si="0"/>
        <v>58</v>
      </c>
      <c r="B59" s="2" t="s">
        <v>282</v>
      </c>
      <c r="C59" s="1"/>
      <c r="D59" s="1" t="s">
        <v>283</v>
      </c>
      <c r="E59" s="1" t="s">
        <v>12</v>
      </c>
      <c r="F59" s="1" t="s">
        <v>130</v>
      </c>
      <c r="G59" s="1" t="s">
        <v>284</v>
      </c>
      <c r="H59" s="1" t="s">
        <v>285</v>
      </c>
      <c r="I59" s="1" t="s">
        <v>286</v>
      </c>
      <c r="J59" s="6">
        <v>27</v>
      </c>
      <c r="K59" s="6" t="s">
        <v>133</v>
      </c>
      <c r="L59" s="6" t="s">
        <v>17</v>
      </c>
      <c r="M59" s="6" t="s">
        <v>287</v>
      </c>
      <c r="N59" s="2">
        <f>1-973/439-3865</f>
        <v>-3866.2164009111616</v>
      </c>
    </row>
    <row r="60" spans="1:14" ht="12.75">
      <c r="A60" s="3">
        <f t="shared" si="0"/>
        <v>59</v>
      </c>
      <c r="B60" s="2" t="s">
        <v>173</v>
      </c>
      <c r="C60" s="1"/>
      <c r="D60" s="1" t="s">
        <v>174</v>
      </c>
      <c r="E60" s="1" t="s">
        <v>12</v>
      </c>
      <c r="F60" s="1" t="s">
        <v>175</v>
      </c>
      <c r="G60" s="1">
        <v>84111</v>
      </c>
      <c r="H60" s="1" t="s">
        <v>176</v>
      </c>
      <c r="I60" s="1" t="s">
        <v>177</v>
      </c>
      <c r="J60" s="6">
        <v>27</v>
      </c>
      <c r="K60" s="6" t="s">
        <v>178</v>
      </c>
      <c r="L60" s="6" t="s">
        <v>17</v>
      </c>
      <c r="M60" s="6" t="s">
        <v>179</v>
      </c>
      <c r="N60" s="2">
        <f>1-801/363-9127</f>
        <v>-9128.206611570247</v>
      </c>
    </row>
    <row r="61" spans="1:14" ht="12.75">
      <c r="A61" s="3">
        <f t="shared" si="0"/>
        <v>60</v>
      </c>
      <c r="B61" s="2" t="s">
        <v>262</v>
      </c>
      <c r="C61" s="1"/>
      <c r="D61" s="1" t="s">
        <v>263</v>
      </c>
      <c r="E61" s="1" t="s">
        <v>12</v>
      </c>
      <c r="F61" s="1" t="s">
        <v>34</v>
      </c>
      <c r="G61" s="1" t="s">
        <v>264</v>
      </c>
      <c r="H61" s="1" t="s">
        <v>265</v>
      </c>
      <c r="I61" s="1" t="s">
        <v>266</v>
      </c>
      <c r="J61" s="6">
        <v>27</v>
      </c>
      <c r="K61" s="6" t="s">
        <v>133</v>
      </c>
      <c r="L61" s="6" t="s">
        <v>17</v>
      </c>
      <c r="M61" s="6" t="s">
        <v>267</v>
      </c>
      <c r="N61" s="2">
        <f>1-800/399-7107</f>
        <v>-7108.005012531328</v>
      </c>
    </row>
    <row r="62" spans="1:14" ht="12.75">
      <c r="A62" s="3">
        <f t="shared" si="0"/>
        <v>61</v>
      </c>
      <c r="B62" s="2" t="s">
        <v>25</v>
      </c>
      <c r="C62" s="1"/>
      <c r="D62" s="1" t="s">
        <v>26</v>
      </c>
      <c r="E62" s="1" t="s">
        <v>12</v>
      </c>
      <c r="F62" s="1" t="s">
        <v>27</v>
      </c>
      <c r="G62" s="1">
        <v>19403</v>
      </c>
      <c r="H62" s="1" t="s">
        <v>28</v>
      </c>
      <c r="I62" s="1" t="s">
        <v>29</v>
      </c>
      <c r="J62" s="6">
        <v>27</v>
      </c>
      <c r="K62" s="6" t="s">
        <v>30</v>
      </c>
      <c r="L62" s="6">
        <v>25</v>
      </c>
      <c r="M62" s="6" t="s">
        <v>31</v>
      </c>
      <c r="N62" s="2">
        <f>1-610/631-600</f>
        <v>-599.9667194928685</v>
      </c>
    </row>
    <row r="63" spans="1:14" ht="12.75">
      <c r="A63" s="3">
        <f t="shared" si="0"/>
        <v>62</v>
      </c>
      <c r="B63" s="2" t="s">
        <v>196</v>
      </c>
      <c r="C63" s="1"/>
      <c r="D63" s="1" t="s">
        <v>197</v>
      </c>
      <c r="E63" s="1" t="s">
        <v>12</v>
      </c>
      <c r="F63" s="1" t="s">
        <v>198</v>
      </c>
      <c r="G63" s="1">
        <v>46383</v>
      </c>
      <c r="H63" s="1" t="s">
        <v>199</v>
      </c>
      <c r="I63" s="1" t="s">
        <v>200</v>
      </c>
      <c r="J63" s="6">
        <v>13</v>
      </c>
      <c r="K63" s="6" t="s">
        <v>201</v>
      </c>
      <c r="L63" s="6" t="s">
        <v>17</v>
      </c>
      <c r="M63" s="6"/>
      <c r="N63" s="2"/>
    </row>
    <row r="64" spans="1:14" ht="12.75">
      <c r="A64" s="3">
        <f t="shared" si="0"/>
        <v>63</v>
      </c>
      <c r="B64" s="2" t="s">
        <v>376</v>
      </c>
      <c r="C64" s="1"/>
      <c r="D64" s="1"/>
      <c r="E64" s="1"/>
      <c r="F64" s="1"/>
      <c r="G64" s="1"/>
      <c r="H64" s="1"/>
      <c r="I64" s="1"/>
      <c r="J64" s="6">
        <v>27</v>
      </c>
      <c r="K64" s="6" t="s">
        <v>133</v>
      </c>
      <c r="L64" s="6"/>
      <c r="M64" s="6" t="s">
        <v>403</v>
      </c>
      <c r="N64" s="2" t="s">
        <v>386</v>
      </c>
    </row>
    <row r="65" spans="1:14" ht="12.75">
      <c r="A65" s="3">
        <f t="shared" si="0"/>
        <v>64</v>
      </c>
      <c r="B65" s="2" t="s">
        <v>167</v>
      </c>
      <c r="C65" s="1"/>
      <c r="D65" s="1" t="s">
        <v>168</v>
      </c>
      <c r="E65" s="1" t="s">
        <v>12</v>
      </c>
      <c r="F65" s="1" t="s">
        <v>34</v>
      </c>
      <c r="G65" s="1">
        <v>93722</v>
      </c>
      <c r="H65" s="1" t="s">
        <v>169</v>
      </c>
      <c r="I65" s="1" t="s">
        <v>170</v>
      </c>
      <c r="J65" s="6" t="s">
        <v>113</v>
      </c>
      <c r="K65" s="6" t="s">
        <v>171</v>
      </c>
      <c r="L65" s="6" t="s">
        <v>17</v>
      </c>
      <c r="M65" s="6" t="s">
        <v>172</v>
      </c>
      <c r="N65" s="2"/>
    </row>
    <row r="66" spans="1:14" ht="12.75">
      <c r="A66" s="3">
        <f t="shared" si="0"/>
        <v>65</v>
      </c>
      <c r="B66" s="2" t="s">
        <v>318</v>
      </c>
      <c r="C66" s="1"/>
      <c r="D66" s="1" t="s">
        <v>319</v>
      </c>
      <c r="E66" s="1" t="s">
        <v>12</v>
      </c>
      <c r="F66" s="1" t="s">
        <v>20</v>
      </c>
      <c r="G66" s="1">
        <v>44667</v>
      </c>
      <c r="H66" s="1" t="s">
        <v>320</v>
      </c>
      <c r="I66" s="1" t="s">
        <v>321</v>
      </c>
      <c r="J66" s="6">
        <v>27</v>
      </c>
      <c r="K66" s="6" t="s">
        <v>133</v>
      </c>
      <c r="L66" s="6" t="s">
        <v>17</v>
      </c>
      <c r="M66" s="6" t="s">
        <v>322</v>
      </c>
      <c r="N66" s="2">
        <f>1-330/684-5248</f>
        <v>-5247.482456140351</v>
      </c>
    </row>
    <row r="67" spans="1:14" ht="12.75">
      <c r="A67" s="3">
        <f t="shared" si="0"/>
        <v>66</v>
      </c>
      <c r="B67" s="2" t="s">
        <v>52</v>
      </c>
      <c r="C67" s="1"/>
      <c r="D67" s="1" t="s">
        <v>53</v>
      </c>
      <c r="E67" s="1" t="s">
        <v>12</v>
      </c>
      <c r="F67" s="1" t="s">
        <v>20</v>
      </c>
      <c r="G67" s="1">
        <v>44053</v>
      </c>
      <c r="H67" s="1" t="s">
        <v>54</v>
      </c>
      <c r="I67" s="1" t="s">
        <v>55</v>
      </c>
      <c r="J67" s="6">
        <v>12</v>
      </c>
      <c r="K67" s="6" t="s">
        <v>56</v>
      </c>
      <c r="L67" s="6">
        <v>27</v>
      </c>
      <c r="M67" s="6" t="s">
        <v>57</v>
      </c>
      <c r="N67" s="2">
        <f>1-440/282-8008</f>
        <v>-8008.560283687943</v>
      </c>
    </row>
    <row r="68" spans="1:14" ht="12.75">
      <c r="A68" s="3">
        <f aca="true" t="shared" si="1" ref="A68:A74">A67+1</f>
        <v>67</v>
      </c>
      <c r="B68" s="2" t="s">
        <v>65</v>
      </c>
      <c r="C68" s="1"/>
      <c r="D68" s="1" t="s">
        <v>66</v>
      </c>
      <c r="E68" s="1" t="s">
        <v>12</v>
      </c>
      <c r="F68" s="1" t="s">
        <v>67</v>
      </c>
      <c r="G68" s="1">
        <v>10013</v>
      </c>
      <c r="H68" s="1" t="s">
        <v>68</v>
      </c>
      <c r="I68" s="1" t="s">
        <v>69</v>
      </c>
      <c r="J68" s="6">
        <v>13</v>
      </c>
      <c r="K68" s="6" t="s">
        <v>70</v>
      </c>
      <c r="L68" s="6">
        <v>15</v>
      </c>
      <c r="M68" s="6" t="s">
        <v>71</v>
      </c>
      <c r="N68" s="2">
        <f>1-212/219-633</f>
        <v>-632.9680365296804</v>
      </c>
    </row>
    <row r="69" spans="1:14" ht="12.75">
      <c r="A69" s="3">
        <f t="shared" si="1"/>
        <v>68</v>
      </c>
      <c r="B69" s="2" t="s">
        <v>107</v>
      </c>
      <c r="C69" s="1"/>
      <c r="D69" s="1" t="s">
        <v>108</v>
      </c>
      <c r="E69" s="1" t="s">
        <v>12</v>
      </c>
      <c r="F69" s="1" t="s">
        <v>34</v>
      </c>
      <c r="G69" s="1">
        <v>92590</v>
      </c>
      <c r="H69" s="1" t="s">
        <v>109</v>
      </c>
      <c r="I69" s="1" t="s">
        <v>110</v>
      </c>
      <c r="J69" s="6">
        <v>27</v>
      </c>
      <c r="K69" s="6" t="s">
        <v>111</v>
      </c>
      <c r="L69" s="6">
        <v>24</v>
      </c>
      <c r="M69" s="6" t="s">
        <v>112</v>
      </c>
      <c r="N69" s="2">
        <f>1-951/695-5545</f>
        <v>-5545.368345323741</v>
      </c>
    </row>
    <row r="70" spans="1:14" ht="12.75">
      <c r="A70" s="3">
        <f t="shared" si="1"/>
        <v>69</v>
      </c>
      <c r="B70" s="2" t="s">
        <v>367</v>
      </c>
      <c r="C70" s="1"/>
      <c r="D70" s="1" t="s">
        <v>368</v>
      </c>
      <c r="E70" s="1" t="s">
        <v>12</v>
      </c>
      <c r="F70" s="1" t="s">
        <v>94</v>
      </c>
      <c r="G70" s="1">
        <v>97015</v>
      </c>
      <c r="H70" s="1" t="s">
        <v>369</v>
      </c>
      <c r="I70" s="1" t="s">
        <v>370</v>
      </c>
      <c r="J70" s="6">
        <v>12</v>
      </c>
      <c r="K70" s="6" t="s">
        <v>371</v>
      </c>
      <c r="L70" s="6" t="s">
        <v>17</v>
      </c>
      <c r="M70" s="6" t="s">
        <v>372</v>
      </c>
      <c r="N70" s="2">
        <f>1-503/722-3025</f>
        <v>-3024.696675900277</v>
      </c>
    </row>
    <row r="71" spans="1:14" ht="12.75">
      <c r="A71" s="3">
        <f t="shared" si="1"/>
        <v>70</v>
      </c>
      <c r="B71" s="2" t="s">
        <v>312</v>
      </c>
      <c r="C71" s="1"/>
      <c r="D71" s="1" t="s">
        <v>313</v>
      </c>
      <c r="E71" s="1" t="s">
        <v>12</v>
      </c>
      <c r="F71" s="1" t="s">
        <v>307</v>
      </c>
      <c r="G71" s="1" t="s">
        <v>314</v>
      </c>
      <c r="H71" s="1" t="s">
        <v>315</v>
      </c>
      <c r="I71" s="1" t="s">
        <v>316</v>
      </c>
      <c r="J71" s="6">
        <v>27</v>
      </c>
      <c r="K71" s="6" t="s">
        <v>133</v>
      </c>
      <c r="L71" s="6" t="s">
        <v>17</v>
      </c>
      <c r="M71" s="6" t="s">
        <v>317</v>
      </c>
      <c r="N71" s="2">
        <f>1-612/450-5000</f>
        <v>-5000.36</v>
      </c>
    </row>
    <row r="72" spans="1:14" ht="12.75">
      <c r="A72" s="3">
        <f t="shared" si="1"/>
        <v>71</v>
      </c>
      <c r="B72" s="2" t="s">
        <v>383</v>
      </c>
      <c r="C72" s="1"/>
      <c r="D72" s="1"/>
      <c r="E72" s="1"/>
      <c r="F72" s="1"/>
      <c r="G72" s="1"/>
      <c r="H72" s="1"/>
      <c r="I72" s="1"/>
      <c r="J72" s="6">
        <v>27</v>
      </c>
      <c r="K72" s="6" t="s">
        <v>133</v>
      </c>
      <c r="L72" s="6"/>
      <c r="M72" s="6" t="s">
        <v>404</v>
      </c>
      <c r="N72" s="2" t="s">
        <v>393</v>
      </c>
    </row>
    <row r="73" spans="1:14" ht="12.75">
      <c r="A73" s="3">
        <f t="shared" si="1"/>
        <v>72</v>
      </c>
      <c r="B73" s="2" t="s">
        <v>288</v>
      </c>
      <c r="C73" s="1" t="s">
        <v>289</v>
      </c>
      <c r="D73" s="1" t="s">
        <v>290</v>
      </c>
      <c r="E73" s="1" t="s">
        <v>12</v>
      </c>
      <c r="F73" s="1" t="s">
        <v>210</v>
      </c>
      <c r="G73" s="1">
        <v>77662</v>
      </c>
      <c r="H73" s="1" t="s">
        <v>291</v>
      </c>
      <c r="I73" s="1" t="s">
        <v>292</v>
      </c>
      <c r="J73" s="6">
        <v>27</v>
      </c>
      <c r="K73" s="6" t="s">
        <v>133</v>
      </c>
      <c r="L73" s="6" t="s">
        <v>17</v>
      </c>
      <c r="M73" s="6" t="s">
        <v>293</v>
      </c>
      <c r="N73" s="2">
        <f>1-409/727-2347</f>
        <v>-2346.562585969739</v>
      </c>
    </row>
    <row r="74" spans="1:14" ht="12.75">
      <c r="A74" s="3">
        <f t="shared" si="1"/>
        <v>73</v>
      </c>
      <c r="B74" s="2" t="s">
        <v>268</v>
      </c>
      <c r="C74" s="1"/>
      <c r="D74" s="1" t="s">
        <v>269</v>
      </c>
      <c r="E74" s="1" t="s">
        <v>12</v>
      </c>
      <c r="F74" s="1" t="s">
        <v>27</v>
      </c>
      <c r="G74" s="1">
        <v>19067</v>
      </c>
      <c r="H74" s="1" t="s">
        <v>270</v>
      </c>
      <c r="I74" s="1" t="s">
        <v>271</v>
      </c>
      <c r="J74" s="6">
        <v>27</v>
      </c>
      <c r="K74" s="6" t="s">
        <v>133</v>
      </c>
      <c r="L74" s="6" t="s">
        <v>17</v>
      </c>
      <c r="M74" s="6" t="s">
        <v>272</v>
      </c>
      <c r="N74" s="2">
        <f>1-215/493-3618</f>
        <v>-3617.436105476673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Hannover Fairs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Wollmer</dc:creator>
  <cp:keywords/>
  <dc:description/>
  <cp:lastModifiedBy>Ali Nia</cp:lastModifiedBy>
  <cp:lastPrinted>2005-05-20T07:25:02Z</cp:lastPrinted>
  <dcterms:created xsi:type="dcterms:W3CDTF">2005-04-05T19:44:44Z</dcterms:created>
  <dcterms:modified xsi:type="dcterms:W3CDTF">2005-05-25T10:40:39Z</dcterms:modified>
  <cp:category/>
  <cp:version/>
  <cp:contentType/>
  <cp:contentStatus/>
</cp:coreProperties>
</file>