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735" yWindow="65521" windowWidth="5220" windowHeight="5670" activeTab="1"/>
  </bookViews>
  <sheets>
    <sheet name="SUM3" sheetId="1" r:id="rId1"/>
    <sheet name="REG" sheetId="2" r:id="rId2"/>
    <sheet name="INSUR" sheetId="3" r:id="rId3"/>
    <sheet name="CERT" sheetId="4" r:id="rId4"/>
    <sheet name="COD" sheetId="5" r:id="rId5"/>
    <sheet name="MO" sheetId="6" r:id="rId6"/>
    <sheet name="SC" sheetId="7" r:id="rId7"/>
    <sheet name="RR" sheetId="8" r:id="rId8"/>
    <sheet name="DC" sheetId="9" r:id="rId9"/>
  </sheets>
  <externalReferences>
    <externalReference r:id="rId12"/>
  </externalReferences>
  <definedNames>
    <definedName name="Case__USPS">'SUM3'!$A$2</definedName>
    <definedName name="CERT1">'CERT'!$A$11:$C$25</definedName>
    <definedName name="CERT2">'CERT'!$E$11:$P$25</definedName>
    <definedName name="COD1">'COD'!$A$11:$C$25</definedName>
    <definedName name="COD2">'COD'!$E$11:$P$34</definedName>
    <definedName name="DC_1">'DC'!$A$1:$D$26</definedName>
    <definedName name="DC_2">'DC'!$F$1:$Q$26</definedName>
    <definedName name="DC_3">'DC'!$S$1:$AD$26</definedName>
    <definedName name="FWIUSED3">'SUM3'!$A$1:$D$24</definedName>
    <definedName name="INSUR1">'INSUR'!$A$11:$C$25</definedName>
    <definedName name="INSUR2">'INSUR'!$E$11:$P$29</definedName>
    <definedName name="MO1">'MO'!$A$11:$C$25</definedName>
    <definedName name="MO2">'MO'!$E$11:$P$30</definedName>
    <definedName name="POB1">#REF!</definedName>
    <definedName name="POB2">#REF!</definedName>
    <definedName name="_xlnm.Print_Titles" localSheetId="3">'CERT'!$1:$10</definedName>
    <definedName name="_xlnm.Print_Titles" localSheetId="4">'COD'!$1:$10</definedName>
    <definedName name="_xlnm.Print_Titles" localSheetId="8">'DC'!$2:$11</definedName>
    <definedName name="_xlnm.Print_Titles" localSheetId="2">'INSUR'!$1:$10</definedName>
    <definedName name="_xlnm.Print_Titles" localSheetId="5">'MO'!$1:$10</definedName>
    <definedName name="_xlnm.Print_Titles" localSheetId="1">'REG'!$1:$10</definedName>
    <definedName name="_xlnm.Print_Titles" localSheetId="7">'RR'!$1:$10</definedName>
    <definedName name="REG1">'REG'!$A$11:$C$25</definedName>
    <definedName name="REG2">'REG'!$E$11:$P$50</definedName>
    <definedName name="RR1">'RR'!$A$11:$C$25</definedName>
    <definedName name="RR2">'RR'!$E$11:$P$30</definedName>
    <definedName name="SC1">'SC'!$A$1:$C$23</definedName>
    <definedName name="SC2">'SC'!$E$1:$P$23</definedName>
  </definedNames>
  <calcPr calcMode="manual" fullCalcOnLoad="1"/>
</workbook>
</file>

<file path=xl/sharedStrings.xml><?xml version="1.0" encoding="utf-8"?>
<sst xmlns="http://schemas.openxmlformats.org/spreadsheetml/2006/main" count="473" uniqueCount="171">
  <si>
    <t>FWI</t>
  </si>
  <si>
    <t>REG1</t>
  </si>
  <si>
    <t>REG2</t>
  </si>
  <si>
    <t>SPECIAL SERVICES</t>
  </si>
  <si>
    <t>REGISTERED MAIL</t>
  </si>
  <si>
    <t>WITHOUT POSTAL INSURANCE</t>
  </si>
  <si>
    <t>DECL. VALUE $0 TO $100</t>
  </si>
  <si>
    <t>WITH POSTAL INSURANCE</t>
  </si>
  <si>
    <t>DECL. VALUE $100.01 TO $500</t>
  </si>
  <si>
    <t>RPW VOLUME</t>
  </si>
  <si>
    <t>DECL. VALUE $500.01 TO $1000</t>
  </si>
  <si>
    <t xml:space="preserve">Domestic </t>
  </si>
  <si>
    <t>DECL. VALUE $1000.01 TO $2000</t>
  </si>
  <si>
    <t>International</t>
  </si>
  <si>
    <t>DECL. VALUE $2000.01 TO $3000</t>
  </si>
  <si>
    <t>Subtotal</t>
  </si>
  <si>
    <t>DECL. VALUE $3000.01 TO $4000</t>
  </si>
  <si>
    <t>Handling Charges</t>
  </si>
  <si>
    <t>DECL. VALUE $4000.01 TO $5000</t>
  </si>
  <si>
    <t>Total Without USPS</t>
  </si>
  <si>
    <t>DECL. VALUE $5000.01 TO $6000</t>
  </si>
  <si>
    <t>DECL. VALUE $6000.01 TO $7000</t>
  </si>
  <si>
    <t>DECL. VALUE $7000.01 TO $8000</t>
  </si>
  <si>
    <t>DECL. VALUE $8000.01 TO $9000</t>
  </si>
  <si>
    <t>DECL. VALUE $9000.01 TO $10000</t>
  </si>
  <si>
    <t>DECL. VALUE $10000.01 TO $11000</t>
  </si>
  <si>
    <t>DECL. VALUE $11000.01 TO $12000</t>
  </si>
  <si>
    <t>DECL. VALUE $12000.01 TO $13000</t>
  </si>
  <si>
    <t>DECL. VALUE $13000.01 TO $14000</t>
  </si>
  <si>
    <t>DECL. VALUE $14000.01 TO $15000</t>
  </si>
  <si>
    <t>DECL. VALUE $15000.01 TO $16000</t>
  </si>
  <si>
    <t>DECL. VALUE $16000.01 TO $17000</t>
  </si>
  <si>
    <t>DECL. VALUE $17000.01 TO $18000</t>
  </si>
  <si>
    <t>DECL. VALUE $18000.01 TO $19000</t>
  </si>
  <si>
    <t>DECL. VALUE $19000.01 TO $20000</t>
  </si>
  <si>
    <t>DECL. VALUE $20000.01 TO $21000</t>
  </si>
  <si>
    <t>DECL. VALUE $21000.01 TO $22000</t>
  </si>
  <si>
    <t>DECL. VALUE $22000.01 TO $23000</t>
  </si>
  <si>
    <t>DECL. VALUE $23000.01 TO $24000</t>
  </si>
  <si>
    <t>DECL. VALUE $24000.01 TO $25000</t>
  </si>
  <si>
    <t>INSUR1</t>
  </si>
  <si>
    <t>INSUR2</t>
  </si>
  <si>
    <t>INSURED MAIL</t>
  </si>
  <si>
    <t xml:space="preserve"> DETERMINANTS</t>
  </si>
  <si>
    <t>PX36</t>
  </si>
  <si>
    <t>DECLARED VALUE BTW $0.0 AND $50</t>
  </si>
  <si>
    <t>DECLARED VALUE BTW $50.01 AND $100</t>
  </si>
  <si>
    <t>DECLARED VALUE BTW $200.01 AND $300</t>
  </si>
  <si>
    <t>DECLARED VALUE BTW $300.01 AND $400</t>
  </si>
  <si>
    <t>DECLARED VALUE BTW $400.01 AND $500</t>
  </si>
  <si>
    <t>DECLARED VALUE BTW $500.01 AND OVER</t>
  </si>
  <si>
    <t>International: Canada</t>
  </si>
  <si>
    <t>$100 UNITS OVER $600</t>
  </si>
  <si>
    <t>RESTRICTED DELIVERY</t>
  </si>
  <si>
    <t>TOTAL INSURED MAIL VOLUME</t>
  </si>
  <si>
    <t>CERT1</t>
  </si>
  <si>
    <t>CERT2</t>
  </si>
  <si>
    <t>CERTIFIED MAIL</t>
  </si>
  <si>
    <t>PX37</t>
  </si>
  <si>
    <t>BASIC SERVICE</t>
  </si>
  <si>
    <t>BASIC SERVICE without USPS</t>
  </si>
  <si>
    <t>COD1</t>
  </si>
  <si>
    <t>COD2</t>
  </si>
  <si>
    <t>COD MAIL</t>
  </si>
  <si>
    <t>COLLECTION-ON-DELIVERY (COD) MAIL</t>
  </si>
  <si>
    <t>PX38AU93</t>
  </si>
  <si>
    <t>DECLARED VALUE BETWEEN $50.01 AND $100</t>
  </si>
  <si>
    <t>DECLARED VALUE BETWEEN $100.01 AND $200</t>
  </si>
  <si>
    <t>DECLARED VALUE BETWEEN $200.01 AND $300</t>
  </si>
  <si>
    <t>DECLARED VALUE BETWEEN $300.01 AND $400</t>
  </si>
  <si>
    <t>Registered COD</t>
  </si>
  <si>
    <t>MO1</t>
  </si>
  <si>
    <t>MO2</t>
  </si>
  <si>
    <t>MONEY ORDERS</t>
  </si>
  <si>
    <t>PX39</t>
  </si>
  <si>
    <t>DECLARED VALUE BETWEEN $00.01 AND $500</t>
  </si>
  <si>
    <t>APO-FPO</t>
  </si>
  <si>
    <t>INQUIRY FEE</t>
  </si>
  <si>
    <t>RR1</t>
  </si>
  <si>
    <t>RR2</t>
  </si>
  <si>
    <t>RETURN RECEIPTS</t>
  </si>
  <si>
    <t>WHOM AND WHEN DELIVERED</t>
  </si>
  <si>
    <t>WHOM, WHEN AND WHERE DELIVERED</t>
  </si>
  <si>
    <t>REQUESTED AFTER MAILING</t>
  </si>
  <si>
    <t>WHOM AND WHEN DELIVERED -- MERCH</t>
  </si>
  <si>
    <t>WHOM, WHEN AND WHERE DELIVERED -- MERCH</t>
  </si>
  <si>
    <t>ELECTRONIC RETURN RECEIPT</t>
  </si>
  <si>
    <t>Domestic &amp; International</t>
  </si>
  <si>
    <t xml:space="preserve">TOTAL </t>
  </si>
  <si>
    <t>DC_2</t>
  </si>
  <si>
    <t>DELIVERY CONFIRMATION</t>
  </si>
  <si>
    <t>PRIORITY MAIL -- MANUAL</t>
  </si>
  <si>
    <t>PRIORITY MAIL -- ELECTRONIC</t>
  </si>
  <si>
    <t>PACKAGE SERVICES -- MANUAL</t>
  </si>
  <si>
    <t>PACKAGE SERVICES -- ELECTRONIC</t>
  </si>
  <si>
    <t>Rates</t>
  </si>
  <si>
    <t>Revenue Contributions</t>
  </si>
  <si>
    <t>ALL</t>
  </si>
  <si>
    <t>PRC</t>
  </si>
  <si>
    <t>Recom-</t>
  </si>
  <si>
    <t>FINAL</t>
  </si>
  <si>
    <t>PRELIM</t>
  </si>
  <si>
    <t>BILLING</t>
  </si>
  <si>
    <t>USPS</t>
  </si>
  <si>
    <t>Current</t>
  </si>
  <si>
    <t>mended</t>
  </si>
  <si>
    <t>FWI VALUE</t>
  </si>
  <si>
    <t>DETERMINANTS</t>
  </si>
  <si>
    <t>Proposed</t>
  </si>
  <si>
    <t>Total</t>
  </si>
  <si>
    <t>TYBR</t>
  </si>
  <si>
    <t>TYAR</t>
  </si>
  <si>
    <t>VOLUME</t>
  </si>
  <si>
    <t>TOTAL</t>
  </si>
  <si>
    <t>FWIUSED3</t>
  </si>
  <si>
    <t xml:space="preserve">Total Revenue </t>
  </si>
  <si>
    <t>RPW Rev. Adj. Factor</t>
  </si>
  <si>
    <t>Adjusted Revenue</t>
  </si>
  <si>
    <t>Source:  USPS-LR-K-77</t>
  </si>
  <si>
    <t>FIRST-CLASS -- MANUAL</t>
  </si>
  <si>
    <t>FIRST-CLASS -- ELECTRONIC</t>
  </si>
  <si>
    <t>STANDARD MAIL -ELECTRONIC</t>
  </si>
  <si>
    <t>PARCEL SELECT -ELECTRONIC</t>
  </si>
  <si>
    <t>SIGNATURE CONFIRMATION</t>
  </si>
  <si>
    <t>STAMPED CARDS</t>
  </si>
  <si>
    <t>(In Dollars)</t>
  </si>
  <si>
    <t>FWIs</t>
  </si>
  <si>
    <t>Actually</t>
  </si>
  <si>
    <t>Used in</t>
  </si>
  <si>
    <t>Mail Class</t>
  </si>
  <si>
    <t>Forecasting</t>
  </si>
  <si>
    <t>(1)</t>
  </si>
  <si>
    <t>(2)</t>
  </si>
  <si>
    <t>$100 UNITS OVER $500</t>
  </si>
  <si>
    <t>DECLARED VALUE BETWEEN $0 AND $50 (1990)</t>
  </si>
  <si>
    <t xml:space="preserve">Delivery </t>
  </si>
  <si>
    <t>Confirmation</t>
  </si>
  <si>
    <t>Signature</t>
  </si>
  <si>
    <t>FINAL DELIVERY AND SIGNATURE CONFIRMATION</t>
  </si>
  <si>
    <t>&amp; Signature</t>
  </si>
  <si>
    <t>DC_3</t>
  </si>
  <si>
    <t>DC1</t>
  </si>
  <si>
    <t>DC2</t>
  </si>
  <si>
    <t>DC3</t>
  </si>
  <si>
    <t>SC1</t>
  </si>
  <si>
    <t>SC2</t>
  </si>
  <si>
    <t>Special Services:</t>
  </si>
  <si>
    <t xml:space="preserve">   Registered Mail</t>
  </si>
  <si>
    <t xml:space="preserve">   Insured Mail</t>
  </si>
  <si>
    <t xml:space="preserve">   Certified Mail</t>
  </si>
  <si>
    <t xml:space="preserve">   Collect-On-Delivery</t>
  </si>
  <si>
    <t xml:space="preserve">   Money Orders</t>
  </si>
  <si>
    <t xml:space="preserve">   Return Receipts</t>
  </si>
  <si>
    <t xml:space="preserve">   Delivery Confirmation</t>
  </si>
  <si>
    <t xml:space="preserve">   Stamped Cards</t>
  </si>
  <si>
    <r>
      <t xml:space="preserve">FWIs </t>
    </r>
    <r>
      <rPr>
        <b/>
        <u val="single"/>
        <sz val="12"/>
        <color indexed="10"/>
        <rFont val="Arial"/>
        <family val="2"/>
      </rPr>
      <t>Actually</t>
    </r>
    <r>
      <rPr>
        <b/>
        <sz val="12"/>
        <color indexed="10"/>
        <rFont val="Arial"/>
        <family val="2"/>
      </rPr>
      <t xml:space="preserve"> Used in Volume Forecasts</t>
    </r>
  </si>
  <si>
    <t>DC_1</t>
  </si>
  <si>
    <t>ALLSS_FWI</t>
  </si>
  <si>
    <t>FWI3_R05.XLS</t>
  </si>
  <si>
    <t>FWIs - 2005 BILLING DETERMINANTS</t>
  </si>
  <si>
    <t>DECLARED VALUE BETWEEN $400.01 AND $500</t>
  </si>
  <si>
    <t>DECLARED VALUE BETWEEN $500.01 AND $600</t>
  </si>
  <si>
    <t>DECLARED VALUE BETWEEN $600.01 AND $700</t>
  </si>
  <si>
    <t>DECLARED VALUE BETWEEN $700.01 AND $800</t>
  </si>
  <si>
    <t>DECLARED VALUE BETWEEN $800.01 AND $900</t>
  </si>
  <si>
    <t>DECLARED VALUE BETWEEN $900.01 AND $1,000</t>
  </si>
  <si>
    <t>Less Bulk Insurance</t>
  </si>
  <si>
    <t>Source:  USPS-LR-L-77</t>
  </si>
  <si>
    <t>DECLARED VALUE BTW $100.01 AND $200 (1990)</t>
  </si>
  <si>
    <t>DECLARED VALUE BETWEEN $500.01 AND $1000</t>
  </si>
  <si>
    <t>Incorrect Rate in USPS filing: For Declared Value 100.01 and 200 USPS proposed $2.45 instead of $2.25 used in the FWI.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</si>
</sst>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_)"/>
    <numFmt numFmtId="165" formatCode="hh:mm\ AM/PM_)"/>
    <numFmt numFmtId="166" formatCode="#,##0.000000_);\(#,##0.000000\)"/>
    <numFmt numFmtId="167" formatCode="0.0%"/>
    <numFmt numFmtId="168" formatCode="#,##0.000_);\(#,##0.000\)"/>
    <numFmt numFmtId="169" formatCode="#,##0.000000000_);\(#,##0.000000000\)"/>
    <numFmt numFmtId="170" formatCode="0.000%"/>
    <numFmt numFmtId="171" formatCode="mm/dd/yy_)"/>
    <numFmt numFmtId="172" formatCode="0.00_)"/>
    <numFmt numFmtId="173" formatCode="0.000000_)"/>
    <numFmt numFmtId="174" formatCode="#,##0.00000000_);\(#,##0.00000000\)"/>
    <numFmt numFmtId="175" formatCode="0_)"/>
    <numFmt numFmtId="176" formatCode="#,##0.0_);\(#,##0.0\)"/>
    <numFmt numFmtId="177" formatCode="0.000_)"/>
    <numFmt numFmtId="178" formatCode="0.00000%"/>
    <numFmt numFmtId="179" formatCode="_(* #,##0_);_(* \(#,##0\);_(* &quot;-&quot;??_);_(@_)"/>
    <numFmt numFmtId="180" formatCode="#,##0.0000000_);\(#,##0.0000000\)"/>
    <numFmt numFmtId="181" formatCode="#,##0.0000000000_);\(#,##0.0000000000\)"/>
    <numFmt numFmtId="182" formatCode="#,##0.00000000000_);\(#,##0.00000000000\)"/>
    <numFmt numFmtId="183" formatCode="#,##0.000000000000_);\(#,##0.000000000000\)"/>
    <numFmt numFmtId="184" formatCode="#,##0.0000000000000_);\(#,##0.0000000000000\)"/>
    <numFmt numFmtId="185" formatCode="#,##0.00000000000000_);\(#,##0.00000000000000\)"/>
    <numFmt numFmtId="186" formatCode="#,##0.000000000000000_);\(#,##0.000000000000000\)"/>
    <numFmt numFmtId="187" formatCode="#,##0.0000000000000000_);\(#,##0.0000000000000000\)"/>
    <numFmt numFmtId="188" formatCode="#,##0.00000000000000000_);\(#,##0.00000000000000000\)"/>
    <numFmt numFmtId="189" formatCode="#,##0.000000000000000000_);\(#,##0.000000000000000000\)"/>
    <numFmt numFmtId="190" formatCode="#,##0.0000000000000000000_);\(#,##0.0000000000000000000\)"/>
    <numFmt numFmtId="191" formatCode="#,##0.00000_);\(#,##0.00000\)"/>
    <numFmt numFmtId="192" formatCode="#,##0.0000_);\(#,##0.0000\)"/>
    <numFmt numFmtId="193" formatCode="0.000000"/>
    <numFmt numFmtId="194" formatCode="&quot;$&quot;#,##0.000000_);\(&quot;$&quot;#,##0.000000\)"/>
    <numFmt numFmtId="195" formatCode="#,##0.0"/>
    <numFmt numFmtId="196" formatCode="_(* #,##0.000000_);_(* \(#,##0.000000\);_(* &quot;-&quot;??????_);_(@_)"/>
    <numFmt numFmtId="197" formatCode="0.000000_);\(0.000000\)"/>
    <numFmt numFmtId="198" formatCode="_(* #,##0.0_);_(* \(#,##0.0\);_(* &quot;-&quot;??_);_(@_)"/>
    <numFmt numFmtId="199" formatCode="0.00000000"/>
    <numFmt numFmtId="200" formatCode="0.0000000"/>
    <numFmt numFmtId="201" formatCode="_(* #,##0.000_);_(* \(#,##0.000\);_(* &quot;-&quot;??_);_(@_)"/>
    <numFmt numFmtId="202" formatCode="_(* #,##0.0000_);_(* \(#,##0.0000\);_(* &quot;-&quot;??_);_(@_)"/>
    <numFmt numFmtId="203" formatCode="_(* #,##0.00000_);_(* \(#,##0.00000\);_(* &quot;-&quot;??_);_(@_)"/>
    <numFmt numFmtId="204" formatCode="_(* #,##0.000000_);_(* \(#,##0.000000\);_(* &quot;-&quot;??_);_(@_)"/>
    <numFmt numFmtId="205" formatCode="&quot;$&quot;#,##0.0000000_);\(&quot;$&quot;#,##0.0000000\)"/>
    <numFmt numFmtId="206" formatCode="&quot;$&quot;#,##0.00000000_);\(&quot;$&quot;#,##0.00000000\)"/>
    <numFmt numFmtId="207" formatCode="&quot;$&quot;#,##0.000000000_);\(&quot;$&quot;#,##0.000000000\)"/>
    <numFmt numFmtId="208" formatCode="&quot;$&quot;#,##0.0000000000_);\(&quot;$&quot;#,##0.0000000000\)"/>
  </numFmts>
  <fonts count="18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2"/>
    </font>
    <font>
      <sz val="12"/>
      <color indexed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indexed="10"/>
      <name val="Arial"/>
      <family val="2"/>
    </font>
    <font>
      <sz val="12"/>
      <color indexed="8"/>
      <name val="Arial"/>
      <family val="2"/>
    </font>
    <font>
      <sz val="12"/>
      <color indexed="12"/>
      <name val="Arial"/>
      <family val="2"/>
    </font>
    <font>
      <b/>
      <u val="single"/>
      <sz val="12"/>
      <color indexed="10"/>
      <name val="Arial"/>
      <family val="2"/>
    </font>
    <font>
      <sz val="12"/>
      <color indexed="10"/>
      <name val="SWISS"/>
      <family val="0"/>
    </font>
    <font>
      <u val="single"/>
      <sz val="12"/>
      <color indexed="10"/>
      <name val="Arial"/>
      <family val="2"/>
    </font>
    <font>
      <sz val="10"/>
      <color indexed="10"/>
      <name val="Arial"/>
      <family val="2"/>
    </font>
    <font>
      <b/>
      <sz val="12"/>
      <color indexed="12"/>
      <name val="Arial"/>
      <family val="2"/>
    </font>
    <font>
      <sz val="12"/>
      <color indexed="21"/>
      <name val="Arial"/>
      <family val="2"/>
    </font>
    <font>
      <b/>
      <sz val="12"/>
      <color indexed="21"/>
      <name val="Arial"/>
      <family val="2"/>
    </font>
    <font>
      <b/>
      <sz val="12"/>
      <color indexed="1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3" fillId="0" borderId="0" xfId="20" applyFont="1" applyAlignment="1" applyProtection="1">
      <alignment horizontal="center"/>
      <protection/>
    </xf>
    <xf numFmtId="0" fontId="6" fillId="0" borderId="0" xfId="20" applyFont="1" applyAlignment="1" applyProtection="1">
      <alignment horizontal="centerContinuous"/>
      <protection/>
    </xf>
    <xf numFmtId="0" fontId="8" fillId="0" borderId="0" xfId="20" applyFont="1" applyProtection="1">
      <alignment/>
      <protection/>
    </xf>
    <xf numFmtId="0" fontId="6" fillId="0" borderId="0" xfId="20" applyFont="1" applyAlignment="1" applyProtection="1">
      <alignment horizontal="center"/>
      <protection/>
    </xf>
    <xf numFmtId="0" fontId="3" fillId="0" borderId="0" xfId="20" applyFont="1" applyAlignment="1">
      <alignment horizontal="center"/>
      <protection/>
    </xf>
    <xf numFmtId="0" fontId="8" fillId="0" borderId="0" xfId="20" applyFont="1" applyAlignment="1">
      <alignment horizontal="center"/>
      <protection/>
    </xf>
    <xf numFmtId="0" fontId="8" fillId="0" borderId="0" xfId="20" applyFont="1" applyAlignment="1" applyProtection="1">
      <alignment horizontal="centerContinuous"/>
      <protection/>
    </xf>
    <xf numFmtId="164" fontId="6" fillId="0" borderId="0" xfId="20" applyNumberFormat="1" applyFont="1" applyAlignment="1" applyProtection="1">
      <alignment horizontal="center"/>
      <protection/>
    </xf>
    <xf numFmtId="0" fontId="8" fillId="0" borderId="0" xfId="20" applyFont="1">
      <alignment/>
      <protection/>
    </xf>
    <xf numFmtId="0" fontId="8" fillId="0" borderId="0" xfId="20" applyFont="1" applyAlignment="1" applyProtection="1">
      <alignment horizontal="center"/>
      <protection locked="0"/>
    </xf>
    <xf numFmtId="164" fontId="8" fillId="0" borderId="0" xfId="20" applyNumberFormat="1" applyFont="1" applyAlignment="1" applyProtection="1">
      <alignment horizontal="center"/>
      <protection/>
    </xf>
    <xf numFmtId="165" fontId="8" fillId="0" borderId="0" xfId="20" applyNumberFormat="1" applyFont="1" applyAlignment="1" applyProtection="1">
      <alignment horizontal="center"/>
      <protection/>
    </xf>
    <xf numFmtId="0" fontId="6" fillId="0" borderId="1" xfId="20" applyFont="1" applyBorder="1" applyAlignment="1" applyProtection="1">
      <alignment horizontal="center"/>
      <protection/>
    </xf>
    <xf numFmtId="166" fontId="9" fillId="0" borderId="0" xfId="20" applyNumberFormat="1" applyFont="1" applyFill="1" applyAlignment="1" applyProtection="1">
      <alignment horizontal="center"/>
      <protection/>
    </xf>
    <xf numFmtId="166" fontId="8" fillId="0" borderId="0" xfId="20" applyNumberFormat="1" applyFont="1" applyFill="1" applyAlignment="1" applyProtection="1">
      <alignment horizontal="center"/>
      <protection/>
    </xf>
    <xf numFmtId="166" fontId="6" fillId="0" borderId="0" xfId="20" applyNumberFormat="1" applyFont="1" applyFill="1" applyAlignment="1" applyProtection="1">
      <alignment horizontal="center"/>
      <protection/>
    </xf>
    <xf numFmtId="0" fontId="3" fillId="0" borderId="0" xfId="20" applyFont="1" applyAlignment="1" applyProtection="1" quotePrefix="1">
      <alignment horizontal="center"/>
      <protection/>
    </xf>
    <xf numFmtId="0" fontId="7" fillId="0" borderId="0" xfId="20" applyFont="1" applyAlignment="1">
      <alignment horizontal="centerContinuous"/>
      <protection/>
    </xf>
    <xf numFmtId="0" fontId="7" fillId="0" borderId="0" xfId="20" applyFont="1" applyAlignment="1" applyProtection="1">
      <alignment horizontal="centerContinuous"/>
      <protection/>
    </xf>
    <xf numFmtId="0" fontId="3" fillId="0" borderId="0" xfId="20" applyFont="1" applyAlignment="1" applyProtection="1">
      <alignment horizontal="centerContinuous"/>
      <protection/>
    </xf>
    <xf numFmtId="0" fontId="4" fillId="0" borderId="0" xfId="0" applyFont="1" applyAlignment="1">
      <alignment/>
    </xf>
    <xf numFmtId="0" fontId="7" fillId="0" borderId="0" xfId="20" applyFont="1" applyProtection="1">
      <alignment/>
      <protection/>
    </xf>
    <xf numFmtId="39" fontId="7" fillId="0" borderId="0" xfId="20" applyNumberFormat="1" applyFont="1" applyAlignment="1" applyProtection="1">
      <alignment/>
      <protection/>
    </xf>
    <xf numFmtId="167" fontId="7" fillId="0" borderId="0" xfId="21" applyNumberFormat="1" applyFont="1" applyAlignment="1" applyProtection="1">
      <alignment/>
      <protection/>
    </xf>
    <xf numFmtId="37" fontId="7" fillId="0" borderId="0" xfId="20" applyNumberFormat="1" applyFont="1" applyAlignment="1" applyProtection="1">
      <alignment horizontal="right"/>
      <protection/>
    </xf>
    <xf numFmtId="37" fontId="3" fillId="0" borderId="0" xfId="20" applyNumberFormat="1" applyFont="1" applyProtection="1">
      <alignment/>
      <protection/>
    </xf>
    <xf numFmtId="37" fontId="3" fillId="0" borderId="0" xfId="20" applyNumberFormat="1" applyFont="1" applyProtection="1">
      <alignment/>
      <protection/>
    </xf>
    <xf numFmtId="39" fontId="3" fillId="0" borderId="0" xfId="15" applyNumberFormat="1" applyFont="1" applyAlignment="1">
      <alignment/>
    </xf>
    <xf numFmtId="39" fontId="3" fillId="0" borderId="0" xfId="20" applyNumberFormat="1" applyFont="1" applyAlignment="1">
      <alignment/>
      <protection/>
    </xf>
    <xf numFmtId="0" fontId="3" fillId="0" borderId="0" xfId="20" applyFont="1" applyProtection="1">
      <alignment/>
      <protection/>
    </xf>
    <xf numFmtId="0" fontId="3" fillId="0" borderId="0" xfId="20" applyFont="1">
      <alignment/>
      <protection/>
    </xf>
    <xf numFmtId="0" fontId="3" fillId="0" borderId="0" xfId="20" applyFont="1" applyAlignment="1" applyProtection="1">
      <alignment horizontal="center"/>
      <protection/>
    </xf>
    <xf numFmtId="164" fontId="3" fillId="0" borderId="0" xfId="20" applyNumberFormat="1" applyFont="1" applyProtection="1">
      <alignment/>
      <protection/>
    </xf>
    <xf numFmtId="0" fontId="7" fillId="0" borderId="0" xfId="20" applyFont="1" applyAlignment="1" applyProtection="1">
      <alignment horizontal="center"/>
      <protection/>
    </xf>
    <xf numFmtId="0" fontId="7" fillId="0" borderId="0" xfId="20" applyFont="1" applyProtection="1">
      <alignment/>
      <protection/>
    </xf>
    <xf numFmtId="0" fontId="11" fillId="0" borderId="0" xfId="20" applyFont="1">
      <alignment/>
      <protection/>
    </xf>
    <xf numFmtId="164" fontId="7" fillId="0" borderId="0" xfId="20" applyNumberFormat="1" applyFont="1" applyAlignment="1" applyProtection="1">
      <alignment horizontal="center"/>
      <protection/>
    </xf>
    <xf numFmtId="0" fontId="3" fillId="0" borderId="0" xfId="20" applyFont="1" applyAlignment="1" applyProtection="1">
      <alignment horizontal="centerContinuous"/>
      <protection/>
    </xf>
    <xf numFmtId="0" fontId="7" fillId="0" borderId="0" xfId="20" applyFont="1" applyAlignment="1" applyProtection="1">
      <alignment horizontal="centerContinuous"/>
      <protection/>
    </xf>
    <xf numFmtId="0" fontId="3" fillId="0" borderId="0" xfId="20" applyFont="1" applyAlignment="1" applyProtection="1">
      <alignment horizontal="center"/>
      <protection locked="0"/>
    </xf>
    <xf numFmtId="164" fontId="3" fillId="0" borderId="0" xfId="20" applyNumberFormat="1" applyFont="1" applyAlignment="1" applyProtection="1">
      <alignment horizontal="center"/>
      <protection/>
    </xf>
    <xf numFmtId="165" fontId="3" fillId="0" borderId="0" xfId="20" applyNumberFormat="1" applyFont="1" applyAlignment="1" applyProtection="1">
      <alignment horizontal="center"/>
      <protection/>
    </xf>
    <xf numFmtId="0" fontId="7" fillId="0" borderId="1" xfId="20" applyFont="1" applyBorder="1" applyAlignment="1" applyProtection="1">
      <alignment horizontal="centerContinuous"/>
      <protection/>
    </xf>
    <xf numFmtId="0" fontId="3" fillId="0" borderId="1" xfId="20" applyFont="1" applyBorder="1" applyAlignment="1" applyProtection="1">
      <alignment horizontal="centerContinuous"/>
      <protection/>
    </xf>
    <xf numFmtId="0" fontId="7" fillId="0" borderId="0" xfId="20" applyFont="1" applyBorder="1" applyAlignment="1" applyProtection="1">
      <alignment horizontal="centerContinuous"/>
      <protection/>
    </xf>
    <xf numFmtId="0" fontId="7" fillId="0" borderId="0" xfId="20" applyNumberFormat="1" applyFont="1" applyAlignment="1" applyProtection="1">
      <alignment horizontal="centerContinuous"/>
      <protection/>
    </xf>
    <xf numFmtId="0" fontId="3" fillId="0" borderId="0" xfId="20" applyFont="1" applyBorder="1" applyAlignment="1" applyProtection="1">
      <alignment horizontal="centerContinuous"/>
      <protection/>
    </xf>
    <xf numFmtId="0" fontId="7" fillId="0" borderId="2" xfId="20" applyFont="1" applyBorder="1" applyAlignment="1" applyProtection="1">
      <alignment horizontal="center"/>
      <protection/>
    </xf>
    <xf numFmtId="0" fontId="7" fillId="0" borderId="1" xfId="20" applyFont="1" applyBorder="1" applyAlignment="1" applyProtection="1">
      <alignment horizontal="center"/>
      <protection/>
    </xf>
    <xf numFmtId="0" fontId="7" fillId="0" borderId="0" xfId="20" applyFont="1" applyBorder="1" applyAlignment="1" applyProtection="1">
      <alignment horizontal="center"/>
      <protection/>
    </xf>
    <xf numFmtId="166" fontId="3" fillId="0" borderId="0" xfId="20" applyNumberFormat="1" applyFont="1" applyProtection="1">
      <alignment/>
      <protection/>
    </xf>
    <xf numFmtId="166" fontId="3" fillId="0" borderId="0" xfId="20" applyNumberFormat="1" applyFont="1" applyAlignment="1" applyProtection="1">
      <alignment horizontal="center"/>
      <protection/>
    </xf>
    <xf numFmtId="0" fontId="12" fillId="0" borderId="0" xfId="20" applyFont="1" applyProtection="1">
      <alignment/>
      <protection/>
    </xf>
    <xf numFmtId="0" fontId="7" fillId="0" borderId="0" xfId="20" applyFont="1" applyAlignment="1" applyProtection="1">
      <alignment horizontal="center"/>
      <protection/>
    </xf>
    <xf numFmtId="166" fontId="7" fillId="0" borderId="0" xfId="20" applyNumberFormat="1" applyFont="1" applyAlignment="1" applyProtection="1">
      <alignment horizontal="center"/>
      <protection/>
    </xf>
    <xf numFmtId="37" fontId="3" fillId="0" borderId="0" xfId="20" applyNumberFormat="1" applyFont="1" applyAlignment="1" applyProtection="1">
      <alignment horizontal="right"/>
      <protection/>
    </xf>
    <xf numFmtId="39" fontId="7" fillId="0" borderId="0" xfId="20" applyNumberFormat="1" applyFont="1" applyAlignment="1" applyProtection="1">
      <alignment/>
      <protection/>
    </xf>
    <xf numFmtId="37" fontId="7" fillId="0" borderId="0" xfId="20" applyNumberFormat="1" applyFont="1" applyAlignment="1" applyProtection="1">
      <alignment horizontal="center"/>
      <protection/>
    </xf>
    <xf numFmtId="37" fontId="3" fillId="2" borderId="0" xfId="20" applyNumberFormat="1" applyFont="1" applyFill="1" applyProtection="1">
      <alignment/>
      <protection/>
    </xf>
    <xf numFmtId="168" fontId="3" fillId="0" borderId="0" xfId="20" applyNumberFormat="1" applyFont="1" applyProtection="1">
      <alignment/>
      <protection/>
    </xf>
    <xf numFmtId="0" fontId="7" fillId="0" borderId="0" xfId="20" applyFont="1" applyAlignment="1" applyProtection="1">
      <alignment horizontal="left"/>
      <protection/>
    </xf>
    <xf numFmtId="37" fontId="7" fillId="0" borderId="0" xfId="20" applyNumberFormat="1" applyFont="1" applyProtection="1">
      <alignment/>
      <protection/>
    </xf>
    <xf numFmtId="0" fontId="7" fillId="0" borderId="0" xfId="20" applyFont="1" applyAlignment="1" applyProtection="1" quotePrefix="1">
      <alignment horizontal="left"/>
      <protection/>
    </xf>
    <xf numFmtId="39" fontId="3" fillId="0" borderId="0" xfId="20" applyNumberFormat="1" applyFont="1" applyAlignment="1" applyProtection="1">
      <alignment horizontal="center"/>
      <protection/>
    </xf>
    <xf numFmtId="39" fontId="7" fillId="0" borderId="0" xfId="20" applyNumberFormat="1" applyFont="1" applyAlignment="1" applyProtection="1">
      <alignment horizontal="center"/>
      <protection/>
    </xf>
    <xf numFmtId="37" fontId="7" fillId="0" borderId="0" xfId="20" applyNumberFormat="1" applyFont="1" applyProtection="1">
      <alignment/>
      <protection/>
    </xf>
    <xf numFmtId="166" fontId="3" fillId="0" borderId="0" xfId="20" applyNumberFormat="1" applyFont="1" applyAlignment="1" applyProtection="1">
      <alignment horizontal="center"/>
      <protection/>
    </xf>
    <xf numFmtId="0" fontId="3" fillId="0" borderId="0" xfId="20" applyFont="1" applyProtection="1">
      <alignment/>
      <protection/>
    </xf>
    <xf numFmtId="166" fontId="3" fillId="0" borderId="0" xfId="20" applyNumberFormat="1" applyFont="1" applyAlignment="1" applyProtection="1">
      <alignment horizontal="centerContinuous"/>
      <protection/>
    </xf>
    <xf numFmtId="0" fontId="7" fillId="0" borderId="1" xfId="20" applyFont="1" applyBorder="1" applyAlignment="1" applyProtection="1">
      <alignment horizontal="centerContinuous"/>
      <protection/>
    </xf>
    <xf numFmtId="0" fontId="3" fillId="0" borderId="1" xfId="20" applyFont="1" applyBorder="1" applyAlignment="1" applyProtection="1">
      <alignment horizontal="centerContinuous"/>
      <protection/>
    </xf>
    <xf numFmtId="0" fontId="3" fillId="0" borderId="0" xfId="20" applyFont="1" applyBorder="1" applyAlignment="1" applyProtection="1">
      <alignment horizontal="centerContinuous"/>
      <protection/>
    </xf>
    <xf numFmtId="0" fontId="7" fillId="0" borderId="2" xfId="20" applyFont="1" applyBorder="1" applyAlignment="1" applyProtection="1">
      <alignment horizontal="center"/>
      <protection/>
    </xf>
    <xf numFmtId="0" fontId="3" fillId="0" borderId="0" xfId="20" applyFont="1" applyBorder="1" applyProtection="1">
      <alignment/>
      <protection/>
    </xf>
    <xf numFmtId="0" fontId="7" fillId="0" borderId="0" xfId="20" applyFont="1" applyBorder="1" applyAlignment="1" applyProtection="1">
      <alignment horizontal="center"/>
      <protection/>
    </xf>
    <xf numFmtId="39" fontId="3" fillId="0" borderId="0" xfId="15" applyNumberFormat="1" applyFont="1" applyAlignment="1" applyProtection="1">
      <alignment horizontal="center"/>
      <protection/>
    </xf>
    <xf numFmtId="39" fontId="3" fillId="0" borderId="0" xfId="0" applyNumberFormat="1" applyFont="1" applyAlignment="1" applyProtection="1">
      <alignment horizontal="center"/>
      <protection/>
    </xf>
    <xf numFmtId="39" fontId="7" fillId="0" borderId="0" xfId="20" applyNumberFormat="1" applyFont="1" applyAlignment="1" applyProtection="1">
      <alignment horizontal="center"/>
      <protection/>
    </xf>
    <xf numFmtId="39" fontId="3" fillId="0" borderId="0" xfId="20" applyNumberFormat="1" applyFont="1" applyAlignment="1" applyProtection="1">
      <alignment horizontal="center"/>
      <protection/>
    </xf>
    <xf numFmtId="37" fontId="7" fillId="0" borderId="0" xfId="20" applyNumberFormat="1" applyFont="1" applyAlignment="1" applyProtection="1">
      <alignment horizontal="center"/>
      <protection/>
    </xf>
    <xf numFmtId="0" fontId="7" fillId="0" borderId="0" xfId="20" applyFont="1" applyAlignment="1" applyProtection="1">
      <alignment horizontal="left"/>
      <protection/>
    </xf>
    <xf numFmtId="0" fontId="7" fillId="0" borderId="0" xfId="20" applyFont="1" applyAlignment="1" applyProtection="1" quotePrefix="1">
      <alignment horizontal="left"/>
      <protection/>
    </xf>
    <xf numFmtId="166" fontId="3" fillId="0" borderId="0" xfId="20" applyNumberFormat="1" applyFont="1" applyProtection="1">
      <alignment/>
      <protection/>
    </xf>
    <xf numFmtId="166" fontId="7" fillId="0" borderId="0" xfId="20" applyNumberFormat="1" applyFont="1" applyProtection="1">
      <alignment/>
      <protection/>
    </xf>
    <xf numFmtId="168" fontId="3" fillId="0" borderId="0" xfId="20" applyNumberFormat="1" applyFont="1" applyProtection="1">
      <alignment/>
      <protection/>
    </xf>
    <xf numFmtId="179" fontId="7" fillId="0" borderId="2" xfId="15" applyNumberFormat="1" applyFont="1" applyBorder="1" applyAlignment="1" applyProtection="1">
      <alignment/>
      <protection/>
    </xf>
    <xf numFmtId="179" fontId="7" fillId="0" borderId="0" xfId="15" applyNumberFormat="1" applyFont="1" applyAlignment="1" applyProtection="1">
      <alignment/>
      <protection/>
    </xf>
    <xf numFmtId="0" fontId="3" fillId="0" borderId="0" xfId="20" applyFont="1" applyAlignment="1">
      <alignment horizontal="centerContinuous"/>
      <protection/>
    </xf>
    <xf numFmtId="0" fontId="3" fillId="0" borderId="0" xfId="0" applyFont="1" applyAlignment="1" applyProtection="1">
      <alignment/>
      <protection/>
    </xf>
    <xf numFmtId="37" fontId="3" fillId="0" borderId="0" xfId="0" applyNumberFormat="1" applyFont="1" applyFill="1" applyBorder="1" applyAlignment="1" applyProtection="1">
      <alignment/>
      <protection/>
    </xf>
    <xf numFmtId="179" fontId="3" fillId="0" borderId="0" xfId="15" applyNumberFormat="1" applyFont="1" applyAlignment="1" applyProtection="1">
      <alignment/>
      <protection/>
    </xf>
    <xf numFmtId="0" fontId="10" fillId="0" borderId="0" xfId="20" applyFont="1" applyProtection="1">
      <alignment/>
      <protection/>
    </xf>
    <xf numFmtId="0" fontId="3" fillId="0" borderId="0" xfId="20" applyFont="1" applyAlignment="1">
      <alignment horizontal="left"/>
      <protection/>
    </xf>
    <xf numFmtId="0" fontId="13" fillId="0" borderId="0" xfId="0" applyFont="1" applyAlignment="1">
      <alignment/>
    </xf>
    <xf numFmtId="168" fontId="3" fillId="2" borderId="0" xfId="20" applyNumberFormat="1" applyFont="1" applyFill="1" applyProtection="1">
      <alignment/>
      <protection/>
    </xf>
    <xf numFmtId="3" fontId="3" fillId="2" borderId="0" xfId="20" applyNumberFormat="1" applyFont="1" applyFill="1" applyProtection="1">
      <alignment/>
      <protection/>
    </xf>
    <xf numFmtId="37" fontId="3" fillId="0" borderId="0" xfId="0" applyNumberFormat="1" applyFont="1" applyAlignment="1" applyProtection="1">
      <alignment/>
      <protection/>
    </xf>
    <xf numFmtId="168" fontId="3" fillId="0" borderId="0" xfId="0" applyNumberFormat="1" applyFont="1" applyAlignment="1" applyProtection="1">
      <alignment/>
      <protection/>
    </xf>
    <xf numFmtId="166" fontId="4" fillId="0" borderId="0" xfId="20" applyNumberFormat="1" applyFont="1" applyFill="1" applyAlignment="1" applyProtection="1">
      <alignment horizontal="center"/>
      <protection/>
    </xf>
    <xf numFmtId="166" fontId="5" fillId="0" borderId="0" xfId="20" applyNumberFormat="1" applyFont="1" applyFill="1" applyAlignment="1" applyProtection="1">
      <alignment horizontal="center"/>
      <protection/>
    </xf>
    <xf numFmtId="0" fontId="7" fillId="0" borderId="0" xfId="20" applyFont="1">
      <alignment/>
      <protection/>
    </xf>
    <xf numFmtId="0" fontId="3" fillId="0" borderId="0" xfId="20" applyFont="1" applyAlignment="1" quotePrefix="1">
      <alignment horizontal="left"/>
      <protection/>
    </xf>
    <xf numFmtId="37" fontId="7" fillId="0" borderId="0" xfId="20" applyNumberFormat="1" applyFont="1">
      <alignment/>
      <protection/>
    </xf>
    <xf numFmtId="37" fontId="3" fillId="0" borderId="0" xfId="20" applyNumberFormat="1" applyFont="1">
      <alignment/>
      <protection/>
    </xf>
    <xf numFmtId="0" fontId="4" fillId="0" borderId="0" xfId="20" applyFont="1" applyAlignment="1" quotePrefix="1">
      <alignment horizontal="left"/>
      <protection/>
    </xf>
    <xf numFmtId="0" fontId="4" fillId="0" borderId="0" xfId="20" applyFont="1">
      <alignment/>
      <protection/>
    </xf>
    <xf numFmtId="37" fontId="4" fillId="0" borderId="0" xfId="20" applyNumberFormat="1" applyFont="1" applyProtection="1">
      <alignment/>
      <protection/>
    </xf>
    <xf numFmtId="39" fontId="4" fillId="0" borderId="0" xfId="20" applyNumberFormat="1" applyFont="1" applyAlignment="1" applyProtection="1">
      <alignment horizontal="center"/>
      <protection/>
    </xf>
    <xf numFmtId="39" fontId="5" fillId="0" borderId="0" xfId="20" applyNumberFormat="1" applyFont="1" applyAlignment="1" applyProtection="1">
      <alignment horizontal="center"/>
      <protection/>
    </xf>
    <xf numFmtId="167" fontId="5" fillId="0" borderId="0" xfId="21" applyNumberFormat="1" applyFont="1" applyAlignment="1" applyProtection="1">
      <alignment/>
      <protection/>
    </xf>
    <xf numFmtId="0" fontId="4" fillId="0" borderId="0" xfId="20" applyFont="1" applyProtection="1">
      <alignment/>
      <protection/>
    </xf>
    <xf numFmtId="39" fontId="14" fillId="0" borderId="0" xfId="20" applyNumberFormat="1" applyFont="1" applyAlignment="1" applyProtection="1">
      <alignment horizontal="center"/>
      <protection/>
    </xf>
    <xf numFmtId="37" fontId="14" fillId="0" borderId="0" xfId="20" applyNumberFormat="1" applyFont="1" applyProtection="1">
      <alignment/>
      <protection/>
    </xf>
    <xf numFmtId="39" fontId="15" fillId="0" borderId="0" xfId="15" applyNumberFormat="1" applyFont="1" applyAlignment="1">
      <alignment/>
    </xf>
    <xf numFmtId="39" fontId="16" fillId="0" borderId="0" xfId="20" applyNumberFormat="1" applyFont="1" applyAlignment="1" applyProtection="1">
      <alignment/>
      <protection/>
    </xf>
    <xf numFmtId="39" fontId="15" fillId="0" borderId="0" xfId="20" applyNumberFormat="1" applyFont="1" applyAlignment="1">
      <alignment/>
      <protection/>
    </xf>
    <xf numFmtId="0" fontId="3" fillId="0" borderId="2" xfId="20" applyFont="1" applyBorder="1" applyProtection="1">
      <alignment/>
      <protection/>
    </xf>
    <xf numFmtId="0" fontId="3" fillId="0" borderId="2" xfId="20" applyFont="1" applyBorder="1" applyAlignment="1" applyProtection="1">
      <alignment horizontal="center"/>
      <protection/>
    </xf>
    <xf numFmtId="168" fontId="7" fillId="0" borderId="0" xfId="20" applyNumberFormat="1" applyFont="1" applyAlignment="1" applyProtection="1">
      <alignment horizontal="center"/>
      <protection/>
    </xf>
    <xf numFmtId="39" fontId="17" fillId="0" borderId="0" xfId="20" applyNumberFormat="1" applyFont="1" applyAlignment="1" applyProtection="1">
      <alignment horizontal="center"/>
      <protection/>
    </xf>
    <xf numFmtId="39" fontId="16" fillId="0" borderId="0" xfId="20" applyNumberFormat="1" applyFont="1" applyAlignment="1" applyProtection="1">
      <alignment horizontal="center"/>
      <protection/>
    </xf>
    <xf numFmtId="0" fontId="9" fillId="0" borderId="0" xfId="20" applyFont="1" applyProtection="1">
      <alignment/>
      <protection/>
    </xf>
    <xf numFmtId="0" fontId="6" fillId="0" borderId="0" xfId="20" applyFont="1" applyAlignment="1" applyProtection="1">
      <alignment horizontal="center"/>
      <protection/>
    </xf>
    <xf numFmtId="0" fontId="7" fillId="0" borderId="0" xfId="20" applyFont="1" applyAlignment="1" applyProtection="1">
      <alignment horizontal="center"/>
      <protection/>
    </xf>
    <xf numFmtId="0" fontId="7" fillId="0" borderId="0" xfId="20" applyFont="1" applyAlignment="1" applyProtection="1">
      <alignment horizont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rmal_FWI_R05usps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ll_r06PRCLR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T"/>
      <sheetName val="SUM"/>
      <sheetName val="SUM1"/>
      <sheetName val="REV"/>
      <sheetName val="REVPS"/>
      <sheetName val="VOLADJ"/>
      <sheetName val="FClass"/>
      <sheetName val="VOL"/>
      <sheetName val="VFC"/>
      <sheetName val="FCA"/>
      <sheetName val="RII"/>
      <sheetName val="RevEst"/>
      <sheetName val="COST"/>
      <sheetName val="OPINION"/>
      <sheetName val="MACROS"/>
    </sheetNames>
    <sheetDataSet>
      <sheetData sheetId="0">
        <row r="2">
          <cell r="A2" t="str">
            <v>Case: PRCLR23</v>
          </cell>
        </row>
        <row r="3">
          <cell r="D3" t="str">
            <v>Docket R2006-1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D24"/>
  <sheetViews>
    <sheetView zoomScale="75" zoomScaleNormal="75" workbookViewId="0" topLeftCell="A1">
      <selection activeCell="A2" sqref="A2"/>
    </sheetView>
  </sheetViews>
  <sheetFormatPr defaultColWidth="9.140625" defaultRowHeight="12.75"/>
  <cols>
    <col min="1" max="1" width="29.28125" style="21" customWidth="1"/>
    <col min="2" max="2" width="6.00390625" style="21" customWidth="1"/>
    <col min="3" max="3" width="27.140625" style="21" customWidth="1"/>
    <col min="4" max="4" width="14.57421875" style="21" bestFit="1" customWidth="1"/>
    <col min="5" max="16384" width="27.140625" style="21" customWidth="1"/>
  </cols>
  <sheetData>
    <row r="1" spans="1:4" ht="15.75">
      <c r="A1" s="6" t="s">
        <v>114</v>
      </c>
      <c r="B1" s="123" t="str">
        <f>'[1]CONT'!$D$3</f>
        <v>Docket R2006-1</v>
      </c>
      <c r="C1" s="123"/>
      <c r="D1" s="123"/>
    </row>
    <row r="2" spans="1:4" ht="15.75">
      <c r="A2" s="8" t="str">
        <f>'[1]CONT'!$A$2</f>
        <v>Case: PRCLR23</v>
      </c>
      <c r="B2" s="19" t="s">
        <v>155</v>
      </c>
      <c r="C2" s="20"/>
      <c r="D2" s="20"/>
    </row>
    <row r="3" spans="1:4" ht="15.75">
      <c r="A3" s="9"/>
      <c r="B3" s="2" t="s">
        <v>125</v>
      </c>
      <c r="C3" s="7"/>
      <c r="D3" s="7"/>
    </row>
    <row r="4" spans="1:4" ht="15">
      <c r="A4" s="10" t="s">
        <v>158</v>
      </c>
      <c r="B4" s="3"/>
      <c r="C4" s="3"/>
      <c r="D4" s="3"/>
    </row>
    <row r="5" spans="1:4" ht="15.75">
      <c r="A5" s="11">
        <f ca="1">NOW()</f>
        <v>39199.42419293981</v>
      </c>
      <c r="B5" s="3"/>
      <c r="C5" s="4" t="s">
        <v>110</v>
      </c>
      <c r="D5" s="4" t="s">
        <v>111</v>
      </c>
    </row>
    <row r="6" spans="1:4" ht="15.75">
      <c r="A6" s="12">
        <f ca="1">NOW()</f>
        <v>39199.42419293981</v>
      </c>
      <c r="B6" s="3"/>
      <c r="C6" s="4" t="s">
        <v>126</v>
      </c>
      <c r="D6" s="4" t="s">
        <v>126</v>
      </c>
    </row>
    <row r="7" spans="1:4" ht="15.75">
      <c r="A7" s="3"/>
      <c r="B7" s="3"/>
      <c r="C7" s="4" t="s">
        <v>127</v>
      </c>
      <c r="D7" s="4" t="s">
        <v>127</v>
      </c>
    </row>
    <row r="8" spans="1:4" ht="15.75">
      <c r="A8" s="3"/>
      <c r="B8" s="3"/>
      <c r="C8" s="4" t="s">
        <v>128</v>
      </c>
      <c r="D8" s="4" t="s">
        <v>128</v>
      </c>
    </row>
    <row r="9" spans="1:4" ht="15.75">
      <c r="A9" s="4" t="s">
        <v>129</v>
      </c>
      <c r="B9" s="3"/>
      <c r="C9" s="13" t="s">
        <v>130</v>
      </c>
      <c r="D9" s="13" t="s">
        <v>130</v>
      </c>
    </row>
    <row r="10" spans="1:4" ht="15.75">
      <c r="A10" s="3"/>
      <c r="B10" s="3"/>
      <c r="C10" s="4" t="s">
        <v>131</v>
      </c>
      <c r="D10" s="4" t="s">
        <v>132</v>
      </c>
    </row>
    <row r="11" spans="1:4" ht="15.75">
      <c r="A11" s="3" t="s">
        <v>146</v>
      </c>
      <c r="B11" s="4"/>
      <c r="C11" s="15"/>
      <c r="D11" s="16"/>
    </row>
    <row r="12" spans="1:4" ht="15.75">
      <c r="A12" s="3" t="s">
        <v>147</v>
      </c>
      <c r="B12" s="4">
        <v>1</v>
      </c>
      <c r="C12" s="15">
        <f>REG!$B$11</f>
        <v>11.3584072570501</v>
      </c>
      <c r="D12" s="16">
        <f>REG!$B$12</f>
        <v>13.712902608740688</v>
      </c>
    </row>
    <row r="13" spans="1:4" ht="15.75">
      <c r="A13" s="3" t="s">
        <v>148</v>
      </c>
      <c r="B13" s="4">
        <v>2</v>
      </c>
      <c r="C13" s="15">
        <f>INSUR!$B$11</f>
        <v>2.526735641648769</v>
      </c>
      <c r="D13" s="16">
        <f>INSUR!$B$12</f>
        <v>2.4444802539645925</v>
      </c>
    </row>
    <row r="14" spans="1:4" ht="15.75">
      <c r="A14" s="3" t="s">
        <v>149</v>
      </c>
      <c r="B14" s="4">
        <v>3</v>
      </c>
      <c r="C14" s="15">
        <f>CERT!$B$11</f>
        <v>2.4275121099273407</v>
      </c>
      <c r="D14" s="16">
        <f>CERT!$B$12</f>
        <v>2.6804863920816473</v>
      </c>
    </row>
    <row r="15" spans="1:4" ht="15.75">
      <c r="A15" s="3" t="s">
        <v>150</v>
      </c>
      <c r="B15" s="4">
        <v>4</v>
      </c>
      <c r="C15" s="99">
        <f>COD!$B$11</f>
        <v>6.40885503645703</v>
      </c>
      <c r="D15" s="100">
        <f>COD!$B$12</f>
        <v>6.916841230405319</v>
      </c>
    </row>
    <row r="16" spans="1:4" ht="15.75">
      <c r="A16" s="3" t="s">
        <v>151</v>
      </c>
      <c r="B16" s="4">
        <v>5</v>
      </c>
      <c r="C16" s="99">
        <f>MO!$B$11</f>
        <v>0.996968966078555</v>
      </c>
      <c r="D16" s="100">
        <f>MO!$B$12</f>
        <v>1.1149103809696317</v>
      </c>
    </row>
    <row r="17" spans="1:4" ht="15.75">
      <c r="A17" s="3" t="s">
        <v>154</v>
      </c>
      <c r="B17" s="4">
        <v>6</v>
      </c>
      <c r="C17" s="99">
        <f>SC!B11</f>
        <v>0.02</v>
      </c>
      <c r="D17" s="100">
        <f>SC!B12</f>
        <v>0.02</v>
      </c>
    </row>
    <row r="18" spans="1:4" ht="15.75">
      <c r="A18" s="3" t="s">
        <v>152</v>
      </c>
      <c r="B18" s="4">
        <v>7</v>
      </c>
      <c r="C18" s="99">
        <f>RR!$B$11</f>
        <v>2.0705120819367697</v>
      </c>
      <c r="D18" s="100">
        <f>RR!$B$12</f>
        <v>2.376754518374757</v>
      </c>
    </row>
    <row r="19" spans="1:4" ht="15.75">
      <c r="A19" s="3" t="s">
        <v>153</v>
      </c>
      <c r="B19" s="4">
        <v>8</v>
      </c>
      <c r="C19" s="99">
        <f>'DC'!B11</f>
        <v>0.14138202451386594</v>
      </c>
      <c r="D19" s="100">
        <f>'DC'!B12</f>
        <v>0.1792347331685399</v>
      </c>
    </row>
    <row r="20" spans="1:4" ht="15.75">
      <c r="A20" s="3"/>
      <c r="B20" s="4"/>
      <c r="C20" s="14"/>
      <c r="D20" s="16"/>
    </row>
    <row r="22" ht="15.75">
      <c r="A22" s="22" t="s">
        <v>157</v>
      </c>
    </row>
    <row r="24" spans="1:4" ht="15">
      <c r="A24" s="9"/>
      <c r="B24" s="9"/>
      <c r="C24" s="9"/>
      <c r="D24" s="9"/>
    </row>
  </sheetData>
  <mergeCells count="1">
    <mergeCell ref="B1:D1"/>
  </mergeCells>
  <printOptions gridLines="1" headings="1" horizontalCentered="1"/>
  <pageMargins left="0.5" right="0.5" top="0.75" bottom="0.5" header="0.5" footer="0.5"/>
  <pageSetup fitToHeight="1" fitToWidth="1" horizontalDpi="600" verticalDpi="600" orientation="portrait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7" transitionEvaluation="1">
    <pageSetUpPr fitToPage="1"/>
  </sheetPr>
  <dimension ref="A1:S64"/>
  <sheetViews>
    <sheetView tabSelected="1" zoomScale="75" zoomScaleNormal="75" workbookViewId="0" topLeftCell="D1">
      <selection activeCell="L9" sqref="L9"/>
    </sheetView>
  </sheetViews>
  <sheetFormatPr defaultColWidth="9.7109375" defaultRowHeight="12.75"/>
  <cols>
    <col min="1" max="1" width="20.8515625" style="36" customWidth="1"/>
    <col min="2" max="2" width="21.00390625" style="36" customWidth="1"/>
    <col min="3" max="3" width="22.140625" style="36" customWidth="1"/>
    <col min="4" max="4" width="9.7109375" style="36" customWidth="1"/>
    <col min="5" max="5" width="41.421875" style="36" bestFit="1" customWidth="1"/>
    <col min="6" max="6" width="2.57421875" style="36" customWidth="1"/>
    <col min="7" max="7" width="20.28125" style="36" hidden="1" customWidth="1"/>
    <col min="8" max="8" width="19.57421875" style="36" customWidth="1"/>
    <col min="9" max="9" width="2.28125" style="36" customWidth="1"/>
    <col min="10" max="10" width="9.421875" style="36" customWidth="1"/>
    <col min="11" max="11" width="12.140625" style="36" bestFit="1" customWidth="1"/>
    <col min="12" max="13" width="9.28125" style="36" customWidth="1"/>
    <col min="14" max="14" width="2.7109375" style="36" customWidth="1"/>
    <col min="15" max="16" width="15.421875" style="36" bestFit="1" customWidth="1"/>
    <col min="17" max="16384" width="9.7109375" style="36" customWidth="1"/>
  </cols>
  <sheetData>
    <row r="1" spans="1:19" ht="15.75">
      <c r="A1" s="5" t="s">
        <v>1</v>
      </c>
      <c r="B1" s="30"/>
      <c r="C1" s="31"/>
      <c r="D1" s="30"/>
      <c r="E1" s="5" t="s">
        <v>2</v>
      </c>
      <c r="F1" s="32"/>
      <c r="G1" s="30"/>
      <c r="H1" s="30"/>
      <c r="I1" s="33"/>
      <c r="J1" s="30"/>
      <c r="K1" s="30"/>
      <c r="L1" s="30"/>
      <c r="M1" s="30"/>
      <c r="N1" s="30"/>
      <c r="O1" s="30"/>
      <c r="P1" s="30"/>
      <c r="Q1" s="30"/>
      <c r="R1" s="34">
        <v>1</v>
      </c>
      <c r="S1" s="35" t="s">
        <v>1</v>
      </c>
    </row>
    <row r="2" spans="1:19" ht="15.75">
      <c r="A2" s="37" t="str">
        <f>SUM3!$A$2</f>
        <v>Case: PRCLR23</v>
      </c>
      <c r="B2" s="19" t="str">
        <f>SUM3!$B$1</f>
        <v>Docket R2006-1</v>
      </c>
      <c r="C2" s="38"/>
      <c r="D2" s="30"/>
      <c r="E2" s="37" t="str">
        <f>SUM3!$A$2</f>
        <v>Case: PRCLR23</v>
      </c>
      <c r="F2" s="19" t="str">
        <f>SUM3!$B$1</f>
        <v>Docket R2006-1</v>
      </c>
      <c r="G2" s="39"/>
      <c r="H2" s="39"/>
      <c r="I2" s="39"/>
      <c r="J2" s="39"/>
      <c r="K2" s="39"/>
      <c r="L2" s="39"/>
      <c r="M2" s="39"/>
      <c r="N2" s="39"/>
      <c r="O2" s="39"/>
      <c r="P2" s="39"/>
      <c r="Q2" s="30"/>
      <c r="R2" s="34">
        <v>2</v>
      </c>
      <c r="S2" s="35" t="s">
        <v>2</v>
      </c>
    </row>
    <row r="3" spans="1:19" ht="15.75">
      <c r="A3" s="31"/>
      <c r="B3" s="39" t="s">
        <v>3</v>
      </c>
      <c r="C3" s="38"/>
      <c r="D3" s="30"/>
      <c r="E3" s="31"/>
      <c r="F3" s="39" t="str">
        <f>B3</f>
        <v>SPECIAL SERVICES</v>
      </c>
      <c r="G3" s="39"/>
      <c r="H3" s="39"/>
      <c r="I3" s="39"/>
      <c r="J3" s="39"/>
      <c r="K3" s="39"/>
      <c r="L3" s="39"/>
      <c r="M3" s="39"/>
      <c r="N3" s="39"/>
      <c r="O3" s="39"/>
      <c r="P3" s="39"/>
      <c r="Q3" s="30"/>
      <c r="R3" s="34"/>
      <c r="S3" s="31"/>
    </row>
    <row r="4" spans="1:19" ht="15.75">
      <c r="A4" s="40" t="str">
        <f>SUM3!$A$4</f>
        <v>FWI3_R05.XLS</v>
      </c>
      <c r="B4" s="39" t="s">
        <v>4</v>
      </c>
      <c r="C4" s="39"/>
      <c r="D4" s="30"/>
      <c r="E4" s="40" t="str">
        <f>SUM3!$A$4</f>
        <v>FWI3_R05.XLS</v>
      </c>
      <c r="F4" s="39" t="str">
        <f>B4</f>
        <v>REGISTERED MAIL</v>
      </c>
      <c r="G4" s="39"/>
      <c r="H4" s="39"/>
      <c r="I4" s="39"/>
      <c r="J4" s="39"/>
      <c r="K4" s="39"/>
      <c r="L4" s="39"/>
      <c r="M4" s="39"/>
      <c r="N4" s="39"/>
      <c r="O4" s="39"/>
      <c r="P4" s="39"/>
      <c r="Q4" s="30"/>
      <c r="R4" s="34"/>
      <c r="S4" s="31"/>
    </row>
    <row r="5" spans="1:19" ht="15.75">
      <c r="A5" s="41">
        <f ca="1">NOW()</f>
        <v>39199.42419293981</v>
      </c>
      <c r="B5" s="39" t="s">
        <v>159</v>
      </c>
      <c r="C5" s="38"/>
      <c r="D5" s="30"/>
      <c r="E5" s="41">
        <f ca="1">NOW()</f>
        <v>39199.42419293981</v>
      </c>
      <c r="F5" s="39" t="str">
        <f>B5</f>
        <v>FWIs - 2005 BILLING DETERMINANTS</v>
      </c>
      <c r="G5" s="39"/>
      <c r="H5" s="39"/>
      <c r="I5" s="39"/>
      <c r="J5" s="39"/>
      <c r="K5" s="39"/>
      <c r="L5" s="39"/>
      <c r="M5" s="39"/>
      <c r="N5" s="39"/>
      <c r="O5" s="39"/>
      <c r="P5" s="39"/>
      <c r="Q5" s="30"/>
      <c r="R5" s="30"/>
      <c r="S5" s="30"/>
    </row>
    <row r="6" spans="1:19" ht="15.75">
      <c r="A6" s="42">
        <f ca="1">NOW()</f>
        <v>39199.42419293981</v>
      </c>
      <c r="B6" s="30"/>
      <c r="C6" s="30"/>
      <c r="D6" s="30"/>
      <c r="E6" s="42">
        <f ca="1">NOW()</f>
        <v>39199.42419293981</v>
      </c>
      <c r="F6" s="30"/>
      <c r="H6" s="38"/>
      <c r="I6" s="30"/>
      <c r="J6" s="43" t="s">
        <v>95</v>
      </c>
      <c r="K6" s="44"/>
      <c r="L6" s="43"/>
      <c r="M6" s="45"/>
      <c r="N6" s="31"/>
      <c r="O6" s="43" t="s">
        <v>96</v>
      </c>
      <c r="P6" s="43"/>
      <c r="Q6" s="30"/>
      <c r="R6" s="30"/>
      <c r="S6" s="30"/>
    </row>
    <row r="7" spans="1:19" ht="15.75">
      <c r="A7" s="30"/>
      <c r="B7" s="30"/>
      <c r="C7" s="30"/>
      <c r="D7" s="30"/>
      <c r="E7" s="30"/>
      <c r="F7" s="30"/>
      <c r="G7" s="34" t="s">
        <v>97</v>
      </c>
      <c r="H7" s="46">
        <v>2005</v>
      </c>
      <c r="I7" s="30"/>
      <c r="J7" s="31"/>
      <c r="K7" s="47"/>
      <c r="L7" s="34" t="s">
        <v>98</v>
      </c>
      <c r="M7" s="34"/>
      <c r="N7" s="31"/>
      <c r="O7" s="35"/>
      <c r="P7" s="34" t="s">
        <v>99</v>
      </c>
      <c r="Q7" s="30"/>
      <c r="R7" s="30"/>
      <c r="S7" s="30"/>
    </row>
    <row r="8" spans="1:19" ht="15.75">
      <c r="A8" s="31"/>
      <c r="B8" s="34" t="s">
        <v>100</v>
      </c>
      <c r="C8" s="34" t="s">
        <v>101</v>
      </c>
      <c r="D8" s="30"/>
      <c r="E8" s="30"/>
      <c r="F8" s="30"/>
      <c r="G8" s="34" t="s">
        <v>102</v>
      </c>
      <c r="H8" s="34" t="s">
        <v>102</v>
      </c>
      <c r="I8" s="30"/>
      <c r="J8" s="31"/>
      <c r="K8" s="39" t="s">
        <v>103</v>
      </c>
      <c r="L8" s="34" t="s">
        <v>99</v>
      </c>
      <c r="M8" s="34"/>
      <c r="N8" s="30"/>
      <c r="O8" s="34" t="s">
        <v>104</v>
      </c>
      <c r="P8" s="34" t="s">
        <v>105</v>
      </c>
      <c r="Q8" s="30"/>
      <c r="R8" s="30"/>
      <c r="S8" s="30"/>
    </row>
    <row r="9" spans="1:19" ht="15.75">
      <c r="A9" s="31"/>
      <c r="B9" s="48" t="s">
        <v>106</v>
      </c>
      <c r="C9" s="48" t="s">
        <v>106</v>
      </c>
      <c r="D9" s="30"/>
      <c r="E9" s="30"/>
      <c r="F9" s="30"/>
      <c r="G9" s="49" t="s">
        <v>107</v>
      </c>
      <c r="H9" s="49" t="s">
        <v>107</v>
      </c>
      <c r="I9" s="30"/>
      <c r="J9" s="43" t="s">
        <v>104</v>
      </c>
      <c r="K9" s="43" t="s">
        <v>108</v>
      </c>
      <c r="L9" s="48" t="s">
        <v>105</v>
      </c>
      <c r="M9" s="50"/>
      <c r="N9" s="30"/>
      <c r="O9" s="48" t="s">
        <v>95</v>
      </c>
      <c r="P9" s="48" t="s">
        <v>95</v>
      </c>
      <c r="Q9" s="30"/>
      <c r="R9" s="30"/>
      <c r="S9" s="30"/>
    </row>
    <row r="10" spans="1:19" ht="15.75">
      <c r="A10" s="30"/>
      <c r="B10" s="30"/>
      <c r="C10" s="51"/>
      <c r="D10" s="30"/>
      <c r="E10" s="30"/>
      <c r="F10" s="30"/>
      <c r="G10" s="50"/>
      <c r="H10" s="45"/>
      <c r="I10" s="30"/>
      <c r="J10" s="45"/>
      <c r="K10" s="45"/>
      <c r="L10" s="50"/>
      <c r="M10" s="50"/>
      <c r="N10" s="30"/>
      <c r="O10" s="50"/>
      <c r="P10" s="50"/>
      <c r="Q10" s="30"/>
      <c r="R10" s="30"/>
      <c r="S10" s="30"/>
    </row>
    <row r="11" spans="1:19" ht="15.75">
      <c r="A11" s="1" t="s">
        <v>110</v>
      </c>
      <c r="B11" s="52">
        <f>C11</f>
        <v>11.3584072570501</v>
      </c>
      <c r="C11" s="52">
        <f>O47</f>
        <v>11.3584072570501</v>
      </c>
      <c r="D11" s="30"/>
      <c r="E11" s="53" t="s">
        <v>5</v>
      </c>
      <c r="F11" s="30"/>
      <c r="G11" s="34"/>
      <c r="H11" s="34"/>
      <c r="I11" s="30"/>
      <c r="J11" s="34"/>
      <c r="K11" s="34"/>
      <c r="L11" s="34"/>
      <c r="M11" s="34"/>
      <c r="N11" s="30"/>
      <c r="O11" s="34"/>
      <c r="P11" s="34"/>
      <c r="Q11" s="30"/>
      <c r="R11" s="30"/>
      <c r="S11" s="30"/>
    </row>
    <row r="12" spans="1:19" ht="15.75">
      <c r="A12" s="54" t="s">
        <v>111</v>
      </c>
      <c r="B12" s="55">
        <f>C12</f>
        <v>13.712902608740688</v>
      </c>
      <c r="C12" s="55">
        <f>P47</f>
        <v>13.712902608740688</v>
      </c>
      <c r="D12" s="30"/>
      <c r="E12" s="30" t="s">
        <v>6</v>
      </c>
      <c r="F12" s="53"/>
      <c r="G12" s="27">
        <v>1875957.43</v>
      </c>
      <c r="H12" s="56">
        <f>G12</f>
        <v>1875957.43</v>
      </c>
      <c r="I12" s="30"/>
      <c r="J12" s="28">
        <v>7.9</v>
      </c>
      <c r="K12" s="28">
        <v>11.95</v>
      </c>
      <c r="L12" s="114">
        <v>9.5</v>
      </c>
      <c r="M12" s="24">
        <f>(L12/J12)-1</f>
        <v>0.20253164556962022</v>
      </c>
      <c r="N12" s="30"/>
      <c r="O12" s="26">
        <f>($H12*J12)</f>
        <v>14820063.697</v>
      </c>
      <c r="P12" s="26">
        <f>($H12*L12)</f>
        <v>17821595.585</v>
      </c>
      <c r="Q12" s="30"/>
      <c r="R12" s="30"/>
      <c r="S12" s="30"/>
    </row>
    <row r="13" spans="1:19" ht="15.75">
      <c r="A13" s="30"/>
      <c r="B13" s="30"/>
      <c r="C13" s="30"/>
      <c r="D13" s="30"/>
      <c r="E13" s="53"/>
      <c r="F13" s="30"/>
      <c r="G13" s="34"/>
      <c r="H13" s="34"/>
      <c r="I13" s="30"/>
      <c r="J13" s="57"/>
      <c r="K13" s="23"/>
      <c r="L13" s="115"/>
      <c r="M13" s="23"/>
      <c r="N13" s="30"/>
      <c r="O13" s="34"/>
      <c r="P13" s="34"/>
      <c r="Q13" s="30"/>
      <c r="R13" s="30"/>
      <c r="S13" s="30"/>
    </row>
    <row r="14" spans="1:19" ht="15.75">
      <c r="A14" s="31"/>
      <c r="B14" s="30"/>
      <c r="C14" s="30"/>
      <c r="D14" s="30"/>
      <c r="E14" s="53" t="s">
        <v>7</v>
      </c>
      <c r="F14" s="53"/>
      <c r="G14" s="34"/>
      <c r="H14" s="34"/>
      <c r="I14" s="30"/>
      <c r="J14" s="57"/>
      <c r="K14" s="23"/>
      <c r="L14" s="115"/>
      <c r="M14" s="31"/>
      <c r="N14" s="30"/>
      <c r="O14" s="34"/>
      <c r="P14" s="34"/>
      <c r="Q14" s="30"/>
      <c r="R14" s="30"/>
      <c r="S14" s="30"/>
    </row>
    <row r="15" spans="1:19" ht="15.75">
      <c r="A15" s="34" t="s">
        <v>112</v>
      </c>
      <c r="B15" s="34"/>
      <c r="C15" s="58">
        <f>H43</f>
        <v>5094688.819999998</v>
      </c>
      <c r="D15" s="30"/>
      <c r="E15" s="30" t="s">
        <v>6</v>
      </c>
      <c r="F15" s="53"/>
      <c r="G15" s="59">
        <v>342902.4</v>
      </c>
      <c r="H15" s="26">
        <f aca="true" t="shared" si="0" ref="H15:H41">G15</f>
        <v>342902.4</v>
      </c>
      <c r="I15" s="30"/>
      <c r="J15" s="29">
        <v>8.45</v>
      </c>
      <c r="K15" s="29">
        <v>12.7</v>
      </c>
      <c r="L15" s="116">
        <v>10.15</v>
      </c>
      <c r="M15" s="24">
        <f>(L15/J15)-1</f>
        <v>0.20118343195266286</v>
      </c>
      <c r="N15" s="60"/>
      <c r="O15" s="26">
        <f aca="true" t="shared" si="1" ref="O15:O41">($H15*J15)</f>
        <v>2897525.28</v>
      </c>
      <c r="P15" s="26">
        <f aca="true" t="shared" si="2" ref="P15:P41">($H15*L15)</f>
        <v>3480459.3600000003</v>
      </c>
      <c r="Q15" s="30"/>
      <c r="R15" s="30"/>
      <c r="S15" s="30"/>
    </row>
    <row r="16" spans="1:19" ht="15.75">
      <c r="A16" s="30"/>
      <c r="B16" s="30"/>
      <c r="C16" s="30"/>
      <c r="D16" s="30"/>
      <c r="E16" s="30" t="s">
        <v>8</v>
      </c>
      <c r="F16" s="30"/>
      <c r="G16" s="59">
        <v>557463.53</v>
      </c>
      <c r="H16" s="26">
        <f t="shared" si="0"/>
        <v>557463.53</v>
      </c>
      <c r="I16" s="30"/>
      <c r="J16" s="29">
        <v>9.35</v>
      </c>
      <c r="K16" s="29">
        <v>14</v>
      </c>
      <c r="L16" s="116">
        <v>11.25</v>
      </c>
      <c r="M16" s="24">
        <f aca="true" t="shared" si="3" ref="M16:M41">(L16/J16)-1</f>
        <v>0.20320855614973277</v>
      </c>
      <c r="N16" s="60"/>
      <c r="O16" s="26">
        <f>($H16*J16)</f>
        <v>5212284.0055</v>
      </c>
      <c r="P16" s="26">
        <f t="shared" si="2"/>
        <v>6271464.7125</v>
      </c>
      <c r="Q16" s="30"/>
      <c r="R16" s="30"/>
      <c r="S16" s="30"/>
    </row>
    <row r="17" spans="1:19" ht="15.75">
      <c r="A17" s="124" t="s">
        <v>9</v>
      </c>
      <c r="B17" s="124"/>
      <c r="C17" s="124"/>
      <c r="D17" s="30"/>
      <c r="E17" s="30" t="s">
        <v>10</v>
      </c>
      <c r="F17" s="30"/>
      <c r="G17" s="59">
        <v>432808.76</v>
      </c>
      <c r="H17" s="26">
        <f t="shared" si="0"/>
        <v>432808.76</v>
      </c>
      <c r="I17" s="30"/>
      <c r="J17" s="29">
        <v>10.25</v>
      </c>
      <c r="K17" s="29">
        <v>15.35</v>
      </c>
      <c r="L17" s="116">
        <v>12.35</v>
      </c>
      <c r="M17" s="24">
        <f t="shared" si="3"/>
        <v>0.20487804878048776</v>
      </c>
      <c r="N17" s="60"/>
      <c r="O17" s="26">
        <f t="shared" si="1"/>
        <v>4436289.79</v>
      </c>
      <c r="P17" s="26">
        <f t="shared" si="2"/>
        <v>5345188.186</v>
      </c>
      <c r="Q17" s="30"/>
      <c r="R17" s="30"/>
      <c r="S17" s="30"/>
    </row>
    <row r="18" spans="1:19" ht="15.75">
      <c r="A18" s="61" t="s">
        <v>11</v>
      </c>
      <c r="B18" s="34"/>
      <c r="C18" s="25">
        <v>5094689</v>
      </c>
      <c r="D18" s="30"/>
      <c r="E18" s="30" t="s">
        <v>12</v>
      </c>
      <c r="F18" s="30"/>
      <c r="G18" s="59">
        <v>469326.06</v>
      </c>
      <c r="H18" s="26">
        <f t="shared" si="0"/>
        <v>469326.06</v>
      </c>
      <c r="I18" s="30"/>
      <c r="J18" s="29">
        <v>11.15</v>
      </c>
      <c r="K18" s="29">
        <v>16.7</v>
      </c>
      <c r="L18" s="116">
        <v>13.45</v>
      </c>
      <c r="M18" s="24">
        <f t="shared" si="3"/>
        <v>0.20627802690582953</v>
      </c>
      <c r="N18" s="60"/>
      <c r="O18" s="26">
        <f t="shared" si="1"/>
        <v>5232985.569</v>
      </c>
      <c r="P18" s="26">
        <f t="shared" si="2"/>
        <v>6312435.506999999</v>
      </c>
      <c r="Q18" s="30"/>
      <c r="R18" s="30"/>
      <c r="S18" s="30"/>
    </row>
    <row r="19" spans="1:19" ht="15.75">
      <c r="A19" s="35" t="s">
        <v>13</v>
      </c>
      <c r="B19" s="61"/>
      <c r="C19" s="26"/>
      <c r="D19" s="30"/>
      <c r="E19" s="30" t="s">
        <v>14</v>
      </c>
      <c r="F19" s="30"/>
      <c r="G19" s="59">
        <v>251166.17</v>
      </c>
      <c r="H19" s="26">
        <f t="shared" si="0"/>
        <v>251166.17</v>
      </c>
      <c r="I19" s="30"/>
      <c r="J19" s="29">
        <v>12.05</v>
      </c>
      <c r="K19" s="29">
        <v>18.05</v>
      </c>
      <c r="L19" s="116">
        <v>14.55</v>
      </c>
      <c r="M19" s="24">
        <f t="shared" si="3"/>
        <v>0.20746887966804972</v>
      </c>
      <c r="N19" s="60"/>
      <c r="O19" s="26">
        <f t="shared" si="1"/>
        <v>3026552.3485000003</v>
      </c>
      <c r="P19" s="26">
        <f t="shared" si="2"/>
        <v>3654467.7735000006</v>
      </c>
      <c r="Q19" s="30"/>
      <c r="R19" s="30"/>
      <c r="S19" s="30"/>
    </row>
    <row r="20" spans="1:19" ht="15.75">
      <c r="A20" s="34" t="s">
        <v>15</v>
      </c>
      <c r="B20" s="61"/>
      <c r="C20" s="62">
        <f>C18+C19</f>
        <v>5094689</v>
      </c>
      <c r="D20" s="30"/>
      <c r="E20" s="30" t="s">
        <v>16</v>
      </c>
      <c r="F20" s="30"/>
      <c r="G20" s="59">
        <v>137778.42</v>
      </c>
      <c r="H20" s="26">
        <f t="shared" si="0"/>
        <v>137778.42</v>
      </c>
      <c r="I20" s="30"/>
      <c r="J20" s="29">
        <v>12.95</v>
      </c>
      <c r="K20" s="29">
        <v>19.4</v>
      </c>
      <c r="L20" s="116">
        <v>15.65</v>
      </c>
      <c r="M20" s="24">
        <f t="shared" si="3"/>
        <v>0.20849420849420852</v>
      </c>
      <c r="N20" s="60"/>
      <c r="O20" s="26">
        <f t="shared" si="1"/>
        <v>1784230.539</v>
      </c>
      <c r="P20" s="26">
        <f t="shared" si="2"/>
        <v>2156232.273</v>
      </c>
      <c r="Q20" s="30"/>
      <c r="R20" s="30"/>
      <c r="S20" s="30"/>
    </row>
    <row r="21" spans="1:19" ht="15.75">
      <c r="A21" s="35" t="s">
        <v>17</v>
      </c>
      <c r="B21" s="35"/>
      <c r="C21" s="26">
        <v>54557</v>
      </c>
      <c r="D21" s="30"/>
      <c r="E21" s="30" t="s">
        <v>18</v>
      </c>
      <c r="F21" s="30"/>
      <c r="G21" s="59">
        <v>161735.37</v>
      </c>
      <c r="H21" s="26">
        <f t="shared" si="0"/>
        <v>161735.37</v>
      </c>
      <c r="I21" s="30"/>
      <c r="J21" s="29">
        <v>13.85</v>
      </c>
      <c r="K21" s="29">
        <v>20.75</v>
      </c>
      <c r="L21" s="116">
        <v>16.75</v>
      </c>
      <c r="M21" s="24">
        <f t="shared" si="3"/>
        <v>0.20938628158844774</v>
      </c>
      <c r="N21" s="60"/>
      <c r="O21" s="26">
        <f t="shared" si="1"/>
        <v>2240034.8745</v>
      </c>
      <c r="P21" s="26">
        <f t="shared" si="2"/>
        <v>2709067.4475</v>
      </c>
      <c r="Q21" s="30"/>
      <c r="R21" s="30"/>
      <c r="S21" s="30"/>
    </row>
    <row r="22" spans="1:19" ht="15.75">
      <c r="A22" s="34" t="s">
        <v>19</v>
      </c>
      <c r="B22" s="30"/>
      <c r="C22" s="62">
        <f>C20+C21</f>
        <v>5149246</v>
      </c>
      <c r="D22" s="30"/>
      <c r="E22" s="30" t="s">
        <v>20</v>
      </c>
      <c r="F22" s="30"/>
      <c r="G22" s="59">
        <v>122457.42</v>
      </c>
      <c r="H22" s="26">
        <f t="shared" si="0"/>
        <v>122457.42</v>
      </c>
      <c r="I22" s="30"/>
      <c r="J22" s="29">
        <v>14.75</v>
      </c>
      <c r="K22" s="29">
        <v>22.1</v>
      </c>
      <c r="L22" s="116">
        <v>17.85</v>
      </c>
      <c r="M22" s="24">
        <f t="shared" si="3"/>
        <v>0.21016949152542375</v>
      </c>
      <c r="N22" s="60"/>
      <c r="O22" s="26">
        <f t="shared" si="1"/>
        <v>1806246.945</v>
      </c>
      <c r="P22" s="26">
        <f t="shared" si="2"/>
        <v>2185864.947</v>
      </c>
      <c r="Q22" s="30"/>
      <c r="R22" s="30"/>
      <c r="S22" s="30"/>
    </row>
    <row r="23" spans="4:19" ht="15.75">
      <c r="D23" s="30"/>
      <c r="E23" s="30" t="s">
        <v>21</v>
      </c>
      <c r="F23" s="30"/>
      <c r="G23" s="59">
        <v>67030.04</v>
      </c>
      <c r="H23" s="26">
        <f t="shared" si="0"/>
        <v>67030.04</v>
      </c>
      <c r="I23" s="30"/>
      <c r="J23" s="29">
        <v>15.65</v>
      </c>
      <c r="K23" s="29">
        <v>23.45</v>
      </c>
      <c r="L23" s="116">
        <v>18.95</v>
      </c>
      <c r="M23" s="24">
        <f t="shared" si="3"/>
        <v>0.21086261980830656</v>
      </c>
      <c r="N23" s="60"/>
      <c r="O23" s="26">
        <f t="shared" si="1"/>
        <v>1049020.126</v>
      </c>
      <c r="P23" s="26">
        <f t="shared" si="2"/>
        <v>1270219.258</v>
      </c>
      <c r="Q23" s="30"/>
      <c r="R23" s="30"/>
      <c r="S23" s="30"/>
    </row>
    <row r="24" spans="1:19" ht="15.75">
      <c r="A24" s="63" t="s">
        <v>167</v>
      </c>
      <c r="D24" s="30"/>
      <c r="E24" s="30" t="s">
        <v>22</v>
      </c>
      <c r="F24" s="30"/>
      <c r="G24" s="59">
        <v>87909.96</v>
      </c>
      <c r="H24" s="26">
        <f t="shared" si="0"/>
        <v>87909.96</v>
      </c>
      <c r="I24" s="30"/>
      <c r="J24" s="29">
        <v>16.55</v>
      </c>
      <c r="K24" s="29">
        <v>24.8</v>
      </c>
      <c r="L24" s="116">
        <v>20.05</v>
      </c>
      <c r="M24" s="24">
        <f t="shared" si="3"/>
        <v>0.21148036253776437</v>
      </c>
      <c r="N24" s="60"/>
      <c r="O24" s="26">
        <f t="shared" si="1"/>
        <v>1454909.8380000002</v>
      </c>
      <c r="P24" s="26">
        <f t="shared" si="2"/>
        <v>1762594.698</v>
      </c>
      <c r="Q24" s="30"/>
      <c r="R24" s="30"/>
      <c r="S24" s="30"/>
    </row>
    <row r="25" spans="4:19" ht="15.75">
      <c r="D25" s="30"/>
      <c r="E25" s="30" t="s">
        <v>23</v>
      </c>
      <c r="F25" s="30"/>
      <c r="G25" s="59">
        <v>64596.87</v>
      </c>
      <c r="H25" s="26">
        <f t="shared" si="0"/>
        <v>64596.87</v>
      </c>
      <c r="I25" s="30"/>
      <c r="J25" s="29">
        <v>17.45</v>
      </c>
      <c r="K25" s="29">
        <v>26.15</v>
      </c>
      <c r="L25" s="116">
        <v>21.15</v>
      </c>
      <c r="M25" s="24">
        <f t="shared" si="3"/>
        <v>0.21203438395415475</v>
      </c>
      <c r="N25" s="60"/>
      <c r="O25" s="26">
        <f t="shared" si="1"/>
        <v>1127215.3815</v>
      </c>
      <c r="P25" s="26">
        <f t="shared" si="2"/>
        <v>1366223.8005</v>
      </c>
      <c r="Q25" s="30"/>
      <c r="R25" s="30"/>
      <c r="S25" s="30"/>
    </row>
    <row r="26" spans="4:19" ht="15.75">
      <c r="D26" s="30"/>
      <c r="E26" s="30" t="s">
        <v>24</v>
      </c>
      <c r="F26" s="30"/>
      <c r="G26" s="59">
        <v>82636.42</v>
      </c>
      <c r="H26" s="26">
        <f t="shared" si="0"/>
        <v>82636.42</v>
      </c>
      <c r="I26" s="30"/>
      <c r="J26" s="29">
        <v>18.35</v>
      </c>
      <c r="K26" s="29">
        <v>27.5</v>
      </c>
      <c r="L26" s="116">
        <v>22.25</v>
      </c>
      <c r="M26" s="24">
        <f t="shared" si="3"/>
        <v>0.2125340599455039</v>
      </c>
      <c r="N26" s="60"/>
      <c r="O26" s="26">
        <f t="shared" si="1"/>
        <v>1516378.307</v>
      </c>
      <c r="P26" s="26">
        <f t="shared" si="2"/>
        <v>1838660.345</v>
      </c>
      <c r="Q26" s="30"/>
      <c r="R26" s="30"/>
      <c r="S26" s="30"/>
    </row>
    <row r="27" spans="4:19" ht="15.75">
      <c r="D27" s="30"/>
      <c r="E27" s="30" t="s">
        <v>25</v>
      </c>
      <c r="F27" s="30"/>
      <c r="G27" s="59">
        <v>68085.11</v>
      </c>
      <c r="H27" s="26">
        <f t="shared" si="0"/>
        <v>68085.11</v>
      </c>
      <c r="I27" s="30"/>
      <c r="J27" s="29">
        <v>19.25</v>
      </c>
      <c r="K27" s="29">
        <v>28.85</v>
      </c>
      <c r="L27" s="116">
        <v>23.35</v>
      </c>
      <c r="M27" s="24">
        <f t="shared" si="3"/>
        <v>0.21298701298701306</v>
      </c>
      <c r="N27" s="60"/>
      <c r="O27" s="26">
        <f t="shared" si="1"/>
        <v>1310638.3675</v>
      </c>
      <c r="P27" s="26">
        <f t="shared" si="2"/>
        <v>1589787.3185</v>
      </c>
      <c r="Q27" s="30"/>
      <c r="R27" s="30"/>
      <c r="S27" s="30"/>
    </row>
    <row r="28" spans="4:19" ht="15.75">
      <c r="D28" s="30"/>
      <c r="E28" s="30" t="s">
        <v>26</v>
      </c>
      <c r="F28" s="30"/>
      <c r="G28" s="59">
        <v>25270.07</v>
      </c>
      <c r="H28" s="26">
        <f t="shared" si="0"/>
        <v>25270.07</v>
      </c>
      <c r="I28" s="30"/>
      <c r="J28" s="29">
        <v>20.15</v>
      </c>
      <c r="K28" s="29">
        <v>30.2</v>
      </c>
      <c r="L28" s="116">
        <v>24.45</v>
      </c>
      <c r="M28" s="24">
        <f t="shared" si="3"/>
        <v>0.21339950372208438</v>
      </c>
      <c r="N28" s="60"/>
      <c r="O28" s="26">
        <f t="shared" si="1"/>
        <v>509191.91049999994</v>
      </c>
      <c r="P28" s="26">
        <f t="shared" si="2"/>
        <v>617853.2115</v>
      </c>
      <c r="Q28" s="30"/>
      <c r="R28" s="30"/>
      <c r="S28" s="30"/>
    </row>
    <row r="29" spans="4:19" ht="15.75">
      <c r="D29" s="30"/>
      <c r="E29" s="30" t="s">
        <v>27</v>
      </c>
      <c r="F29" s="30"/>
      <c r="G29" s="59">
        <v>19225.8</v>
      </c>
      <c r="H29" s="26">
        <f t="shared" si="0"/>
        <v>19225.8</v>
      </c>
      <c r="I29" s="30"/>
      <c r="J29" s="29">
        <v>21.05</v>
      </c>
      <c r="K29" s="29">
        <v>31.55</v>
      </c>
      <c r="L29" s="116">
        <v>25.55</v>
      </c>
      <c r="M29" s="24">
        <f t="shared" si="3"/>
        <v>0.21377672209026133</v>
      </c>
      <c r="N29" s="60"/>
      <c r="O29" s="26">
        <f t="shared" si="1"/>
        <v>404703.09</v>
      </c>
      <c r="P29" s="26">
        <f t="shared" si="2"/>
        <v>491219.19</v>
      </c>
      <c r="Q29" s="30"/>
      <c r="R29" s="30"/>
      <c r="S29" s="30"/>
    </row>
    <row r="30" spans="4:19" ht="15.75">
      <c r="D30" s="30"/>
      <c r="E30" s="30" t="s">
        <v>28</v>
      </c>
      <c r="F30" s="30"/>
      <c r="G30" s="59">
        <v>17961.7</v>
      </c>
      <c r="H30" s="26">
        <f t="shared" si="0"/>
        <v>17961.7</v>
      </c>
      <c r="I30" s="30"/>
      <c r="J30" s="29">
        <v>21.95</v>
      </c>
      <c r="K30" s="29">
        <v>32.9</v>
      </c>
      <c r="L30" s="116">
        <v>26.65</v>
      </c>
      <c r="M30" s="24">
        <f t="shared" si="3"/>
        <v>0.214123006833713</v>
      </c>
      <c r="N30" s="60"/>
      <c r="O30" s="26">
        <f t="shared" si="1"/>
        <v>394259.315</v>
      </c>
      <c r="P30" s="26">
        <f t="shared" si="2"/>
        <v>478679.305</v>
      </c>
      <c r="Q30" s="30"/>
      <c r="R30" s="30"/>
      <c r="S30" s="30"/>
    </row>
    <row r="31" spans="4:19" ht="15.75">
      <c r="D31" s="30"/>
      <c r="E31" s="30" t="s">
        <v>29</v>
      </c>
      <c r="F31" s="30"/>
      <c r="G31" s="59">
        <v>32326.35</v>
      </c>
      <c r="H31" s="26">
        <f t="shared" si="0"/>
        <v>32326.35</v>
      </c>
      <c r="I31" s="30"/>
      <c r="J31" s="29">
        <v>22.85</v>
      </c>
      <c r="K31" s="29">
        <v>34.25</v>
      </c>
      <c r="L31" s="116">
        <v>27.75</v>
      </c>
      <c r="M31" s="24">
        <f t="shared" si="3"/>
        <v>0.21444201312910272</v>
      </c>
      <c r="N31" s="60"/>
      <c r="O31" s="26">
        <f t="shared" si="1"/>
        <v>738657.0975</v>
      </c>
      <c r="P31" s="26">
        <f t="shared" si="2"/>
        <v>897056.2124999999</v>
      </c>
      <c r="Q31" s="30"/>
      <c r="R31" s="30"/>
      <c r="S31" s="30"/>
    </row>
    <row r="32" spans="4:19" ht="15.75">
      <c r="D32" s="30"/>
      <c r="E32" s="30" t="s">
        <v>30</v>
      </c>
      <c r="F32" s="30"/>
      <c r="G32" s="59">
        <v>49998.55</v>
      </c>
      <c r="H32" s="26">
        <f t="shared" si="0"/>
        <v>49998.55</v>
      </c>
      <c r="I32" s="30"/>
      <c r="J32" s="29">
        <v>23.75</v>
      </c>
      <c r="K32" s="29">
        <v>35.6</v>
      </c>
      <c r="L32" s="116">
        <v>28.85</v>
      </c>
      <c r="M32" s="24">
        <f t="shared" si="3"/>
        <v>0.21473684210526311</v>
      </c>
      <c r="N32" s="60"/>
      <c r="O32" s="26">
        <f t="shared" si="1"/>
        <v>1187465.5625</v>
      </c>
      <c r="P32" s="26">
        <f t="shared" si="2"/>
        <v>1442458.1675000002</v>
      </c>
      <c r="Q32" s="30"/>
      <c r="R32" s="30"/>
      <c r="S32" s="30"/>
    </row>
    <row r="33" spans="4:19" ht="15.75">
      <c r="D33" s="30"/>
      <c r="E33" s="30" t="s">
        <v>31</v>
      </c>
      <c r="F33" s="30"/>
      <c r="G33" s="59">
        <v>11843.8</v>
      </c>
      <c r="H33" s="26">
        <f t="shared" si="0"/>
        <v>11843.8</v>
      </c>
      <c r="I33" s="30"/>
      <c r="J33" s="29">
        <v>24.65</v>
      </c>
      <c r="K33" s="29">
        <v>36.95</v>
      </c>
      <c r="L33" s="116">
        <v>29.95</v>
      </c>
      <c r="M33" s="24">
        <f t="shared" si="3"/>
        <v>0.21501014198782964</v>
      </c>
      <c r="N33" s="60"/>
      <c r="O33" s="26">
        <f t="shared" si="1"/>
        <v>291949.67</v>
      </c>
      <c r="P33" s="26">
        <f t="shared" si="2"/>
        <v>354721.81</v>
      </c>
      <c r="Q33" s="30"/>
      <c r="R33" s="30"/>
      <c r="S33" s="30"/>
    </row>
    <row r="34" spans="4:19" ht="15.75">
      <c r="D34" s="30"/>
      <c r="E34" s="30" t="s">
        <v>32</v>
      </c>
      <c r="F34" s="30"/>
      <c r="G34" s="59">
        <v>24341.97</v>
      </c>
      <c r="H34" s="26">
        <f t="shared" si="0"/>
        <v>24341.97</v>
      </c>
      <c r="I34" s="30"/>
      <c r="J34" s="29">
        <v>25.55</v>
      </c>
      <c r="K34" s="29">
        <v>38.3</v>
      </c>
      <c r="L34" s="116">
        <v>31.05</v>
      </c>
      <c r="M34" s="24">
        <f t="shared" si="3"/>
        <v>0.2152641878669277</v>
      </c>
      <c r="N34" s="60"/>
      <c r="O34" s="26">
        <f t="shared" si="1"/>
        <v>621937.3335000001</v>
      </c>
      <c r="P34" s="26">
        <f t="shared" si="2"/>
        <v>755818.1685</v>
      </c>
      <c r="Q34" s="30"/>
      <c r="R34" s="30"/>
      <c r="S34" s="30"/>
    </row>
    <row r="35" spans="4:19" ht="15.75">
      <c r="D35" s="30"/>
      <c r="E35" s="30" t="s">
        <v>33</v>
      </c>
      <c r="F35" s="30"/>
      <c r="G35" s="59">
        <v>8798.1</v>
      </c>
      <c r="H35" s="26">
        <f t="shared" si="0"/>
        <v>8798.1</v>
      </c>
      <c r="I35" s="30"/>
      <c r="J35" s="29">
        <v>26.45</v>
      </c>
      <c r="K35" s="29">
        <v>39.65</v>
      </c>
      <c r="L35" s="116">
        <v>32.15</v>
      </c>
      <c r="M35" s="24">
        <f t="shared" si="3"/>
        <v>0.21550094517958418</v>
      </c>
      <c r="N35" s="60"/>
      <c r="O35" s="26">
        <f t="shared" si="1"/>
        <v>232709.745</v>
      </c>
      <c r="P35" s="26">
        <f t="shared" si="2"/>
        <v>282858.915</v>
      </c>
      <c r="Q35" s="30"/>
      <c r="R35" s="30"/>
      <c r="S35" s="30"/>
    </row>
    <row r="36" spans="4:19" ht="15.75">
      <c r="D36" s="30"/>
      <c r="E36" s="30" t="s">
        <v>34</v>
      </c>
      <c r="F36" s="30"/>
      <c r="G36" s="59">
        <v>30536.02</v>
      </c>
      <c r="H36" s="26">
        <f t="shared" si="0"/>
        <v>30536.02</v>
      </c>
      <c r="I36" s="30"/>
      <c r="J36" s="29">
        <v>27.35</v>
      </c>
      <c r="K36" s="29">
        <v>41</v>
      </c>
      <c r="L36" s="116">
        <v>33.25</v>
      </c>
      <c r="M36" s="24">
        <f t="shared" si="3"/>
        <v>0.21572212065813523</v>
      </c>
      <c r="N36" s="60"/>
      <c r="O36" s="26">
        <f t="shared" si="1"/>
        <v>835160.147</v>
      </c>
      <c r="P36" s="26">
        <f t="shared" si="2"/>
        <v>1015322.665</v>
      </c>
      <c r="Q36" s="30"/>
      <c r="R36" s="30"/>
      <c r="S36" s="30"/>
    </row>
    <row r="37" spans="4:19" ht="15.75">
      <c r="D37" s="30"/>
      <c r="E37" s="30" t="s">
        <v>35</v>
      </c>
      <c r="F37" s="30"/>
      <c r="G37" s="59">
        <v>19601.81</v>
      </c>
      <c r="H37" s="26">
        <f t="shared" si="0"/>
        <v>19601.81</v>
      </c>
      <c r="I37" s="30"/>
      <c r="J37" s="29">
        <v>28.25</v>
      </c>
      <c r="K37" s="29">
        <v>42.35</v>
      </c>
      <c r="L37" s="116">
        <v>34.35</v>
      </c>
      <c r="M37" s="24">
        <f t="shared" si="3"/>
        <v>0.21592920353982303</v>
      </c>
      <c r="N37" s="60"/>
      <c r="O37" s="26">
        <f t="shared" si="1"/>
        <v>553751.1325000001</v>
      </c>
      <c r="P37" s="26">
        <f t="shared" si="2"/>
        <v>673322.1735</v>
      </c>
      <c r="Q37" s="30"/>
      <c r="R37" s="30"/>
      <c r="S37" s="30"/>
    </row>
    <row r="38" spans="4:19" ht="15.75">
      <c r="D38" s="30"/>
      <c r="E38" s="30" t="s">
        <v>36</v>
      </c>
      <c r="F38" s="30"/>
      <c r="G38" s="59">
        <v>10852.69</v>
      </c>
      <c r="H38" s="26">
        <f t="shared" si="0"/>
        <v>10852.69</v>
      </c>
      <c r="I38" s="30"/>
      <c r="J38" s="29">
        <v>29.15</v>
      </c>
      <c r="K38" s="29">
        <v>43.7</v>
      </c>
      <c r="L38" s="116">
        <v>35.45</v>
      </c>
      <c r="M38" s="24">
        <f t="shared" si="3"/>
        <v>0.21612349914236728</v>
      </c>
      <c r="N38" s="60"/>
      <c r="O38" s="26">
        <f t="shared" si="1"/>
        <v>316355.9135</v>
      </c>
      <c r="P38" s="26">
        <f t="shared" si="2"/>
        <v>384727.86050000007</v>
      </c>
      <c r="Q38" s="30"/>
      <c r="R38" s="30"/>
      <c r="S38" s="30"/>
    </row>
    <row r="39" spans="4:19" ht="15.75">
      <c r="D39" s="30"/>
      <c r="E39" s="30" t="s">
        <v>37</v>
      </c>
      <c r="F39" s="30"/>
      <c r="G39" s="59">
        <v>6364.97</v>
      </c>
      <c r="H39" s="26">
        <f t="shared" si="0"/>
        <v>6364.97</v>
      </c>
      <c r="I39" s="30"/>
      <c r="J39" s="29">
        <v>30.05</v>
      </c>
      <c r="K39" s="29">
        <v>45.05</v>
      </c>
      <c r="L39" s="116">
        <v>36.55</v>
      </c>
      <c r="M39" s="24">
        <f t="shared" si="3"/>
        <v>0.21630615640598982</v>
      </c>
      <c r="N39" s="60"/>
      <c r="O39" s="26">
        <f t="shared" si="1"/>
        <v>191267.34850000002</v>
      </c>
      <c r="P39" s="26">
        <f t="shared" si="2"/>
        <v>232639.6535</v>
      </c>
      <c r="Q39" s="30"/>
      <c r="R39" s="30"/>
      <c r="S39" s="30"/>
    </row>
    <row r="40" spans="4:19" ht="15.75">
      <c r="D40" s="30"/>
      <c r="E40" s="30" t="s">
        <v>38</v>
      </c>
      <c r="F40" s="30"/>
      <c r="G40" s="59">
        <v>10769.86</v>
      </c>
      <c r="H40" s="26">
        <f t="shared" si="0"/>
        <v>10769.86</v>
      </c>
      <c r="I40" s="30"/>
      <c r="J40" s="29">
        <v>30.95</v>
      </c>
      <c r="K40" s="29">
        <v>46.4</v>
      </c>
      <c r="L40" s="116">
        <v>37.65</v>
      </c>
      <c r="M40" s="24">
        <f t="shared" si="3"/>
        <v>0.21647819063004836</v>
      </c>
      <c r="N40" s="60"/>
      <c r="O40" s="26">
        <f t="shared" si="1"/>
        <v>333327.167</v>
      </c>
      <c r="P40" s="26">
        <f t="shared" si="2"/>
        <v>405485.229</v>
      </c>
      <c r="Q40" s="30"/>
      <c r="R40" s="30"/>
      <c r="S40" s="30"/>
    </row>
    <row r="41" spans="4:19" ht="15.75">
      <c r="D41" s="30"/>
      <c r="E41" s="30" t="s">
        <v>39</v>
      </c>
      <c r="F41" s="30"/>
      <c r="G41" s="59">
        <v>104943.17</v>
      </c>
      <c r="H41" s="26">
        <f t="shared" si="0"/>
        <v>104943.17</v>
      </c>
      <c r="I41" s="30"/>
      <c r="J41" s="29">
        <v>31.85</v>
      </c>
      <c r="K41" s="29">
        <v>47.75</v>
      </c>
      <c r="L41" s="116">
        <v>38.75</v>
      </c>
      <c r="M41" s="24">
        <f t="shared" si="3"/>
        <v>0.21664050235478793</v>
      </c>
      <c r="N41" s="60"/>
      <c r="O41" s="26">
        <f t="shared" si="1"/>
        <v>3342439.9645000002</v>
      </c>
      <c r="P41" s="26">
        <f t="shared" si="2"/>
        <v>4066547.8375</v>
      </c>
      <c r="Q41" s="30"/>
      <c r="R41" s="30"/>
      <c r="S41" s="30"/>
    </row>
    <row r="42" spans="4:19" ht="15.75">
      <c r="D42" s="30"/>
      <c r="E42" s="54" t="s">
        <v>15</v>
      </c>
      <c r="F42" s="30"/>
      <c r="G42" s="62">
        <f>SUM(G15:G41)</f>
        <v>3218731.3899999997</v>
      </c>
      <c r="H42" s="62">
        <f>SUM(H15:H41)</f>
        <v>3218731.3899999997</v>
      </c>
      <c r="I42" s="30"/>
      <c r="J42" s="64"/>
      <c r="K42" s="64"/>
      <c r="L42" s="65"/>
      <c r="M42" s="65"/>
      <c r="N42" s="60"/>
      <c r="O42" s="26"/>
      <c r="P42" s="26"/>
      <c r="Q42" s="30"/>
      <c r="R42" s="30"/>
      <c r="S42" s="30"/>
    </row>
    <row r="43" spans="4:19" ht="15.75">
      <c r="D43" s="30"/>
      <c r="E43" s="34" t="s">
        <v>113</v>
      </c>
      <c r="F43" s="30"/>
      <c r="G43" s="66">
        <f>SUM(G12:G41)</f>
        <v>5094688.819999998</v>
      </c>
      <c r="H43" s="66">
        <f>SUM(H12:H41)</f>
        <v>5094688.819999998</v>
      </c>
      <c r="I43" s="30"/>
      <c r="J43" s="61" t="s">
        <v>115</v>
      </c>
      <c r="N43" s="30"/>
      <c r="O43" s="66">
        <f>SUM(O12:O41)</f>
        <v>57867550.46549999</v>
      </c>
      <c r="P43" s="66">
        <f>SUM(P12:P41)</f>
        <v>69862971.6105</v>
      </c>
      <c r="Q43" s="30"/>
      <c r="R43" s="30"/>
      <c r="S43" s="30"/>
    </row>
    <row r="44" spans="4:19" ht="15.75">
      <c r="D44" s="30"/>
      <c r="E44" s="30"/>
      <c r="F44" s="35"/>
      <c r="G44" s="26"/>
      <c r="H44" s="26"/>
      <c r="I44" s="30"/>
      <c r="J44" s="61"/>
      <c r="N44" s="30"/>
      <c r="O44" s="30"/>
      <c r="P44" s="30"/>
      <c r="Q44" s="30"/>
      <c r="R44" s="30"/>
      <c r="S44" s="30"/>
    </row>
    <row r="45" spans="4:19" ht="15.75">
      <c r="D45" s="30"/>
      <c r="E45" s="30"/>
      <c r="F45" s="34"/>
      <c r="G45" s="60"/>
      <c r="H45" s="30"/>
      <c r="I45" s="30"/>
      <c r="J45" s="35" t="s">
        <v>116</v>
      </c>
      <c r="N45" s="30"/>
      <c r="O45" s="67">
        <v>1</v>
      </c>
      <c r="P45" s="67">
        <f>O45</f>
        <v>1</v>
      </c>
      <c r="Q45" s="30"/>
      <c r="R45" s="30"/>
      <c r="S45" s="30"/>
    </row>
    <row r="46" spans="4:17" ht="15.75">
      <c r="D46" s="30"/>
      <c r="E46" s="30"/>
      <c r="F46" s="60"/>
      <c r="G46" s="60"/>
      <c r="H46" s="60"/>
      <c r="I46" s="60"/>
      <c r="J46" s="35" t="s">
        <v>117</v>
      </c>
      <c r="K46" s="30"/>
      <c r="L46" s="30"/>
      <c r="M46" s="30"/>
      <c r="N46" s="30"/>
      <c r="O46" s="62">
        <f>O43*O45</f>
        <v>57867550.46549999</v>
      </c>
      <c r="P46" s="62">
        <f>P43*P45</f>
        <v>69862971.6105</v>
      </c>
      <c r="Q46" s="30"/>
    </row>
    <row r="47" spans="4:17" ht="15.75">
      <c r="D47" s="30"/>
      <c r="E47" s="60"/>
      <c r="F47" s="60"/>
      <c r="G47" s="60"/>
      <c r="H47" s="60"/>
      <c r="I47" s="60"/>
      <c r="J47" s="34" t="s">
        <v>0</v>
      </c>
      <c r="K47" s="30"/>
      <c r="L47" s="30"/>
      <c r="M47" s="30"/>
      <c r="N47" s="30"/>
      <c r="O47" s="55">
        <f>O46/$H43</f>
        <v>11.3584072570501</v>
      </c>
      <c r="P47" s="55">
        <f>P46/$H43</f>
        <v>13.712902608740688</v>
      </c>
      <c r="Q47" s="30"/>
    </row>
    <row r="48" spans="4:14" ht="15">
      <c r="D48" s="30"/>
      <c r="E48" s="60"/>
      <c r="F48" s="60"/>
      <c r="G48" s="60"/>
      <c r="H48" s="30"/>
      <c r="I48" s="30"/>
      <c r="J48" s="30"/>
      <c r="K48" s="30"/>
      <c r="L48" s="30"/>
      <c r="M48" s="30"/>
      <c r="N48" s="30"/>
    </row>
    <row r="49" spans="4:14" ht="15">
      <c r="D49" s="30"/>
      <c r="E49" s="60"/>
      <c r="F49" s="60"/>
      <c r="G49" s="60"/>
      <c r="H49" s="30"/>
      <c r="I49" s="30"/>
      <c r="J49" s="30"/>
      <c r="K49" s="30"/>
      <c r="L49" s="30"/>
      <c r="M49" s="30"/>
      <c r="N49" s="30"/>
    </row>
    <row r="50" spans="4:19" ht="15"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R50" s="30"/>
      <c r="S50" s="30"/>
    </row>
    <row r="51" spans="4:19" ht="15"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R51" s="30"/>
      <c r="S51" s="30"/>
    </row>
    <row r="52" spans="4:19" ht="15.75">
      <c r="D52" s="30"/>
      <c r="E52" s="30"/>
      <c r="F52" s="34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</row>
    <row r="53" spans="4:19" ht="15">
      <c r="D53" s="30"/>
      <c r="E53" s="51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</row>
    <row r="54" spans="4:19" ht="15">
      <c r="D54" s="30"/>
      <c r="E54" s="30"/>
      <c r="F54" s="51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</row>
    <row r="55" spans="4:19" ht="15"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</row>
    <row r="56" spans="4:19" ht="15"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</row>
    <row r="57" spans="4:19" ht="15"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</row>
    <row r="58" spans="4:19" ht="15"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</row>
    <row r="59" spans="4:17" ht="15"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</row>
    <row r="60" spans="4:17" ht="15">
      <c r="D60" s="30"/>
      <c r="E60" s="30"/>
      <c r="F60" s="30"/>
      <c r="G60" s="30"/>
      <c r="H60" s="30"/>
      <c r="I60" s="30"/>
      <c r="Q60" s="30"/>
    </row>
    <row r="61" spans="5:9" ht="15">
      <c r="E61" s="30"/>
      <c r="F61" s="30"/>
      <c r="G61" s="30"/>
      <c r="H61" s="30"/>
      <c r="I61" s="30"/>
    </row>
    <row r="62" spans="5:9" ht="15">
      <c r="E62" s="30"/>
      <c r="F62" s="30"/>
      <c r="G62" s="30"/>
      <c r="H62" s="30"/>
      <c r="I62" s="30"/>
    </row>
    <row r="63" spans="6:9" ht="15">
      <c r="F63" s="30"/>
      <c r="I63" s="30"/>
    </row>
    <row r="64" ht="15">
      <c r="I64" s="30"/>
    </row>
  </sheetData>
  <mergeCells count="1">
    <mergeCell ref="A17:C17"/>
  </mergeCells>
  <printOptions gridLines="1" headings="1" horizontalCentered="1"/>
  <pageMargins left="0.5" right="0.5" top="0.75" bottom="0.5" header="0.5" footer="0.5"/>
  <pageSetup fitToHeight="1" fitToWidth="1" horizontalDpi="300" verticalDpi="300" orientation="landscape" scale="52" r:id="rId1"/>
  <headerFooter alignWithMargins="0">
    <oddHeader>&amp;C&amp;R&amp;P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8" transitionEvaluation="1">
    <pageSetUpPr fitToPage="1"/>
  </sheetPr>
  <dimension ref="A1:S42"/>
  <sheetViews>
    <sheetView zoomScale="75" zoomScaleNormal="75" workbookViewId="0" topLeftCell="E1">
      <selection activeCell="K13" sqref="K13"/>
    </sheetView>
  </sheetViews>
  <sheetFormatPr defaultColWidth="9.7109375" defaultRowHeight="12.75"/>
  <cols>
    <col min="1" max="1" width="21.28125" style="31" customWidth="1"/>
    <col min="2" max="2" width="19.57421875" style="31" customWidth="1"/>
    <col min="3" max="3" width="22.140625" style="31" customWidth="1"/>
    <col min="4" max="4" width="2.7109375" style="31" customWidth="1"/>
    <col min="5" max="5" width="57.140625" style="31" customWidth="1"/>
    <col min="6" max="6" width="3.140625" style="31" customWidth="1"/>
    <col min="7" max="7" width="20.28125" style="31" hidden="1" customWidth="1"/>
    <col min="8" max="8" width="17.421875" style="31" customWidth="1"/>
    <col min="9" max="9" width="2.7109375" style="31" customWidth="1"/>
    <col min="10" max="10" width="9.7109375" style="31" customWidth="1"/>
    <col min="11" max="11" width="12.140625" style="31" bestFit="1" customWidth="1"/>
    <col min="12" max="13" width="9.7109375" style="31" customWidth="1"/>
    <col min="14" max="14" width="2.28125" style="31" customWidth="1"/>
    <col min="15" max="16" width="15.421875" style="31" bestFit="1" customWidth="1"/>
    <col min="17" max="16384" width="9.7109375" style="31" customWidth="1"/>
  </cols>
  <sheetData>
    <row r="1" spans="1:19" ht="15.75">
      <c r="A1" s="5" t="s">
        <v>40</v>
      </c>
      <c r="B1" s="68"/>
      <c r="D1" s="68"/>
      <c r="E1" s="5" t="s">
        <v>41</v>
      </c>
      <c r="F1" s="1"/>
      <c r="G1" s="68"/>
      <c r="H1" s="68"/>
      <c r="I1" s="68"/>
      <c r="J1" s="68"/>
      <c r="K1" s="68"/>
      <c r="L1" s="68"/>
      <c r="M1" s="68"/>
      <c r="N1" s="68"/>
      <c r="O1" s="68"/>
      <c r="P1" s="41"/>
      <c r="Q1" s="68"/>
      <c r="R1" s="54">
        <v>1</v>
      </c>
      <c r="S1" s="22" t="s">
        <v>40</v>
      </c>
    </row>
    <row r="2" spans="1:19" ht="15.75">
      <c r="A2" s="37" t="str">
        <f>SUM3!$A$2</f>
        <v>Case: PRCLR23</v>
      </c>
      <c r="B2" s="19" t="str">
        <f>SUM3!$B$1</f>
        <v>Docket R2006-1</v>
      </c>
      <c r="C2" s="20"/>
      <c r="D2" s="68"/>
      <c r="E2" s="37" t="str">
        <f>SUM3!$A$2</f>
        <v>Case: PRCLR23</v>
      </c>
      <c r="F2" s="19" t="str">
        <f>SUM3!$B$1</f>
        <v>Docket R2006-1</v>
      </c>
      <c r="G2" s="20"/>
      <c r="H2" s="20"/>
      <c r="I2" s="69"/>
      <c r="J2" s="20"/>
      <c r="K2" s="20"/>
      <c r="L2" s="20"/>
      <c r="M2" s="20"/>
      <c r="N2" s="20"/>
      <c r="O2" s="20"/>
      <c r="P2" s="20"/>
      <c r="Q2" s="68"/>
      <c r="R2" s="54">
        <v>2</v>
      </c>
      <c r="S2" s="22" t="s">
        <v>41</v>
      </c>
    </row>
    <row r="3" spans="2:18" ht="15.75">
      <c r="B3" s="18" t="str">
        <f>REG!$B3</f>
        <v>SPECIAL SERVICES</v>
      </c>
      <c r="C3" s="18"/>
      <c r="D3" s="68"/>
      <c r="F3" s="19" t="str">
        <f>B3</f>
        <v>SPECIAL SERVICES</v>
      </c>
      <c r="G3" s="20"/>
      <c r="H3" s="20"/>
      <c r="I3" s="20"/>
      <c r="J3" s="20"/>
      <c r="K3" s="20"/>
      <c r="L3" s="20"/>
      <c r="M3" s="20"/>
      <c r="N3" s="20"/>
      <c r="O3" s="20"/>
      <c r="P3" s="20"/>
      <c r="Q3" s="68"/>
      <c r="R3" s="54"/>
    </row>
    <row r="4" spans="1:18" ht="15.75">
      <c r="A4" s="40" t="str">
        <f>SUM3!$A$4</f>
        <v>FWI3_R05.XLS</v>
      </c>
      <c r="B4" s="19" t="s">
        <v>42</v>
      </c>
      <c r="C4" s="20"/>
      <c r="D4" s="68"/>
      <c r="E4" s="40" t="str">
        <f>SUM3!$A$4</f>
        <v>FWI3_R05.XLS</v>
      </c>
      <c r="F4" s="19" t="str">
        <f>B4</f>
        <v>INSURED MAIL</v>
      </c>
      <c r="G4" s="20"/>
      <c r="H4" s="20"/>
      <c r="I4" s="20"/>
      <c r="J4" s="20"/>
      <c r="K4" s="20"/>
      <c r="L4" s="20"/>
      <c r="M4" s="20"/>
      <c r="N4" s="20"/>
      <c r="O4" s="20"/>
      <c r="P4" s="20"/>
      <c r="Q4" s="68"/>
      <c r="R4" s="54"/>
    </row>
    <row r="5" spans="1:19" ht="15.75">
      <c r="A5" s="41">
        <f ca="1">NOW()</f>
        <v>39199.42419293981</v>
      </c>
      <c r="B5" s="18" t="str">
        <f>REG!$B5</f>
        <v>FWIs - 2005 BILLING DETERMINANTS</v>
      </c>
      <c r="C5" s="18"/>
      <c r="D5" s="68"/>
      <c r="E5" s="41">
        <f ca="1">NOW()</f>
        <v>39199.42419293981</v>
      </c>
      <c r="F5" s="19" t="str">
        <f>B5</f>
        <v>FWIs - 2005 BILLING DETERMINANTS</v>
      </c>
      <c r="G5" s="19"/>
      <c r="H5" s="19"/>
      <c r="I5" s="19"/>
      <c r="J5" s="19"/>
      <c r="K5" s="19"/>
      <c r="L5" s="19"/>
      <c r="M5" s="19"/>
      <c r="N5" s="19"/>
      <c r="O5" s="19"/>
      <c r="P5" s="19"/>
      <c r="Q5" s="68"/>
      <c r="R5" s="68"/>
      <c r="S5" s="68"/>
    </row>
    <row r="6" spans="1:19" ht="15.75">
      <c r="A6" s="42">
        <f ca="1">NOW()</f>
        <v>39199.42419293981</v>
      </c>
      <c r="B6" s="68"/>
      <c r="C6" s="68"/>
      <c r="D6" s="68"/>
      <c r="E6" s="42">
        <f ca="1">NOW()</f>
        <v>39199.42419293981</v>
      </c>
      <c r="F6" s="68"/>
      <c r="G6" s="68"/>
      <c r="H6" s="68"/>
      <c r="I6" s="68"/>
      <c r="J6" s="70" t="s">
        <v>95</v>
      </c>
      <c r="K6" s="70"/>
      <c r="L6" s="71"/>
      <c r="M6" s="72"/>
      <c r="N6" s="68"/>
      <c r="O6" s="70" t="s">
        <v>96</v>
      </c>
      <c r="P6" s="70"/>
      <c r="Q6" s="68"/>
      <c r="R6" s="68"/>
      <c r="S6" s="68"/>
    </row>
    <row r="7" spans="1:19" ht="15.75">
      <c r="A7" s="68"/>
      <c r="B7" s="68"/>
      <c r="C7" s="68"/>
      <c r="D7" s="68"/>
      <c r="E7" s="68"/>
      <c r="F7" s="68"/>
      <c r="G7" s="54" t="s">
        <v>97</v>
      </c>
      <c r="H7" s="54">
        <f>REG!$H$7</f>
        <v>2005</v>
      </c>
      <c r="I7" s="68"/>
      <c r="J7" s="68"/>
      <c r="K7" s="68"/>
      <c r="L7" s="54" t="s">
        <v>98</v>
      </c>
      <c r="M7" s="54"/>
      <c r="N7" s="68"/>
      <c r="O7" s="54"/>
      <c r="P7" s="54" t="s">
        <v>99</v>
      </c>
      <c r="Q7" s="68"/>
      <c r="R7" s="68"/>
      <c r="S7" s="68"/>
    </row>
    <row r="8" spans="1:19" ht="15.75">
      <c r="A8" s="54"/>
      <c r="B8" s="54" t="s">
        <v>100</v>
      </c>
      <c r="C8" s="54" t="s">
        <v>101</v>
      </c>
      <c r="D8" s="68"/>
      <c r="E8" s="68"/>
      <c r="F8" s="68"/>
      <c r="G8" s="54" t="s">
        <v>102</v>
      </c>
      <c r="H8" s="54" t="s">
        <v>102</v>
      </c>
      <c r="I8" s="68"/>
      <c r="J8" s="54"/>
      <c r="K8" s="54" t="s">
        <v>103</v>
      </c>
      <c r="L8" s="54" t="s">
        <v>99</v>
      </c>
      <c r="M8" s="54"/>
      <c r="N8" s="68"/>
      <c r="O8" s="54" t="s">
        <v>104</v>
      </c>
      <c r="P8" s="54" t="s">
        <v>105</v>
      </c>
      <c r="Q8" s="68"/>
      <c r="R8" s="68"/>
      <c r="S8" s="68"/>
    </row>
    <row r="9" spans="1:19" ht="15.75">
      <c r="A9" s="54"/>
      <c r="B9" s="73" t="s">
        <v>106</v>
      </c>
      <c r="C9" s="73" t="s">
        <v>106</v>
      </c>
      <c r="D9" s="68"/>
      <c r="E9" s="68"/>
      <c r="F9" s="68"/>
      <c r="G9" s="73" t="s">
        <v>107</v>
      </c>
      <c r="H9" s="73" t="s">
        <v>43</v>
      </c>
      <c r="I9" s="74"/>
      <c r="J9" s="73" t="s">
        <v>104</v>
      </c>
      <c r="K9" s="73" t="s">
        <v>108</v>
      </c>
      <c r="L9" s="73" t="s">
        <v>105</v>
      </c>
      <c r="M9" s="75"/>
      <c r="N9" s="74"/>
      <c r="O9" s="73" t="s">
        <v>95</v>
      </c>
      <c r="P9" s="73" t="s">
        <v>95</v>
      </c>
      <c r="Q9" s="68"/>
      <c r="R9" s="68"/>
      <c r="S9" s="68"/>
    </row>
    <row r="10" spans="1:19" ht="15">
      <c r="A10" s="68"/>
      <c r="B10" s="1" t="s">
        <v>44</v>
      </c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</row>
    <row r="11" spans="1:19" ht="15.75">
      <c r="A11" s="1" t="s">
        <v>110</v>
      </c>
      <c r="B11" s="52">
        <f>C11</f>
        <v>2.526735641648769</v>
      </c>
      <c r="C11" s="52">
        <f>O25</f>
        <v>2.526735641648769</v>
      </c>
      <c r="D11" s="68"/>
      <c r="E11" s="68" t="s">
        <v>45</v>
      </c>
      <c r="F11" s="68"/>
      <c r="G11" s="59">
        <v>23823703.13</v>
      </c>
      <c r="H11" s="27">
        <f aca="true" t="shared" si="0" ref="H11:H19">G11</f>
        <v>23823703.13</v>
      </c>
      <c r="I11" s="68"/>
      <c r="J11" s="76">
        <v>1.35</v>
      </c>
      <c r="K11" s="77">
        <v>1.65</v>
      </c>
      <c r="L11" s="78">
        <f aca="true" t="shared" si="1" ref="L11:L19">K11</f>
        <v>1.65</v>
      </c>
      <c r="M11" s="24">
        <f>(L11/J11)-1</f>
        <v>0.2222222222222221</v>
      </c>
      <c r="N11" s="68"/>
      <c r="O11" s="27">
        <f aca="true" t="shared" si="2" ref="O11:O16">($H11*J11)</f>
        <v>32161999.225500003</v>
      </c>
      <c r="P11" s="27">
        <f aca="true" t="shared" si="3" ref="P11:P16">($H11*L11)</f>
        <v>39309110.1645</v>
      </c>
      <c r="Q11" s="68"/>
      <c r="R11" s="68"/>
      <c r="S11" s="68"/>
    </row>
    <row r="12" spans="1:19" ht="15.75">
      <c r="A12" s="54" t="s">
        <v>111</v>
      </c>
      <c r="B12" s="55">
        <f>C12</f>
        <v>2.4444802539645925</v>
      </c>
      <c r="C12" s="55">
        <f>P25</f>
        <v>2.4444802539645925</v>
      </c>
      <c r="D12" s="68"/>
      <c r="E12" s="68" t="s">
        <v>46</v>
      </c>
      <c r="F12" s="68"/>
      <c r="G12" s="59">
        <v>13912997.08</v>
      </c>
      <c r="H12" s="27">
        <f t="shared" si="0"/>
        <v>13912997.08</v>
      </c>
      <c r="I12" s="68"/>
      <c r="J12" s="79">
        <v>2.3</v>
      </c>
      <c r="K12" s="79">
        <v>2.05</v>
      </c>
      <c r="L12" s="78">
        <f t="shared" si="1"/>
        <v>2.05</v>
      </c>
      <c r="M12" s="24">
        <f aca="true" t="shared" si="4" ref="M12:M19">(L12/J12)-1</f>
        <v>-0.10869565217391308</v>
      </c>
      <c r="N12" s="68"/>
      <c r="O12" s="27">
        <f t="shared" si="2"/>
        <v>31999893.283999998</v>
      </c>
      <c r="P12" s="27">
        <f t="shared" si="3"/>
        <v>28521644.014</v>
      </c>
      <c r="Q12" s="68"/>
      <c r="R12" s="68"/>
      <c r="S12" s="68"/>
    </row>
    <row r="13" spans="1:19" ht="15.75">
      <c r="A13" s="68"/>
      <c r="B13" s="68"/>
      <c r="C13" s="68"/>
      <c r="D13" s="68"/>
      <c r="E13" s="68" t="s">
        <v>168</v>
      </c>
      <c r="F13" s="68"/>
      <c r="G13" s="59">
        <v>7606709.77</v>
      </c>
      <c r="H13" s="27">
        <f t="shared" si="0"/>
        <v>7606709.77</v>
      </c>
      <c r="I13" s="68"/>
      <c r="J13" s="79">
        <v>3.35</v>
      </c>
      <c r="K13" s="112">
        <v>2.45</v>
      </c>
      <c r="L13" s="78">
        <f t="shared" si="1"/>
        <v>2.45</v>
      </c>
      <c r="M13" s="24">
        <f t="shared" si="4"/>
        <v>-0.26865671641791045</v>
      </c>
      <c r="N13" s="68"/>
      <c r="O13" s="27">
        <f t="shared" si="2"/>
        <v>25482477.7295</v>
      </c>
      <c r="P13" s="27">
        <f t="shared" si="3"/>
        <v>18636438.9365</v>
      </c>
      <c r="Q13" s="68"/>
      <c r="R13" s="68"/>
      <c r="S13" s="68"/>
    </row>
    <row r="14" spans="2:19" ht="15.75">
      <c r="B14" s="68"/>
      <c r="C14" s="68"/>
      <c r="D14" s="68"/>
      <c r="E14" s="68" t="s">
        <v>47</v>
      </c>
      <c r="F14" s="68"/>
      <c r="G14" s="59">
        <v>2163808.06</v>
      </c>
      <c r="H14" s="27">
        <f t="shared" si="0"/>
        <v>2163808.06</v>
      </c>
      <c r="I14" s="68"/>
      <c r="J14" s="79">
        <v>4.4</v>
      </c>
      <c r="K14" s="79">
        <v>4.6</v>
      </c>
      <c r="L14" s="78">
        <f t="shared" si="1"/>
        <v>4.6</v>
      </c>
      <c r="M14" s="24">
        <f t="shared" si="4"/>
        <v>0.04545454545454519</v>
      </c>
      <c r="N14" s="68"/>
      <c r="O14" s="27">
        <f>($H14*J14)</f>
        <v>9520755.464000002</v>
      </c>
      <c r="P14" s="27">
        <f>($H14*L14)</f>
        <v>9953517.076</v>
      </c>
      <c r="Q14" s="68"/>
      <c r="R14" s="68"/>
      <c r="S14" s="68"/>
    </row>
    <row r="15" spans="1:19" ht="15.75">
      <c r="A15" s="54" t="s">
        <v>112</v>
      </c>
      <c r="B15" s="54"/>
      <c r="C15" s="80">
        <f>G21</f>
        <v>50814497.660000004</v>
      </c>
      <c r="D15" s="68"/>
      <c r="E15" s="68" t="s">
        <v>48</v>
      </c>
      <c r="F15" s="68"/>
      <c r="G15" s="59">
        <v>977847.51</v>
      </c>
      <c r="H15" s="27">
        <f t="shared" si="0"/>
        <v>977847.51</v>
      </c>
      <c r="I15" s="68"/>
      <c r="J15" s="79">
        <v>5.45</v>
      </c>
      <c r="K15" s="79">
        <v>5.5</v>
      </c>
      <c r="L15" s="78">
        <f t="shared" si="1"/>
        <v>5.5</v>
      </c>
      <c r="M15" s="24">
        <f t="shared" si="4"/>
        <v>0.00917431192660545</v>
      </c>
      <c r="N15" s="68"/>
      <c r="O15" s="27">
        <f t="shared" si="2"/>
        <v>5329268.929500001</v>
      </c>
      <c r="P15" s="27">
        <f t="shared" si="3"/>
        <v>5378161.305</v>
      </c>
      <c r="Q15" s="68"/>
      <c r="R15" s="68"/>
      <c r="S15" s="68"/>
    </row>
    <row r="16" spans="1:19" ht="15.75">
      <c r="A16" s="68"/>
      <c r="B16" s="68"/>
      <c r="C16" s="68"/>
      <c r="D16" s="68"/>
      <c r="E16" s="68" t="s">
        <v>49</v>
      </c>
      <c r="F16" s="68"/>
      <c r="G16" s="59">
        <v>907930.83</v>
      </c>
      <c r="H16" s="27">
        <f t="shared" si="0"/>
        <v>907930.83</v>
      </c>
      <c r="I16" s="68"/>
      <c r="J16" s="79">
        <v>6.5</v>
      </c>
      <c r="K16" s="79">
        <v>6.4</v>
      </c>
      <c r="L16" s="78">
        <f t="shared" si="1"/>
        <v>6.4</v>
      </c>
      <c r="M16" s="24">
        <f t="shared" si="4"/>
        <v>-0.01538461538461533</v>
      </c>
      <c r="N16" s="68"/>
      <c r="O16" s="27">
        <f t="shared" si="2"/>
        <v>5901550.395</v>
      </c>
      <c r="P16" s="27">
        <f t="shared" si="3"/>
        <v>5810757.312</v>
      </c>
      <c r="Q16" s="68"/>
      <c r="R16" s="68"/>
      <c r="S16" s="68"/>
    </row>
    <row r="17" spans="1:19" ht="15.75">
      <c r="A17" s="125" t="s">
        <v>9</v>
      </c>
      <c r="B17" s="125"/>
      <c r="C17" s="125"/>
      <c r="D17" s="68"/>
      <c r="E17" s="68" t="s">
        <v>50</v>
      </c>
      <c r="F17" s="68"/>
      <c r="G17" s="59">
        <v>1421501.28</v>
      </c>
      <c r="H17" s="27">
        <f t="shared" si="0"/>
        <v>1421501.28</v>
      </c>
      <c r="I17" s="68"/>
      <c r="J17" s="79">
        <v>7.55</v>
      </c>
      <c r="K17" s="79">
        <v>7.3</v>
      </c>
      <c r="L17" s="78">
        <f t="shared" si="1"/>
        <v>7.3</v>
      </c>
      <c r="M17" s="24">
        <f t="shared" si="4"/>
        <v>-0.0331125827814569</v>
      </c>
      <c r="N17" s="68"/>
      <c r="O17" s="27">
        <f aca="true" t="shared" si="5" ref="O17:P19">($H17*J17)</f>
        <v>10732334.664</v>
      </c>
      <c r="P17" s="27">
        <f t="shared" si="5"/>
        <v>10376959.344</v>
      </c>
      <c r="Q17" s="68"/>
      <c r="R17" s="68"/>
      <c r="S17" s="68"/>
    </row>
    <row r="18" spans="1:19" ht="15.75">
      <c r="A18" s="81" t="s">
        <v>11</v>
      </c>
      <c r="B18" s="81"/>
      <c r="C18" s="27">
        <v>51565327</v>
      </c>
      <c r="D18" s="68"/>
      <c r="E18" s="68" t="s">
        <v>52</v>
      </c>
      <c r="F18" s="68"/>
      <c r="G18" s="59">
        <v>6920497.77</v>
      </c>
      <c r="H18" s="27">
        <f t="shared" si="0"/>
        <v>6920497.77</v>
      </c>
      <c r="I18" s="68"/>
      <c r="J18" s="79">
        <v>1.05</v>
      </c>
      <c r="K18" s="79">
        <v>0.9</v>
      </c>
      <c r="L18" s="78">
        <f t="shared" si="1"/>
        <v>0.9</v>
      </c>
      <c r="M18" s="24">
        <f t="shared" si="4"/>
        <v>-0.1428571428571429</v>
      </c>
      <c r="N18" s="68"/>
      <c r="O18" s="27">
        <f t="shared" si="5"/>
        <v>7266522.6585</v>
      </c>
      <c r="P18" s="27">
        <f t="shared" si="5"/>
        <v>6228447.993</v>
      </c>
      <c r="Q18" s="68"/>
      <c r="R18" s="68"/>
      <c r="S18" s="68"/>
    </row>
    <row r="19" spans="1:19" ht="15.75">
      <c r="A19" s="22" t="s">
        <v>51</v>
      </c>
      <c r="B19" s="22"/>
      <c r="C19" s="27"/>
      <c r="D19" s="68"/>
      <c r="E19" s="68" t="s">
        <v>53</v>
      </c>
      <c r="F19" s="68"/>
      <c r="G19" s="27">
        <v>0</v>
      </c>
      <c r="H19" s="27">
        <f t="shared" si="0"/>
        <v>0</v>
      </c>
      <c r="I19" s="68"/>
      <c r="J19" s="79">
        <v>3.7</v>
      </c>
      <c r="K19" s="79">
        <v>4.1</v>
      </c>
      <c r="L19" s="78">
        <f t="shared" si="1"/>
        <v>4.1</v>
      </c>
      <c r="M19" s="24">
        <f t="shared" si="4"/>
        <v>0.10810810810810789</v>
      </c>
      <c r="N19" s="68"/>
      <c r="O19" s="27">
        <f t="shared" si="5"/>
        <v>0</v>
      </c>
      <c r="P19" s="27">
        <f t="shared" si="5"/>
        <v>0</v>
      </c>
      <c r="Q19" s="68"/>
      <c r="R19" s="68"/>
      <c r="S19" s="68"/>
    </row>
    <row r="20" spans="1:19" ht="15.75">
      <c r="A20" s="22" t="s">
        <v>166</v>
      </c>
      <c r="B20" s="22"/>
      <c r="C20" s="27">
        <v>750829</v>
      </c>
      <c r="D20" s="68"/>
      <c r="E20" s="68"/>
      <c r="F20" s="68"/>
      <c r="G20" s="27"/>
      <c r="H20" s="27"/>
      <c r="I20" s="68"/>
      <c r="J20" s="68"/>
      <c r="K20" s="68"/>
      <c r="L20" s="68"/>
      <c r="M20" s="68"/>
      <c r="N20" s="68"/>
      <c r="O20" s="27"/>
      <c r="P20" s="27"/>
      <c r="Q20" s="68"/>
      <c r="R20" s="68"/>
      <c r="S20" s="68"/>
    </row>
    <row r="21" spans="1:19" ht="15.75">
      <c r="A21" s="54" t="s">
        <v>109</v>
      </c>
      <c r="B21" s="54"/>
      <c r="C21" s="62">
        <f>C18-C20</f>
        <v>50814498</v>
      </c>
      <c r="D21" s="68"/>
      <c r="E21" s="54" t="s">
        <v>54</v>
      </c>
      <c r="F21" s="54"/>
      <c r="G21" s="62">
        <f>SUM(G11:G17)</f>
        <v>50814497.660000004</v>
      </c>
      <c r="H21" s="62">
        <f>SUM(H11:H17)</f>
        <v>50814497.660000004</v>
      </c>
      <c r="I21" s="68"/>
      <c r="J21" s="81" t="s">
        <v>115</v>
      </c>
      <c r="K21" s="68"/>
      <c r="L21" s="68"/>
      <c r="M21" s="68"/>
      <c r="N21" s="68"/>
      <c r="O21" s="62">
        <f>SUM(O11:O19)</f>
        <v>128394802.35</v>
      </c>
      <c r="P21" s="62">
        <f>SUM(P11:P19)</f>
        <v>124215036.145</v>
      </c>
      <c r="Q21" s="68"/>
      <c r="R21" s="68"/>
      <c r="S21" s="68"/>
    </row>
    <row r="22" spans="4:19" ht="15.75">
      <c r="D22" s="68"/>
      <c r="E22" s="68"/>
      <c r="F22" s="68"/>
      <c r="G22" s="68"/>
      <c r="H22" s="68"/>
      <c r="I22" s="68"/>
      <c r="J22" s="81"/>
      <c r="K22" s="68"/>
      <c r="L22" s="68"/>
      <c r="M22" s="68"/>
      <c r="N22" s="68"/>
      <c r="O22" s="68"/>
      <c r="P22" s="68"/>
      <c r="Q22" s="68"/>
      <c r="R22" s="68"/>
      <c r="S22" s="68"/>
    </row>
    <row r="23" spans="1:19" ht="15.75">
      <c r="A23" s="82" t="s">
        <v>167</v>
      </c>
      <c r="D23" s="68"/>
      <c r="E23" s="68"/>
      <c r="F23" s="122"/>
      <c r="G23" s="68"/>
      <c r="H23" s="68"/>
      <c r="I23" s="68"/>
      <c r="J23" s="22" t="s">
        <v>116</v>
      </c>
      <c r="K23" s="68"/>
      <c r="L23" s="68"/>
      <c r="M23" s="68"/>
      <c r="N23" s="68"/>
      <c r="O23" s="83">
        <v>1</v>
      </c>
      <c r="P23" s="83">
        <v>1</v>
      </c>
      <c r="Q23" s="68"/>
      <c r="R23" s="68"/>
      <c r="S23" s="68"/>
    </row>
    <row r="24" spans="4:19" ht="15.75">
      <c r="D24" s="68"/>
      <c r="E24" s="27"/>
      <c r="F24" s="68"/>
      <c r="G24" s="68"/>
      <c r="H24" s="68"/>
      <c r="J24" s="22" t="s">
        <v>117</v>
      </c>
      <c r="K24" s="68"/>
      <c r="L24" s="68"/>
      <c r="M24" s="68"/>
      <c r="N24" s="68"/>
      <c r="O24" s="62">
        <f>O21*O23</f>
        <v>128394802.35</v>
      </c>
      <c r="P24" s="62">
        <f>P21*P23</f>
        <v>124215036.145</v>
      </c>
      <c r="Q24" s="68"/>
      <c r="R24" s="68"/>
      <c r="S24" s="68"/>
    </row>
    <row r="25" spans="4:19" ht="15.75">
      <c r="D25" s="27"/>
      <c r="E25" s="62"/>
      <c r="F25" s="68"/>
      <c r="G25" s="68"/>
      <c r="H25" s="68"/>
      <c r="J25" s="54" t="s">
        <v>0</v>
      </c>
      <c r="K25" s="68"/>
      <c r="L25" s="68"/>
      <c r="M25" s="68"/>
      <c r="N25" s="68"/>
      <c r="O25" s="84">
        <f>O24/$H21</f>
        <v>2.526735641648769</v>
      </c>
      <c r="P25" s="84">
        <f>P24/$H21</f>
        <v>2.4444802539645925</v>
      </c>
      <c r="Q25" s="68"/>
      <c r="R25" s="68"/>
      <c r="S25" s="68"/>
    </row>
    <row r="26" spans="4:19" ht="15.75">
      <c r="D26" s="62"/>
      <c r="E26" s="27"/>
      <c r="F26" s="27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</row>
    <row r="27" spans="4:16" ht="15.75">
      <c r="D27" s="27"/>
      <c r="E27" s="113" t="s">
        <v>170</v>
      </c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</row>
    <row r="28" spans="4:16" ht="15.75">
      <c r="D28" s="27"/>
      <c r="E28" s="62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</row>
    <row r="29" spans="4:16" ht="15.75">
      <c r="D29" s="62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</row>
    <row r="30" spans="4:19" ht="15"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</row>
    <row r="31" spans="4:19" ht="15"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</row>
    <row r="32" spans="4:19" ht="15"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</row>
    <row r="33" spans="4:19" ht="15"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</row>
    <row r="34" spans="4:19" ht="15"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</row>
    <row r="35" spans="4:19" ht="15"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</row>
    <row r="36" spans="4:19" ht="15"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</row>
    <row r="37" spans="4:19" ht="15"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</row>
    <row r="38" spans="4:19" ht="15"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</row>
    <row r="39" spans="4:19" ht="15"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</row>
    <row r="40" spans="4:19" ht="15"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</row>
    <row r="41" spans="4:17" ht="15"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</row>
    <row r="42" spans="4:17" ht="15">
      <c r="D42" s="68"/>
      <c r="Q42" s="68"/>
    </row>
  </sheetData>
  <mergeCells count="1">
    <mergeCell ref="A17:C17"/>
  </mergeCells>
  <printOptions gridLines="1" headings="1" horizontalCentered="1"/>
  <pageMargins left="0.25" right="0.25" top="0.75" bottom="0.5" header="0.5" footer="0.5"/>
  <pageSetup fitToHeight="1" fitToWidth="1" horizontalDpi="300" verticalDpi="300" orientation="landscape" scale="53" r:id="rId1"/>
  <headerFooter alignWithMargins="0">
    <oddHeader>&amp;C&amp;R&amp;P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9" transitionEvaluation="1">
    <pageSetUpPr fitToPage="1"/>
  </sheetPr>
  <dimension ref="A1:S22"/>
  <sheetViews>
    <sheetView zoomScale="75" zoomScaleNormal="75" workbookViewId="0" topLeftCell="D4">
      <selection activeCell="E11" sqref="E11:P25"/>
    </sheetView>
  </sheetViews>
  <sheetFormatPr defaultColWidth="9.7109375" defaultRowHeight="12.75"/>
  <cols>
    <col min="1" max="1" width="20.421875" style="68" customWidth="1"/>
    <col min="2" max="2" width="21.7109375" style="68" customWidth="1"/>
    <col min="3" max="3" width="20.421875" style="68" customWidth="1"/>
    <col min="4" max="4" width="3.00390625" style="68" customWidth="1"/>
    <col min="5" max="5" width="28.28125" style="68" bestFit="1" customWidth="1"/>
    <col min="6" max="6" width="2.28125" style="68" customWidth="1"/>
    <col min="7" max="7" width="20.28125" style="68" hidden="1" customWidth="1"/>
    <col min="8" max="8" width="20.8515625" style="68" bestFit="1" customWidth="1"/>
    <col min="9" max="9" width="2.7109375" style="68" customWidth="1"/>
    <col min="10" max="10" width="9.7109375" style="68" customWidth="1"/>
    <col min="11" max="11" width="12.140625" style="68" bestFit="1" customWidth="1"/>
    <col min="12" max="12" width="10.28125" style="68" bestFit="1" customWidth="1"/>
    <col min="13" max="13" width="10.28125" style="68" customWidth="1"/>
    <col min="14" max="14" width="2.7109375" style="68" customWidth="1"/>
    <col min="15" max="16" width="15.421875" style="68" bestFit="1" customWidth="1"/>
    <col min="17" max="17" width="4.140625" style="68" customWidth="1"/>
    <col min="18" max="18" width="7.28125" style="68" customWidth="1"/>
    <col min="19" max="16384" width="9.7109375" style="68" customWidth="1"/>
  </cols>
  <sheetData>
    <row r="1" spans="1:19" ht="15.75">
      <c r="A1" s="5" t="s">
        <v>55</v>
      </c>
      <c r="C1" s="31"/>
      <c r="E1" s="5" t="s">
        <v>56</v>
      </c>
      <c r="F1" s="1"/>
      <c r="P1" s="31"/>
      <c r="R1" s="54">
        <v>1</v>
      </c>
      <c r="S1" s="22" t="s">
        <v>55</v>
      </c>
    </row>
    <row r="2" spans="1:19" ht="15.75">
      <c r="A2" s="37" t="str">
        <f>SUM3!$A$2</f>
        <v>Case: PRCLR23</v>
      </c>
      <c r="B2" s="19" t="str">
        <f>SUM3!$B$1</f>
        <v>Docket R2006-1</v>
      </c>
      <c r="C2" s="20"/>
      <c r="E2" s="37" t="str">
        <f>SUM3!$A$2</f>
        <v>Case: PRCLR23</v>
      </c>
      <c r="F2" s="19" t="str">
        <f>SUM3!$B$1</f>
        <v>Docket R2006-1</v>
      </c>
      <c r="G2" s="19"/>
      <c r="H2" s="19"/>
      <c r="I2" s="19"/>
      <c r="J2" s="19"/>
      <c r="K2" s="19"/>
      <c r="L2" s="19"/>
      <c r="M2" s="19"/>
      <c r="N2" s="19"/>
      <c r="O2" s="19"/>
      <c r="P2" s="19"/>
      <c r="R2" s="54">
        <v>2</v>
      </c>
      <c r="S2" s="22" t="s">
        <v>56</v>
      </c>
    </row>
    <row r="3" spans="1:16" ht="15.75">
      <c r="A3" s="31"/>
      <c r="B3" s="18" t="str">
        <f>REG!$B3</f>
        <v>SPECIAL SERVICES</v>
      </c>
      <c r="C3" s="18"/>
      <c r="E3" s="31"/>
      <c r="F3" s="19" t="str">
        <f>B3</f>
        <v>SPECIAL SERVICES</v>
      </c>
      <c r="G3" s="20"/>
      <c r="H3" s="20"/>
      <c r="I3" s="20"/>
      <c r="J3" s="20"/>
      <c r="K3" s="20"/>
      <c r="L3" s="20"/>
      <c r="M3" s="20"/>
      <c r="N3" s="20"/>
      <c r="O3" s="20"/>
      <c r="P3" s="20"/>
    </row>
    <row r="4" spans="1:16" ht="15.75">
      <c r="A4" s="40" t="str">
        <f>SUM3!$A$4</f>
        <v>FWI3_R05.XLS</v>
      </c>
      <c r="B4" s="19" t="s">
        <v>57</v>
      </c>
      <c r="C4" s="19"/>
      <c r="E4" s="40" t="str">
        <f>SUM3!$A$4</f>
        <v>FWI3_R05.XLS</v>
      </c>
      <c r="F4" s="19" t="str">
        <f>B4</f>
        <v>CERTIFIED MAIL</v>
      </c>
      <c r="G4" s="20"/>
      <c r="H4" s="20"/>
      <c r="I4" s="20"/>
      <c r="J4" s="20"/>
      <c r="K4" s="20"/>
      <c r="L4" s="20"/>
      <c r="M4" s="20"/>
      <c r="N4" s="20"/>
      <c r="O4" s="20"/>
      <c r="P4" s="20"/>
    </row>
    <row r="5" spans="1:16" ht="15.75">
      <c r="A5" s="41">
        <f ca="1">NOW()</f>
        <v>39199.42419293981</v>
      </c>
      <c r="B5" s="18" t="str">
        <f>REG!$B5</f>
        <v>FWIs - 2005 BILLING DETERMINANTS</v>
      </c>
      <c r="C5" s="18"/>
      <c r="E5" s="41">
        <f ca="1">NOW()</f>
        <v>39199.42419293981</v>
      </c>
      <c r="F5" s="19" t="str">
        <f>B5</f>
        <v>FWIs - 2005 BILLING DETERMINANTS</v>
      </c>
      <c r="G5" s="19"/>
      <c r="H5" s="19"/>
      <c r="I5" s="19"/>
      <c r="J5" s="19"/>
      <c r="K5" s="19"/>
      <c r="L5" s="19"/>
      <c r="M5" s="19"/>
      <c r="N5" s="19"/>
      <c r="O5" s="19"/>
      <c r="P5" s="19"/>
    </row>
    <row r="6" spans="1:16" ht="13.5" customHeight="1">
      <c r="A6" s="42">
        <f ca="1">NOW()</f>
        <v>39199.42419293981</v>
      </c>
      <c r="E6" s="42">
        <f ca="1">NOW()</f>
        <v>39199.42419293981</v>
      </c>
      <c r="J6" s="70" t="s">
        <v>95</v>
      </c>
      <c r="K6" s="70"/>
      <c r="L6" s="71"/>
      <c r="M6" s="72"/>
      <c r="O6" s="70" t="s">
        <v>96</v>
      </c>
      <c r="P6" s="70"/>
    </row>
    <row r="7" spans="7:16" ht="15.75">
      <c r="G7" s="54" t="s">
        <v>97</v>
      </c>
      <c r="H7" s="54">
        <f>REG!$H$7</f>
        <v>2005</v>
      </c>
      <c r="L7" s="54" t="s">
        <v>98</v>
      </c>
      <c r="M7" s="54"/>
      <c r="O7" s="54"/>
      <c r="P7" s="54" t="s">
        <v>99</v>
      </c>
    </row>
    <row r="8" spans="1:16" ht="15.75">
      <c r="A8" s="31"/>
      <c r="B8" s="54" t="s">
        <v>100</v>
      </c>
      <c r="C8" s="54" t="s">
        <v>101</v>
      </c>
      <c r="G8" s="54" t="s">
        <v>102</v>
      </c>
      <c r="H8" s="54" t="s">
        <v>102</v>
      </c>
      <c r="J8" s="54"/>
      <c r="K8" s="54" t="s">
        <v>103</v>
      </c>
      <c r="L8" s="54" t="s">
        <v>99</v>
      </c>
      <c r="M8" s="54"/>
      <c r="O8" s="54" t="s">
        <v>104</v>
      </c>
      <c r="P8" s="54" t="s">
        <v>105</v>
      </c>
    </row>
    <row r="9" spans="1:16" ht="15.75">
      <c r="A9" s="31"/>
      <c r="B9" s="73" t="s">
        <v>106</v>
      </c>
      <c r="C9" s="73" t="s">
        <v>106</v>
      </c>
      <c r="G9" s="73" t="s">
        <v>107</v>
      </c>
      <c r="H9" s="73" t="s">
        <v>43</v>
      </c>
      <c r="I9" s="74"/>
      <c r="J9" s="73" t="s">
        <v>104</v>
      </c>
      <c r="K9" s="73" t="s">
        <v>108</v>
      </c>
      <c r="L9" s="73" t="s">
        <v>105</v>
      </c>
      <c r="M9" s="75"/>
      <c r="N9" s="74"/>
      <c r="O9" s="73" t="s">
        <v>95</v>
      </c>
      <c r="P9" s="73" t="s">
        <v>95</v>
      </c>
    </row>
    <row r="10" spans="2:8" ht="15">
      <c r="B10" s="1" t="s">
        <v>58</v>
      </c>
      <c r="H10" s="27"/>
    </row>
    <row r="11" spans="1:16" ht="15.75">
      <c r="A11" s="1" t="s">
        <v>110</v>
      </c>
      <c r="B11" s="52">
        <f>C11</f>
        <v>2.4275121099273407</v>
      </c>
      <c r="C11" s="52">
        <f>O19</f>
        <v>2.4275121099273407</v>
      </c>
      <c r="E11" s="68" t="s">
        <v>59</v>
      </c>
      <c r="G11" s="27">
        <v>261144424</v>
      </c>
      <c r="H11" s="27">
        <f>+G11</f>
        <v>261144424</v>
      </c>
      <c r="J11" s="79">
        <v>2.4</v>
      </c>
      <c r="K11" s="79">
        <v>2.65</v>
      </c>
      <c r="L11" s="78">
        <f>K11</f>
        <v>2.65</v>
      </c>
      <c r="M11" s="24">
        <f>(L11/J11)-1</f>
        <v>0.10416666666666674</v>
      </c>
      <c r="O11" s="27">
        <f>$H11*J11</f>
        <v>626746617.6</v>
      </c>
      <c r="P11" s="27">
        <f>$H11*L11</f>
        <v>692032723.6</v>
      </c>
    </row>
    <row r="12" spans="1:13" ht="15.75">
      <c r="A12" s="54" t="s">
        <v>111</v>
      </c>
      <c r="B12" s="55">
        <f>C12</f>
        <v>2.6804863920816473</v>
      </c>
      <c r="C12" s="55">
        <f>P19</f>
        <v>2.6804863920816473</v>
      </c>
      <c r="J12" s="1"/>
      <c r="K12" s="1"/>
      <c r="L12" s="54"/>
      <c r="M12" s="54"/>
    </row>
    <row r="13" spans="5:16" ht="15.75">
      <c r="E13" s="68" t="s">
        <v>53</v>
      </c>
      <c r="G13" s="27">
        <v>1941793</v>
      </c>
      <c r="H13" s="27">
        <f>+G13</f>
        <v>1941793</v>
      </c>
      <c r="J13" s="79">
        <v>3.7</v>
      </c>
      <c r="K13" s="79">
        <v>4.1</v>
      </c>
      <c r="L13" s="78">
        <f>K13</f>
        <v>4.1</v>
      </c>
      <c r="M13" s="24">
        <f>(L13/J13)-1</f>
        <v>0.10810810810810789</v>
      </c>
      <c r="O13" s="27">
        <f>$H13*J13</f>
        <v>7184634.100000001</v>
      </c>
      <c r="P13" s="27">
        <f>$H13*L13</f>
        <v>7961351.299999999</v>
      </c>
    </row>
    <row r="14" spans="1:16" ht="15">
      <c r="A14" s="31"/>
      <c r="G14" s="27"/>
      <c r="H14" s="27"/>
      <c r="O14" s="27"/>
      <c r="P14" s="27"/>
    </row>
    <row r="15" spans="1:16" ht="15.75">
      <c r="A15" s="54" t="s">
        <v>112</v>
      </c>
      <c r="B15" s="54"/>
      <c r="C15" s="80">
        <f>$H$15</f>
        <v>261144424</v>
      </c>
      <c r="E15" s="54" t="s">
        <v>113</v>
      </c>
      <c r="F15" s="54"/>
      <c r="G15" s="62">
        <f>G11</f>
        <v>261144424</v>
      </c>
      <c r="H15" s="62">
        <f>H11</f>
        <v>261144424</v>
      </c>
      <c r="J15" s="81" t="s">
        <v>115</v>
      </c>
      <c r="K15" s="81"/>
      <c r="O15" s="62">
        <f>SUM(O11:O13)</f>
        <v>633931251.7</v>
      </c>
      <c r="P15" s="62">
        <f>SUM(P11:P13)</f>
        <v>699994074.9</v>
      </c>
    </row>
    <row r="16" spans="7:11" ht="15.75">
      <c r="G16" s="85"/>
      <c r="H16" s="85"/>
      <c r="J16" s="81"/>
      <c r="K16" s="81"/>
    </row>
    <row r="17" spans="1:16" ht="15.75">
      <c r="A17" s="125" t="s">
        <v>9</v>
      </c>
      <c r="B17" s="125"/>
      <c r="C17" s="125"/>
      <c r="E17" s="31"/>
      <c r="F17" s="54"/>
      <c r="J17" s="22" t="s">
        <v>116</v>
      </c>
      <c r="K17" s="22"/>
      <c r="O17" s="83">
        <v>1</v>
      </c>
      <c r="P17" s="83">
        <v>1</v>
      </c>
    </row>
    <row r="18" spans="1:16" ht="15.75">
      <c r="A18" s="22" t="s">
        <v>60</v>
      </c>
      <c r="C18" s="62">
        <v>261144424</v>
      </c>
      <c r="E18" s="31"/>
      <c r="F18" s="22"/>
      <c r="H18" s="31"/>
      <c r="J18" s="22" t="s">
        <v>117</v>
      </c>
      <c r="K18" s="22"/>
      <c r="O18" s="27">
        <f>O15*O17</f>
        <v>633931251.7</v>
      </c>
      <c r="P18" s="27">
        <f>P15*P17</f>
        <v>699994074.9</v>
      </c>
    </row>
    <row r="19" spans="1:16" ht="15.75">
      <c r="A19" s="81" t="s">
        <v>103</v>
      </c>
      <c r="C19" s="86">
        <v>1224433</v>
      </c>
      <c r="J19" s="54" t="s">
        <v>0</v>
      </c>
      <c r="K19" s="54"/>
      <c r="O19" s="84">
        <f>O18/$H$15</f>
        <v>2.4275121099273407</v>
      </c>
      <c r="P19" s="84">
        <f>P18/$H$15</f>
        <v>2.6804863920816473</v>
      </c>
    </row>
    <row r="20" spans="1:3" ht="15.75">
      <c r="A20" s="54" t="s">
        <v>109</v>
      </c>
      <c r="C20" s="87">
        <f>C18+C19</f>
        <v>262368857</v>
      </c>
    </row>
    <row r="21" spans="1:3" ht="15.75">
      <c r="A21" s="54"/>
      <c r="C21" s="87"/>
    </row>
    <row r="22" spans="1:10" ht="15.75">
      <c r="A22" s="82" t="s">
        <v>167</v>
      </c>
      <c r="J22" s="85"/>
    </row>
  </sheetData>
  <mergeCells count="1">
    <mergeCell ref="A17:C17"/>
  </mergeCells>
  <printOptions gridLines="1" headings="1" horizontalCentered="1"/>
  <pageMargins left="0.25" right="0.25" top="0.75" bottom="0.5" header="0.5" footer="0.5"/>
  <pageSetup fitToHeight="1" fitToWidth="1" horizontalDpi="300" verticalDpi="300" orientation="landscape" scale="62" r:id="rId1"/>
  <headerFooter alignWithMargins="0">
    <oddHeader>&amp;C&amp;R&amp;P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0" transitionEvaluation="1">
    <pageSetUpPr fitToPage="1"/>
  </sheetPr>
  <dimension ref="A1:T34"/>
  <sheetViews>
    <sheetView zoomScale="75" zoomScaleNormal="75" workbookViewId="0" topLeftCell="H1">
      <selection activeCell="S11" sqref="S11"/>
    </sheetView>
  </sheetViews>
  <sheetFormatPr defaultColWidth="9.7109375" defaultRowHeight="12.75"/>
  <cols>
    <col min="1" max="1" width="20.57421875" style="68" customWidth="1"/>
    <col min="2" max="2" width="19.140625" style="68" customWidth="1"/>
    <col min="3" max="3" width="24.28125" style="68" customWidth="1"/>
    <col min="4" max="4" width="2.8515625" style="68" customWidth="1"/>
    <col min="5" max="5" width="56.421875" style="68" bestFit="1" customWidth="1"/>
    <col min="6" max="6" width="2.57421875" style="68" customWidth="1"/>
    <col min="7" max="7" width="20.28125" style="68" hidden="1" customWidth="1"/>
    <col min="8" max="8" width="20.8515625" style="68" bestFit="1" customWidth="1"/>
    <col min="9" max="9" width="3.421875" style="68" customWidth="1"/>
    <col min="10" max="10" width="11.00390625" style="68" customWidth="1"/>
    <col min="11" max="11" width="12.140625" style="68" bestFit="1" customWidth="1"/>
    <col min="12" max="12" width="10.28125" style="68" bestFit="1" customWidth="1"/>
    <col min="13" max="13" width="10.28125" style="68" customWidth="1"/>
    <col min="14" max="14" width="2.7109375" style="68" customWidth="1"/>
    <col min="15" max="16" width="14.00390625" style="68" bestFit="1" customWidth="1"/>
    <col min="17" max="17" width="4.00390625" style="68" customWidth="1"/>
    <col min="18" max="18" width="10.8515625" style="68" customWidth="1"/>
    <col min="19" max="20" width="11.421875" style="68" customWidth="1"/>
    <col min="21" max="16384" width="9.7109375" style="68" customWidth="1"/>
  </cols>
  <sheetData>
    <row r="1" spans="1:19" ht="15.75">
      <c r="A1" s="1" t="s">
        <v>61</v>
      </c>
      <c r="C1" s="31"/>
      <c r="E1" s="1" t="s">
        <v>62</v>
      </c>
      <c r="F1" s="1"/>
      <c r="P1" s="31"/>
      <c r="R1" s="54">
        <v>1</v>
      </c>
      <c r="S1" s="22" t="s">
        <v>61</v>
      </c>
    </row>
    <row r="2" spans="1:19" ht="15.75">
      <c r="A2" s="37" t="str">
        <f>SUM3!$A$2</f>
        <v>Case: PRCLR23</v>
      </c>
      <c r="B2" s="19" t="str">
        <f>SUM3!$B$1</f>
        <v>Docket R2006-1</v>
      </c>
      <c r="C2" s="20"/>
      <c r="E2" s="37" t="str">
        <f>SUM3!$A$2</f>
        <v>Case: PRCLR23</v>
      </c>
      <c r="F2" s="19" t="str">
        <f>SUM3!$B$1</f>
        <v>Docket R2006-1</v>
      </c>
      <c r="G2" s="20"/>
      <c r="H2" s="20"/>
      <c r="I2" s="20"/>
      <c r="J2" s="20"/>
      <c r="K2" s="20"/>
      <c r="L2" s="20"/>
      <c r="M2" s="20"/>
      <c r="N2" s="20"/>
      <c r="O2" s="20"/>
      <c r="P2" s="88"/>
      <c r="R2" s="54">
        <v>2</v>
      </c>
      <c r="S2" s="22" t="s">
        <v>62</v>
      </c>
    </row>
    <row r="3" spans="1:16" ht="15.75">
      <c r="A3" s="31"/>
      <c r="B3" s="18" t="str">
        <f>REG!$B3</f>
        <v>SPECIAL SERVICES</v>
      </c>
      <c r="C3" s="18"/>
      <c r="E3" s="31"/>
      <c r="F3" s="18" t="str">
        <f>REG!$B3</f>
        <v>SPECIAL SERVICES</v>
      </c>
      <c r="G3" s="18"/>
      <c r="H3" s="20"/>
      <c r="I3" s="20"/>
      <c r="J3" s="20"/>
      <c r="K3" s="20"/>
      <c r="L3" s="20"/>
      <c r="M3" s="20"/>
      <c r="N3" s="20"/>
      <c r="O3" s="20"/>
      <c r="P3" s="20"/>
    </row>
    <row r="4" spans="1:16" ht="15.75">
      <c r="A4" s="40" t="str">
        <f>SUM3!$A$4</f>
        <v>FWI3_R05.XLS</v>
      </c>
      <c r="B4" s="19" t="s">
        <v>63</v>
      </c>
      <c r="C4" s="20"/>
      <c r="E4" s="40" t="str">
        <f>SUM3!$A$4</f>
        <v>FWI3_R05.XLS</v>
      </c>
      <c r="F4" s="19" t="s">
        <v>64</v>
      </c>
      <c r="G4" s="20"/>
      <c r="H4" s="20"/>
      <c r="I4" s="20"/>
      <c r="J4" s="20"/>
      <c r="K4" s="20"/>
      <c r="L4" s="20"/>
      <c r="M4" s="20"/>
      <c r="N4" s="20"/>
      <c r="O4" s="20"/>
      <c r="P4" s="20"/>
    </row>
    <row r="5" spans="1:16" ht="15.75">
      <c r="A5" s="41">
        <f ca="1">NOW()</f>
        <v>39199.42419293981</v>
      </c>
      <c r="B5" s="18" t="str">
        <f>REG!$B5</f>
        <v>FWIs - 2005 BILLING DETERMINANTS</v>
      </c>
      <c r="C5" s="18"/>
      <c r="E5" s="41">
        <f ca="1">NOW()</f>
        <v>39199.42419293981</v>
      </c>
      <c r="F5" s="18" t="str">
        <f>REG!$B5</f>
        <v>FWIs - 2005 BILLING DETERMINANTS</v>
      </c>
      <c r="G5" s="18"/>
      <c r="H5" s="20"/>
      <c r="I5" s="20"/>
      <c r="J5" s="20"/>
      <c r="K5" s="20"/>
      <c r="L5" s="20"/>
      <c r="M5" s="20"/>
      <c r="N5" s="20"/>
      <c r="O5" s="20"/>
      <c r="P5" s="20"/>
    </row>
    <row r="6" spans="1:16" ht="15.75">
      <c r="A6" s="42">
        <f ca="1">NOW()</f>
        <v>39199.42419293981</v>
      </c>
      <c r="E6" s="42">
        <f ca="1">NOW()</f>
        <v>39199.42419293981</v>
      </c>
      <c r="J6" s="70" t="s">
        <v>95</v>
      </c>
      <c r="K6" s="70"/>
      <c r="L6" s="71"/>
      <c r="M6" s="72"/>
      <c r="O6" s="70" t="s">
        <v>96</v>
      </c>
      <c r="P6" s="70"/>
    </row>
    <row r="7" spans="7:16" ht="15.75">
      <c r="G7" s="54" t="s">
        <v>97</v>
      </c>
      <c r="H7" s="54">
        <f>REG!$H$7</f>
        <v>2005</v>
      </c>
      <c r="L7" s="54" t="s">
        <v>98</v>
      </c>
      <c r="M7" s="54"/>
      <c r="O7" s="54"/>
      <c r="P7" s="54" t="s">
        <v>99</v>
      </c>
    </row>
    <row r="8" spans="1:16" ht="15.75">
      <c r="A8" s="31"/>
      <c r="B8" s="54" t="s">
        <v>100</v>
      </c>
      <c r="C8" s="54" t="s">
        <v>101</v>
      </c>
      <c r="G8" s="54" t="s">
        <v>102</v>
      </c>
      <c r="H8" s="54" t="s">
        <v>102</v>
      </c>
      <c r="J8" s="54"/>
      <c r="K8" s="54" t="s">
        <v>103</v>
      </c>
      <c r="L8" s="54" t="s">
        <v>99</v>
      </c>
      <c r="M8" s="54"/>
      <c r="O8" s="54" t="s">
        <v>104</v>
      </c>
      <c r="P8" s="54" t="s">
        <v>105</v>
      </c>
    </row>
    <row r="9" spans="1:20" ht="15.75">
      <c r="A9" s="31"/>
      <c r="B9" s="73" t="s">
        <v>106</v>
      </c>
      <c r="C9" s="73" t="s">
        <v>106</v>
      </c>
      <c r="G9" s="73" t="s">
        <v>107</v>
      </c>
      <c r="H9" s="73" t="s">
        <v>43</v>
      </c>
      <c r="J9" s="73" t="s">
        <v>104</v>
      </c>
      <c r="K9" s="73" t="s">
        <v>108</v>
      </c>
      <c r="L9" s="73" t="s">
        <v>105</v>
      </c>
      <c r="M9" s="75"/>
      <c r="O9" s="73" t="s">
        <v>95</v>
      </c>
      <c r="P9" s="73" t="s">
        <v>95</v>
      </c>
      <c r="R9" s="117" t="s">
        <v>104</v>
      </c>
      <c r="S9" s="118" t="s">
        <v>103</v>
      </c>
      <c r="T9" s="118" t="s">
        <v>98</v>
      </c>
    </row>
    <row r="10" ht="15">
      <c r="B10" s="1" t="s">
        <v>65</v>
      </c>
    </row>
    <row r="11" spans="1:20" ht="15.75">
      <c r="A11" s="1" t="s">
        <v>110</v>
      </c>
      <c r="B11" s="52">
        <f>C11</f>
        <v>6.40885503645703</v>
      </c>
      <c r="C11" s="52">
        <f>O28</f>
        <v>6.40885503645703</v>
      </c>
      <c r="E11" s="89" t="s">
        <v>134</v>
      </c>
      <c r="G11" s="27">
        <v>410782.62140909035</v>
      </c>
      <c r="H11" s="27">
        <f>G11</f>
        <v>410782.62140909035</v>
      </c>
      <c r="I11" s="85"/>
      <c r="J11" s="79">
        <v>4.75</v>
      </c>
      <c r="K11" s="79">
        <v>5.75</v>
      </c>
      <c r="L11" s="121">
        <v>5.1</v>
      </c>
      <c r="M11" s="24">
        <f aca="true" t="shared" si="0" ref="M11:M22">(L11/J11)-1</f>
        <v>0.0736842105263158</v>
      </c>
      <c r="N11" s="85"/>
      <c r="O11" s="27">
        <f aca="true" t="shared" si="1" ref="O11:O22">($H11*J11)</f>
        <v>1951217.451693179</v>
      </c>
      <c r="P11" s="27">
        <f aca="true" t="shared" si="2" ref="P11:P22">($H11*L11)</f>
        <v>2094991.3691863606</v>
      </c>
      <c r="R11" s="78">
        <f>J12-J11</f>
        <v>1.0499999999999998</v>
      </c>
      <c r="S11" s="119">
        <f>K12-K11</f>
        <v>0.8499999999999996</v>
      </c>
      <c r="T11" s="120">
        <f>L12-L11</f>
        <v>1.1500000000000004</v>
      </c>
    </row>
    <row r="12" spans="1:20" ht="15.75">
      <c r="A12" s="54" t="s">
        <v>111</v>
      </c>
      <c r="B12" s="55">
        <f>C12</f>
        <v>6.916841230405319</v>
      </c>
      <c r="C12" s="55">
        <f>P28</f>
        <v>6.916841230405319</v>
      </c>
      <c r="E12" s="89" t="s">
        <v>66</v>
      </c>
      <c r="G12" s="27">
        <v>331036.3199359954</v>
      </c>
      <c r="H12" s="27">
        <f aca="true" t="shared" si="3" ref="H12:H21">G12</f>
        <v>331036.3199359954</v>
      </c>
      <c r="J12" s="79">
        <v>5.8</v>
      </c>
      <c r="K12" s="79">
        <v>6.6</v>
      </c>
      <c r="L12" s="121">
        <v>6.25</v>
      </c>
      <c r="M12" s="24">
        <f t="shared" si="0"/>
        <v>0.07758620689655182</v>
      </c>
      <c r="N12" s="85"/>
      <c r="O12" s="27">
        <f t="shared" si="1"/>
        <v>1920010.6556287732</v>
      </c>
      <c r="P12" s="27">
        <f t="shared" si="2"/>
        <v>2068976.999599971</v>
      </c>
      <c r="R12" s="78">
        <f aca="true" t="shared" si="4" ref="R12:T20">J13-J12</f>
        <v>1.0499999999999998</v>
      </c>
      <c r="S12" s="119">
        <f t="shared" si="4"/>
        <v>0.8500000000000005</v>
      </c>
      <c r="T12" s="120">
        <f t="shared" si="4"/>
        <v>1.1500000000000004</v>
      </c>
    </row>
    <row r="13" spans="5:20" ht="15.75">
      <c r="E13" s="89" t="s">
        <v>67</v>
      </c>
      <c r="G13" s="27">
        <v>471167.36660372716</v>
      </c>
      <c r="H13" s="27">
        <f t="shared" si="3"/>
        <v>471167.36660372716</v>
      </c>
      <c r="J13" s="79">
        <v>6.85</v>
      </c>
      <c r="K13" s="79">
        <v>7.45</v>
      </c>
      <c r="L13" s="121">
        <v>7.4</v>
      </c>
      <c r="M13" s="24">
        <f t="shared" si="0"/>
        <v>0.08029197080291972</v>
      </c>
      <c r="N13" s="85"/>
      <c r="O13" s="27">
        <f t="shared" si="1"/>
        <v>3227496.4612355307</v>
      </c>
      <c r="P13" s="27">
        <f t="shared" si="2"/>
        <v>3486638.512867581</v>
      </c>
      <c r="R13" s="78">
        <f t="shared" si="4"/>
        <v>1.0500000000000007</v>
      </c>
      <c r="S13" s="119">
        <f t="shared" si="4"/>
        <v>0.8500000000000005</v>
      </c>
      <c r="T13" s="120">
        <f t="shared" si="4"/>
        <v>1.1500000000000004</v>
      </c>
    </row>
    <row r="14" spans="1:20" ht="15.75">
      <c r="A14" s="31"/>
      <c r="E14" s="89" t="s">
        <v>68</v>
      </c>
      <c r="G14" s="27">
        <v>175204.32149004913</v>
      </c>
      <c r="H14" s="27">
        <f t="shared" si="3"/>
        <v>175204.32149004913</v>
      </c>
      <c r="J14" s="79">
        <v>7.9</v>
      </c>
      <c r="K14" s="79">
        <v>8.3</v>
      </c>
      <c r="L14" s="121">
        <v>8.55</v>
      </c>
      <c r="M14" s="24">
        <f t="shared" si="0"/>
        <v>0.08227848101265822</v>
      </c>
      <c r="N14" s="85"/>
      <c r="O14" s="27">
        <f t="shared" si="1"/>
        <v>1384114.1397713881</v>
      </c>
      <c r="P14" s="27">
        <f t="shared" si="2"/>
        <v>1497996.9487399203</v>
      </c>
      <c r="R14" s="78">
        <f t="shared" si="4"/>
        <v>1.049999999999999</v>
      </c>
      <c r="S14" s="119">
        <f t="shared" si="4"/>
        <v>0.8499999999999996</v>
      </c>
      <c r="T14" s="120">
        <f t="shared" si="4"/>
        <v>1.1499999999999986</v>
      </c>
    </row>
    <row r="15" spans="1:20" ht="15.75">
      <c r="A15" s="54" t="s">
        <v>112</v>
      </c>
      <c r="B15" s="54"/>
      <c r="C15" s="80">
        <f>$H24</f>
        <v>1495967.8137497592</v>
      </c>
      <c r="E15" s="89" t="s">
        <v>69</v>
      </c>
      <c r="G15" s="27">
        <v>51161.321550746885</v>
      </c>
      <c r="H15" s="27">
        <f t="shared" si="3"/>
        <v>51161.321550746885</v>
      </c>
      <c r="J15" s="79">
        <v>8.95</v>
      </c>
      <c r="K15" s="79">
        <v>9.15</v>
      </c>
      <c r="L15" s="121">
        <v>9.7</v>
      </c>
      <c r="M15" s="24">
        <f t="shared" si="0"/>
        <v>0.08379888268156432</v>
      </c>
      <c r="N15" s="85"/>
      <c r="O15" s="27">
        <f t="shared" si="1"/>
        <v>457893.82787918457</v>
      </c>
      <c r="P15" s="27">
        <f t="shared" si="2"/>
        <v>496264.81904224475</v>
      </c>
      <c r="R15" s="78">
        <f t="shared" si="4"/>
        <v>1.0500000000000007</v>
      </c>
      <c r="S15" s="119">
        <f t="shared" si="4"/>
        <v>0.8499999999999996</v>
      </c>
      <c r="T15" s="120">
        <f t="shared" si="4"/>
        <v>1.1500000000000004</v>
      </c>
    </row>
    <row r="16" spans="5:20" ht="15.75">
      <c r="E16" s="89" t="s">
        <v>160</v>
      </c>
      <c r="G16" s="27">
        <v>23182.784248403143</v>
      </c>
      <c r="H16" s="27">
        <f t="shared" si="3"/>
        <v>23182.784248403143</v>
      </c>
      <c r="J16" s="79">
        <v>10</v>
      </c>
      <c r="K16" s="79">
        <v>10</v>
      </c>
      <c r="L16" s="121">
        <v>10.85</v>
      </c>
      <c r="M16" s="24">
        <f t="shared" si="0"/>
        <v>0.08499999999999996</v>
      </c>
      <c r="N16" s="85"/>
      <c r="O16" s="27">
        <f t="shared" si="1"/>
        <v>231827.84248403143</v>
      </c>
      <c r="P16" s="27">
        <f t="shared" si="2"/>
        <v>251533.2090951741</v>
      </c>
      <c r="R16" s="78">
        <f t="shared" si="4"/>
        <v>1.0500000000000007</v>
      </c>
      <c r="S16" s="119">
        <f t="shared" si="4"/>
        <v>0.8499999999999996</v>
      </c>
      <c r="T16" s="120">
        <f t="shared" si="4"/>
        <v>1.1500000000000004</v>
      </c>
    </row>
    <row r="17" spans="1:20" ht="15.75">
      <c r="A17" s="125" t="s">
        <v>9</v>
      </c>
      <c r="B17" s="125"/>
      <c r="C17" s="125"/>
      <c r="E17" s="89" t="s">
        <v>161</v>
      </c>
      <c r="G17" s="27">
        <v>15069.590160167936</v>
      </c>
      <c r="H17" s="27">
        <f t="shared" si="3"/>
        <v>15069.590160167936</v>
      </c>
      <c r="J17" s="79">
        <v>11.05</v>
      </c>
      <c r="K17" s="79">
        <v>10.85</v>
      </c>
      <c r="L17" s="121">
        <v>12</v>
      </c>
      <c r="M17" s="24">
        <f t="shared" si="0"/>
        <v>0.08597285067873295</v>
      </c>
      <c r="N17" s="85"/>
      <c r="O17" s="27">
        <f>($H17*J17)</f>
        <v>166518.9712698557</v>
      </c>
      <c r="P17" s="27">
        <f>($H17*L17)</f>
        <v>180835.08192201523</v>
      </c>
      <c r="R17" s="78">
        <f t="shared" si="4"/>
        <v>1.049999999999999</v>
      </c>
      <c r="S17" s="119">
        <f t="shared" si="4"/>
        <v>0.8499999999999996</v>
      </c>
      <c r="T17" s="120">
        <f t="shared" si="4"/>
        <v>1.1500000000000004</v>
      </c>
    </row>
    <row r="18" spans="1:20" ht="15.75">
      <c r="A18" s="22" t="s">
        <v>59</v>
      </c>
      <c r="C18" s="27">
        <v>1495968</v>
      </c>
      <c r="E18" s="89" t="s">
        <v>162</v>
      </c>
      <c r="G18" s="27">
        <v>5871.412696209485</v>
      </c>
      <c r="H18" s="27">
        <f t="shared" si="3"/>
        <v>5871.412696209485</v>
      </c>
      <c r="J18" s="79">
        <v>12.1</v>
      </c>
      <c r="K18" s="79">
        <v>11.7</v>
      </c>
      <c r="L18" s="121">
        <v>13.15</v>
      </c>
      <c r="M18" s="24">
        <f t="shared" si="0"/>
        <v>0.08677685950413228</v>
      </c>
      <c r="N18" s="85"/>
      <c r="O18" s="27">
        <f>($H18*J18)</f>
        <v>71044.09362413477</v>
      </c>
      <c r="P18" s="27">
        <f>($H18*L18)</f>
        <v>77209.07695515473</v>
      </c>
      <c r="R18" s="78">
        <f t="shared" si="4"/>
        <v>1.0500000000000007</v>
      </c>
      <c r="S18" s="119">
        <f t="shared" si="4"/>
        <v>0.8500000000000014</v>
      </c>
      <c r="T18" s="120">
        <f t="shared" si="4"/>
        <v>1.1500000000000004</v>
      </c>
    </row>
    <row r="19" spans="1:20" ht="15.75">
      <c r="A19" s="22" t="s">
        <v>70</v>
      </c>
      <c r="C19" s="27">
        <v>3401</v>
      </c>
      <c r="E19" s="89" t="s">
        <v>163</v>
      </c>
      <c r="G19" s="27">
        <v>6233.078406240971</v>
      </c>
      <c r="H19" s="27">
        <f t="shared" si="3"/>
        <v>6233.078406240971</v>
      </c>
      <c r="J19" s="79">
        <v>13.15</v>
      </c>
      <c r="K19" s="79">
        <v>12.55</v>
      </c>
      <c r="L19" s="121">
        <v>14.3</v>
      </c>
      <c r="M19" s="24">
        <f t="shared" si="0"/>
        <v>0.0874524714828897</v>
      </c>
      <c r="N19" s="85"/>
      <c r="O19" s="27">
        <f>($H19*J19)</f>
        <v>81964.98104206877</v>
      </c>
      <c r="P19" s="27">
        <f>($H19*L19)</f>
        <v>89133.0212092459</v>
      </c>
      <c r="R19" s="78">
        <f t="shared" si="4"/>
        <v>1.049999999999999</v>
      </c>
      <c r="S19" s="119">
        <f t="shared" si="4"/>
        <v>0.8499999999999996</v>
      </c>
      <c r="T19" s="120">
        <f t="shared" si="4"/>
        <v>1.1499999999999986</v>
      </c>
    </row>
    <row r="20" spans="1:20" ht="15.75">
      <c r="A20" s="54" t="s">
        <v>109</v>
      </c>
      <c r="C20" s="62">
        <f>SUM(C18:C19)</f>
        <v>1499369</v>
      </c>
      <c r="E20" s="89" t="s">
        <v>164</v>
      </c>
      <c r="G20" s="27">
        <v>92.64299962151821</v>
      </c>
      <c r="H20" s="27">
        <f t="shared" si="3"/>
        <v>92.64299962151821</v>
      </c>
      <c r="J20" s="79">
        <v>14.2</v>
      </c>
      <c r="K20" s="79">
        <v>13.4</v>
      </c>
      <c r="L20" s="121">
        <v>15.45</v>
      </c>
      <c r="M20" s="24">
        <f t="shared" si="0"/>
        <v>0.0880281690140845</v>
      </c>
      <c r="N20" s="85"/>
      <c r="O20" s="27">
        <f>($H20*J20)</f>
        <v>1315.5305946255585</v>
      </c>
      <c r="P20" s="27">
        <f>($H20*L20)</f>
        <v>1431.3343441524564</v>
      </c>
      <c r="R20" s="78">
        <f t="shared" si="4"/>
        <v>1.0500000000000007</v>
      </c>
      <c r="S20" s="119">
        <f t="shared" si="4"/>
        <v>0.8499999999999996</v>
      </c>
      <c r="T20" s="120">
        <f t="shared" si="4"/>
        <v>1.1500000000000021</v>
      </c>
    </row>
    <row r="21" spans="1:16" ht="15.75">
      <c r="A21" s="54"/>
      <c r="E21" s="89" t="s">
        <v>165</v>
      </c>
      <c r="G21" s="27">
        <v>6166.354249507191</v>
      </c>
      <c r="H21" s="27">
        <f t="shared" si="3"/>
        <v>6166.354249507191</v>
      </c>
      <c r="J21" s="79">
        <v>15.25</v>
      </c>
      <c r="K21" s="79">
        <v>14.25</v>
      </c>
      <c r="L21" s="121">
        <v>16.6</v>
      </c>
      <c r="M21" s="24">
        <f t="shared" si="0"/>
        <v>0.08852459016393444</v>
      </c>
      <c r="N21" s="85"/>
      <c r="O21" s="27">
        <f>($H21*J21)</f>
        <v>94036.90230498466</v>
      </c>
      <c r="P21" s="27">
        <f>($H21*L21)</f>
        <v>102361.48054181937</v>
      </c>
    </row>
    <row r="22" spans="1:16" ht="15.75">
      <c r="A22" s="82" t="s">
        <v>167</v>
      </c>
      <c r="E22" s="89" t="s">
        <v>133</v>
      </c>
      <c r="G22" s="27"/>
      <c r="H22" s="27"/>
      <c r="J22" s="79">
        <v>1.05</v>
      </c>
      <c r="K22" s="79"/>
      <c r="L22" s="121">
        <v>0</v>
      </c>
      <c r="M22" s="24">
        <f t="shared" si="0"/>
        <v>-1</v>
      </c>
      <c r="N22" s="85"/>
      <c r="O22" s="27">
        <f t="shared" si="1"/>
        <v>0</v>
      </c>
      <c r="P22" s="27">
        <f t="shared" si="2"/>
        <v>0</v>
      </c>
    </row>
    <row r="23" spans="1:16" ht="15.75">
      <c r="A23" s="22"/>
      <c r="G23" s="27"/>
      <c r="H23" s="27"/>
      <c r="J23" s="85"/>
      <c r="K23" s="85"/>
      <c r="L23" s="85"/>
      <c r="M23" s="85"/>
      <c r="N23" s="85"/>
      <c r="O23" s="27"/>
      <c r="P23" s="27"/>
    </row>
    <row r="24" spans="1:16" ht="15.75">
      <c r="A24" s="22"/>
      <c r="E24" s="54" t="s">
        <v>113</v>
      </c>
      <c r="F24" s="54"/>
      <c r="G24" s="27">
        <f>SUM(G11:G23)</f>
        <v>1495967.8137497592</v>
      </c>
      <c r="H24" s="27">
        <f>SUM(H11:H23)</f>
        <v>1495967.8137497592</v>
      </c>
      <c r="J24" s="81" t="s">
        <v>115</v>
      </c>
      <c r="K24" s="85"/>
      <c r="L24" s="85"/>
      <c r="M24" s="85"/>
      <c r="N24" s="85"/>
      <c r="O24" s="27">
        <f>SUM(O11:O23)</f>
        <v>9587440.857527757</v>
      </c>
      <c r="P24" s="27">
        <f>SUM(P11:P23)</f>
        <v>10347371.853503639</v>
      </c>
    </row>
    <row r="25" spans="7:10" ht="15.75">
      <c r="G25" s="85"/>
      <c r="H25" s="85"/>
      <c r="J25" s="81"/>
    </row>
    <row r="26" spans="10:16" ht="15.75">
      <c r="J26" s="22" t="s">
        <v>116</v>
      </c>
      <c r="O26" s="83">
        <v>1</v>
      </c>
      <c r="P26" s="83">
        <v>1</v>
      </c>
    </row>
    <row r="27" spans="10:16" ht="15.75">
      <c r="J27" s="22" t="s">
        <v>117</v>
      </c>
      <c r="O27" s="27">
        <f>O24*O26</f>
        <v>9587440.857527757</v>
      </c>
      <c r="P27" s="27">
        <f>P24*P26</f>
        <v>10347371.853503639</v>
      </c>
    </row>
    <row r="28" spans="10:16" ht="15.75">
      <c r="J28" s="54" t="s">
        <v>0</v>
      </c>
      <c r="O28" s="84">
        <f>O27/$H24</f>
        <v>6.40885503645703</v>
      </c>
      <c r="P28" s="84">
        <f>P27/$H24</f>
        <v>6.916841230405319</v>
      </c>
    </row>
    <row r="29" spans="15:16" ht="15">
      <c r="O29" s="85"/>
      <c r="P29" s="85"/>
    </row>
    <row r="30" ht="15.75">
      <c r="F30" s="54"/>
    </row>
    <row r="31" spans="6:8" ht="15.75">
      <c r="F31" s="22"/>
      <c r="H31" s="31"/>
    </row>
    <row r="32" spans="6:8" ht="15.75">
      <c r="F32" s="22"/>
      <c r="H32" s="31"/>
    </row>
    <row r="33" ht="15">
      <c r="H33" s="31"/>
    </row>
    <row r="34" spans="5:8" ht="15.75">
      <c r="E34" s="31"/>
      <c r="F34" s="54"/>
      <c r="H34" s="31"/>
    </row>
  </sheetData>
  <mergeCells count="1">
    <mergeCell ref="A17:C17"/>
  </mergeCells>
  <printOptions gridLines="1" headings="1" horizontalCentered="1"/>
  <pageMargins left="0.25" right="0.25" top="0.75" bottom="0.5" header="0.5" footer="0.5"/>
  <pageSetup fitToHeight="1" fitToWidth="1" horizontalDpi="300" verticalDpi="300" orientation="landscape" scale="51" r:id="rId1"/>
  <headerFooter alignWithMargins="0">
    <oddHeader>&amp;C&amp;R&amp;P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1" transitionEvaluation="1">
    <pageSetUpPr fitToPage="1"/>
  </sheetPr>
  <dimension ref="A1:S40"/>
  <sheetViews>
    <sheetView zoomScale="75" zoomScaleNormal="75" workbookViewId="0" topLeftCell="I4">
      <selection activeCell="L11" sqref="L11"/>
    </sheetView>
  </sheetViews>
  <sheetFormatPr defaultColWidth="9.7109375" defaultRowHeight="12.75"/>
  <cols>
    <col min="1" max="1" width="18.8515625" style="31" customWidth="1"/>
    <col min="2" max="2" width="19.57421875" style="31" customWidth="1"/>
    <col min="3" max="3" width="23.00390625" style="31" customWidth="1"/>
    <col min="4" max="4" width="11.57421875" style="31" customWidth="1"/>
    <col min="5" max="5" width="55.00390625" style="31" customWidth="1"/>
    <col min="6" max="6" width="2.57421875" style="31" customWidth="1"/>
    <col min="7" max="7" width="20.28125" style="31" hidden="1" customWidth="1"/>
    <col min="8" max="8" width="20.8515625" style="31" bestFit="1" customWidth="1"/>
    <col min="9" max="9" width="2.7109375" style="31" customWidth="1"/>
    <col min="10" max="10" width="11.28125" style="31" customWidth="1"/>
    <col min="11" max="11" width="12.7109375" style="31" customWidth="1"/>
    <col min="12" max="13" width="10.7109375" style="31" customWidth="1"/>
    <col min="14" max="14" width="2.7109375" style="31" customWidth="1"/>
    <col min="15" max="16" width="15.421875" style="31" bestFit="1" customWidth="1"/>
    <col min="17" max="17" width="3.8515625" style="31" customWidth="1"/>
    <col min="18" max="18" width="6.140625" style="31" customWidth="1"/>
    <col min="19" max="16384" width="9.7109375" style="31" customWidth="1"/>
  </cols>
  <sheetData>
    <row r="1" spans="1:19" ht="15.75">
      <c r="A1" s="1" t="s">
        <v>71</v>
      </c>
      <c r="B1" s="68"/>
      <c r="D1" s="68"/>
      <c r="E1" s="1" t="s">
        <v>72</v>
      </c>
      <c r="F1" s="1"/>
      <c r="G1" s="68"/>
      <c r="H1" s="68"/>
      <c r="I1" s="68"/>
      <c r="J1" s="68"/>
      <c r="K1" s="68"/>
      <c r="L1" s="68"/>
      <c r="M1" s="68"/>
      <c r="N1" s="68"/>
      <c r="O1" s="68"/>
      <c r="Q1" s="68"/>
      <c r="R1" s="54">
        <v>1</v>
      </c>
      <c r="S1" s="22" t="s">
        <v>71</v>
      </c>
    </row>
    <row r="2" spans="1:19" ht="15.75">
      <c r="A2" s="37" t="str">
        <f>SUM3!$A$2</f>
        <v>Case: PRCLR23</v>
      </c>
      <c r="B2" s="19" t="str">
        <f>SUM3!$B$1</f>
        <v>Docket R2006-1</v>
      </c>
      <c r="C2" s="88"/>
      <c r="D2" s="68"/>
      <c r="E2" s="37" t="str">
        <f>SUM3!$A$2</f>
        <v>Case: PRCLR23</v>
      </c>
      <c r="F2" s="19" t="str">
        <f>SUM3!$B$1</f>
        <v>Docket R2006-1</v>
      </c>
      <c r="G2" s="20"/>
      <c r="H2" s="20"/>
      <c r="I2" s="20"/>
      <c r="J2" s="20"/>
      <c r="K2" s="20"/>
      <c r="L2" s="20"/>
      <c r="M2" s="20"/>
      <c r="N2" s="20"/>
      <c r="O2" s="20"/>
      <c r="P2" s="88"/>
      <c r="Q2" s="68"/>
      <c r="R2" s="54">
        <v>2</v>
      </c>
      <c r="S2" s="22" t="s">
        <v>72</v>
      </c>
    </row>
    <row r="3" spans="2:17" ht="15.75">
      <c r="B3" s="18" t="str">
        <f>REG!$B3</f>
        <v>SPECIAL SERVICES</v>
      </c>
      <c r="C3" s="20"/>
      <c r="D3" s="68"/>
      <c r="F3" s="18" t="str">
        <f>REG!$B3</f>
        <v>SPECIAL SERVICES</v>
      </c>
      <c r="G3" s="20"/>
      <c r="H3" s="20"/>
      <c r="I3" s="20"/>
      <c r="J3" s="20"/>
      <c r="K3" s="20"/>
      <c r="L3" s="20"/>
      <c r="M3" s="20"/>
      <c r="N3" s="20"/>
      <c r="O3" s="20"/>
      <c r="P3" s="20"/>
      <c r="Q3" s="68"/>
    </row>
    <row r="4" spans="1:17" ht="15.75">
      <c r="A4" s="40" t="str">
        <f>SUM3!$A$4</f>
        <v>FWI3_R05.XLS</v>
      </c>
      <c r="B4" s="19" t="s">
        <v>73</v>
      </c>
      <c r="C4" s="20"/>
      <c r="D4" s="68"/>
      <c r="E4" s="40" t="str">
        <f>SUM3!$A$4</f>
        <v>FWI3_R05.XLS</v>
      </c>
      <c r="F4" s="18" t="str">
        <f>B4</f>
        <v>MONEY ORDERS</v>
      </c>
      <c r="G4" s="19"/>
      <c r="H4" s="19"/>
      <c r="I4" s="19"/>
      <c r="J4" s="19"/>
      <c r="K4" s="19"/>
      <c r="L4" s="19"/>
      <c r="M4" s="19"/>
      <c r="N4" s="19"/>
      <c r="O4" s="19"/>
      <c r="P4" s="19"/>
      <c r="Q4" s="68"/>
    </row>
    <row r="5" spans="1:19" ht="15.75">
      <c r="A5" s="41">
        <f ca="1">NOW()</f>
        <v>39199.42419293981</v>
      </c>
      <c r="B5" s="18" t="str">
        <f>REG!$B5</f>
        <v>FWIs - 2005 BILLING DETERMINANTS</v>
      </c>
      <c r="C5" s="18"/>
      <c r="D5" s="68"/>
      <c r="E5" s="41">
        <f ca="1">NOW()</f>
        <v>39199.42419293981</v>
      </c>
      <c r="F5" s="18" t="str">
        <f>REG!$B5</f>
        <v>FWIs - 2005 BILLING DETERMINANTS</v>
      </c>
      <c r="G5" s="18"/>
      <c r="H5" s="20"/>
      <c r="I5" s="20"/>
      <c r="J5" s="20"/>
      <c r="K5" s="20"/>
      <c r="L5" s="20"/>
      <c r="M5" s="20"/>
      <c r="N5" s="20"/>
      <c r="O5" s="20"/>
      <c r="P5" s="20"/>
      <c r="Q5" s="68"/>
      <c r="R5" s="68"/>
      <c r="S5" s="68"/>
    </row>
    <row r="6" spans="1:19" ht="15.75">
      <c r="A6" s="42">
        <f ca="1">NOW()</f>
        <v>39199.42419293981</v>
      </c>
      <c r="B6" s="68"/>
      <c r="C6" s="68"/>
      <c r="D6" s="68"/>
      <c r="E6" s="42">
        <f ca="1">NOW()</f>
        <v>39199.42419293981</v>
      </c>
      <c r="F6" s="68"/>
      <c r="G6" s="68"/>
      <c r="H6" s="68"/>
      <c r="I6" s="68"/>
      <c r="J6" s="70" t="s">
        <v>95</v>
      </c>
      <c r="K6" s="70"/>
      <c r="L6" s="71"/>
      <c r="M6" s="72"/>
      <c r="N6" s="68"/>
      <c r="O6" s="70" t="s">
        <v>96</v>
      </c>
      <c r="P6" s="70"/>
      <c r="Q6" s="68"/>
      <c r="R6" s="68"/>
      <c r="S6" s="68"/>
    </row>
    <row r="7" spans="1:19" ht="15.75">
      <c r="A7" s="68"/>
      <c r="B7" s="68"/>
      <c r="C7" s="68"/>
      <c r="D7" s="68"/>
      <c r="E7" s="68"/>
      <c r="F7" s="68"/>
      <c r="G7" s="54" t="s">
        <v>97</v>
      </c>
      <c r="H7" s="54">
        <f>REG!$H$7</f>
        <v>2005</v>
      </c>
      <c r="I7" s="68"/>
      <c r="J7" s="68"/>
      <c r="K7" s="68"/>
      <c r="L7" s="54" t="s">
        <v>98</v>
      </c>
      <c r="M7" s="54"/>
      <c r="N7" s="68"/>
      <c r="O7" s="54"/>
      <c r="P7" s="54" t="s">
        <v>99</v>
      </c>
      <c r="Q7" s="68"/>
      <c r="R7" s="68"/>
      <c r="S7" s="68"/>
    </row>
    <row r="8" spans="2:19" ht="15.75">
      <c r="B8" s="54" t="s">
        <v>100</v>
      </c>
      <c r="C8" s="54" t="s">
        <v>101</v>
      </c>
      <c r="D8" s="68"/>
      <c r="E8" s="68"/>
      <c r="F8" s="68"/>
      <c r="G8" s="54" t="s">
        <v>102</v>
      </c>
      <c r="H8" s="54" t="s">
        <v>102</v>
      </c>
      <c r="I8" s="68"/>
      <c r="J8" s="54"/>
      <c r="K8" s="54" t="s">
        <v>103</v>
      </c>
      <c r="L8" s="54" t="s">
        <v>99</v>
      </c>
      <c r="M8" s="54"/>
      <c r="N8" s="68"/>
      <c r="O8" s="54" t="s">
        <v>104</v>
      </c>
      <c r="P8" s="54" t="s">
        <v>105</v>
      </c>
      <c r="Q8" s="68"/>
      <c r="R8" s="68"/>
      <c r="S8" s="68"/>
    </row>
    <row r="9" spans="2:19" ht="15.75">
      <c r="B9" s="73" t="s">
        <v>106</v>
      </c>
      <c r="C9" s="73" t="s">
        <v>106</v>
      </c>
      <c r="D9" s="68"/>
      <c r="E9" s="68"/>
      <c r="F9" s="68"/>
      <c r="G9" s="73" t="s">
        <v>107</v>
      </c>
      <c r="H9" s="73" t="s">
        <v>43</v>
      </c>
      <c r="I9" s="74"/>
      <c r="J9" s="73" t="s">
        <v>104</v>
      </c>
      <c r="K9" s="73" t="s">
        <v>108</v>
      </c>
      <c r="L9" s="73" t="s">
        <v>105</v>
      </c>
      <c r="M9" s="75"/>
      <c r="N9" s="74"/>
      <c r="O9" s="73" t="s">
        <v>95</v>
      </c>
      <c r="P9" s="73" t="s">
        <v>95</v>
      </c>
      <c r="Q9" s="68"/>
      <c r="R9" s="68"/>
      <c r="S9" s="68"/>
    </row>
    <row r="10" spans="1:19" ht="15">
      <c r="A10" s="68"/>
      <c r="B10" s="1" t="s">
        <v>74</v>
      </c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</row>
    <row r="11" spans="1:19" ht="15.75">
      <c r="A11" s="1" t="s">
        <v>110</v>
      </c>
      <c r="B11" s="52">
        <f>C11</f>
        <v>0.996968966078555</v>
      </c>
      <c r="C11" s="52">
        <f>O22</f>
        <v>0.996968966078555</v>
      </c>
      <c r="D11" s="68"/>
      <c r="E11" s="68" t="s">
        <v>75</v>
      </c>
      <c r="F11" s="68"/>
      <c r="G11" s="90">
        <v>155059787.90565893</v>
      </c>
      <c r="H11" s="27">
        <f>G11</f>
        <v>155059787.90565893</v>
      </c>
      <c r="I11" s="85"/>
      <c r="J11" s="79">
        <v>0.95</v>
      </c>
      <c r="K11" s="79">
        <v>1.1</v>
      </c>
      <c r="L11" s="120">
        <v>1.05</v>
      </c>
      <c r="M11" s="24">
        <f>(L11/J11)-1</f>
        <v>0.10526315789473695</v>
      </c>
      <c r="N11" s="68"/>
      <c r="O11" s="27">
        <f>J11*$H11</f>
        <v>147306798.51037598</v>
      </c>
      <c r="P11" s="27">
        <f>L11*$H11</f>
        <v>162812777.30094188</v>
      </c>
      <c r="Q11" s="68"/>
      <c r="R11" s="68"/>
      <c r="S11" s="68"/>
    </row>
    <row r="12" spans="1:19" ht="15.75">
      <c r="A12" s="54" t="s">
        <v>111</v>
      </c>
      <c r="B12" s="55">
        <f>C12</f>
        <v>1.1149103809696317</v>
      </c>
      <c r="C12" s="55">
        <f>P22</f>
        <v>1.1149103809696317</v>
      </c>
      <c r="D12" s="68"/>
      <c r="E12" s="68" t="s">
        <v>169</v>
      </c>
      <c r="F12" s="68"/>
      <c r="G12" s="90">
        <v>20168292.31608504</v>
      </c>
      <c r="H12" s="27">
        <f>G12</f>
        <v>20168292.31608504</v>
      </c>
      <c r="I12" s="85"/>
      <c r="J12" s="79">
        <v>1.3</v>
      </c>
      <c r="K12" s="79">
        <v>1.5</v>
      </c>
      <c r="L12" s="78">
        <f>K12</f>
        <v>1.5</v>
      </c>
      <c r="M12" s="24">
        <f>(L12/J12)-1</f>
        <v>0.15384615384615374</v>
      </c>
      <c r="N12" s="68"/>
      <c r="O12" s="27">
        <f>J12*$H12</f>
        <v>26218780.010910552</v>
      </c>
      <c r="P12" s="27">
        <f>L12*$H12</f>
        <v>30252438.47412756</v>
      </c>
      <c r="Q12" s="68"/>
      <c r="R12" s="68"/>
      <c r="S12" s="68"/>
    </row>
    <row r="13" spans="1:19" ht="15.75">
      <c r="A13" s="68"/>
      <c r="B13" s="68"/>
      <c r="C13" s="68"/>
      <c r="D13" s="68"/>
      <c r="E13" s="54" t="s">
        <v>15</v>
      </c>
      <c r="F13" s="68"/>
      <c r="G13" s="62">
        <f>SUM(G11:G12)</f>
        <v>175228080.22174397</v>
      </c>
      <c r="H13" s="62">
        <f>SUM(H11:H12)</f>
        <v>175228080.22174397</v>
      </c>
      <c r="I13" s="85"/>
      <c r="N13" s="68"/>
      <c r="O13" s="62">
        <f>O11+O12</f>
        <v>173525578.52128652</v>
      </c>
      <c r="P13" s="62">
        <f>P11+P12</f>
        <v>193065215.77506945</v>
      </c>
      <c r="Q13" s="68"/>
      <c r="R13" s="68"/>
      <c r="S13" s="68"/>
    </row>
    <row r="14" spans="2:19" ht="15">
      <c r="B14" s="68"/>
      <c r="C14" s="68"/>
      <c r="D14" s="68"/>
      <c r="E14" s="68"/>
      <c r="F14" s="68"/>
      <c r="G14" s="27"/>
      <c r="H14" s="27"/>
      <c r="I14" s="85"/>
      <c r="J14" s="79"/>
      <c r="K14" s="79"/>
      <c r="N14" s="68"/>
      <c r="Q14" s="68"/>
      <c r="R14" s="68"/>
      <c r="S14" s="68"/>
    </row>
    <row r="15" spans="1:19" ht="15.75">
      <c r="A15" s="54" t="s">
        <v>112</v>
      </c>
      <c r="B15" s="54"/>
      <c r="C15" s="62">
        <f>$H18</f>
        <v>176238828.05167753</v>
      </c>
      <c r="D15" s="68"/>
      <c r="E15" s="68" t="s">
        <v>76</v>
      </c>
      <c r="F15" s="68"/>
      <c r="G15" s="27">
        <v>346480</v>
      </c>
      <c r="H15" s="27">
        <f>G15</f>
        <v>346480</v>
      </c>
      <c r="I15" s="85"/>
      <c r="J15" s="79">
        <v>0.25</v>
      </c>
      <c r="K15" s="79">
        <v>0.3</v>
      </c>
      <c r="L15" s="78">
        <f>K15</f>
        <v>0.3</v>
      </c>
      <c r="M15" s="24">
        <f>(L15/J15)-1</f>
        <v>0.19999999999999996</v>
      </c>
      <c r="N15" s="68"/>
      <c r="O15" s="27">
        <f>J15*$H15</f>
        <v>86620</v>
      </c>
      <c r="P15" s="27">
        <f>L15*$H15</f>
        <v>103944</v>
      </c>
      <c r="Q15" s="68"/>
      <c r="R15" s="68"/>
      <c r="S15" s="68"/>
    </row>
    <row r="16" spans="1:19" ht="15.75">
      <c r="A16" s="68"/>
      <c r="B16" s="68"/>
      <c r="C16" s="68"/>
      <c r="D16" s="68"/>
      <c r="E16" s="68" t="s">
        <v>77</v>
      </c>
      <c r="F16" s="68"/>
      <c r="G16" s="27">
        <v>664267.8299335487</v>
      </c>
      <c r="H16" s="27">
        <f>G16</f>
        <v>664267.8299335487</v>
      </c>
      <c r="I16" s="85"/>
      <c r="J16" s="79">
        <v>3.15</v>
      </c>
      <c r="K16" s="79">
        <v>5</v>
      </c>
      <c r="L16" s="78">
        <f>K16</f>
        <v>5</v>
      </c>
      <c r="M16" s="24">
        <f>(L16/J16)-1</f>
        <v>0.5873015873015874</v>
      </c>
      <c r="N16" s="68"/>
      <c r="O16" s="27">
        <f>J16*$H16</f>
        <v>2092443.6642906782</v>
      </c>
      <c r="P16" s="27">
        <f>L16*$H16</f>
        <v>3321339.1496677436</v>
      </c>
      <c r="Q16" s="68"/>
      <c r="R16" s="68"/>
      <c r="S16" s="68"/>
    </row>
    <row r="17" spans="1:19" ht="15.75">
      <c r="A17" s="125" t="s">
        <v>9</v>
      </c>
      <c r="B17" s="125"/>
      <c r="C17" s="125"/>
      <c r="D17" s="68"/>
      <c r="E17" s="68"/>
      <c r="F17" s="68"/>
      <c r="G17" s="27"/>
      <c r="H17" s="27"/>
      <c r="I17" s="85"/>
      <c r="J17" s="68"/>
      <c r="K17" s="68"/>
      <c r="L17" s="68"/>
      <c r="M17" s="68"/>
      <c r="N17" s="68"/>
      <c r="O17" s="27"/>
      <c r="P17" s="27"/>
      <c r="Q17" s="68"/>
      <c r="R17" s="68"/>
      <c r="S17" s="68"/>
    </row>
    <row r="18" spans="1:19" ht="15.75">
      <c r="A18" s="81" t="s">
        <v>11</v>
      </c>
      <c r="B18" s="68"/>
      <c r="C18" s="27">
        <f>155059788+20168292</f>
        <v>175228080</v>
      </c>
      <c r="E18" s="54" t="s">
        <v>113</v>
      </c>
      <c r="F18" s="54"/>
      <c r="G18" s="62">
        <f>G13+G15+G16</f>
        <v>176238828.05167753</v>
      </c>
      <c r="H18" s="62">
        <f>H13+H15+H16</f>
        <v>176238828.05167753</v>
      </c>
      <c r="I18" s="85"/>
      <c r="J18" s="81" t="s">
        <v>115</v>
      </c>
      <c r="K18" s="68"/>
      <c r="L18" s="68"/>
      <c r="M18" s="68"/>
      <c r="N18" s="68"/>
      <c r="O18" s="62">
        <f>SUM(O13:O16)</f>
        <v>175704642.18557718</v>
      </c>
      <c r="P18" s="62">
        <f>SUM(P13:P16)</f>
        <v>196490498.9247372</v>
      </c>
      <c r="Q18" s="68"/>
      <c r="R18" s="68"/>
      <c r="S18" s="68"/>
    </row>
    <row r="19" spans="1:19" ht="15.75">
      <c r="A19" s="22" t="s">
        <v>76</v>
      </c>
      <c r="B19" s="68"/>
      <c r="C19" s="27">
        <v>346480</v>
      </c>
      <c r="D19" s="68"/>
      <c r="E19" s="68"/>
      <c r="F19" s="68"/>
      <c r="G19" s="85"/>
      <c r="H19" s="85"/>
      <c r="I19" s="85"/>
      <c r="J19" s="81"/>
      <c r="K19" s="68"/>
      <c r="L19" s="68"/>
      <c r="M19" s="68"/>
      <c r="N19" s="68"/>
      <c r="O19" s="68"/>
      <c r="P19" s="68"/>
      <c r="Q19" s="68"/>
      <c r="R19" s="68"/>
      <c r="S19" s="68"/>
    </row>
    <row r="20" spans="1:19" ht="15.75">
      <c r="A20" s="22" t="s">
        <v>77</v>
      </c>
      <c r="B20" s="68"/>
      <c r="C20" s="91">
        <v>664268</v>
      </c>
      <c r="D20" s="68"/>
      <c r="E20" s="68"/>
      <c r="F20" s="68"/>
      <c r="G20" s="68"/>
      <c r="H20" s="68"/>
      <c r="I20" s="68"/>
      <c r="J20" s="22" t="s">
        <v>116</v>
      </c>
      <c r="K20" s="68"/>
      <c r="L20" s="68"/>
      <c r="M20" s="68"/>
      <c r="N20" s="68"/>
      <c r="O20" s="83">
        <v>1</v>
      </c>
      <c r="P20" s="83">
        <v>1</v>
      </c>
      <c r="Q20" s="68"/>
      <c r="R20" s="68"/>
      <c r="S20" s="68"/>
    </row>
    <row r="21" spans="1:19" ht="15.75">
      <c r="A21" s="54" t="s">
        <v>109</v>
      </c>
      <c r="B21" s="68"/>
      <c r="C21" s="62">
        <f>SUM(C18:C20)</f>
        <v>176238828</v>
      </c>
      <c r="D21" s="68"/>
      <c r="E21" s="68"/>
      <c r="F21" s="68"/>
      <c r="G21" s="68"/>
      <c r="H21" s="68"/>
      <c r="I21" s="68"/>
      <c r="J21" s="22" t="s">
        <v>117</v>
      </c>
      <c r="K21" s="68"/>
      <c r="L21" s="68"/>
      <c r="M21" s="68"/>
      <c r="N21" s="68"/>
      <c r="O21" s="62">
        <f>O18*O20</f>
        <v>175704642.18557718</v>
      </c>
      <c r="P21" s="62">
        <f>P18*P20</f>
        <v>196490498.9247372</v>
      </c>
      <c r="Q21" s="68"/>
      <c r="R21" s="68"/>
      <c r="S21" s="68"/>
    </row>
    <row r="22" spans="1:19" ht="15.75">
      <c r="A22" s="54"/>
      <c r="B22" s="68"/>
      <c r="C22" s="68"/>
      <c r="E22" s="68"/>
      <c r="F22" s="68"/>
      <c r="G22" s="68"/>
      <c r="H22" s="68"/>
      <c r="I22" s="68"/>
      <c r="J22" s="54" t="s">
        <v>0</v>
      </c>
      <c r="K22" s="68"/>
      <c r="L22" s="68"/>
      <c r="M22" s="68"/>
      <c r="N22" s="68"/>
      <c r="O22" s="84">
        <f>O21/$H18</f>
        <v>0.996968966078555</v>
      </c>
      <c r="P22" s="84">
        <f>P21/$H18</f>
        <v>1.1149103809696317</v>
      </c>
      <c r="Q22" s="68"/>
      <c r="R22" s="68"/>
      <c r="S22" s="68"/>
    </row>
    <row r="23" spans="1:19" ht="15.75">
      <c r="A23" s="82" t="s">
        <v>167</v>
      </c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</row>
    <row r="24" spans="1:19" ht="15.75">
      <c r="A24" s="22"/>
      <c r="B24" s="68"/>
      <c r="C24" s="68"/>
      <c r="D24" s="68"/>
      <c r="F24" s="54"/>
      <c r="G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</row>
    <row r="25" spans="1:19" ht="15.75">
      <c r="A25" s="22"/>
      <c r="B25" s="68"/>
      <c r="C25" s="68"/>
      <c r="D25" s="68"/>
      <c r="F25" s="81"/>
      <c r="G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</row>
    <row r="26" spans="4:19" ht="15.75">
      <c r="D26" s="68"/>
      <c r="F26" s="22"/>
      <c r="G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</row>
    <row r="27" spans="4:19" ht="15.75">
      <c r="D27" s="68"/>
      <c r="F27" s="22"/>
      <c r="G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</row>
    <row r="28" spans="4:19" ht="15.75">
      <c r="D28" s="68"/>
      <c r="F28" s="54"/>
      <c r="G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</row>
    <row r="29" spans="4:19" ht="15"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</row>
    <row r="30" spans="4:19" ht="15"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</row>
    <row r="31" spans="4:19" ht="15"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</row>
    <row r="32" spans="4:19" ht="15"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</row>
    <row r="33" spans="4:19" ht="15"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</row>
    <row r="34" spans="4:19" ht="15"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</row>
    <row r="35" spans="4:19" ht="15"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</row>
    <row r="36" spans="4:19" ht="15"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</row>
    <row r="37" spans="4:17" ht="15"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</row>
    <row r="38" spans="4:17" ht="15"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</row>
    <row r="39" spans="5:16" ht="15"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</row>
    <row r="40" spans="5:16" ht="15"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</row>
  </sheetData>
  <mergeCells count="1">
    <mergeCell ref="A17:C17"/>
  </mergeCells>
  <printOptions gridLines="1" headings="1" horizontalCentered="1"/>
  <pageMargins left="0.25" right="0.25" top="0.75" bottom="0.5" header="0.5" footer="0.5"/>
  <pageSetup fitToHeight="1" fitToWidth="1" horizontalDpi="300" verticalDpi="300" orientation="landscape" scale="53" r:id="rId1"/>
  <headerFooter alignWithMargins="0">
    <oddHeader>&amp;C&amp;R&amp;P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S24"/>
  <sheetViews>
    <sheetView zoomScale="75" zoomScaleNormal="75" workbookViewId="0" topLeftCell="D1">
      <selection activeCell="E1" sqref="E1:P23"/>
    </sheetView>
  </sheetViews>
  <sheetFormatPr defaultColWidth="9.7109375" defaultRowHeight="12.75"/>
  <cols>
    <col min="1" max="1" width="17.421875" style="31" customWidth="1"/>
    <col min="2" max="2" width="25.00390625" style="31" customWidth="1"/>
    <col min="3" max="3" width="20.7109375" style="31" customWidth="1"/>
    <col min="4" max="4" width="7.421875" style="31" customWidth="1"/>
    <col min="5" max="5" width="20.7109375" style="31" customWidth="1"/>
    <col min="6" max="6" width="2.8515625" style="31" customWidth="1"/>
    <col min="7" max="7" width="20.28125" style="31" hidden="1" customWidth="1"/>
    <col min="8" max="8" width="20.8515625" style="31" bestFit="1" customWidth="1"/>
    <col min="9" max="9" width="2.140625" style="31" customWidth="1"/>
    <col min="10" max="10" width="12.57421875" style="31" customWidth="1"/>
    <col min="11" max="11" width="11.57421875" style="31" customWidth="1"/>
    <col min="12" max="13" width="9.7109375" style="31" customWidth="1"/>
    <col min="14" max="14" width="2.140625" style="31" customWidth="1"/>
    <col min="15" max="15" width="14.28125" style="31" customWidth="1"/>
    <col min="16" max="16" width="15.8515625" style="31" customWidth="1"/>
    <col min="17" max="17" width="5.57421875" style="31" customWidth="1"/>
    <col min="18" max="16384" width="9.7109375" style="31" customWidth="1"/>
  </cols>
  <sheetData>
    <row r="1" spans="1:19" ht="15.75">
      <c r="A1" s="17" t="s">
        <v>144</v>
      </c>
      <c r="B1" s="68"/>
      <c r="D1" s="68"/>
      <c r="E1" s="17" t="s">
        <v>145</v>
      </c>
      <c r="F1" s="1"/>
      <c r="G1" s="68"/>
      <c r="H1" s="68"/>
      <c r="I1" s="68"/>
      <c r="J1" s="68"/>
      <c r="K1" s="68"/>
      <c r="L1" s="68"/>
      <c r="M1" s="68"/>
      <c r="N1" s="68"/>
      <c r="O1" s="68"/>
      <c r="Q1" s="68"/>
      <c r="R1" s="54">
        <v>1</v>
      </c>
      <c r="S1" s="22" t="s">
        <v>144</v>
      </c>
    </row>
    <row r="2" spans="1:19" ht="15.75">
      <c r="A2" s="37" t="str">
        <f>SUM3!$A$2</f>
        <v>Case: PRCLR23</v>
      </c>
      <c r="B2" s="19" t="str">
        <f>SUM3!$B$1</f>
        <v>Docket R2006-1</v>
      </c>
      <c r="C2" s="88"/>
      <c r="D2" s="68"/>
      <c r="E2" s="37" t="str">
        <f>SUM3!$A$2</f>
        <v>Case: PRCLR23</v>
      </c>
      <c r="F2" s="19" t="str">
        <f>SUM3!$B$1</f>
        <v>Docket R2006-1</v>
      </c>
      <c r="G2" s="19"/>
      <c r="H2" s="19"/>
      <c r="I2" s="19"/>
      <c r="J2" s="19"/>
      <c r="K2" s="19"/>
      <c r="L2" s="19"/>
      <c r="M2" s="19"/>
      <c r="N2" s="19"/>
      <c r="O2" s="19"/>
      <c r="P2" s="19"/>
      <c r="Q2" s="68"/>
      <c r="R2" s="54">
        <v>2</v>
      </c>
      <c r="S2" s="22" t="s">
        <v>145</v>
      </c>
    </row>
    <row r="3" spans="2:17" ht="15.75">
      <c r="B3" s="18" t="str">
        <f>REG!$B3</f>
        <v>SPECIAL SERVICES</v>
      </c>
      <c r="C3" s="20"/>
      <c r="D3" s="68"/>
      <c r="F3" s="18" t="str">
        <f>B3</f>
        <v>SPECIAL SERVICES</v>
      </c>
      <c r="G3" s="18"/>
      <c r="H3" s="18"/>
      <c r="I3" s="18"/>
      <c r="J3" s="18"/>
      <c r="K3" s="18"/>
      <c r="L3" s="18"/>
      <c r="M3" s="18"/>
      <c r="N3" s="18"/>
      <c r="O3" s="18"/>
      <c r="P3" s="18"/>
      <c r="Q3" s="68"/>
    </row>
    <row r="4" spans="1:17" ht="15.75">
      <c r="A4" s="40" t="str">
        <f>SUM3!$A$4</f>
        <v>FWI3_R05.XLS</v>
      </c>
      <c r="B4" s="18" t="s">
        <v>124</v>
      </c>
      <c r="C4" s="19"/>
      <c r="D4" s="68"/>
      <c r="E4" s="40" t="str">
        <f>SUM3!$A$4</f>
        <v>FWI3_R05.XLS</v>
      </c>
      <c r="F4" s="18" t="str">
        <f>B4</f>
        <v>STAMPED CARDS</v>
      </c>
      <c r="G4" s="18"/>
      <c r="H4" s="18"/>
      <c r="I4" s="18"/>
      <c r="J4" s="18"/>
      <c r="K4" s="18"/>
      <c r="L4" s="18"/>
      <c r="M4" s="18"/>
      <c r="N4" s="18"/>
      <c r="O4" s="18"/>
      <c r="P4" s="18"/>
      <c r="Q4" s="68"/>
    </row>
    <row r="5" spans="1:19" ht="15.75">
      <c r="A5" s="41">
        <f ca="1">NOW()</f>
        <v>39199.42419293981</v>
      </c>
      <c r="B5" s="18" t="str">
        <f>REG!$B5</f>
        <v>FWIs - 2005 BILLING DETERMINANTS</v>
      </c>
      <c r="C5" s="18"/>
      <c r="D5" s="68"/>
      <c r="E5" s="41">
        <f ca="1">NOW()</f>
        <v>39199.42419293981</v>
      </c>
      <c r="F5" s="18" t="str">
        <f>REG!$B5</f>
        <v>FWIs - 2005 BILLING DETERMINANTS</v>
      </c>
      <c r="G5" s="18"/>
      <c r="H5" s="18"/>
      <c r="I5" s="18"/>
      <c r="J5" s="18"/>
      <c r="K5" s="18"/>
      <c r="L5" s="18"/>
      <c r="M5" s="18"/>
      <c r="N5" s="18"/>
      <c r="O5" s="18"/>
      <c r="P5" s="18"/>
      <c r="Q5" s="68"/>
      <c r="R5" s="68"/>
      <c r="S5" s="68"/>
    </row>
    <row r="6" spans="1:19" ht="15.75">
      <c r="A6" s="42">
        <f ca="1">NOW()</f>
        <v>39199.42419293981</v>
      </c>
      <c r="B6" s="68"/>
      <c r="C6" s="68"/>
      <c r="D6" s="68"/>
      <c r="E6" s="42">
        <f ca="1">NOW()</f>
        <v>39199.42419293981</v>
      </c>
      <c r="F6" s="42"/>
      <c r="G6" s="68"/>
      <c r="H6" s="68"/>
      <c r="I6" s="68"/>
      <c r="J6" s="70" t="s">
        <v>95</v>
      </c>
      <c r="K6" s="70"/>
      <c r="L6" s="71"/>
      <c r="M6" s="72"/>
      <c r="N6" s="68"/>
      <c r="O6" s="70" t="s">
        <v>96</v>
      </c>
      <c r="P6" s="70"/>
      <c r="Q6" s="68"/>
      <c r="R6" s="68"/>
      <c r="S6" s="68"/>
    </row>
    <row r="7" spans="1:19" ht="15.75">
      <c r="A7" s="68"/>
      <c r="B7" s="68"/>
      <c r="C7" s="68"/>
      <c r="D7" s="68"/>
      <c r="E7" s="68"/>
      <c r="F7" s="68"/>
      <c r="G7" s="54" t="s">
        <v>97</v>
      </c>
      <c r="H7" s="54">
        <f>REG!$H$7</f>
        <v>2005</v>
      </c>
      <c r="I7" s="68"/>
      <c r="J7" s="68"/>
      <c r="K7" s="68"/>
      <c r="L7" s="54" t="s">
        <v>98</v>
      </c>
      <c r="M7" s="54"/>
      <c r="N7" s="68"/>
      <c r="O7" s="54"/>
      <c r="P7" s="54" t="s">
        <v>99</v>
      </c>
      <c r="Q7" s="68"/>
      <c r="R7" s="68"/>
      <c r="S7" s="68"/>
    </row>
    <row r="8" spans="2:19" ht="15.75">
      <c r="B8" s="54" t="s">
        <v>100</v>
      </c>
      <c r="C8" s="54" t="s">
        <v>101</v>
      </c>
      <c r="D8" s="68"/>
      <c r="E8" s="68"/>
      <c r="F8" s="68"/>
      <c r="G8" s="54" t="s">
        <v>102</v>
      </c>
      <c r="H8" s="54" t="s">
        <v>102</v>
      </c>
      <c r="I8" s="68"/>
      <c r="J8" s="54"/>
      <c r="K8" s="54" t="s">
        <v>103</v>
      </c>
      <c r="L8" s="54" t="s">
        <v>99</v>
      </c>
      <c r="M8" s="54"/>
      <c r="N8" s="68"/>
      <c r="O8" s="54" t="s">
        <v>104</v>
      </c>
      <c r="P8" s="54" t="s">
        <v>105</v>
      </c>
      <c r="Q8" s="68"/>
      <c r="R8" s="68"/>
      <c r="S8" s="68"/>
    </row>
    <row r="9" spans="2:19" ht="15.75">
      <c r="B9" s="73" t="s">
        <v>106</v>
      </c>
      <c r="C9" s="73" t="s">
        <v>106</v>
      </c>
      <c r="D9" s="68"/>
      <c r="E9" s="68"/>
      <c r="F9" s="68"/>
      <c r="G9" s="73" t="s">
        <v>107</v>
      </c>
      <c r="H9" s="73" t="s">
        <v>43</v>
      </c>
      <c r="I9" s="68"/>
      <c r="J9" s="73" t="s">
        <v>104</v>
      </c>
      <c r="K9" s="73" t="s">
        <v>108</v>
      </c>
      <c r="L9" s="73" t="s">
        <v>105</v>
      </c>
      <c r="M9" s="75"/>
      <c r="N9" s="68"/>
      <c r="O9" s="73" t="s">
        <v>95</v>
      </c>
      <c r="P9" s="73" t="s">
        <v>95</v>
      </c>
      <c r="Q9" s="68"/>
      <c r="R9" s="68"/>
      <c r="S9" s="68"/>
    </row>
    <row r="10" spans="1:19" ht="15.75">
      <c r="A10" s="68"/>
      <c r="B10" s="1"/>
      <c r="C10" s="68"/>
      <c r="D10" s="68"/>
      <c r="E10" s="92"/>
      <c r="F10" s="92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</row>
    <row r="11" spans="1:19" ht="15.75">
      <c r="A11" s="1" t="s">
        <v>110</v>
      </c>
      <c r="B11" s="52">
        <f>C11</f>
        <v>0.02</v>
      </c>
      <c r="C11" s="52">
        <f>O17</f>
        <v>0.02</v>
      </c>
      <c r="D11" s="68"/>
      <c r="E11" s="93" t="s">
        <v>124</v>
      </c>
      <c r="F11" s="92"/>
      <c r="G11" s="27">
        <v>120217000</v>
      </c>
      <c r="H11" s="27">
        <f>G11</f>
        <v>120217000</v>
      </c>
      <c r="J11" s="79">
        <v>0.02</v>
      </c>
      <c r="K11" s="79">
        <v>0.02</v>
      </c>
      <c r="L11" s="78">
        <f>K11</f>
        <v>0.02</v>
      </c>
      <c r="M11" s="24">
        <f>(L11/J11)-1</f>
        <v>0</v>
      </c>
      <c r="N11" s="68"/>
      <c r="O11" s="27">
        <f>J11*$H11</f>
        <v>2404340</v>
      </c>
      <c r="P11" s="27">
        <f>L11*$H11</f>
        <v>2404340</v>
      </c>
      <c r="Q11" s="68"/>
      <c r="R11" s="68"/>
      <c r="S11" s="68"/>
    </row>
    <row r="12" spans="1:19" ht="15.75">
      <c r="A12" s="54" t="s">
        <v>111</v>
      </c>
      <c r="B12" s="55">
        <f>C12</f>
        <v>0.02</v>
      </c>
      <c r="C12" s="55">
        <f>P17</f>
        <v>0.02</v>
      </c>
      <c r="D12" s="68"/>
      <c r="E12" s="68"/>
      <c r="F12" s="68"/>
      <c r="G12" s="27"/>
      <c r="H12" s="27"/>
      <c r="I12" s="85"/>
      <c r="J12" s="68"/>
      <c r="K12" s="68"/>
      <c r="L12" s="68"/>
      <c r="M12" s="68"/>
      <c r="N12" s="68"/>
      <c r="O12" s="27"/>
      <c r="P12" s="27"/>
      <c r="Q12" s="68"/>
      <c r="R12" s="68"/>
      <c r="S12" s="68"/>
    </row>
    <row r="13" spans="1:19" ht="15.75">
      <c r="A13" s="68"/>
      <c r="B13" s="68"/>
      <c r="C13" s="68"/>
      <c r="D13" s="68"/>
      <c r="E13" s="54" t="s">
        <v>113</v>
      </c>
      <c r="F13" s="54"/>
      <c r="G13" s="62">
        <f>SUM(G11:G11)</f>
        <v>120217000</v>
      </c>
      <c r="H13" s="62">
        <f>SUM(H11:H11)</f>
        <v>120217000</v>
      </c>
      <c r="I13" s="85"/>
      <c r="J13" s="81" t="s">
        <v>115</v>
      </c>
      <c r="K13" s="68"/>
      <c r="L13" s="68"/>
      <c r="M13" s="68"/>
      <c r="N13" s="68"/>
      <c r="O13" s="62">
        <f>SUM(O11:O11)</f>
        <v>2404340</v>
      </c>
      <c r="P13" s="62">
        <f>SUM(P11:P11)</f>
        <v>2404340</v>
      </c>
      <c r="Q13" s="68"/>
      <c r="R13" s="68"/>
      <c r="S13" s="68"/>
    </row>
    <row r="14" spans="2:19" ht="15.75">
      <c r="B14" s="68"/>
      <c r="C14" s="68"/>
      <c r="D14" s="68"/>
      <c r="E14" s="68"/>
      <c r="F14" s="68"/>
      <c r="G14" s="85"/>
      <c r="H14" s="85"/>
      <c r="I14" s="85"/>
      <c r="J14" s="81"/>
      <c r="K14" s="68"/>
      <c r="L14" s="68"/>
      <c r="M14" s="68"/>
      <c r="N14" s="68"/>
      <c r="O14" s="68"/>
      <c r="P14" s="68"/>
      <c r="Q14" s="68"/>
      <c r="R14" s="68"/>
      <c r="S14" s="68"/>
    </row>
    <row r="15" spans="1:19" ht="15.75">
      <c r="A15" s="54" t="s">
        <v>112</v>
      </c>
      <c r="B15" s="54"/>
      <c r="C15" s="62">
        <f>H13</f>
        <v>120217000</v>
      </c>
      <c r="D15" s="68"/>
      <c r="I15" s="68"/>
      <c r="J15" s="22" t="s">
        <v>116</v>
      </c>
      <c r="K15" s="68"/>
      <c r="L15" s="68"/>
      <c r="M15" s="68"/>
      <c r="N15" s="68"/>
      <c r="O15" s="83">
        <v>1</v>
      </c>
      <c r="P15" s="83">
        <v>1</v>
      </c>
      <c r="Q15" s="68"/>
      <c r="R15" s="68"/>
      <c r="S15" s="68"/>
    </row>
    <row r="16" spans="1:19" ht="15.75">
      <c r="A16" s="68"/>
      <c r="B16" s="68"/>
      <c r="C16" s="68"/>
      <c r="D16" s="68"/>
      <c r="I16" s="68"/>
      <c r="J16" s="22" t="s">
        <v>117</v>
      </c>
      <c r="K16" s="68"/>
      <c r="L16" s="68"/>
      <c r="M16" s="68"/>
      <c r="N16" s="68"/>
      <c r="O16" s="27">
        <f>O13*O15</f>
        <v>2404340</v>
      </c>
      <c r="P16" s="27">
        <f>P13*P15</f>
        <v>2404340</v>
      </c>
      <c r="Q16" s="68"/>
      <c r="R16" s="68"/>
      <c r="S16" s="68"/>
    </row>
    <row r="17" spans="1:19" ht="15.75">
      <c r="A17" s="54" t="s">
        <v>9</v>
      </c>
      <c r="C17" s="27">
        <v>120217000</v>
      </c>
      <c r="D17" s="68"/>
      <c r="I17" s="68"/>
      <c r="J17" s="54" t="s">
        <v>0</v>
      </c>
      <c r="K17" s="68"/>
      <c r="L17" s="68"/>
      <c r="M17" s="68"/>
      <c r="N17" s="68"/>
      <c r="O17" s="84">
        <f>O16/$H13</f>
        <v>0.02</v>
      </c>
      <c r="P17" s="84">
        <f>P16/$H13</f>
        <v>0.02</v>
      </c>
      <c r="Q17" s="68"/>
      <c r="R17" s="68"/>
      <c r="S17" s="68"/>
    </row>
    <row r="18" spans="1:19" ht="15">
      <c r="A18" s="68"/>
      <c r="B18" s="68"/>
      <c r="C18" s="68"/>
      <c r="D18" s="68"/>
      <c r="Q18" s="68"/>
      <c r="R18" s="68"/>
      <c r="S18" s="68"/>
    </row>
    <row r="19" spans="1:19" ht="15.75">
      <c r="A19" s="82" t="s">
        <v>167</v>
      </c>
      <c r="B19" s="68"/>
      <c r="C19" s="68"/>
      <c r="D19" s="68"/>
      <c r="Q19" s="68"/>
      <c r="R19" s="68"/>
      <c r="S19" s="68"/>
    </row>
    <row r="20" spans="4:19" ht="15">
      <c r="D20" s="68"/>
      <c r="Q20" s="68"/>
      <c r="R20" s="68"/>
      <c r="S20" s="68"/>
    </row>
    <row r="21" spans="2:19" ht="15">
      <c r="B21" s="94"/>
      <c r="D21" s="68"/>
      <c r="Q21" s="68"/>
      <c r="R21" s="68"/>
      <c r="S21" s="68"/>
    </row>
    <row r="22" spans="4:19" ht="15">
      <c r="D22" s="68"/>
      <c r="Q22" s="68"/>
      <c r="R22" s="68"/>
      <c r="S22" s="68"/>
    </row>
    <row r="23" spans="4:19" ht="15">
      <c r="D23" s="68"/>
      <c r="Q23" s="68"/>
      <c r="R23" s="68"/>
      <c r="S23" s="68"/>
    </row>
    <row r="24" spans="4:19" ht="15">
      <c r="D24" s="68"/>
      <c r="Q24" s="68"/>
      <c r="R24" s="68"/>
      <c r="S24" s="68"/>
    </row>
  </sheetData>
  <printOptions gridLines="1" headings="1" horizontalCentered="1"/>
  <pageMargins left="0.5" right="0.5" top="0.75" bottom="0.5" header="0.5" footer="0.5"/>
  <pageSetup fitToHeight="1" fitToWidth="1" horizontalDpi="600" verticalDpi="600" orientation="landscape" scale="58" r:id="rId1"/>
  <headerFooter alignWithMargins="0">
    <oddHeader>&amp;R&amp;P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22" transitionEvaluation="1">
    <pageSetUpPr fitToPage="1"/>
  </sheetPr>
  <dimension ref="A1:S37"/>
  <sheetViews>
    <sheetView zoomScale="75" zoomScaleNormal="75" workbookViewId="0" topLeftCell="E8">
      <selection activeCell="L20" sqref="L20"/>
    </sheetView>
  </sheetViews>
  <sheetFormatPr defaultColWidth="9.7109375" defaultRowHeight="12.75"/>
  <cols>
    <col min="1" max="1" width="20.8515625" style="31" customWidth="1"/>
    <col min="2" max="2" width="22.57421875" style="31" customWidth="1"/>
    <col min="3" max="3" width="19.57421875" style="31" customWidth="1"/>
    <col min="4" max="4" width="4.57421875" style="31" customWidth="1"/>
    <col min="5" max="5" width="46.7109375" style="31" customWidth="1"/>
    <col min="6" max="6" width="3.00390625" style="31" customWidth="1"/>
    <col min="7" max="7" width="20.28125" style="31" hidden="1" customWidth="1"/>
    <col min="8" max="8" width="20.8515625" style="31" bestFit="1" customWidth="1"/>
    <col min="9" max="9" width="1.7109375" style="31" customWidth="1"/>
    <col min="10" max="10" width="9.7109375" style="31" customWidth="1"/>
    <col min="11" max="11" width="12.57421875" style="31" customWidth="1"/>
    <col min="12" max="13" width="9.7109375" style="31" customWidth="1"/>
    <col min="14" max="14" width="2.7109375" style="31" customWidth="1"/>
    <col min="15" max="16" width="15.421875" style="31" bestFit="1" customWidth="1"/>
    <col min="17" max="17" width="3.421875" style="31" customWidth="1"/>
    <col min="18" max="16384" width="9.7109375" style="31" customWidth="1"/>
  </cols>
  <sheetData>
    <row r="1" spans="1:19" ht="15.75">
      <c r="A1" s="1" t="s">
        <v>78</v>
      </c>
      <c r="B1" s="68"/>
      <c r="D1" s="68"/>
      <c r="E1" s="1" t="s">
        <v>79</v>
      </c>
      <c r="F1" s="1"/>
      <c r="G1" s="68"/>
      <c r="H1" s="68"/>
      <c r="I1" s="68"/>
      <c r="J1" s="68"/>
      <c r="K1" s="68"/>
      <c r="L1" s="68"/>
      <c r="M1" s="68"/>
      <c r="N1" s="68"/>
      <c r="O1" s="68"/>
      <c r="Q1" s="68"/>
      <c r="R1" s="54">
        <v>1</v>
      </c>
      <c r="S1" s="22" t="s">
        <v>78</v>
      </c>
    </row>
    <row r="2" spans="1:19" ht="15.75">
      <c r="A2" s="37" t="str">
        <f>SUM3!$A$2</f>
        <v>Case: PRCLR23</v>
      </c>
      <c r="B2" s="19" t="str">
        <f>SUM3!$B$1</f>
        <v>Docket R2006-1</v>
      </c>
      <c r="C2" s="88"/>
      <c r="D2" s="68"/>
      <c r="E2" s="37" t="str">
        <f>SUM3!$A$2</f>
        <v>Case: PRCLR23</v>
      </c>
      <c r="F2" s="19" t="str">
        <f>SUM3!$B$1</f>
        <v>Docket R2006-1</v>
      </c>
      <c r="G2" s="19"/>
      <c r="H2" s="19"/>
      <c r="I2" s="19"/>
      <c r="J2" s="19"/>
      <c r="K2" s="19"/>
      <c r="L2" s="19"/>
      <c r="M2" s="19"/>
      <c r="N2" s="19"/>
      <c r="O2" s="19"/>
      <c r="P2" s="19"/>
      <c r="Q2" s="68"/>
      <c r="R2" s="54">
        <v>2</v>
      </c>
      <c r="S2" s="22" t="s">
        <v>79</v>
      </c>
    </row>
    <row r="3" spans="2:17" ht="15.75">
      <c r="B3" s="18" t="str">
        <f>REG!$B3</f>
        <v>SPECIAL SERVICES</v>
      </c>
      <c r="C3" s="20"/>
      <c r="D3" s="68"/>
      <c r="F3" s="18" t="str">
        <f>B3</f>
        <v>SPECIAL SERVICES</v>
      </c>
      <c r="G3" s="18"/>
      <c r="H3" s="18"/>
      <c r="I3" s="18"/>
      <c r="J3" s="18"/>
      <c r="K3" s="18"/>
      <c r="L3" s="18"/>
      <c r="M3" s="18"/>
      <c r="N3" s="18"/>
      <c r="O3" s="18"/>
      <c r="P3" s="18"/>
      <c r="Q3" s="68"/>
    </row>
    <row r="4" spans="1:17" ht="15.75">
      <c r="A4" s="40" t="str">
        <f>SUM3!$A$4</f>
        <v>FWI3_R05.XLS</v>
      </c>
      <c r="B4" s="19" t="s">
        <v>80</v>
      </c>
      <c r="C4" s="20"/>
      <c r="D4" s="68"/>
      <c r="E4" s="40" t="str">
        <f>SUM3!$A$4</f>
        <v>FWI3_R05.XLS</v>
      </c>
      <c r="F4" s="18" t="str">
        <f>B4</f>
        <v>RETURN RECEIPTS</v>
      </c>
      <c r="G4" s="18"/>
      <c r="H4" s="18"/>
      <c r="I4" s="18"/>
      <c r="J4" s="18"/>
      <c r="K4" s="18"/>
      <c r="L4" s="18"/>
      <c r="M4" s="18"/>
      <c r="N4" s="18"/>
      <c r="O4" s="18"/>
      <c r="P4" s="18"/>
      <c r="Q4" s="68"/>
    </row>
    <row r="5" spans="1:19" ht="15.75">
      <c r="A5" s="41">
        <f ca="1">NOW()</f>
        <v>39199.42419293981</v>
      </c>
      <c r="B5" s="18" t="str">
        <f>REG!$B5</f>
        <v>FWIs - 2005 BILLING DETERMINANTS</v>
      </c>
      <c r="C5" s="18"/>
      <c r="D5" s="68"/>
      <c r="E5" s="41">
        <f ca="1">NOW()</f>
        <v>39199.42419293981</v>
      </c>
      <c r="F5" s="18" t="str">
        <f>REG!$B5</f>
        <v>FWIs - 2005 BILLING DETERMINANTS</v>
      </c>
      <c r="G5" s="18"/>
      <c r="H5" s="18"/>
      <c r="I5" s="18"/>
      <c r="J5" s="18"/>
      <c r="K5" s="18"/>
      <c r="L5" s="18"/>
      <c r="M5" s="18"/>
      <c r="N5" s="18"/>
      <c r="O5" s="18"/>
      <c r="P5" s="18"/>
      <c r="Q5" s="68"/>
      <c r="R5" s="68"/>
      <c r="S5" s="68"/>
    </row>
    <row r="6" spans="1:19" ht="15.75">
      <c r="A6" s="42">
        <f ca="1">NOW()</f>
        <v>39199.42419293981</v>
      </c>
      <c r="B6" s="68"/>
      <c r="C6" s="68"/>
      <c r="D6" s="68"/>
      <c r="E6" s="42">
        <f ca="1">NOW()</f>
        <v>39199.42419293981</v>
      </c>
      <c r="F6" s="42"/>
      <c r="G6" s="68"/>
      <c r="H6" s="68"/>
      <c r="I6" s="68"/>
      <c r="J6" s="70" t="s">
        <v>95</v>
      </c>
      <c r="K6" s="70"/>
      <c r="L6" s="71"/>
      <c r="M6" s="72"/>
      <c r="N6" s="68"/>
      <c r="O6" s="70" t="s">
        <v>96</v>
      </c>
      <c r="P6" s="70"/>
      <c r="Q6" s="68"/>
      <c r="R6" s="68"/>
      <c r="S6" s="68"/>
    </row>
    <row r="7" spans="1:19" ht="15.75">
      <c r="A7" s="68"/>
      <c r="B7" s="68"/>
      <c r="C7" s="68"/>
      <c r="D7" s="68"/>
      <c r="E7" s="68"/>
      <c r="F7" s="68"/>
      <c r="G7" s="54" t="s">
        <v>97</v>
      </c>
      <c r="H7" s="54">
        <f>REG!$H$7</f>
        <v>2005</v>
      </c>
      <c r="I7" s="68"/>
      <c r="J7" s="68"/>
      <c r="K7" s="68"/>
      <c r="L7" s="54" t="s">
        <v>98</v>
      </c>
      <c r="M7" s="54"/>
      <c r="N7" s="68"/>
      <c r="O7" s="54"/>
      <c r="P7" s="54" t="s">
        <v>99</v>
      </c>
      <c r="Q7" s="68"/>
      <c r="R7" s="68"/>
      <c r="S7" s="68"/>
    </row>
    <row r="8" spans="2:19" ht="15.75">
      <c r="B8" s="54" t="s">
        <v>100</v>
      </c>
      <c r="C8" s="54" t="s">
        <v>101</v>
      </c>
      <c r="D8" s="68"/>
      <c r="E8" s="68"/>
      <c r="F8" s="68"/>
      <c r="G8" s="54" t="s">
        <v>102</v>
      </c>
      <c r="H8" s="54" t="s">
        <v>102</v>
      </c>
      <c r="I8" s="68"/>
      <c r="J8" s="54"/>
      <c r="K8" s="54" t="s">
        <v>103</v>
      </c>
      <c r="L8" s="54" t="s">
        <v>99</v>
      </c>
      <c r="M8" s="54"/>
      <c r="N8" s="68"/>
      <c r="O8" s="54" t="s">
        <v>104</v>
      </c>
      <c r="P8" s="54" t="s">
        <v>105</v>
      </c>
      <c r="Q8" s="68"/>
      <c r="R8" s="68"/>
      <c r="S8" s="68"/>
    </row>
    <row r="9" spans="2:19" ht="15.75">
      <c r="B9" s="73" t="s">
        <v>106</v>
      </c>
      <c r="C9" s="73" t="s">
        <v>106</v>
      </c>
      <c r="D9" s="68"/>
      <c r="E9" s="68"/>
      <c r="F9" s="68"/>
      <c r="G9" s="73" t="s">
        <v>107</v>
      </c>
      <c r="H9" s="73" t="s">
        <v>43</v>
      </c>
      <c r="I9" s="68"/>
      <c r="J9" s="73" t="s">
        <v>104</v>
      </c>
      <c r="K9" s="73" t="s">
        <v>108</v>
      </c>
      <c r="L9" s="73" t="s">
        <v>105</v>
      </c>
      <c r="M9" s="75"/>
      <c r="N9" s="68"/>
      <c r="O9" s="73" t="s">
        <v>95</v>
      </c>
      <c r="P9" s="73" t="s">
        <v>95</v>
      </c>
      <c r="Q9" s="68"/>
      <c r="R9" s="68"/>
      <c r="S9" s="68"/>
    </row>
    <row r="10" spans="1:19" ht="15.75">
      <c r="A10" s="68"/>
      <c r="B10" s="1"/>
      <c r="C10" s="68"/>
      <c r="D10" s="68"/>
      <c r="E10" s="92"/>
      <c r="F10" s="92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</row>
    <row r="11" spans="1:19" ht="15.75">
      <c r="A11" s="1" t="s">
        <v>110</v>
      </c>
      <c r="B11" s="52">
        <f>C11</f>
        <v>2.0705120819367697</v>
      </c>
      <c r="C11" s="52">
        <f>O22</f>
        <v>2.0705120819367697</v>
      </c>
      <c r="D11" s="68"/>
      <c r="E11" s="68" t="s">
        <v>81</v>
      </c>
      <c r="F11" s="68"/>
      <c r="G11" s="95"/>
      <c r="H11" s="27">
        <f>G12*(I11/(I11+I12))</f>
        <v>201904067.37056017</v>
      </c>
      <c r="I11" s="85">
        <v>223950.717</v>
      </c>
      <c r="J11" s="79">
        <v>1.85</v>
      </c>
      <c r="K11" s="79">
        <v>2.15</v>
      </c>
      <c r="L11" s="78">
        <f aca="true" t="shared" si="0" ref="L11:L16">K11</f>
        <v>2.15</v>
      </c>
      <c r="M11" s="24">
        <f>(L11/J11)-1</f>
        <v>0.16216216216216206</v>
      </c>
      <c r="N11" s="68"/>
      <c r="O11" s="27">
        <f aca="true" t="shared" si="1" ref="O11:O16">J11*$H11</f>
        <v>373522524.6355363</v>
      </c>
      <c r="P11" s="27">
        <f aca="true" t="shared" si="2" ref="P11:P16">L11*$H11</f>
        <v>434093744.84670436</v>
      </c>
      <c r="Q11" s="68"/>
      <c r="R11" s="68"/>
      <c r="S11" s="68"/>
    </row>
    <row r="12" spans="1:19" ht="15.75">
      <c r="A12" s="54" t="s">
        <v>111</v>
      </c>
      <c r="B12" s="55">
        <f>C12</f>
        <v>2.376754518374757</v>
      </c>
      <c r="C12" s="55">
        <f>P22</f>
        <v>2.376754518374757</v>
      </c>
      <c r="D12" s="68"/>
      <c r="E12" s="68" t="s">
        <v>82</v>
      </c>
      <c r="F12" s="68"/>
      <c r="G12" s="96">
        <v>205950834</v>
      </c>
      <c r="H12" s="27">
        <f>G12*(I12/(I11+I12))</f>
        <v>4046766.6294398606</v>
      </c>
      <c r="I12" s="85">
        <v>4488.648</v>
      </c>
      <c r="J12" s="79">
        <v>1.85</v>
      </c>
      <c r="K12" s="79">
        <v>2.15</v>
      </c>
      <c r="L12" s="78">
        <f t="shared" si="0"/>
        <v>2.15</v>
      </c>
      <c r="M12" s="24">
        <f>(L12/J12)-1</f>
        <v>0.16216216216216206</v>
      </c>
      <c r="N12" s="68"/>
      <c r="O12" s="27">
        <f t="shared" si="1"/>
        <v>7486518.264463742</v>
      </c>
      <c r="P12" s="27">
        <f t="shared" si="2"/>
        <v>8700548.2532957</v>
      </c>
      <c r="Q12" s="68"/>
      <c r="R12" s="68"/>
      <c r="S12" s="68"/>
    </row>
    <row r="13" spans="1:19" ht="15.75">
      <c r="A13" s="68"/>
      <c r="B13" s="68"/>
      <c r="C13" s="68"/>
      <c r="D13" s="68"/>
      <c r="E13" s="68" t="s">
        <v>83</v>
      </c>
      <c r="F13" s="68"/>
      <c r="G13" s="96">
        <v>30795201</v>
      </c>
      <c r="H13" s="27">
        <f>G13</f>
        <v>30795201</v>
      </c>
      <c r="I13" s="27"/>
      <c r="J13" s="79">
        <v>3.45</v>
      </c>
      <c r="K13" s="79">
        <v>3.8</v>
      </c>
      <c r="L13" s="78">
        <f t="shared" si="0"/>
        <v>3.8</v>
      </c>
      <c r="M13" s="24">
        <f>(L13/J13)-1</f>
        <v>0.10144927536231862</v>
      </c>
      <c r="N13" s="68"/>
      <c r="O13" s="27">
        <f t="shared" si="1"/>
        <v>106243443.45</v>
      </c>
      <c r="P13" s="27">
        <f t="shared" si="2"/>
        <v>117021763.8</v>
      </c>
      <c r="Q13" s="68"/>
      <c r="R13" s="68"/>
      <c r="S13" s="68"/>
    </row>
    <row r="14" spans="2:19" ht="15.75">
      <c r="B14" s="68"/>
      <c r="C14" s="68"/>
      <c r="D14" s="68"/>
      <c r="E14" s="68" t="s">
        <v>84</v>
      </c>
      <c r="F14" s="68"/>
      <c r="G14" s="96">
        <v>2824454</v>
      </c>
      <c r="H14" s="97">
        <f>G$14*(I14/(I$14+I$15))</f>
        <v>2466312.90666063</v>
      </c>
      <c r="I14" s="98">
        <v>2634.651</v>
      </c>
      <c r="J14" s="79">
        <v>3.15</v>
      </c>
      <c r="K14" s="79">
        <v>3.5</v>
      </c>
      <c r="L14" s="78">
        <f t="shared" si="0"/>
        <v>3.5</v>
      </c>
      <c r="M14" s="24">
        <f>(L14/J14)-1</f>
        <v>0.11111111111111116</v>
      </c>
      <c r="N14" s="68"/>
      <c r="O14" s="27">
        <f t="shared" si="1"/>
        <v>7768885.655980984</v>
      </c>
      <c r="P14" s="27">
        <f t="shared" si="2"/>
        <v>8632095.173312204</v>
      </c>
      <c r="Q14" s="68"/>
      <c r="R14" s="68"/>
      <c r="S14" s="68"/>
    </row>
    <row r="15" spans="1:19" ht="15.75">
      <c r="A15" s="54" t="s">
        <v>112</v>
      </c>
      <c r="C15" s="62">
        <f>H18</f>
        <v>239570489.00000003</v>
      </c>
      <c r="D15" s="68"/>
      <c r="E15" s="68" t="s">
        <v>85</v>
      </c>
      <c r="F15" s="68"/>
      <c r="G15" s="95"/>
      <c r="H15" s="97">
        <f>G$14*(I15/(I$14+I$15))</f>
        <v>358141.09333936975</v>
      </c>
      <c r="I15" s="98">
        <v>382.586</v>
      </c>
      <c r="J15" s="79">
        <v>3.15</v>
      </c>
      <c r="K15" s="79">
        <v>3.5</v>
      </c>
      <c r="L15" s="78">
        <f t="shared" si="0"/>
        <v>3.5</v>
      </c>
      <c r="M15" s="24">
        <f>(L15/J15)-1</f>
        <v>0.11111111111111116</v>
      </c>
      <c r="N15" s="68"/>
      <c r="O15" s="27">
        <f t="shared" si="1"/>
        <v>1128144.4440190147</v>
      </c>
      <c r="P15" s="27">
        <f t="shared" si="2"/>
        <v>1253493.8266877942</v>
      </c>
      <c r="Q15" s="68"/>
      <c r="R15" s="68"/>
      <c r="S15" s="68"/>
    </row>
    <row r="16" spans="1:19" ht="15.75">
      <c r="A16" s="68"/>
      <c r="B16" s="68"/>
      <c r="C16" s="68"/>
      <c r="D16" s="68"/>
      <c r="E16" s="68" t="s">
        <v>86</v>
      </c>
      <c r="F16" s="68"/>
      <c r="G16" s="59">
        <v>231849</v>
      </c>
      <c r="H16" s="27">
        <f>G16</f>
        <v>231849</v>
      </c>
      <c r="I16" s="85"/>
      <c r="J16" s="79">
        <v>-0.5</v>
      </c>
      <c r="K16" s="79">
        <v>-1.3</v>
      </c>
      <c r="L16" s="78">
        <f t="shared" si="0"/>
        <v>-1.3</v>
      </c>
      <c r="M16" s="24"/>
      <c r="N16" s="68"/>
      <c r="O16" s="27">
        <f t="shared" si="1"/>
        <v>-115924.5</v>
      </c>
      <c r="P16" s="27">
        <f t="shared" si="2"/>
        <v>-301403.7</v>
      </c>
      <c r="Q16" s="68"/>
      <c r="R16" s="68"/>
      <c r="S16" s="68"/>
    </row>
    <row r="17" spans="1:19" ht="15.75">
      <c r="A17" s="125" t="s">
        <v>9</v>
      </c>
      <c r="B17" s="125"/>
      <c r="C17" s="125"/>
      <c r="D17" s="68"/>
      <c r="E17" s="68"/>
      <c r="F17" s="68"/>
      <c r="G17" s="27"/>
      <c r="H17" s="27"/>
      <c r="I17" s="85"/>
      <c r="J17" s="68"/>
      <c r="K17" s="68"/>
      <c r="L17" s="68"/>
      <c r="M17" s="68"/>
      <c r="N17" s="68"/>
      <c r="O17" s="27"/>
      <c r="P17" s="27"/>
      <c r="Q17" s="68"/>
      <c r="R17" s="68"/>
      <c r="S17" s="68"/>
    </row>
    <row r="18" spans="1:19" ht="15.75">
      <c r="A18" s="22" t="s">
        <v>87</v>
      </c>
      <c r="C18" s="27">
        <f>H18</f>
        <v>239570489.00000003</v>
      </c>
      <c r="D18" s="68"/>
      <c r="E18" s="54" t="s">
        <v>88</v>
      </c>
      <c r="F18" s="54"/>
      <c r="G18" s="62">
        <f>SUM(G11:G15)</f>
        <v>239570489</v>
      </c>
      <c r="H18" s="62">
        <f>SUM(H11:H15)</f>
        <v>239570489.00000003</v>
      </c>
      <c r="I18" s="85"/>
      <c r="J18" s="81" t="s">
        <v>115</v>
      </c>
      <c r="K18" s="68"/>
      <c r="L18" s="68"/>
      <c r="M18" s="68"/>
      <c r="N18" s="68"/>
      <c r="O18" s="62">
        <f>SUM(O11:O16)</f>
        <v>496033591.95000005</v>
      </c>
      <c r="P18" s="62">
        <f>SUM(P11:P16)</f>
        <v>569400242.2</v>
      </c>
      <c r="Q18" s="68"/>
      <c r="R18" s="68"/>
      <c r="S18" s="68"/>
    </row>
    <row r="19" spans="1:19" ht="15.75">
      <c r="A19" s="22" t="s">
        <v>103</v>
      </c>
      <c r="B19" s="68"/>
      <c r="C19" s="91">
        <v>894193</v>
      </c>
      <c r="D19" s="68"/>
      <c r="E19" s="68"/>
      <c r="F19" s="68"/>
      <c r="G19" s="85"/>
      <c r="H19" s="85"/>
      <c r="I19" s="85"/>
      <c r="J19" s="81"/>
      <c r="K19" s="68"/>
      <c r="L19" s="68"/>
      <c r="M19" s="68"/>
      <c r="N19" s="68"/>
      <c r="O19" s="68"/>
      <c r="P19" s="68"/>
      <c r="Q19" s="68"/>
      <c r="R19" s="68"/>
      <c r="S19" s="68"/>
    </row>
    <row r="20" spans="1:19" ht="15.75">
      <c r="A20" s="54" t="s">
        <v>109</v>
      </c>
      <c r="B20" s="68"/>
      <c r="C20" s="62">
        <f>SUM(C18:C19)</f>
        <v>240464682.00000003</v>
      </c>
      <c r="D20" s="68"/>
      <c r="I20" s="68"/>
      <c r="J20" s="22" t="s">
        <v>116</v>
      </c>
      <c r="K20" s="68"/>
      <c r="L20" s="68"/>
      <c r="M20" s="68"/>
      <c r="N20" s="68"/>
      <c r="O20" s="83">
        <v>1</v>
      </c>
      <c r="P20" s="83">
        <v>1</v>
      </c>
      <c r="Q20" s="68"/>
      <c r="R20" s="68"/>
      <c r="S20" s="68"/>
    </row>
    <row r="21" spans="1:19" ht="15.75">
      <c r="A21" s="68"/>
      <c r="B21" s="68"/>
      <c r="C21" s="68"/>
      <c r="D21" s="68"/>
      <c r="I21" s="68"/>
      <c r="J21" s="22" t="s">
        <v>117</v>
      </c>
      <c r="K21" s="68"/>
      <c r="L21" s="68"/>
      <c r="M21" s="68"/>
      <c r="N21" s="68"/>
      <c r="O21" s="27">
        <f>O18*O20</f>
        <v>496033591.95000005</v>
      </c>
      <c r="P21" s="27">
        <f>P18*P20</f>
        <v>569400242.2</v>
      </c>
      <c r="Q21" s="68"/>
      <c r="R21" s="68"/>
      <c r="S21" s="68"/>
    </row>
    <row r="22" spans="1:19" ht="15.75">
      <c r="A22" s="82" t="s">
        <v>167</v>
      </c>
      <c r="B22" s="68"/>
      <c r="C22" s="68"/>
      <c r="D22" s="68"/>
      <c r="I22" s="68"/>
      <c r="J22" s="54" t="s">
        <v>0</v>
      </c>
      <c r="K22" s="68"/>
      <c r="L22" s="68"/>
      <c r="M22" s="68"/>
      <c r="N22" s="68"/>
      <c r="O22" s="84">
        <f>O21/$H18</f>
        <v>2.0705120819367697</v>
      </c>
      <c r="P22" s="84">
        <f>P21/$H18</f>
        <v>2.376754518374757</v>
      </c>
      <c r="Q22" s="68"/>
      <c r="R22" s="68"/>
      <c r="S22" s="68"/>
    </row>
    <row r="23" spans="4:19" ht="15">
      <c r="D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</row>
    <row r="24" spans="4:19" ht="15">
      <c r="D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</row>
    <row r="25" spans="4:19" ht="15"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</row>
    <row r="26" spans="4:19" ht="15"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</row>
    <row r="27" spans="4:19" ht="15"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</row>
    <row r="28" spans="4:19" ht="15"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</row>
    <row r="29" spans="4:19" ht="15"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</row>
    <row r="30" spans="4:19" ht="15"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</row>
    <row r="31" spans="4:19" ht="15"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</row>
    <row r="32" spans="4:19" ht="15"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</row>
    <row r="33" spans="4:19" ht="15"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</row>
    <row r="34" spans="4:19" ht="15"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</row>
    <row r="35" spans="4:17" ht="15"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</row>
    <row r="36" spans="4:17" ht="15"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</row>
    <row r="37" spans="5:16" ht="15"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</row>
  </sheetData>
  <mergeCells count="1">
    <mergeCell ref="A17:C17"/>
  </mergeCells>
  <printOptions gridLines="1" headings="1" horizontalCentered="1"/>
  <pageMargins left="0.25" right="0.25" top="0.75" bottom="0.5" header="0.5" footer="0.5"/>
  <pageSetup fitToHeight="1" fitToWidth="1" horizontalDpi="300" verticalDpi="300" orientation="landscape" scale="56" r:id="rId1"/>
  <headerFooter alignWithMargins="0">
    <oddHeader>&amp;C&amp;R&amp;P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23">
    <pageSetUpPr fitToPage="1"/>
  </sheetPr>
  <dimension ref="A1:AG73"/>
  <sheetViews>
    <sheetView zoomScale="75" zoomScaleNormal="75" workbookViewId="0" topLeftCell="S1">
      <selection activeCell="S1" sqref="S1:AD26"/>
    </sheetView>
  </sheetViews>
  <sheetFormatPr defaultColWidth="9.7109375" defaultRowHeight="12.75"/>
  <cols>
    <col min="1" max="2" width="21.28125" style="31" customWidth="1"/>
    <col min="3" max="3" width="18.00390625" style="31" customWidth="1"/>
    <col min="4" max="4" width="17.7109375" style="31" customWidth="1"/>
    <col min="5" max="5" width="6.140625" style="31" customWidth="1"/>
    <col min="6" max="6" width="41.28125" style="31" customWidth="1"/>
    <col min="7" max="7" width="2.421875" style="31" customWidth="1"/>
    <col min="8" max="8" width="20.28125" style="31" hidden="1" customWidth="1"/>
    <col min="9" max="9" width="20.8515625" style="31" bestFit="1" customWidth="1"/>
    <col min="10" max="10" width="2.421875" style="31" customWidth="1"/>
    <col min="11" max="11" width="13.28125" style="31" customWidth="1"/>
    <col min="12" max="12" width="12.140625" style="31" bestFit="1" customWidth="1"/>
    <col min="13" max="13" width="10.28125" style="31" bestFit="1" customWidth="1"/>
    <col min="14" max="14" width="10.28125" style="31" customWidth="1"/>
    <col min="15" max="15" width="2.7109375" style="31" customWidth="1"/>
    <col min="16" max="16" width="14.00390625" style="31" bestFit="1" customWidth="1"/>
    <col min="17" max="17" width="15.421875" style="31" bestFit="1" customWidth="1"/>
    <col min="18" max="18" width="9.7109375" style="31" customWidth="1"/>
    <col min="19" max="19" width="43.421875" style="31" bestFit="1" customWidth="1"/>
    <col min="20" max="20" width="3.28125" style="31" customWidth="1"/>
    <col min="21" max="21" width="20.28125" style="31" hidden="1" customWidth="1"/>
    <col min="22" max="22" width="20.8515625" style="31" bestFit="1" customWidth="1"/>
    <col min="23" max="23" width="3.57421875" style="31" customWidth="1"/>
    <col min="24" max="24" width="11.421875" style="31" customWidth="1"/>
    <col min="25" max="25" width="12.140625" style="31" bestFit="1" customWidth="1"/>
    <col min="26" max="26" width="10.28125" style="31" bestFit="1" customWidth="1"/>
    <col min="27" max="27" width="10.28125" style="31" customWidth="1"/>
    <col min="28" max="28" width="2.421875" style="31" customWidth="1"/>
    <col min="29" max="30" width="14.00390625" style="31" bestFit="1" customWidth="1"/>
    <col min="31" max="31" width="2.140625" style="31" customWidth="1"/>
    <col min="32" max="16384" width="9.7109375" style="31" customWidth="1"/>
  </cols>
  <sheetData>
    <row r="1" spans="1:33" ht="15.75">
      <c r="A1" s="1" t="s">
        <v>156</v>
      </c>
      <c r="B1" s="1"/>
      <c r="F1" s="1" t="s">
        <v>89</v>
      </c>
      <c r="G1" s="1"/>
      <c r="H1" s="68"/>
      <c r="I1" s="68"/>
      <c r="J1" s="68"/>
      <c r="K1" s="68"/>
      <c r="L1" s="68"/>
      <c r="M1" s="68"/>
      <c r="N1" s="68"/>
      <c r="O1" s="68"/>
      <c r="P1" s="68"/>
      <c r="S1" s="1" t="s">
        <v>140</v>
      </c>
      <c r="AF1" s="54">
        <v>1</v>
      </c>
      <c r="AG1" s="22" t="s">
        <v>141</v>
      </c>
    </row>
    <row r="2" spans="1:33" ht="15.75">
      <c r="A2" s="37" t="str">
        <f>SUM3!$A$2</f>
        <v>Case: PRCLR23</v>
      </c>
      <c r="B2" s="19" t="str">
        <f>SUM3!$B$1</f>
        <v>Docket R2006-1</v>
      </c>
      <c r="C2" s="88"/>
      <c r="D2" s="88"/>
      <c r="F2" s="37" t="str">
        <f>SUM3!$A$2</f>
        <v>Case: PRCLR23</v>
      </c>
      <c r="G2" s="19" t="str">
        <f>SUM3!$B$1</f>
        <v>Docket R2006-1</v>
      </c>
      <c r="H2" s="19"/>
      <c r="I2" s="19"/>
      <c r="J2" s="19"/>
      <c r="K2" s="19"/>
      <c r="L2" s="19"/>
      <c r="M2" s="19"/>
      <c r="N2" s="19"/>
      <c r="O2" s="19"/>
      <c r="P2" s="19"/>
      <c r="Q2" s="19"/>
      <c r="S2" s="37" t="str">
        <f>SUM3!$A$2</f>
        <v>Case: PRCLR23</v>
      </c>
      <c r="T2" s="19" t="str">
        <f>SUM3!$B$1</f>
        <v>Docket R2006-1</v>
      </c>
      <c r="U2" s="19"/>
      <c r="V2" s="19"/>
      <c r="W2" s="19"/>
      <c r="X2" s="19"/>
      <c r="Y2" s="19"/>
      <c r="Z2" s="19"/>
      <c r="AA2" s="19"/>
      <c r="AB2" s="19"/>
      <c r="AC2" s="19"/>
      <c r="AD2" s="19"/>
      <c r="AF2" s="54">
        <v>2</v>
      </c>
      <c r="AG2" s="22" t="s">
        <v>142</v>
      </c>
    </row>
    <row r="3" spans="2:33" ht="15.75">
      <c r="B3" s="18" t="str">
        <f>REG!$B3</f>
        <v>SPECIAL SERVICES</v>
      </c>
      <c r="C3" s="88"/>
      <c r="D3" s="20"/>
      <c r="G3" s="18" t="str">
        <f>REG!$B3</f>
        <v>SPECIAL SERVICES</v>
      </c>
      <c r="H3" s="18"/>
      <c r="I3" s="18"/>
      <c r="J3" s="18"/>
      <c r="K3" s="18"/>
      <c r="L3" s="18"/>
      <c r="M3" s="18"/>
      <c r="N3" s="18"/>
      <c r="O3" s="18"/>
      <c r="P3" s="18"/>
      <c r="Q3" s="18"/>
      <c r="T3" s="18" t="str">
        <f>REG!$B3</f>
        <v>SPECIAL SERVICES</v>
      </c>
      <c r="U3" s="18"/>
      <c r="V3" s="18"/>
      <c r="W3" s="18"/>
      <c r="X3" s="18"/>
      <c r="Y3" s="18"/>
      <c r="Z3" s="18"/>
      <c r="AA3" s="18"/>
      <c r="AB3" s="18"/>
      <c r="AC3" s="18"/>
      <c r="AD3" s="18"/>
      <c r="AF3" s="54">
        <v>3</v>
      </c>
      <c r="AG3" s="101" t="s">
        <v>143</v>
      </c>
    </row>
    <row r="4" spans="1:30" ht="15.75">
      <c r="A4" s="40" t="str">
        <f>SUM3!$A$4</f>
        <v>FWI3_R05.XLS</v>
      </c>
      <c r="B4" s="18" t="s">
        <v>138</v>
      </c>
      <c r="C4" s="88"/>
      <c r="D4" s="19"/>
      <c r="F4" s="40" t="str">
        <f>SUM3!$A$4</f>
        <v>FWI3_R05.XLS</v>
      </c>
      <c r="G4" s="18" t="s">
        <v>90</v>
      </c>
      <c r="H4" s="18"/>
      <c r="I4" s="18"/>
      <c r="J4" s="18"/>
      <c r="K4" s="18"/>
      <c r="L4" s="18"/>
      <c r="M4" s="18"/>
      <c r="N4" s="18"/>
      <c r="O4" s="18"/>
      <c r="P4" s="18"/>
      <c r="Q4" s="18"/>
      <c r="S4" s="40" t="str">
        <f>SUM3!$A$4</f>
        <v>FWI3_R05.XLS</v>
      </c>
      <c r="T4" s="18" t="s">
        <v>123</v>
      </c>
      <c r="U4" s="18"/>
      <c r="V4" s="18"/>
      <c r="W4" s="18"/>
      <c r="X4" s="18"/>
      <c r="Y4" s="18"/>
      <c r="Z4" s="18"/>
      <c r="AA4" s="18"/>
      <c r="AB4" s="18"/>
      <c r="AC4" s="18"/>
      <c r="AD4" s="18"/>
    </row>
    <row r="5" spans="1:30" ht="15.75">
      <c r="A5" s="41">
        <f ca="1">NOW()</f>
        <v>39199.42419293981</v>
      </c>
      <c r="B5" s="18" t="str">
        <f>REG!$B5</f>
        <v>FWIs - 2005 BILLING DETERMINANTS</v>
      </c>
      <c r="C5" s="88"/>
      <c r="D5" s="18"/>
      <c r="F5" s="41">
        <f ca="1">NOW()</f>
        <v>39199.42419293981</v>
      </c>
      <c r="G5" s="18" t="str">
        <f>REG!$B5</f>
        <v>FWIs - 2005 BILLING DETERMINANTS</v>
      </c>
      <c r="H5" s="18"/>
      <c r="I5" s="18"/>
      <c r="J5" s="18"/>
      <c r="K5" s="18"/>
      <c r="L5" s="18"/>
      <c r="M5" s="18"/>
      <c r="N5" s="18"/>
      <c r="O5" s="18"/>
      <c r="P5" s="18"/>
      <c r="Q5" s="18"/>
      <c r="S5" s="41">
        <f ca="1">NOW()</f>
        <v>39199.42419293981</v>
      </c>
      <c r="T5" s="18" t="str">
        <f>REG!$B5</f>
        <v>FWIs - 2005 BILLING DETERMINANTS</v>
      </c>
      <c r="U5" s="18"/>
      <c r="V5" s="18"/>
      <c r="W5" s="18"/>
      <c r="X5" s="18"/>
      <c r="Y5" s="18"/>
      <c r="Z5" s="18"/>
      <c r="AA5" s="18"/>
      <c r="AB5" s="18"/>
      <c r="AC5" s="18"/>
      <c r="AD5" s="18"/>
    </row>
    <row r="6" spans="1:30" ht="15.75">
      <c r="A6" s="42">
        <f ca="1">NOW()</f>
        <v>39199.42419293981</v>
      </c>
      <c r="B6" s="42"/>
      <c r="C6" s="68"/>
      <c r="D6" s="68"/>
      <c r="F6" s="42">
        <f ca="1">NOW()</f>
        <v>39199.42419293981</v>
      </c>
      <c r="G6" s="42"/>
      <c r="H6" s="68"/>
      <c r="I6" s="68"/>
      <c r="J6" s="68"/>
      <c r="K6" s="70" t="s">
        <v>95</v>
      </c>
      <c r="L6" s="70"/>
      <c r="M6" s="71"/>
      <c r="N6" s="72"/>
      <c r="O6" s="68"/>
      <c r="P6" s="70" t="s">
        <v>96</v>
      </c>
      <c r="Q6" s="70"/>
      <c r="S6" s="42">
        <f ca="1">NOW()</f>
        <v>39199.42419293981</v>
      </c>
      <c r="T6" s="42"/>
      <c r="U6" s="68"/>
      <c r="V6" s="68"/>
      <c r="W6" s="68"/>
      <c r="X6" s="70" t="s">
        <v>95</v>
      </c>
      <c r="Y6" s="70"/>
      <c r="Z6" s="71"/>
      <c r="AA6" s="72"/>
      <c r="AB6" s="68"/>
      <c r="AC6" s="70" t="s">
        <v>96</v>
      </c>
      <c r="AD6" s="70"/>
    </row>
    <row r="7" spans="1:30" ht="15.75">
      <c r="A7" s="68"/>
      <c r="B7" s="54" t="s">
        <v>135</v>
      </c>
      <c r="C7" s="68"/>
      <c r="D7" s="68"/>
      <c r="E7" s="54"/>
      <c r="F7" s="68"/>
      <c r="G7" s="68"/>
      <c r="H7" s="54" t="s">
        <v>97</v>
      </c>
      <c r="I7" s="54">
        <f>REG!$H$7</f>
        <v>2005</v>
      </c>
      <c r="J7" s="68"/>
      <c r="K7" s="68"/>
      <c r="L7" s="68"/>
      <c r="M7" s="54" t="s">
        <v>98</v>
      </c>
      <c r="N7" s="54"/>
      <c r="O7" s="68"/>
      <c r="P7" s="54"/>
      <c r="Q7" s="54" t="s">
        <v>99</v>
      </c>
      <c r="S7" s="68"/>
      <c r="T7" s="68"/>
      <c r="U7" s="54" t="s">
        <v>97</v>
      </c>
      <c r="V7" s="54">
        <v>2005</v>
      </c>
      <c r="W7" s="68"/>
      <c r="X7" s="68"/>
      <c r="Y7" s="68"/>
      <c r="Z7" s="54" t="s">
        <v>98</v>
      </c>
      <c r="AA7" s="54"/>
      <c r="AB7" s="68"/>
      <c r="AC7" s="54"/>
      <c r="AD7" s="54" t="s">
        <v>99</v>
      </c>
    </row>
    <row r="8" spans="2:30" ht="15.75">
      <c r="B8" s="54" t="s">
        <v>139</v>
      </c>
      <c r="C8" s="54" t="s">
        <v>135</v>
      </c>
      <c r="D8" s="54" t="s">
        <v>137</v>
      </c>
      <c r="E8" s="54"/>
      <c r="F8" s="68"/>
      <c r="G8" s="68"/>
      <c r="H8" s="54" t="s">
        <v>102</v>
      </c>
      <c r="I8" s="54" t="s">
        <v>102</v>
      </c>
      <c r="J8" s="68"/>
      <c r="K8" s="54"/>
      <c r="L8" s="54" t="s">
        <v>103</v>
      </c>
      <c r="M8" s="54" t="s">
        <v>99</v>
      </c>
      <c r="N8" s="54"/>
      <c r="O8" s="68"/>
      <c r="P8" s="54" t="s">
        <v>104</v>
      </c>
      <c r="Q8" s="54" t="s">
        <v>105</v>
      </c>
      <c r="S8" s="68"/>
      <c r="T8" s="68"/>
      <c r="U8" s="54" t="s">
        <v>102</v>
      </c>
      <c r="V8" s="54" t="s">
        <v>102</v>
      </c>
      <c r="W8" s="68"/>
      <c r="X8" s="54"/>
      <c r="Y8" s="54" t="s">
        <v>103</v>
      </c>
      <c r="Z8" s="54" t="s">
        <v>99</v>
      </c>
      <c r="AA8" s="54"/>
      <c r="AB8" s="68"/>
      <c r="AC8" s="54" t="s">
        <v>104</v>
      </c>
      <c r="AD8" s="54" t="s">
        <v>105</v>
      </c>
    </row>
    <row r="9" spans="2:30" ht="15.75">
      <c r="B9" s="73" t="s">
        <v>136</v>
      </c>
      <c r="C9" s="73" t="s">
        <v>136</v>
      </c>
      <c r="D9" s="73" t="s">
        <v>136</v>
      </c>
      <c r="E9" s="75"/>
      <c r="F9" s="68"/>
      <c r="G9" s="68"/>
      <c r="H9" s="73" t="s">
        <v>107</v>
      </c>
      <c r="I9" s="73" t="s">
        <v>43</v>
      </c>
      <c r="J9" s="68"/>
      <c r="K9" s="73" t="s">
        <v>104</v>
      </c>
      <c r="L9" s="73" t="s">
        <v>108</v>
      </c>
      <c r="M9" s="73" t="s">
        <v>105</v>
      </c>
      <c r="N9" s="75"/>
      <c r="O9" s="68"/>
      <c r="P9" s="73" t="s">
        <v>95</v>
      </c>
      <c r="Q9" s="73" t="s">
        <v>95</v>
      </c>
      <c r="S9" s="68"/>
      <c r="T9" s="68"/>
      <c r="U9" s="73" t="s">
        <v>107</v>
      </c>
      <c r="V9" s="73" t="s">
        <v>43</v>
      </c>
      <c r="W9" s="68"/>
      <c r="X9" s="73" t="s">
        <v>104</v>
      </c>
      <c r="Y9" s="73" t="s">
        <v>108</v>
      </c>
      <c r="Z9" s="73" t="s">
        <v>105</v>
      </c>
      <c r="AA9" s="75"/>
      <c r="AB9" s="68"/>
      <c r="AC9" s="73" t="s">
        <v>95</v>
      </c>
      <c r="AD9" s="73" t="s">
        <v>95</v>
      </c>
    </row>
    <row r="10" spans="1:30" ht="15.75">
      <c r="A10" s="68"/>
      <c r="C10" s="1"/>
      <c r="D10" s="68"/>
      <c r="F10" s="92"/>
      <c r="G10" s="92"/>
      <c r="H10" s="68"/>
      <c r="I10" s="68"/>
      <c r="J10" s="68"/>
      <c r="K10" s="22"/>
      <c r="L10" s="22"/>
      <c r="M10" s="68"/>
      <c r="N10" s="68"/>
      <c r="O10" s="68"/>
      <c r="P10" s="68"/>
      <c r="Q10" s="68"/>
      <c r="S10" s="92"/>
      <c r="T10" s="92"/>
      <c r="U10" s="68"/>
      <c r="V10" s="68"/>
      <c r="W10" s="68"/>
      <c r="X10" s="68"/>
      <c r="Y10" s="68"/>
      <c r="Z10" s="68"/>
      <c r="AA10" s="68"/>
      <c r="AB10" s="68"/>
      <c r="AC10" s="68"/>
      <c r="AD10" s="68"/>
    </row>
    <row r="11" spans="1:30" ht="15.75">
      <c r="A11" s="1" t="s">
        <v>110</v>
      </c>
      <c r="B11" s="52">
        <f>(C11*C15+D11*D15)/B15</f>
        <v>0.14138202451386594</v>
      </c>
      <c r="C11" s="52">
        <f>P24</f>
        <v>0.12170205113904953</v>
      </c>
      <c r="D11" s="52">
        <f>AC24</f>
        <v>1.6564682145942924</v>
      </c>
      <c r="E11" s="52"/>
      <c r="F11" s="102" t="s">
        <v>119</v>
      </c>
      <c r="G11" s="92"/>
      <c r="H11" s="27">
        <v>14933480</v>
      </c>
      <c r="I11" s="27">
        <f aca="true" t="shared" si="0" ref="I11:I18">H11</f>
        <v>14933480</v>
      </c>
      <c r="K11" s="78">
        <v>0.6</v>
      </c>
      <c r="L11" s="78">
        <v>0.75</v>
      </c>
      <c r="M11" s="78">
        <f>L11</f>
        <v>0.75</v>
      </c>
      <c r="N11" s="24">
        <f aca="true" t="shared" si="1" ref="N11:N17">(M11/K11)-1</f>
        <v>0.25</v>
      </c>
      <c r="O11" s="68"/>
      <c r="P11" s="27">
        <f aca="true" t="shared" si="2" ref="P11:P17">K11*$I11</f>
        <v>8960088</v>
      </c>
      <c r="Q11" s="27">
        <f aca="true" t="shared" si="3" ref="Q11:Q17">M11*$I11</f>
        <v>11200110</v>
      </c>
      <c r="S11" s="102" t="s">
        <v>119</v>
      </c>
      <c r="T11" s="92"/>
      <c r="U11" s="27">
        <v>727240</v>
      </c>
      <c r="V11" s="27">
        <f aca="true" t="shared" si="4" ref="V11:V18">U11</f>
        <v>727240</v>
      </c>
      <c r="X11" s="79">
        <v>1.9</v>
      </c>
      <c r="Y11" s="79">
        <v>2.1</v>
      </c>
      <c r="Z11" s="78">
        <f aca="true" t="shared" si="5" ref="Z11:Z18">Y11</f>
        <v>2.1</v>
      </c>
      <c r="AA11" s="24">
        <f aca="true" t="shared" si="6" ref="AA11:AA17">(Z11/X11)-1</f>
        <v>0.10526315789473695</v>
      </c>
      <c r="AB11" s="68"/>
      <c r="AC11" s="27">
        <f aca="true" t="shared" si="7" ref="AC11:AC17">X11*$V11</f>
        <v>1381756</v>
      </c>
      <c r="AD11" s="27">
        <f aca="true" t="shared" si="8" ref="AD11:AD17">Z11*$V11</f>
        <v>1527204</v>
      </c>
    </row>
    <row r="12" spans="1:30" ht="15.75">
      <c r="A12" s="54" t="s">
        <v>111</v>
      </c>
      <c r="B12" s="55">
        <f>(C12*C15+D12*D15)/B15</f>
        <v>0.1792347331685399</v>
      </c>
      <c r="C12" s="55">
        <f>Q24</f>
        <v>0.15629827573076593</v>
      </c>
      <c r="D12" s="55">
        <f>AD24</f>
        <v>1.945025227469095</v>
      </c>
      <c r="E12" s="55"/>
      <c r="F12" s="102" t="s">
        <v>120</v>
      </c>
      <c r="G12" s="92"/>
      <c r="H12" s="27">
        <v>32119355</v>
      </c>
      <c r="I12" s="27">
        <f t="shared" si="0"/>
        <v>32119355</v>
      </c>
      <c r="K12" s="78">
        <v>0.14</v>
      </c>
      <c r="L12" s="78">
        <v>0.18</v>
      </c>
      <c r="M12" s="78">
        <f>L12</f>
        <v>0.18</v>
      </c>
      <c r="N12" s="24">
        <f t="shared" si="1"/>
        <v>0.2857142857142856</v>
      </c>
      <c r="O12" s="68"/>
      <c r="P12" s="27">
        <f t="shared" si="2"/>
        <v>4496709.7</v>
      </c>
      <c r="Q12" s="27">
        <f t="shared" si="3"/>
        <v>5781483.899999999</v>
      </c>
      <c r="S12" s="102" t="s">
        <v>120</v>
      </c>
      <c r="T12" s="92"/>
      <c r="U12" s="27">
        <v>1064686</v>
      </c>
      <c r="V12" s="27">
        <f t="shared" si="4"/>
        <v>1064686</v>
      </c>
      <c r="X12" s="79">
        <v>1.35</v>
      </c>
      <c r="Y12" s="79">
        <v>1.75</v>
      </c>
      <c r="Z12" s="78">
        <f t="shared" si="5"/>
        <v>1.75</v>
      </c>
      <c r="AA12" s="24">
        <f t="shared" si="6"/>
        <v>0.2962962962962963</v>
      </c>
      <c r="AB12" s="68"/>
      <c r="AC12" s="27">
        <f t="shared" si="7"/>
        <v>1437326.1</v>
      </c>
      <c r="AD12" s="27">
        <f t="shared" si="8"/>
        <v>1863200.5</v>
      </c>
    </row>
    <row r="13" spans="1:30" ht="15.75">
      <c r="A13" s="68"/>
      <c r="C13" s="68"/>
      <c r="D13" s="68"/>
      <c r="F13" s="31" t="s">
        <v>91</v>
      </c>
      <c r="H13" s="27">
        <v>73805055</v>
      </c>
      <c r="I13" s="27">
        <f t="shared" si="0"/>
        <v>73805055</v>
      </c>
      <c r="K13" s="79">
        <v>0.5</v>
      </c>
      <c r="L13" s="79">
        <v>0.65</v>
      </c>
      <c r="M13" s="78">
        <f aca="true" t="shared" si="9" ref="M13:M18">L13</f>
        <v>0.65</v>
      </c>
      <c r="N13" s="24">
        <f t="shared" si="1"/>
        <v>0.30000000000000004</v>
      </c>
      <c r="O13" s="68"/>
      <c r="P13" s="27">
        <f t="shared" si="2"/>
        <v>36902527.5</v>
      </c>
      <c r="Q13" s="27">
        <f t="shared" si="3"/>
        <v>47973285.75</v>
      </c>
      <c r="S13" s="31" t="s">
        <v>91</v>
      </c>
      <c r="U13" s="27">
        <v>3873342</v>
      </c>
      <c r="V13" s="27">
        <f t="shared" si="4"/>
        <v>3873342</v>
      </c>
      <c r="X13" s="79">
        <v>1.9</v>
      </c>
      <c r="Y13" s="79">
        <v>2.1</v>
      </c>
      <c r="Z13" s="78">
        <f t="shared" si="5"/>
        <v>2.1</v>
      </c>
      <c r="AA13" s="24">
        <f t="shared" si="6"/>
        <v>0.10526315789473695</v>
      </c>
      <c r="AB13" s="68"/>
      <c r="AC13" s="27">
        <f t="shared" si="7"/>
        <v>7359349.8</v>
      </c>
      <c r="AD13" s="27">
        <f t="shared" si="8"/>
        <v>8134018.2</v>
      </c>
    </row>
    <row r="14" spans="3:30" ht="15.75">
      <c r="C14" s="68"/>
      <c r="D14" s="68"/>
      <c r="F14" s="106" t="s">
        <v>92</v>
      </c>
      <c r="G14" s="106"/>
      <c r="H14" s="107">
        <v>149450871</v>
      </c>
      <c r="I14" s="107">
        <f t="shared" si="0"/>
        <v>149450871</v>
      </c>
      <c r="J14" s="106"/>
      <c r="K14" s="108">
        <v>0</v>
      </c>
      <c r="L14" s="108">
        <v>0</v>
      </c>
      <c r="M14" s="109">
        <f t="shared" si="9"/>
        <v>0</v>
      </c>
      <c r="N14" s="110"/>
      <c r="O14" s="111"/>
      <c r="P14" s="107">
        <f t="shared" si="2"/>
        <v>0</v>
      </c>
      <c r="Q14" s="107">
        <f t="shared" si="3"/>
        <v>0</v>
      </c>
      <c r="S14" s="31" t="s">
        <v>92</v>
      </c>
      <c r="U14" s="27">
        <v>2492114</v>
      </c>
      <c r="V14" s="27">
        <f t="shared" si="4"/>
        <v>2492114</v>
      </c>
      <c r="X14" s="79">
        <v>1.35</v>
      </c>
      <c r="Y14" s="79">
        <v>1.75</v>
      </c>
      <c r="Z14" s="78">
        <f t="shared" si="5"/>
        <v>1.75</v>
      </c>
      <c r="AA14" s="24">
        <f t="shared" si="6"/>
        <v>0.2962962962962963</v>
      </c>
      <c r="AB14" s="68"/>
      <c r="AC14" s="27">
        <f t="shared" si="7"/>
        <v>3364353.9000000004</v>
      </c>
      <c r="AD14" s="27">
        <f t="shared" si="8"/>
        <v>4361199.5</v>
      </c>
    </row>
    <row r="15" spans="1:30" ht="15.75">
      <c r="A15" s="54" t="s">
        <v>112</v>
      </c>
      <c r="B15" s="103">
        <f>C15+D15</f>
        <v>711699250</v>
      </c>
      <c r="C15" s="62">
        <f>I20</f>
        <v>702573285</v>
      </c>
      <c r="D15" s="62">
        <f>V20</f>
        <v>9125965</v>
      </c>
      <c r="F15" s="102" t="s">
        <v>121</v>
      </c>
      <c r="H15" s="27">
        <v>51745018</v>
      </c>
      <c r="I15" s="27">
        <f t="shared" si="0"/>
        <v>51745018</v>
      </c>
      <c r="K15" s="79">
        <v>0.14</v>
      </c>
      <c r="L15" s="79">
        <v>0.18</v>
      </c>
      <c r="M15" s="78">
        <f t="shared" si="9"/>
        <v>0.18</v>
      </c>
      <c r="N15" s="24">
        <f t="shared" si="1"/>
        <v>0.2857142857142856</v>
      </c>
      <c r="O15" s="68"/>
      <c r="P15" s="27">
        <f t="shared" si="2"/>
        <v>7244302.5200000005</v>
      </c>
      <c r="Q15" s="27">
        <f t="shared" si="3"/>
        <v>9314103.24</v>
      </c>
      <c r="S15" s="105" t="s">
        <v>121</v>
      </c>
      <c r="T15" s="106"/>
      <c r="U15" s="107"/>
      <c r="V15" s="107">
        <f t="shared" si="4"/>
        <v>0</v>
      </c>
      <c r="W15" s="106"/>
      <c r="X15" s="108">
        <v>1.35</v>
      </c>
      <c r="Y15" s="108">
        <v>1.75</v>
      </c>
      <c r="Z15" s="109">
        <f t="shared" si="5"/>
        <v>1.75</v>
      </c>
      <c r="AA15" s="110">
        <f t="shared" si="6"/>
        <v>0.2962962962962963</v>
      </c>
      <c r="AB15" s="111"/>
      <c r="AC15" s="107">
        <f t="shared" si="7"/>
        <v>0</v>
      </c>
      <c r="AD15" s="107">
        <f t="shared" si="8"/>
        <v>0</v>
      </c>
    </row>
    <row r="16" spans="3:30" ht="15.75">
      <c r="C16" s="68"/>
      <c r="D16" s="68"/>
      <c r="F16" s="31" t="s">
        <v>93</v>
      </c>
      <c r="H16" s="27">
        <v>15431789</v>
      </c>
      <c r="I16" s="27">
        <f t="shared" si="0"/>
        <v>15431789</v>
      </c>
      <c r="K16" s="79">
        <v>0.6</v>
      </c>
      <c r="L16" s="79">
        <v>0.75</v>
      </c>
      <c r="M16" s="78">
        <f t="shared" si="9"/>
        <v>0.75</v>
      </c>
      <c r="N16" s="24">
        <f t="shared" si="1"/>
        <v>0.25</v>
      </c>
      <c r="O16" s="68"/>
      <c r="P16" s="27">
        <f t="shared" si="2"/>
        <v>9259073.4</v>
      </c>
      <c r="Q16" s="27">
        <f t="shared" si="3"/>
        <v>11573841.75</v>
      </c>
      <c r="S16" s="31" t="s">
        <v>93</v>
      </c>
      <c r="U16" s="27">
        <v>484542</v>
      </c>
      <c r="V16" s="27">
        <f t="shared" si="4"/>
        <v>484542</v>
      </c>
      <c r="X16" s="79">
        <v>1.9</v>
      </c>
      <c r="Y16" s="79">
        <v>2.1</v>
      </c>
      <c r="Z16" s="78">
        <f t="shared" si="5"/>
        <v>2.1</v>
      </c>
      <c r="AA16" s="24">
        <f t="shared" si="6"/>
        <v>0.10526315789473695</v>
      </c>
      <c r="AB16" s="68"/>
      <c r="AC16" s="27">
        <f t="shared" si="7"/>
        <v>920629.7999999999</v>
      </c>
      <c r="AD16" s="27">
        <f t="shared" si="8"/>
        <v>1017538.2000000001</v>
      </c>
    </row>
    <row r="17" spans="1:30" ht="15.75">
      <c r="A17" s="54" t="s">
        <v>9</v>
      </c>
      <c r="B17" s="104">
        <f>C17+D17</f>
        <v>711699250</v>
      </c>
      <c r="C17" s="27">
        <v>702573285</v>
      </c>
      <c r="D17" s="27">
        <v>9125965</v>
      </c>
      <c r="F17" s="31" t="s">
        <v>94</v>
      </c>
      <c r="H17" s="27">
        <v>133156491</v>
      </c>
      <c r="I17" s="27">
        <f t="shared" si="0"/>
        <v>133156491</v>
      </c>
      <c r="K17" s="79">
        <v>0.14</v>
      </c>
      <c r="L17" s="79">
        <v>0.18</v>
      </c>
      <c r="M17" s="78">
        <f t="shared" si="9"/>
        <v>0.18</v>
      </c>
      <c r="N17" s="24">
        <f t="shared" si="1"/>
        <v>0.2857142857142856</v>
      </c>
      <c r="O17" s="68"/>
      <c r="P17" s="27">
        <f t="shared" si="2"/>
        <v>18641908.740000002</v>
      </c>
      <c r="Q17" s="27">
        <f t="shared" si="3"/>
        <v>23968168.38</v>
      </c>
      <c r="S17" s="31" t="s">
        <v>94</v>
      </c>
      <c r="U17" s="27">
        <v>484041</v>
      </c>
      <c r="V17" s="27">
        <f t="shared" si="4"/>
        <v>484041</v>
      </c>
      <c r="X17" s="79">
        <v>1.35</v>
      </c>
      <c r="Y17" s="79">
        <v>1.75</v>
      </c>
      <c r="Z17" s="78">
        <f t="shared" si="5"/>
        <v>1.75</v>
      </c>
      <c r="AA17" s="24">
        <f t="shared" si="6"/>
        <v>0.2962962962962963</v>
      </c>
      <c r="AB17" s="68"/>
      <c r="AC17" s="27">
        <f t="shared" si="7"/>
        <v>653455.3500000001</v>
      </c>
      <c r="AD17" s="27">
        <f t="shared" si="8"/>
        <v>847071.75</v>
      </c>
    </row>
    <row r="18" spans="3:30" ht="15.75">
      <c r="C18" s="54"/>
      <c r="D18" s="54"/>
      <c r="F18" s="105" t="s">
        <v>122</v>
      </c>
      <c r="G18" s="106"/>
      <c r="H18" s="107">
        <v>231931226</v>
      </c>
      <c r="I18" s="107">
        <f t="shared" si="0"/>
        <v>231931226</v>
      </c>
      <c r="J18" s="106"/>
      <c r="K18" s="108">
        <v>0</v>
      </c>
      <c r="L18" s="108">
        <v>0</v>
      </c>
      <c r="M18" s="109">
        <f t="shared" si="9"/>
        <v>0</v>
      </c>
      <c r="N18" s="110"/>
      <c r="O18" s="111"/>
      <c r="P18" s="107">
        <f>K18*$I18</f>
        <v>0</v>
      </c>
      <c r="Q18" s="107">
        <f>M18*$I18</f>
        <v>0</v>
      </c>
      <c r="S18" s="105" t="s">
        <v>122</v>
      </c>
      <c r="T18" s="106"/>
      <c r="U18" s="107"/>
      <c r="V18" s="107">
        <f t="shared" si="4"/>
        <v>0</v>
      </c>
      <c r="W18" s="106"/>
      <c r="X18" s="108">
        <v>0</v>
      </c>
      <c r="Y18" s="108">
        <v>0</v>
      </c>
      <c r="Z18" s="109">
        <f t="shared" si="5"/>
        <v>0</v>
      </c>
      <c r="AA18" s="109"/>
      <c r="AB18" s="111"/>
      <c r="AC18" s="107">
        <f>X18*$V18</f>
        <v>0</v>
      </c>
      <c r="AD18" s="107">
        <f>Z18*$V18</f>
        <v>0</v>
      </c>
    </row>
    <row r="19" spans="1:30" ht="15.75">
      <c r="A19" s="82" t="s">
        <v>167</v>
      </c>
      <c r="B19" s="94"/>
      <c r="C19" s="54"/>
      <c r="D19" s="54"/>
      <c r="F19" s="68"/>
      <c r="G19" s="68"/>
      <c r="H19" s="27"/>
      <c r="I19" s="27"/>
      <c r="J19" s="85"/>
      <c r="K19" s="68"/>
      <c r="L19" s="68"/>
      <c r="M19" s="68"/>
      <c r="N19" s="68"/>
      <c r="O19" s="68"/>
      <c r="P19" s="27"/>
      <c r="Q19" s="27"/>
      <c r="S19" s="68"/>
      <c r="T19" s="68"/>
      <c r="U19" s="27"/>
      <c r="V19" s="27"/>
      <c r="W19" s="85"/>
      <c r="X19" s="68"/>
      <c r="Y19" s="68"/>
      <c r="Z19" s="68"/>
      <c r="AA19" s="68"/>
      <c r="AB19" s="68"/>
      <c r="AC19" s="27"/>
      <c r="AD19" s="27"/>
    </row>
    <row r="20" spans="2:30" ht="15.75">
      <c r="B20" s="94"/>
      <c r="C20" s="75"/>
      <c r="D20" s="75"/>
      <c r="F20" s="54" t="s">
        <v>113</v>
      </c>
      <c r="G20" s="54"/>
      <c r="H20" s="62">
        <f>SUM(H11:H18)</f>
        <v>702573285</v>
      </c>
      <c r="I20" s="62">
        <f>SUM(I11:I18)</f>
        <v>702573285</v>
      </c>
      <c r="J20" s="85"/>
      <c r="K20" s="81" t="s">
        <v>115</v>
      </c>
      <c r="L20" s="68"/>
      <c r="M20" s="68"/>
      <c r="N20" s="68"/>
      <c r="O20" s="68"/>
      <c r="P20" s="62">
        <f>SUM(P11:P18)</f>
        <v>85504609.86000001</v>
      </c>
      <c r="Q20" s="62">
        <f>SUM(Q11:Q18)</f>
        <v>109810993.02</v>
      </c>
      <c r="S20" s="54" t="s">
        <v>113</v>
      </c>
      <c r="T20" s="54"/>
      <c r="U20" s="62">
        <f>SUM(U11:U18)</f>
        <v>9125965</v>
      </c>
      <c r="V20" s="62">
        <f>SUM(V11:V18)</f>
        <v>9125965</v>
      </c>
      <c r="W20" s="85"/>
      <c r="X20" s="81" t="s">
        <v>115</v>
      </c>
      <c r="Y20" s="68"/>
      <c r="Z20" s="68"/>
      <c r="AA20" s="68"/>
      <c r="AB20" s="68"/>
      <c r="AC20" s="62">
        <f>SUM(AC11:AC18)</f>
        <v>15116870.950000001</v>
      </c>
      <c r="AD20" s="62">
        <f>SUM(AD11:AD18)</f>
        <v>17750232.15</v>
      </c>
    </row>
    <row r="21" spans="2:30" ht="15.75">
      <c r="B21" s="94"/>
      <c r="F21" s="68"/>
      <c r="G21" s="68"/>
      <c r="H21" s="85"/>
      <c r="I21" s="85"/>
      <c r="J21" s="85"/>
      <c r="K21" s="81"/>
      <c r="L21" s="68"/>
      <c r="M21" s="68"/>
      <c r="N21" s="68"/>
      <c r="O21" s="68"/>
      <c r="P21" s="68"/>
      <c r="Q21" s="68"/>
      <c r="S21" s="68"/>
      <c r="T21" s="68"/>
      <c r="U21" s="85"/>
      <c r="V21" s="85"/>
      <c r="W21" s="85"/>
      <c r="X21" s="81"/>
      <c r="Y21" s="68"/>
      <c r="Z21" s="68"/>
      <c r="AA21" s="68"/>
      <c r="AB21" s="68"/>
      <c r="AC21" s="68"/>
      <c r="AD21" s="68"/>
    </row>
    <row r="22" spans="1:30" ht="15.75">
      <c r="A22" s="1"/>
      <c r="B22" s="94"/>
      <c r="C22" s="52"/>
      <c r="D22" s="52"/>
      <c r="E22" s="68"/>
      <c r="J22" s="68"/>
      <c r="K22" s="22" t="s">
        <v>116</v>
      </c>
      <c r="L22" s="68"/>
      <c r="M22" s="68"/>
      <c r="N22" s="68"/>
      <c r="O22" s="68"/>
      <c r="P22" s="83">
        <v>1</v>
      </c>
      <c r="Q22" s="83">
        <v>1</v>
      </c>
      <c r="W22" s="68"/>
      <c r="X22" s="22" t="s">
        <v>116</v>
      </c>
      <c r="Y22" s="68"/>
      <c r="Z22" s="68"/>
      <c r="AA22" s="68"/>
      <c r="AB22" s="68"/>
      <c r="AC22" s="83">
        <v>1</v>
      </c>
      <c r="AD22" s="83">
        <v>1</v>
      </c>
    </row>
    <row r="23" spans="1:30" ht="15.75">
      <c r="A23" s="37"/>
      <c r="B23" s="94"/>
      <c r="C23" s="55"/>
      <c r="D23" s="55"/>
      <c r="E23" s="68"/>
      <c r="J23" s="68"/>
      <c r="K23" s="22" t="s">
        <v>117</v>
      </c>
      <c r="L23" s="68"/>
      <c r="M23" s="68"/>
      <c r="N23" s="68"/>
      <c r="O23" s="68"/>
      <c r="P23" s="27">
        <f>P20*P22</f>
        <v>85504609.86000001</v>
      </c>
      <c r="Q23" s="27">
        <f>Q20*Q22</f>
        <v>109810993.02</v>
      </c>
      <c r="W23" s="68"/>
      <c r="X23" s="22" t="s">
        <v>117</v>
      </c>
      <c r="Y23" s="68"/>
      <c r="Z23" s="68"/>
      <c r="AA23" s="68"/>
      <c r="AB23" s="68"/>
      <c r="AC23" s="27">
        <f>AC20*AC22</f>
        <v>15116870.950000001</v>
      </c>
      <c r="AD23" s="27">
        <f>AD20*AD22</f>
        <v>17750232.15</v>
      </c>
    </row>
    <row r="24" spans="2:30" ht="15.75">
      <c r="B24" s="94"/>
      <c r="E24" s="68"/>
      <c r="J24" s="68"/>
      <c r="K24" s="54" t="s">
        <v>0</v>
      </c>
      <c r="L24" s="68"/>
      <c r="M24" s="68"/>
      <c r="N24" s="68"/>
      <c r="O24" s="68"/>
      <c r="P24" s="84">
        <f>P23/$I20</f>
        <v>0.12170205113904953</v>
      </c>
      <c r="Q24" s="84">
        <f>Q23/$I20</f>
        <v>0.15629827573076593</v>
      </c>
      <c r="W24" s="68"/>
      <c r="X24" s="54" t="s">
        <v>0</v>
      </c>
      <c r="Y24" s="68"/>
      <c r="Z24" s="68"/>
      <c r="AA24" s="68"/>
      <c r="AB24" s="68"/>
      <c r="AC24" s="84">
        <f>AC23/$V20</f>
        <v>1.6564682145942924</v>
      </c>
      <c r="AD24" s="84">
        <f>AD23/$V20</f>
        <v>1.945025227469095</v>
      </c>
    </row>
    <row r="25" spans="1:17" ht="15">
      <c r="A25" s="40"/>
      <c r="B25" s="94"/>
      <c r="E25" s="68"/>
      <c r="J25" s="68"/>
      <c r="K25" s="68"/>
      <c r="L25" s="68"/>
      <c r="M25" s="68"/>
      <c r="N25" s="68"/>
      <c r="O25" s="68"/>
      <c r="P25" s="68"/>
      <c r="Q25" s="68"/>
    </row>
    <row r="26" spans="1:17" ht="15.75">
      <c r="A26" s="41"/>
      <c r="B26" s="94"/>
      <c r="C26" s="103"/>
      <c r="D26" s="103"/>
      <c r="E26" s="68"/>
      <c r="J26" s="68"/>
      <c r="K26" s="68"/>
      <c r="L26" s="68"/>
      <c r="M26" s="68"/>
      <c r="N26" s="68"/>
      <c r="O26" s="68"/>
      <c r="P26" s="68"/>
      <c r="Q26" s="68"/>
    </row>
    <row r="27" spans="1:17" ht="15">
      <c r="A27" s="42"/>
      <c r="B27" s="94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</row>
    <row r="28" spans="1:17" ht="15">
      <c r="A28" s="68"/>
      <c r="B28" s="94"/>
      <c r="C28" s="104"/>
      <c r="D28" s="104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</row>
    <row r="29" spans="2:17" ht="15">
      <c r="B29" s="94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</row>
    <row r="30" spans="1:18" ht="15">
      <c r="A30" s="94"/>
      <c r="C30" s="94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</row>
    <row r="31" spans="1:18" ht="15">
      <c r="A31" s="94"/>
      <c r="C31" s="94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</row>
    <row r="32" spans="1:17" ht="15">
      <c r="A32" s="94"/>
      <c r="C32" s="94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</row>
    <row r="33" spans="1:17" ht="15">
      <c r="A33" s="94"/>
      <c r="C33" s="94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</row>
    <row r="34" spans="1:17" ht="15">
      <c r="A34" s="94"/>
      <c r="C34" s="94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</row>
    <row r="35" spans="1:17" ht="15">
      <c r="A35" s="94"/>
      <c r="C35" s="94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</row>
    <row r="36" spans="1:17" ht="15">
      <c r="A36" s="94"/>
      <c r="C36" s="94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</row>
    <row r="37" spans="1:17" ht="15">
      <c r="A37" s="94"/>
      <c r="C37" s="94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</row>
    <row r="38" spans="1:17" ht="15">
      <c r="A38" s="94"/>
      <c r="C38" s="1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</row>
    <row r="39" spans="1:19" ht="15">
      <c r="A39" s="94"/>
      <c r="C39" s="94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</row>
    <row r="40" spans="1:19" ht="15.75">
      <c r="A40" s="94"/>
      <c r="B40" s="37"/>
      <c r="C40" s="94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</row>
    <row r="41" spans="3:18" ht="15">
      <c r="C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</row>
    <row r="42" spans="2:18" ht="15">
      <c r="B42" s="40"/>
      <c r="C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</row>
    <row r="43" spans="2:18" ht="15.75">
      <c r="B43" s="41"/>
      <c r="C43" s="54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</row>
    <row r="44" spans="2:18" ht="15">
      <c r="B44" s="42"/>
      <c r="C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</row>
    <row r="45" spans="2:18" ht="15">
      <c r="B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</row>
    <row r="46" spans="3:18" ht="15">
      <c r="C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</row>
    <row r="47" spans="3:18" ht="15">
      <c r="C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</row>
    <row r="48" spans="2:18" ht="15">
      <c r="B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</row>
    <row r="49" spans="2:18" ht="15">
      <c r="B49" s="1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</row>
    <row r="50" spans="2:18" ht="15.75">
      <c r="B50" s="54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</row>
    <row r="51" spans="1:18" ht="15.75">
      <c r="A51" s="37" t="str">
        <f>SUM3!$A$2</f>
        <v>Case: PRCLR23</v>
      </c>
      <c r="B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</row>
    <row r="52" spans="5:18" ht="15"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</row>
    <row r="53" spans="1:18" ht="15.75">
      <c r="A53" s="40" t="str">
        <f>SUM3!$A$4</f>
        <v>FWI3_R05.XLS</v>
      </c>
      <c r="B53" s="54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</row>
    <row r="54" spans="1:5" ht="15">
      <c r="A54" s="41">
        <f ca="1">NOW()</f>
        <v>39199.42419293981</v>
      </c>
      <c r="B54" s="68"/>
      <c r="E54" s="68"/>
    </row>
    <row r="55" spans="1:5" ht="15.75">
      <c r="A55" s="42">
        <f ca="1">NOW()</f>
        <v>39199.42419293981</v>
      </c>
      <c r="B55" s="54"/>
      <c r="E55" s="68"/>
    </row>
    <row r="56" spans="1:5" ht="15">
      <c r="A56" s="68"/>
      <c r="B56" s="68"/>
      <c r="E56" s="68"/>
    </row>
    <row r="57" spans="2:5" ht="15.75">
      <c r="B57" s="82"/>
      <c r="E57" s="68"/>
    </row>
    <row r="58" ht="15">
      <c r="E58" s="68"/>
    </row>
    <row r="59" spans="1:5" ht="15">
      <c r="A59" s="68"/>
      <c r="E59" s="68"/>
    </row>
    <row r="60" spans="1:5" ht="15">
      <c r="A60" s="1" t="s">
        <v>110</v>
      </c>
      <c r="E60" s="68"/>
    </row>
    <row r="61" spans="1:5" ht="15.75">
      <c r="A61" s="54" t="s">
        <v>111</v>
      </c>
      <c r="E61" s="68"/>
    </row>
    <row r="62" spans="1:5" ht="15">
      <c r="A62" s="68"/>
      <c r="E62" s="68"/>
    </row>
    <row r="63" ht="15">
      <c r="E63" s="68"/>
    </row>
    <row r="64" spans="1:5" ht="15.75">
      <c r="A64" s="54" t="s">
        <v>112</v>
      </c>
      <c r="E64" s="68"/>
    </row>
    <row r="65" spans="1:5" ht="15">
      <c r="A65" s="68"/>
      <c r="E65" s="68"/>
    </row>
    <row r="66" spans="1:5" ht="15.75">
      <c r="A66" s="54" t="s">
        <v>9</v>
      </c>
      <c r="E66" s="68"/>
    </row>
    <row r="67" spans="1:5" ht="15">
      <c r="A67" s="68"/>
      <c r="E67" s="68"/>
    </row>
    <row r="68" spans="1:5" ht="15.75">
      <c r="A68" s="82" t="s">
        <v>118</v>
      </c>
      <c r="E68" s="68"/>
    </row>
    <row r="69" ht="15">
      <c r="E69" s="68"/>
    </row>
    <row r="70" ht="15">
      <c r="E70" s="68"/>
    </row>
    <row r="71" ht="15">
      <c r="E71" s="68"/>
    </row>
    <row r="72" ht="15">
      <c r="E72" s="68"/>
    </row>
    <row r="73" ht="15">
      <c r="E73" s="68"/>
    </row>
  </sheetData>
  <printOptions gridLines="1" headings="1" horizontalCentered="1"/>
  <pageMargins left="0.5" right="0.5" top="0.75" bottom="0.5" header="0.5" footer="0.5"/>
  <pageSetup fitToHeight="1" fitToWidth="1" horizontalDpi="600" verticalDpi="600" orientation="landscape" scale="31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Spyros S. Xenakiss</dc:creator>
  <cp:keywords/>
  <dc:description/>
  <cp:lastModifiedBy>Authorized User</cp:lastModifiedBy>
  <cp:lastPrinted>2006-09-11T15:39:55Z</cp:lastPrinted>
  <dcterms:created xsi:type="dcterms:W3CDTF">2005-05-31T15:20:22Z</dcterms:created>
  <dcterms:modified xsi:type="dcterms:W3CDTF">2007-04-27T15:22:51Z</dcterms:modified>
  <cp:category/>
  <cp:version/>
  <cp:contentType/>
  <cp:contentStatus/>
</cp:coreProperties>
</file>