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0" windowWidth="152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<sst xmlns="http://schemas.openxmlformats.org/spreadsheetml/2006/main" count="148" uniqueCount="120">
  <si>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>Based on linear relationship for r vs t: r = A - B t</t>
  </si>
  <si>
    <t>Based on linear relationship for Cp vs t: Cp = A - B t</t>
  </si>
  <si>
    <t>Based on linear relationship for k vs t: k = A - B t</t>
  </si>
  <si>
    <t>b, coefficient of volumetric expansion: (dr/dt)/r.</t>
  </si>
  <si>
    <r>
      <t>Note: h = FOM 0.023 V</t>
    </r>
    <r>
      <rPr>
        <vertAlign val="superscript"/>
        <sz val="10"/>
        <color indexed="8"/>
        <rFont val="Tms Rmn"/>
        <family val="0"/>
      </rPr>
      <t>0.8</t>
    </r>
    <r>
      <rPr>
        <sz val="10"/>
        <color indexed="8"/>
        <rFont val="Tms Rmn"/>
        <family val="0"/>
      </rPr>
      <t xml:space="preserve"> D</t>
    </r>
    <r>
      <rPr>
        <vertAlign val="superscript"/>
        <sz val="10"/>
        <color indexed="8"/>
        <rFont val="Tms Rmn"/>
        <family val="0"/>
      </rPr>
      <t>-0.2</t>
    </r>
  </si>
  <si>
    <r>
      <t>Conversion: 1 cP = 10</t>
    </r>
    <r>
      <rPr>
        <vertAlign val="superscript"/>
        <sz val="10"/>
        <color indexed="8"/>
        <rFont val="Tms Rmn"/>
        <family val="0"/>
      </rPr>
      <t>-6</t>
    </r>
    <r>
      <rPr>
        <sz val="10"/>
        <color indexed="8"/>
        <rFont val="Tms Rmn"/>
        <family val="0"/>
      </rPr>
      <t xml:space="preserve"> (m</t>
    </r>
    <r>
      <rPr>
        <vertAlign val="superscript"/>
        <sz val="10"/>
        <color indexed="8"/>
        <rFont val="Tms Rmn"/>
        <family val="0"/>
      </rPr>
      <t xml:space="preserve">2 </t>
    </r>
    <r>
      <rPr>
        <sz val="10"/>
        <color indexed="8"/>
        <rFont val="Tms Rmn"/>
        <family val="0"/>
      </rPr>
      <t xml:space="preserve"> s</t>
    </r>
    <r>
      <rPr>
        <vertAlign val="superscript"/>
        <sz val="10"/>
        <color indexed="8"/>
        <rFont val="Tms Rmn"/>
        <family val="0"/>
      </rPr>
      <t>-1</t>
    </r>
    <r>
      <rPr>
        <sz val="10"/>
        <color indexed="8"/>
        <rFont val="Tms Rmn"/>
        <family val="0"/>
      </rPr>
      <t>)</t>
    </r>
  </si>
  <si>
    <r>
      <t>Prandtl = Cp m k</t>
    </r>
    <r>
      <rPr>
        <vertAlign val="superscript"/>
        <sz val="10"/>
        <color indexed="8"/>
        <rFont val="Tms Rmn"/>
        <family val="0"/>
      </rPr>
      <t>-1</t>
    </r>
  </si>
  <si>
    <r>
      <t>Based on relationship between s and T: s = A (1-T</t>
    </r>
    <r>
      <rPr>
        <vertAlign val="subscript"/>
        <sz val="10"/>
        <color indexed="8"/>
        <rFont val="Tms Rmn"/>
        <family val="0"/>
      </rPr>
      <t>r</t>
    </r>
    <r>
      <rPr>
        <sz val="10"/>
        <color indexed="8"/>
        <rFont val="Tms Rmn"/>
        <family val="0"/>
      </rPr>
      <t>)</t>
    </r>
    <r>
      <rPr>
        <vertAlign val="superscript"/>
        <sz val="10"/>
        <color indexed="8"/>
        <rFont val="Tms Rmn"/>
        <family val="0"/>
      </rPr>
      <t>B</t>
    </r>
    <r>
      <rPr>
        <sz val="10"/>
        <color indexed="8"/>
        <rFont val="Tms Rmn"/>
        <family val="0"/>
      </rPr>
      <t>; from McLure et al, J Chem Soc, Faraday Transactions, 1, 1982, 78, 2251 - 2257.</t>
    </r>
  </si>
  <si>
    <r>
      <t>Based on linear relationship between log (P</t>
    </r>
    <r>
      <rPr>
        <vertAlign val="subscript"/>
        <sz val="10"/>
        <color indexed="8"/>
        <rFont val="Tms Rmn"/>
        <family val="0"/>
      </rPr>
      <t>V</t>
    </r>
    <r>
      <rPr>
        <sz val="10"/>
        <color indexed="8"/>
        <rFont val="Tms Rmn"/>
        <family val="0"/>
      </rPr>
      <t>) vs T</t>
    </r>
    <r>
      <rPr>
        <vertAlign val="superscript"/>
        <sz val="10"/>
        <color indexed="8"/>
        <rFont val="Tms Rmn"/>
        <family val="0"/>
      </rPr>
      <t>-1</t>
    </r>
    <r>
      <rPr>
        <sz val="10"/>
        <color indexed="8"/>
        <rFont val="Tms Rmn"/>
        <family val="0"/>
      </rPr>
      <t>: log (torr) = A - B/T; 1 torr = 133.3 Pa</t>
    </r>
  </si>
  <si>
    <r>
      <t>D</t>
    </r>
    <r>
      <rPr>
        <b/>
        <sz val="12"/>
        <rFont val="Tms Rmn"/>
        <family val="0"/>
      </rPr>
      <t>_t</t>
    </r>
  </si>
  <si>
    <t>Turbulent F.</t>
  </si>
  <si>
    <t>Laminar F.</t>
  </si>
  <si>
    <t>[bar]</t>
  </si>
  <si>
    <r>
      <t xml:space="preserve">SET </t>
    </r>
    <r>
      <rPr>
        <b/>
        <sz val="12"/>
        <rFont val="Symbol"/>
        <family val="0"/>
      </rPr>
      <t>D</t>
    </r>
  </si>
  <si>
    <t>C6F14</t>
  </si>
  <si>
    <t>t, C</t>
  </si>
  <si>
    <t>Prandtl</t>
  </si>
  <si>
    <t>Footnotes</t>
  </si>
  <si>
    <t>[0]</t>
  </si>
  <si>
    <t>T, units of Kelvins; t, units of degrees C</t>
  </si>
  <si>
    <t>[1]</t>
  </si>
  <si>
    <t>Based on ASTM standard D-341 correlations (original viscosity in cSt)</t>
  </si>
  <si>
    <t>[2]</t>
  </si>
  <si>
    <t>Based on kinematic viscosity from ASTM D-341 and density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</si>
  <si>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</si>
  <si>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</si>
  <si>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</si>
  <si>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</si>
  <si>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</si>
  <si>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</si>
  <si>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</si>
  <si>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</si>
  <si>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</si>
  <si>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Based on Mouromtseff number; Saylor et. al., IEEE Transactions on Comp, Hyb, and Mfg Tech, Vol 11, No 4, Dec 1988</t>
  </si>
  <si>
    <t>Forced convection heat transfer performance, liquid only</t>
  </si>
  <si>
    <t>FOM: Figure of Merit</t>
  </si>
  <si>
    <t>FOM</t>
  </si>
  <si>
    <t>Q</t>
  </si>
  <si>
    <t>m</t>
  </si>
  <si>
    <t>[kg/s]</t>
  </si>
  <si>
    <t>Cp</t>
  </si>
  <si>
    <t>[C]</t>
  </si>
  <si>
    <t>[g/s]</t>
  </si>
  <si>
    <t>V</t>
  </si>
  <si>
    <t>l / s</t>
  </si>
  <si>
    <t>l/min</t>
  </si>
  <si>
    <t>c</t>
  </si>
  <si>
    <t>[mm]</t>
  </si>
  <si>
    <t>T_ID</t>
  </si>
  <si>
    <t>[m]</t>
  </si>
  <si>
    <t>Re</t>
  </si>
  <si>
    <t>[-]</t>
  </si>
  <si>
    <t>r</t>
  </si>
  <si>
    <t>Viscosity coef.</t>
  </si>
  <si>
    <t xml:space="preserve"> C</t>
  </si>
  <si>
    <t>t</t>
  </si>
  <si>
    <r>
      <t>r</t>
    </r>
  </si>
  <si>
    <t>n</t>
  </si>
  <si>
    <r>
      <t>m</t>
    </r>
  </si>
  <si>
    <t>k</t>
  </si>
  <si>
    <r>
      <t>b</t>
    </r>
  </si>
  <si>
    <r>
      <t>s</t>
    </r>
  </si>
  <si>
    <t xml:space="preserve"> cSt</t>
  </si>
  <si>
    <t xml:space="preserve">Pressure </t>
  </si>
  <si>
    <t>drop</t>
  </si>
  <si>
    <t>[Pa]</t>
  </si>
  <si>
    <t>[cm]</t>
  </si>
  <si>
    <r>
      <t>[W=Js</t>
    </r>
    <r>
      <rPr>
        <vertAlign val="superscript"/>
        <sz val="12"/>
        <rFont val="Tms Rmn"/>
        <family val="0"/>
      </rPr>
      <t>-1</t>
    </r>
    <r>
      <rPr>
        <sz val="12"/>
        <rFont val="Tms Rmn"/>
        <family val="0"/>
      </rPr>
      <t>]</t>
    </r>
  </si>
  <si>
    <r>
      <t>[J kg</t>
    </r>
    <r>
      <rPr>
        <vertAlign val="superscript"/>
        <sz val="12"/>
        <rFont val="Tms Rmn"/>
        <family val="0"/>
      </rPr>
      <t>-1</t>
    </r>
    <r>
      <rPr>
        <sz val="12"/>
        <rFont val="Tms Rmn"/>
        <family val="0"/>
      </rPr>
      <t>C</t>
    </r>
    <r>
      <rPr>
        <vertAlign val="superscript"/>
        <sz val="12"/>
        <rFont val="Tms Rmn"/>
        <family val="0"/>
      </rPr>
      <t>-1</t>
    </r>
    <r>
      <rPr>
        <sz val="12"/>
        <rFont val="Tms Rmn"/>
        <family val="0"/>
      </rPr>
      <t>]</t>
    </r>
  </si>
  <si>
    <r>
      <t>[kg m</t>
    </r>
    <r>
      <rPr>
        <vertAlign val="superscript"/>
        <sz val="12"/>
        <rFont val="Tms Rmn"/>
        <family val="0"/>
      </rPr>
      <t>-3</t>
    </r>
    <r>
      <rPr>
        <sz val="12"/>
        <rFont val="Tms Rmn"/>
        <family val="0"/>
      </rPr>
      <t>]</t>
    </r>
  </si>
  <si>
    <r>
      <t>[m</t>
    </r>
    <r>
      <rPr>
        <vertAlign val="superscript"/>
        <sz val="12"/>
        <rFont val="Tms Rmn"/>
        <family val="0"/>
      </rPr>
      <t>3</t>
    </r>
    <r>
      <rPr>
        <sz val="12"/>
        <rFont val="Tms Rmn"/>
        <family val="0"/>
      </rPr>
      <t>s</t>
    </r>
    <r>
      <rPr>
        <vertAlign val="superscript"/>
        <sz val="12"/>
        <rFont val="Tms Rmn"/>
        <family val="0"/>
      </rPr>
      <t>-1</t>
    </r>
    <r>
      <rPr>
        <sz val="12"/>
        <rFont val="Tms Rmn"/>
        <family val="0"/>
      </rPr>
      <t>]</t>
    </r>
  </si>
  <si>
    <r>
      <t>[m s</t>
    </r>
    <r>
      <rPr>
        <vertAlign val="superscript"/>
        <sz val="12"/>
        <rFont val="Tms Rmn"/>
        <family val="0"/>
      </rPr>
      <t>-1</t>
    </r>
    <r>
      <rPr>
        <sz val="12"/>
        <rFont val="Tms Rmn"/>
        <family val="0"/>
      </rPr>
      <t>]</t>
    </r>
  </si>
  <si>
    <r>
      <t>[kg m</t>
    </r>
    <r>
      <rPr>
        <vertAlign val="superscript"/>
        <sz val="12"/>
        <color indexed="8"/>
        <rFont val="Tms Rmn"/>
        <family val="0"/>
      </rPr>
      <t xml:space="preserve">-1 </t>
    </r>
    <r>
      <rPr>
        <sz val="12"/>
        <color indexed="8"/>
        <rFont val="Tms Rmn"/>
        <family val="0"/>
      </rPr>
      <t xml:space="preserve"> s</t>
    </r>
    <r>
      <rPr>
        <vertAlign val="superscript"/>
        <sz val="12"/>
        <color indexed="8"/>
        <rFont val="Tms Rmn"/>
        <family val="0"/>
      </rPr>
      <t>-1</t>
    </r>
    <r>
      <rPr>
        <sz val="12"/>
        <color indexed="8"/>
        <rFont val="Tms Rmn"/>
        <family val="0"/>
      </rPr>
      <t>]</t>
    </r>
    <r>
      <rPr>
        <vertAlign val="superscript"/>
        <sz val="12"/>
        <color indexed="8"/>
        <rFont val="Tms Rmn"/>
        <family val="0"/>
      </rPr>
      <t xml:space="preserve"> </t>
    </r>
  </si>
  <si>
    <r>
      <t>d</t>
    </r>
    <r>
      <rPr>
        <b/>
        <vertAlign val="subscript"/>
        <sz val="12"/>
        <rFont val="Tms Rmn"/>
        <family val="0"/>
      </rPr>
      <t>h</t>
    </r>
  </si>
  <si>
    <t>over_L</t>
  </si>
  <si>
    <r>
      <t xml:space="preserve">SET t </t>
    </r>
    <r>
      <rPr>
        <b/>
        <vertAlign val="subscript"/>
        <sz val="12"/>
        <rFont val="Tms Rmn"/>
        <family val="0"/>
      </rPr>
      <t>in</t>
    </r>
  </si>
  <si>
    <r>
      <t xml:space="preserve">t </t>
    </r>
    <r>
      <rPr>
        <b/>
        <vertAlign val="subscript"/>
        <sz val="12"/>
        <rFont val="Tms Rmn"/>
        <family val="0"/>
      </rPr>
      <t>out</t>
    </r>
  </si>
  <si>
    <r>
      <t xml:space="preserve">t </t>
    </r>
    <r>
      <rPr>
        <b/>
        <vertAlign val="subscript"/>
        <sz val="12"/>
        <rFont val="Tms Rmn"/>
        <family val="0"/>
      </rPr>
      <t>aver</t>
    </r>
  </si>
  <si>
    <r>
      <t>D</t>
    </r>
    <r>
      <rPr>
        <b/>
        <sz val="12"/>
        <color indexed="10"/>
        <rFont val="Tms Rmn"/>
        <family val="0"/>
      </rPr>
      <t>_t</t>
    </r>
  </si>
  <si>
    <r>
      <t xml:space="preserve">For </t>
    </r>
    <r>
      <rPr>
        <b/>
        <sz val="12"/>
        <color indexed="10"/>
        <rFont val="Tms Rmn"/>
        <family val="0"/>
      </rPr>
      <t>L =</t>
    </r>
  </si>
  <si>
    <t xml:space="preserve"> cPoise</t>
  </si>
  <si>
    <r>
      <t xml:space="preserve"> kg m</t>
    </r>
    <r>
      <rPr>
        <vertAlign val="superscript"/>
        <sz val="10"/>
        <color indexed="8"/>
        <rFont val="Tms Rmn"/>
        <family val="0"/>
      </rPr>
      <t>-3</t>
    </r>
  </si>
  <si>
    <r>
      <t xml:space="preserve"> m</t>
    </r>
    <r>
      <rPr>
        <vertAlign val="superscript"/>
        <sz val="10"/>
        <color indexed="8"/>
        <rFont val="Tms Rmn"/>
        <family val="0"/>
      </rPr>
      <t xml:space="preserve">2  </t>
    </r>
    <r>
      <rPr>
        <sz val="10"/>
        <color indexed="8"/>
        <rFont val="Tms Rmn"/>
        <family val="0"/>
      </rPr>
      <t>s</t>
    </r>
    <r>
      <rPr>
        <vertAlign val="superscript"/>
        <sz val="10"/>
        <color indexed="8"/>
        <rFont val="Tms Rmn"/>
        <family val="0"/>
      </rPr>
      <t>-1</t>
    </r>
  </si>
  <si>
    <r>
      <t xml:space="preserve"> kg m</t>
    </r>
    <r>
      <rPr>
        <vertAlign val="superscript"/>
        <sz val="10"/>
        <color indexed="8"/>
        <rFont val="Tms Rmn"/>
        <family val="0"/>
      </rPr>
      <t xml:space="preserve">-1 </t>
    </r>
    <r>
      <rPr>
        <sz val="10"/>
        <color indexed="8"/>
        <rFont val="Tms Rmn"/>
        <family val="0"/>
      </rPr>
      <t xml:space="preserve"> s</t>
    </r>
    <r>
      <rPr>
        <vertAlign val="superscript"/>
        <sz val="10"/>
        <color indexed="8"/>
        <rFont val="Tms Rmn"/>
        <family val="0"/>
      </rPr>
      <t>-1</t>
    </r>
  </si>
  <si>
    <r>
      <t xml:space="preserve"> J kg</t>
    </r>
    <r>
      <rPr>
        <vertAlign val="superscript"/>
        <sz val="10"/>
        <color indexed="8"/>
        <rFont val="Tms Rmn"/>
        <family val="0"/>
      </rPr>
      <t xml:space="preserve">-1 </t>
    </r>
    <r>
      <rPr>
        <sz val="10"/>
        <color indexed="8"/>
        <rFont val="Tms Rmn"/>
        <family val="0"/>
      </rPr>
      <t xml:space="preserve"> C</t>
    </r>
    <r>
      <rPr>
        <vertAlign val="superscript"/>
        <sz val="10"/>
        <color indexed="8"/>
        <rFont val="Tms Rmn"/>
        <family val="0"/>
      </rPr>
      <t>-1</t>
    </r>
  </si>
  <si>
    <r>
      <t xml:space="preserve"> W m</t>
    </r>
    <r>
      <rPr>
        <vertAlign val="superscript"/>
        <sz val="10"/>
        <color indexed="8"/>
        <rFont val="Tms Rmn"/>
        <family val="0"/>
      </rPr>
      <t xml:space="preserve">-1 </t>
    </r>
    <r>
      <rPr>
        <sz val="10"/>
        <color indexed="8"/>
        <rFont val="Tms Rmn"/>
        <family val="0"/>
      </rPr>
      <t xml:space="preserve"> C</t>
    </r>
    <r>
      <rPr>
        <vertAlign val="superscript"/>
        <sz val="10"/>
        <color indexed="8"/>
        <rFont val="Tms Rmn"/>
        <family val="0"/>
      </rPr>
      <t>-1</t>
    </r>
  </si>
  <si>
    <r>
      <t xml:space="preserve"> C</t>
    </r>
    <r>
      <rPr>
        <vertAlign val="superscript"/>
        <sz val="10"/>
        <color indexed="8"/>
        <rFont val="Tms Rmn"/>
        <family val="0"/>
      </rPr>
      <t>-1</t>
    </r>
  </si>
  <si>
    <r>
      <t xml:space="preserve"> N m</t>
    </r>
    <r>
      <rPr>
        <vertAlign val="superscript"/>
        <sz val="10"/>
        <color indexed="8"/>
        <rFont val="Tms Rmn"/>
        <family val="0"/>
      </rPr>
      <t>-1</t>
    </r>
    <r>
      <rPr>
        <sz val="10"/>
        <color indexed="8"/>
        <rFont val="Tms Rmn"/>
        <family val="0"/>
      </rPr>
      <t xml:space="preserve"> </t>
    </r>
  </si>
  <si>
    <r>
      <t xml:space="preserve">Turbulent internal flow; FOM = </t>
    </r>
    <r>
      <rPr>
        <sz val="10"/>
        <color indexed="8"/>
        <rFont val="Symbol"/>
        <family val="1"/>
      </rPr>
      <t>r</t>
    </r>
    <r>
      <rPr>
        <vertAlign val="superscript"/>
        <sz val="10"/>
        <color indexed="8"/>
        <rFont val="Tms Rmn"/>
        <family val="0"/>
      </rPr>
      <t xml:space="preserve">0.8 </t>
    </r>
    <r>
      <rPr>
        <sz val="10"/>
        <color indexed="8"/>
        <rFont val="Tms Rmn"/>
        <family val="0"/>
      </rPr>
      <t xml:space="preserve"> k</t>
    </r>
    <r>
      <rPr>
        <vertAlign val="superscript"/>
        <sz val="10"/>
        <color indexed="8"/>
        <rFont val="Tms Rmn"/>
        <family val="0"/>
      </rPr>
      <t xml:space="preserve">0.6 </t>
    </r>
    <r>
      <rPr>
        <sz val="10"/>
        <color indexed="8"/>
        <rFont val="Tms Rmn"/>
        <family val="0"/>
      </rPr>
      <t xml:space="preserve"> Cp</t>
    </r>
    <r>
      <rPr>
        <vertAlign val="superscript"/>
        <sz val="10"/>
        <color indexed="8"/>
        <rFont val="Tms Rmn"/>
        <family val="0"/>
      </rPr>
      <t xml:space="preserve">0.4 </t>
    </r>
    <r>
      <rPr>
        <sz val="10"/>
        <color indexed="8"/>
        <rFont val="Tms Rmn"/>
        <family val="0"/>
      </rPr>
      <t xml:space="preserve"> </t>
    </r>
    <r>
      <rPr>
        <sz val="10"/>
        <color indexed="8"/>
        <rFont val="Symbol"/>
        <family val="1"/>
      </rPr>
      <t>m</t>
    </r>
    <r>
      <rPr>
        <vertAlign val="superscript"/>
        <sz val="10"/>
        <color indexed="8"/>
        <rFont val="Tms Rmn"/>
        <family val="0"/>
      </rPr>
      <t>-0.4</t>
    </r>
  </si>
  <si>
    <t>Turbulent flow</t>
  </si>
  <si>
    <t>Colburn Equation</t>
  </si>
  <si>
    <t>Pr</t>
  </si>
  <si>
    <t>HTC</t>
  </si>
  <si>
    <t>x2</t>
  </si>
  <si>
    <t>x</t>
  </si>
  <si>
    <t xml:space="preserve">l </t>
  </si>
  <si>
    <t xml:space="preserve">x </t>
  </si>
  <si>
    <t>L/D</t>
  </si>
  <si>
    <t>Colburn</t>
  </si>
  <si>
    <t>Seider -Tate</t>
  </si>
  <si>
    <r>
      <t>Nu</t>
    </r>
    <r>
      <rPr>
        <vertAlign val="subscript"/>
        <sz val="14"/>
        <rFont val="Tms Rmn"/>
        <family val="0"/>
      </rPr>
      <t>D</t>
    </r>
  </si>
  <si>
    <r>
      <t>m</t>
    </r>
    <r>
      <rPr>
        <b/>
        <vertAlign val="subscript"/>
        <sz val="12"/>
        <rFont val="Times New Roman"/>
        <family val="1"/>
      </rPr>
      <t>w</t>
    </r>
  </si>
  <si>
    <r>
      <t xml:space="preserve">t </t>
    </r>
    <r>
      <rPr>
        <b/>
        <vertAlign val="subscript"/>
        <sz val="12"/>
        <rFont val="Tms Rmn"/>
        <family val="0"/>
      </rPr>
      <t>w</t>
    </r>
  </si>
  <si>
    <t>Gnielinski Equation:</t>
  </si>
  <si>
    <t>Seider -Tate Equation:</t>
  </si>
  <si>
    <r>
      <t>Nu</t>
    </r>
    <r>
      <rPr>
        <vertAlign val="subscript"/>
        <sz val="14"/>
        <color indexed="12"/>
        <rFont val="Tms Rmn"/>
        <family val="0"/>
      </rPr>
      <t>D</t>
    </r>
    <r>
      <rPr>
        <sz val="14"/>
        <color indexed="12"/>
        <rFont val="Tms Rmn"/>
        <family val="0"/>
      </rPr>
      <t>=(HTC*D)/</t>
    </r>
    <r>
      <rPr>
        <sz val="14"/>
        <color indexed="12"/>
        <rFont val="Symbol"/>
        <family val="1"/>
      </rPr>
      <t>l = [(</t>
    </r>
    <r>
      <rPr>
        <sz val="14"/>
        <color indexed="12"/>
        <rFont val="Times New Roman"/>
        <family val="1"/>
      </rPr>
      <t>f</t>
    </r>
    <r>
      <rPr>
        <sz val="14"/>
        <color indexed="12"/>
        <rFont val="Symbol"/>
        <family val="1"/>
      </rPr>
      <t>/2)</t>
    </r>
    <r>
      <rPr>
        <sz val="14"/>
        <color indexed="12"/>
        <rFont val="Times New Roman"/>
        <family val="1"/>
      </rPr>
      <t>(Re - 10</t>
    </r>
    <r>
      <rPr>
        <vertAlign val="superscript"/>
        <sz val="14"/>
        <color indexed="12"/>
        <rFont val="Times New Roman"/>
        <family val="1"/>
      </rPr>
      <t>3</t>
    </r>
    <r>
      <rPr>
        <sz val="14"/>
        <color indexed="12"/>
        <rFont val="Times New Roman"/>
        <family val="1"/>
      </rPr>
      <t>)Pr]/[1+12.7(f/2)</t>
    </r>
    <r>
      <rPr>
        <vertAlign val="superscript"/>
        <sz val="14"/>
        <color indexed="12"/>
        <rFont val="Times New Roman"/>
        <family val="1"/>
      </rPr>
      <t>0.5</t>
    </r>
    <r>
      <rPr>
        <sz val="14"/>
        <color indexed="12"/>
        <rFont val="Times New Roman"/>
        <family val="1"/>
      </rPr>
      <t>(Pr</t>
    </r>
    <r>
      <rPr>
        <vertAlign val="superscript"/>
        <sz val="14"/>
        <color indexed="12"/>
        <rFont val="Times New Roman"/>
        <family val="1"/>
      </rPr>
      <t>0.66</t>
    </r>
    <r>
      <rPr>
        <sz val="14"/>
        <color indexed="12"/>
        <rFont val="Times New Roman"/>
        <family val="1"/>
      </rPr>
      <t>-1)]</t>
    </r>
  </si>
  <si>
    <t xml:space="preserve">Gnielinski </t>
  </si>
  <si>
    <r>
      <t>[W/m</t>
    </r>
    <r>
      <rPr>
        <b/>
        <vertAlign val="superscript"/>
        <sz val="10"/>
        <color indexed="21"/>
        <rFont val="Tms Rmn"/>
        <family val="0"/>
      </rPr>
      <t>2</t>
    </r>
    <r>
      <rPr>
        <b/>
        <sz val="10"/>
        <color indexed="21"/>
        <rFont val="Tms Rmn"/>
        <family val="0"/>
      </rPr>
      <t>K]</t>
    </r>
  </si>
  <si>
    <r>
      <t>[W/m</t>
    </r>
    <r>
      <rPr>
        <b/>
        <vertAlign val="superscript"/>
        <sz val="10"/>
        <color indexed="12"/>
        <rFont val="Tms Rmn"/>
        <family val="0"/>
      </rPr>
      <t>2</t>
    </r>
    <r>
      <rPr>
        <b/>
        <sz val="10"/>
        <color indexed="12"/>
        <rFont val="Tms Rmn"/>
        <family val="0"/>
      </rPr>
      <t>K]</t>
    </r>
  </si>
  <si>
    <r>
      <t>[W/m</t>
    </r>
    <r>
      <rPr>
        <b/>
        <vertAlign val="superscript"/>
        <sz val="10"/>
        <color indexed="53"/>
        <rFont val="Tms Rmn"/>
        <family val="0"/>
      </rPr>
      <t>2</t>
    </r>
    <r>
      <rPr>
        <b/>
        <sz val="10"/>
        <color indexed="53"/>
        <rFont val="Tms Rmn"/>
        <family val="0"/>
      </rPr>
      <t>K]</t>
    </r>
  </si>
  <si>
    <r>
      <t>Nu</t>
    </r>
    <r>
      <rPr>
        <b/>
        <vertAlign val="subscript"/>
        <sz val="14"/>
        <color indexed="12"/>
        <rFont val="Tms Rmn"/>
        <family val="0"/>
      </rPr>
      <t>D</t>
    </r>
    <r>
      <rPr>
        <b/>
        <sz val="14"/>
        <color indexed="12"/>
        <rFont val="Tms Rmn"/>
        <family val="0"/>
      </rPr>
      <t>=(HTC*D)/</t>
    </r>
    <r>
      <rPr>
        <b/>
        <sz val="14"/>
        <color indexed="12"/>
        <rFont val="Symbol"/>
        <family val="1"/>
      </rPr>
      <t xml:space="preserve">l = 0.027 </t>
    </r>
    <r>
      <rPr>
        <b/>
        <sz val="14"/>
        <color indexed="12"/>
        <rFont val="Times New Roman"/>
        <family val="1"/>
      </rPr>
      <t>Re</t>
    </r>
    <r>
      <rPr>
        <b/>
        <vertAlign val="superscript"/>
        <sz val="14"/>
        <color indexed="12"/>
        <rFont val="Times New Roman"/>
        <family val="1"/>
      </rPr>
      <t>4/5</t>
    </r>
    <r>
      <rPr>
        <b/>
        <sz val="14"/>
        <color indexed="12"/>
        <rFont val="Times New Roman"/>
        <family val="1"/>
      </rPr>
      <t>Pr</t>
    </r>
    <r>
      <rPr>
        <b/>
        <vertAlign val="superscript"/>
        <sz val="14"/>
        <color indexed="12"/>
        <rFont val="Times New Roman"/>
        <family val="1"/>
      </rPr>
      <t>1/3</t>
    </r>
    <r>
      <rPr>
        <b/>
        <sz val="14"/>
        <color indexed="12"/>
        <rFont val="Times New Roman"/>
        <family val="1"/>
      </rPr>
      <t>(</t>
    </r>
    <r>
      <rPr>
        <b/>
        <sz val="14"/>
        <color indexed="12"/>
        <rFont val="Symbol"/>
        <family val="1"/>
      </rPr>
      <t>m/m</t>
    </r>
    <r>
      <rPr>
        <b/>
        <vertAlign val="subscript"/>
        <sz val="14"/>
        <color indexed="12"/>
        <rFont val="Times New Roman"/>
        <family val="1"/>
      </rPr>
      <t>w</t>
    </r>
    <r>
      <rPr>
        <b/>
        <sz val="14"/>
        <color indexed="12"/>
        <rFont val="Times New Roman"/>
        <family val="1"/>
      </rPr>
      <t>)</t>
    </r>
    <r>
      <rPr>
        <b/>
        <vertAlign val="superscript"/>
        <sz val="14"/>
        <color indexed="12"/>
        <rFont val="Times New Roman"/>
        <family val="1"/>
      </rPr>
      <t>0.14</t>
    </r>
  </si>
  <si>
    <r>
      <t>Nu</t>
    </r>
    <r>
      <rPr>
        <b/>
        <vertAlign val="subscript"/>
        <sz val="14"/>
        <color indexed="10"/>
        <rFont val="Tms Rmn"/>
        <family val="0"/>
      </rPr>
      <t>D</t>
    </r>
    <r>
      <rPr>
        <b/>
        <sz val="14"/>
        <color indexed="10"/>
        <rFont val="Tms Rmn"/>
        <family val="0"/>
      </rPr>
      <t>=(HTC*D)/</t>
    </r>
    <r>
      <rPr>
        <b/>
        <sz val="14"/>
        <color indexed="10"/>
        <rFont val="Symbol"/>
        <family val="1"/>
      </rPr>
      <t xml:space="preserve">l = 0.023 </t>
    </r>
    <r>
      <rPr>
        <b/>
        <sz val="14"/>
        <color indexed="10"/>
        <rFont val="Times New Roman"/>
        <family val="1"/>
      </rPr>
      <t>Re</t>
    </r>
    <r>
      <rPr>
        <b/>
        <vertAlign val="superscript"/>
        <sz val="14"/>
        <color indexed="10"/>
        <rFont val="Times New Roman"/>
        <family val="1"/>
      </rPr>
      <t>4/5</t>
    </r>
    <r>
      <rPr>
        <b/>
        <sz val="14"/>
        <color indexed="10"/>
        <rFont val="Times New Roman"/>
        <family val="1"/>
      </rPr>
      <t>Pr</t>
    </r>
    <r>
      <rPr>
        <b/>
        <vertAlign val="superscript"/>
        <sz val="14"/>
        <color indexed="10"/>
        <rFont val="Times New Roman"/>
        <family val="1"/>
      </rPr>
      <t>1/3</t>
    </r>
  </si>
  <si>
    <r>
      <t>Nu</t>
    </r>
    <r>
      <rPr>
        <b/>
        <vertAlign val="subscript"/>
        <sz val="14"/>
        <color indexed="12"/>
        <rFont val="Tms Rmn"/>
        <family val="0"/>
      </rPr>
      <t>D</t>
    </r>
    <r>
      <rPr>
        <b/>
        <sz val="14"/>
        <color indexed="12"/>
        <rFont val="Tms Rmn"/>
        <family val="0"/>
      </rPr>
      <t>=(HTC*D)/</t>
    </r>
    <r>
      <rPr>
        <b/>
        <sz val="14"/>
        <color indexed="12"/>
        <rFont val="Symbol"/>
        <family val="1"/>
      </rPr>
      <t>l =0.012(</t>
    </r>
    <r>
      <rPr>
        <b/>
        <sz val="14"/>
        <color indexed="12"/>
        <rFont val="Times New Roman"/>
        <family val="1"/>
      </rPr>
      <t>Re</t>
    </r>
    <r>
      <rPr>
        <b/>
        <vertAlign val="superscript"/>
        <sz val="14"/>
        <color indexed="12"/>
        <rFont val="Times New Roman"/>
        <family val="1"/>
      </rPr>
      <t>0.87</t>
    </r>
    <r>
      <rPr>
        <b/>
        <sz val="14"/>
        <color indexed="12"/>
        <rFont val="Times New Roman"/>
        <family val="1"/>
      </rPr>
      <t>-280)Pr</t>
    </r>
    <r>
      <rPr>
        <b/>
        <vertAlign val="superscript"/>
        <sz val="14"/>
        <color indexed="12"/>
        <rFont val="Times New Roman"/>
        <family val="1"/>
      </rPr>
      <t>0.4</t>
    </r>
  </si>
  <si>
    <t>Prediction of the HTC for C6F14</t>
  </si>
  <si>
    <r>
      <t>where "</t>
    </r>
    <r>
      <rPr>
        <b/>
        <sz val="12"/>
        <rFont val="Tms Rmn"/>
        <family val="0"/>
      </rPr>
      <t>f</t>
    </r>
    <r>
      <rPr>
        <sz val="12"/>
        <rFont val="Tms Rmn"/>
        <family val="0"/>
      </rPr>
      <t>" is supplied from the diagram of the friction factor</t>
    </r>
  </si>
  <si>
    <t>or for  1.5&lt;Pr&lt;500  and  3 103 &lt; Re &lt; 106 one can use:</t>
  </si>
  <si>
    <r>
      <t>Pixel stave test ---&gt; to remove from 80 W/cm</t>
    </r>
    <r>
      <rPr>
        <b/>
        <vertAlign val="superscript"/>
        <sz val="16"/>
        <color indexed="10"/>
        <rFont val="Tms Rmn"/>
        <family val="0"/>
      </rPr>
      <t>2</t>
    </r>
    <r>
      <rPr>
        <b/>
        <sz val="16"/>
        <color indexed="10"/>
        <rFont val="Tms Rmn"/>
        <family val="0"/>
      </rPr>
      <t xml:space="preserve"> to 140 W/cm</t>
    </r>
    <r>
      <rPr>
        <b/>
        <vertAlign val="superscript"/>
        <sz val="16"/>
        <color indexed="10"/>
        <rFont val="Tms Rmn"/>
        <family val="0"/>
      </rPr>
      <t xml:space="preserve">2;  </t>
    </r>
    <r>
      <rPr>
        <b/>
        <sz val="16"/>
        <color indexed="10"/>
        <rFont val="Tms Rmn"/>
        <family val="0"/>
      </rPr>
      <t>Single fluid - C</t>
    </r>
    <r>
      <rPr>
        <b/>
        <vertAlign val="subscript"/>
        <sz val="16"/>
        <color indexed="10"/>
        <rFont val="Tms Rmn"/>
        <family val="0"/>
      </rPr>
      <t>6</t>
    </r>
    <r>
      <rPr>
        <b/>
        <sz val="16"/>
        <color indexed="10"/>
        <rFont val="Tms Rmn"/>
        <family val="0"/>
      </rPr>
      <t>F</t>
    </r>
    <r>
      <rPr>
        <b/>
        <vertAlign val="subscript"/>
        <sz val="16"/>
        <color indexed="10"/>
        <rFont val="Tms Rmn"/>
        <family val="0"/>
      </rPr>
      <t>14</t>
    </r>
    <r>
      <rPr>
        <b/>
        <sz val="16"/>
        <color indexed="10"/>
        <rFont val="Tms Rmn"/>
        <family val="0"/>
      </rPr>
      <t xml:space="preserve"> liquid !</t>
    </r>
  </si>
  <si>
    <t>Prepared by Vic Vacek</t>
  </si>
  <si>
    <t>[W=Js-1]</t>
  </si>
  <si>
    <t xml:space="preserve">   PF-5060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</si>
</sst>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_-* #,##0&quot; Kč&quot;_-;\-* #,##0&quot; Kč&quot;_-;_-* &quot;-&quot;&quot; Kč&quot;_-;_-@_-"/>
    <numFmt numFmtId="169" formatCode="_-* #,##0_ _K_č_-;\-* #,##0_ _K_č_-;_-* &quot;-&quot;_ _K_č_-;_-@_-"/>
    <numFmt numFmtId="170" formatCode="_-* #,##0.00&quot; Kč&quot;_-;\-* #,##0.00&quot; Kč&quot;_-;_-* &quot;-&quot;??&quot; Kč&quot;_-;_-@_-"/>
    <numFmt numFmtId="171" formatCode="_-* #,##0.00_ _K_č_-;\-* #,##0.00_ _K_č_-;_-* &quot;-&quot;??_ _K_č_-;_-@_-"/>
    <numFmt numFmtId="172" formatCode="General_)"/>
    <numFmt numFmtId="173" formatCode="0.00000"/>
    <numFmt numFmtId="174" formatCode="0.0000"/>
    <numFmt numFmtId="175" formatCode="0.000000"/>
    <numFmt numFmtId="176" formatCode="0.00000000"/>
    <numFmt numFmtId="177" formatCode="0.00000000E+00"/>
    <numFmt numFmtId="178" formatCode="0.0000E+00"/>
    <numFmt numFmtId="179" formatCode="0.000"/>
    <numFmt numFmtId="180" formatCode="0.0"/>
    <numFmt numFmtId="181" formatCode="0.000E+00"/>
    <numFmt numFmtId="182" formatCode="0.0E+00"/>
  </numFmts>
  <fonts count="81">
    <font>
      <sz val="10"/>
      <name val="Arial"/>
      <family val="0"/>
    </font>
    <font>
      <b/>
      <sz val="10"/>
      <color indexed="8"/>
      <name val="Arial"/>
      <family val="2"/>
    </font>
    <font>
      <sz val="9.5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vertAlign val="superscript"/>
      <sz val="10"/>
      <color indexed="8"/>
      <name val="Tms Rmn"/>
      <family val="0"/>
    </font>
    <font>
      <vertAlign val="subscript"/>
      <sz val="10"/>
      <color indexed="8"/>
      <name val="Tms Rmn"/>
      <family val="0"/>
    </font>
    <font>
      <b/>
      <sz val="10"/>
      <color indexed="10"/>
      <name val="Tms Rmn"/>
      <family val="0"/>
    </font>
    <font>
      <b/>
      <sz val="12"/>
      <name val="Tms Rmn"/>
      <family val="0"/>
    </font>
    <font>
      <sz val="12"/>
      <name val="Tms Rmn"/>
      <family val="0"/>
    </font>
    <font>
      <b/>
      <sz val="12"/>
      <color indexed="10"/>
      <name val="Tms Rmn"/>
      <family val="0"/>
    </font>
    <font>
      <sz val="12"/>
      <color indexed="10"/>
      <name val="Tms Rmn"/>
      <family val="0"/>
    </font>
    <font>
      <sz val="18"/>
      <color indexed="10"/>
      <name val="Tms Rmn"/>
      <family val="0"/>
    </font>
    <font>
      <b/>
      <sz val="12"/>
      <name val="Symbol"/>
      <family val="0"/>
    </font>
    <font>
      <b/>
      <sz val="9"/>
      <color indexed="10"/>
      <name val="Tms Rmn"/>
      <family val="0"/>
    </font>
    <font>
      <vertAlign val="superscript"/>
      <sz val="12"/>
      <name val="Tms Rmn"/>
      <family val="0"/>
    </font>
    <font>
      <sz val="12"/>
      <color indexed="8"/>
      <name val="Tms Rmn"/>
      <family val="0"/>
    </font>
    <font>
      <vertAlign val="superscript"/>
      <sz val="12"/>
      <color indexed="8"/>
      <name val="Tms Rmn"/>
      <family val="0"/>
    </font>
    <font>
      <b/>
      <vertAlign val="subscript"/>
      <sz val="12"/>
      <name val="Tms Rmn"/>
      <family val="0"/>
    </font>
    <font>
      <b/>
      <sz val="12"/>
      <color indexed="10"/>
      <name val="Symbol"/>
      <family val="0"/>
    </font>
    <font>
      <b/>
      <sz val="12"/>
      <color indexed="14"/>
      <name val="Tms Rmn"/>
      <family val="0"/>
    </font>
    <font>
      <b/>
      <sz val="16"/>
      <color indexed="10"/>
      <name val="Tms Rmn"/>
      <family val="0"/>
    </font>
    <font>
      <b/>
      <vertAlign val="superscript"/>
      <sz val="16"/>
      <color indexed="10"/>
      <name val="Tms Rmn"/>
      <family val="0"/>
    </font>
    <font>
      <b/>
      <vertAlign val="subscript"/>
      <sz val="16"/>
      <color indexed="10"/>
      <name val="Tms Rmn"/>
      <family val="0"/>
    </font>
    <font>
      <b/>
      <sz val="10"/>
      <color indexed="8"/>
      <name val="Symbol"/>
      <family val="1"/>
    </font>
    <font>
      <sz val="10"/>
      <color indexed="8"/>
      <name val="Symbol"/>
      <family val="1"/>
    </font>
    <font>
      <sz val="14"/>
      <color indexed="10"/>
      <name val="Tms Rmn"/>
      <family val="0"/>
    </font>
    <font>
      <sz val="10"/>
      <color indexed="10"/>
      <name val="Tms Rmn"/>
      <family val="0"/>
    </font>
    <font>
      <b/>
      <sz val="10"/>
      <name val="Symbol"/>
      <family val="1"/>
    </font>
    <font>
      <sz val="14"/>
      <name val="Tms Rmn"/>
      <family val="0"/>
    </font>
    <font>
      <b/>
      <sz val="10"/>
      <color indexed="21"/>
      <name val="Tms Rmn"/>
      <family val="0"/>
    </font>
    <font>
      <sz val="14"/>
      <color indexed="12"/>
      <name val="Tms Rmn"/>
      <family val="0"/>
    </font>
    <font>
      <b/>
      <sz val="10"/>
      <color indexed="12"/>
      <name val="Tms Rmn"/>
      <family val="0"/>
    </font>
    <font>
      <vertAlign val="subscript"/>
      <sz val="14"/>
      <color indexed="12"/>
      <name val="Tms Rmn"/>
      <family val="0"/>
    </font>
    <font>
      <sz val="14"/>
      <color indexed="12"/>
      <name val="Symbol"/>
      <family val="1"/>
    </font>
    <font>
      <sz val="14"/>
      <color indexed="12"/>
      <name val="Times New Roman"/>
      <family val="1"/>
    </font>
    <font>
      <vertAlign val="superscript"/>
      <sz val="14"/>
      <color indexed="12"/>
      <name val="Times New Roman"/>
      <family val="1"/>
    </font>
    <font>
      <sz val="14"/>
      <name val="Symbol"/>
      <family val="1"/>
    </font>
    <font>
      <vertAlign val="subscript"/>
      <sz val="14"/>
      <name val="Tms Rmn"/>
      <family val="0"/>
    </font>
    <font>
      <b/>
      <sz val="14"/>
      <color indexed="21"/>
      <name val="Tms Rmn"/>
      <family val="0"/>
    </font>
    <font>
      <b/>
      <sz val="14"/>
      <color indexed="12"/>
      <name val="Tms Rmn"/>
      <family val="0"/>
    </font>
    <font>
      <b/>
      <vertAlign val="subscript"/>
      <sz val="12"/>
      <name val="Times New Roman"/>
      <family val="1"/>
    </font>
    <font>
      <vertAlign val="superscript"/>
      <sz val="10"/>
      <name val="Tms Rmn"/>
      <family val="0"/>
    </font>
    <font>
      <b/>
      <sz val="14"/>
      <name val="Tms Rmn"/>
      <family val="0"/>
    </font>
    <font>
      <b/>
      <sz val="14"/>
      <color indexed="53"/>
      <name val="Tms Rmn"/>
      <family val="0"/>
    </font>
    <font>
      <b/>
      <vertAlign val="superscript"/>
      <sz val="10"/>
      <color indexed="21"/>
      <name val="Tms Rmn"/>
      <family val="0"/>
    </font>
    <font>
      <b/>
      <vertAlign val="superscript"/>
      <sz val="10"/>
      <color indexed="12"/>
      <name val="Tms Rmn"/>
      <family val="0"/>
    </font>
    <font>
      <b/>
      <sz val="10"/>
      <color indexed="53"/>
      <name val="Tms Rmn"/>
      <family val="0"/>
    </font>
    <font>
      <b/>
      <vertAlign val="superscript"/>
      <sz val="10"/>
      <color indexed="53"/>
      <name val="Tms Rmn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.5"/>
      <name val="Arial"/>
      <family val="0"/>
    </font>
    <font>
      <vertAlign val="superscript"/>
      <sz val="9.5"/>
      <name val="Arial"/>
      <family val="0"/>
    </font>
    <font>
      <b/>
      <sz val="10.75"/>
      <name val="Arial"/>
      <family val="0"/>
    </font>
    <font>
      <b/>
      <sz val="10.75"/>
      <name val="Symbol"/>
      <family val="1"/>
    </font>
    <font>
      <b/>
      <sz val="8.25"/>
      <name val="Arial"/>
      <family val="0"/>
    </font>
    <font>
      <sz val="8.25"/>
      <name val="Arial"/>
      <family val="0"/>
    </font>
    <font>
      <vertAlign val="superscript"/>
      <sz val="8.25"/>
      <name val="Arial"/>
      <family val="0"/>
    </font>
    <font>
      <b/>
      <sz val="11.5"/>
      <name val="Arial"/>
      <family val="2"/>
    </font>
    <font>
      <b/>
      <sz val="10.25"/>
      <name val="Arial"/>
      <family val="0"/>
    </font>
    <font>
      <b/>
      <sz val="10"/>
      <name val="Arial"/>
      <family val="0"/>
    </font>
    <font>
      <sz val="10.75"/>
      <name val="Arial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b/>
      <vertAlign val="subscript"/>
      <sz val="14"/>
      <color indexed="12"/>
      <name val="Tms Rmn"/>
      <family val="0"/>
    </font>
    <font>
      <b/>
      <sz val="14"/>
      <color indexed="12"/>
      <name val="Symbol"/>
      <family val="1"/>
    </font>
    <font>
      <b/>
      <sz val="14"/>
      <color indexed="12"/>
      <name val="Times New Roman"/>
      <family val="1"/>
    </font>
    <font>
      <b/>
      <vertAlign val="superscript"/>
      <sz val="14"/>
      <color indexed="12"/>
      <name val="Times New Roman"/>
      <family val="1"/>
    </font>
    <font>
      <b/>
      <vertAlign val="subscript"/>
      <sz val="14"/>
      <color indexed="12"/>
      <name val="Times New Roman"/>
      <family val="1"/>
    </font>
    <font>
      <b/>
      <sz val="14"/>
      <color indexed="10"/>
      <name val="Tms Rmn"/>
      <family val="0"/>
    </font>
    <font>
      <b/>
      <vertAlign val="subscript"/>
      <sz val="14"/>
      <color indexed="10"/>
      <name val="Tms Rmn"/>
      <family val="0"/>
    </font>
    <font>
      <b/>
      <sz val="14"/>
      <color indexed="10"/>
      <name val="Symbol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u val="single"/>
      <sz val="14"/>
      <color indexed="12"/>
      <name val="Tms Rmn"/>
      <family val="0"/>
    </font>
    <font>
      <b/>
      <u val="single"/>
      <sz val="14"/>
      <color indexed="53"/>
      <name val="Tms Rmn"/>
      <family val="0"/>
    </font>
    <font>
      <b/>
      <u val="single"/>
      <sz val="14"/>
      <color indexed="21"/>
      <name val="Tms Rmn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1" fontId="6" fillId="0" borderId="6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/>
    </xf>
    <xf numFmtId="11" fontId="11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180" fontId="11" fillId="0" borderId="8" xfId="0" applyNumberFormat="1" applyFont="1" applyBorder="1" applyAlignment="1">
      <alignment/>
    </xf>
    <xf numFmtId="174" fontId="11" fillId="0" borderId="8" xfId="0" applyNumberFormat="1" applyFont="1" applyBorder="1" applyAlignment="1">
      <alignment/>
    </xf>
    <xf numFmtId="2" fontId="11" fillId="0" borderId="8" xfId="0" applyNumberFormat="1" applyFont="1" applyBorder="1" applyAlignment="1">
      <alignment horizontal="center"/>
    </xf>
    <xf numFmtId="179" fontId="11" fillId="4" borderId="8" xfId="0" applyNumberFormat="1" applyFont="1" applyFill="1" applyBorder="1" applyAlignment="1">
      <alignment/>
    </xf>
    <xf numFmtId="2" fontId="11" fillId="2" borderId="8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/>
    </xf>
    <xf numFmtId="2" fontId="11" fillId="5" borderId="8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180" fontId="11" fillId="6" borderId="9" xfId="0" applyNumberFormat="1" applyFont="1" applyFill="1" applyBorder="1" applyAlignment="1">
      <alignment/>
    </xf>
    <xf numFmtId="180" fontId="11" fillId="7" borderId="9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/>
    </xf>
    <xf numFmtId="180" fontId="11" fillId="5" borderId="8" xfId="0" applyNumberFormat="1" applyFont="1" applyFill="1" applyBorder="1" applyAlignment="1">
      <alignment/>
    </xf>
    <xf numFmtId="0" fontId="18" fillId="5" borderId="8" xfId="0" applyFont="1" applyFill="1" applyBorder="1" applyAlignment="1" applyProtection="1">
      <alignment horizontal="center"/>
      <protection/>
    </xf>
    <xf numFmtId="11" fontId="11" fillId="5" borderId="8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26" fillId="0" borderId="4" xfId="0" applyFont="1" applyBorder="1" applyAlignment="1" applyProtection="1">
      <alignment horizontal="center"/>
      <protection/>
    </xf>
    <xf numFmtId="0" fontId="26" fillId="0" borderId="2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18" xfId="0" applyFont="1" applyFill="1" applyBorder="1" applyAlignment="1">
      <alignment horizontal="right"/>
    </xf>
    <xf numFmtId="2" fontId="3" fillId="8" borderId="19" xfId="0" applyNumberFormat="1" applyFont="1" applyFill="1" applyBorder="1" applyAlignment="1">
      <alignment horizontal="right"/>
    </xf>
    <xf numFmtId="174" fontId="3" fillId="8" borderId="19" xfId="0" applyNumberFormat="1" applyFont="1" applyFill="1" applyBorder="1" applyAlignment="1">
      <alignment horizontal="right"/>
    </xf>
    <xf numFmtId="11" fontId="3" fillId="8" borderId="19" xfId="0" applyNumberFormat="1" applyFont="1" applyFill="1" applyBorder="1" applyAlignment="1">
      <alignment horizontal="right"/>
    </xf>
    <xf numFmtId="173" fontId="3" fillId="8" borderId="19" xfId="0" applyNumberFormat="1" applyFont="1" applyFill="1" applyBorder="1" applyAlignment="1">
      <alignment horizontal="right"/>
    </xf>
    <xf numFmtId="2" fontId="6" fillId="8" borderId="19" xfId="0" applyNumberFormat="1" applyFont="1" applyFill="1" applyBorder="1" applyAlignment="1" applyProtection="1">
      <alignment horizontal="right"/>
      <protection/>
    </xf>
    <xf numFmtId="1" fontId="6" fillId="8" borderId="19" xfId="0" applyNumberFormat="1" applyFont="1" applyFill="1" applyBorder="1" applyAlignment="1" applyProtection="1">
      <alignment horizontal="right"/>
      <protection/>
    </xf>
    <xf numFmtId="2" fontId="6" fillId="8" borderId="20" xfId="0" applyNumberFormat="1" applyFont="1" applyFill="1" applyBorder="1" applyAlignment="1" applyProtection="1">
      <alignment horizontal="right"/>
      <protection/>
    </xf>
    <xf numFmtId="2" fontId="3" fillId="8" borderId="21" xfId="0" applyNumberFormat="1" applyFont="1" applyFill="1" applyBorder="1" applyAlignment="1">
      <alignment horizontal="right"/>
    </xf>
    <xf numFmtId="0" fontId="3" fillId="8" borderId="9" xfId="0" applyFont="1" applyFill="1" applyBorder="1" applyAlignment="1">
      <alignment horizontal="right"/>
    </xf>
    <xf numFmtId="2" fontId="3" fillId="8" borderId="8" xfId="0" applyNumberFormat="1" applyFont="1" applyFill="1" applyBorder="1" applyAlignment="1">
      <alignment horizontal="right"/>
    </xf>
    <xf numFmtId="174" fontId="3" fillId="8" borderId="8" xfId="0" applyNumberFormat="1" applyFont="1" applyFill="1" applyBorder="1" applyAlignment="1">
      <alignment horizontal="right"/>
    </xf>
    <xf numFmtId="11" fontId="3" fillId="8" borderId="8" xfId="0" applyNumberFormat="1" applyFont="1" applyFill="1" applyBorder="1" applyAlignment="1">
      <alignment horizontal="right"/>
    </xf>
    <xf numFmtId="173" fontId="3" fillId="8" borderId="8" xfId="0" applyNumberFormat="1" applyFont="1" applyFill="1" applyBorder="1" applyAlignment="1">
      <alignment horizontal="right"/>
    </xf>
    <xf numFmtId="175" fontId="3" fillId="8" borderId="8" xfId="0" applyNumberFormat="1" applyFont="1" applyFill="1" applyBorder="1" applyAlignment="1">
      <alignment horizontal="right"/>
    </xf>
    <xf numFmtId="2" fontId="3" fillId="8" borderId="22" xfId="0" applyNumberFormat="1" applyFont="1" applyFill="1" applyBorder="1" applyAlignment="1">
      <alignment horizontal="right"/>
    </xf>
    <xf numFmtId="2" fontId="6" fillId="8" borderId="21" xfId="0" applyNumberFormat="1" applyFont="1" applyFill="1" applyBorder="1" applyAlignment="1" applyProtection="1">
      <alignment horizontal="right"/>
      <protection locked="0"/>
    </xf>
    <xf numFmtId="2" fontId="6" fillId="8" borderId="21" xfId="0" applyNumberFormat="1" applyFont="1" applyFill="1" applyBorder="1" applyAlignment="1" applyProtection="1">
      <alignment horizontal="right"/>
      <protection/>
    </xf>
    <xf numFmtId="0" fontId="3" fillId="8" borderId="5" xfId="0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right"/>
    </xf>
    <xf numFmtId="174" fontId="3" fillId="8" borderId="6" xfId="0" applyNumberFormat="1" applyFont="1" applyFill="1" applyBorder="1" applyAlignment="1">
      <alignment horizontal="right"/>
    </xf>
    <xf numFmtId="11" fontId="3" fillId="8" borderId="6" xfId="0" applyNumberFormat="1" applyFont="1" applyFill="1" applyBorder="1" applyAlignment="1">
      <alignment horizontal="right"/>
    </xf>
    <xf numFmtId="173" fontId="3" fillId="8" borderId="6" xfId="0" applyNumberFormat="1" applyFont="1" applyFill="1" applyBorder="1" applyAlignment="1">
      <alignment horizontal="right"/>
    </xf>
    <xf numFmtId="175" fontId="3" fillId="8" borderId="6" xfId="0" applyNumberFormat="1" applyFont="1" applyFill="1" applyBorder="1" applyAlignment="1">
      <alignment horizontal="right"/>
    </xf>
    <xf numFmtId="2" fontId="3" fillId="8" borderId="23" xfId="0" applyNumberFormat="1" applyFont="1" applyFill="1" applyBorder="1" applyAlignment="1">
      <alignment horizontal="right"/>
    </xf>
    <xf numFmtId="2" fontId="3" fillId="8" borderId="24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3" fillId="8" borderId="0" xfId="0" applyFont="1" applyFill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8" borderId="0" xfId="0" applyFont="1" applyFill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3" fillId="0" borderId="0" xfId="0" applyFont="1" applyAlignment="1">
      <alignment/>
    </xf>
    <xf numFmtId="0" fontId="31" fillId="0" borderId="8" xfId="0" applyFont="1" applyBorder="1" applyAlignment="1">
      <alignment horizontal="center"/>
    </xf>
    <xf numFmtId="0" fontId="41" fillId="8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42" fillId="5" borderId="3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6" fillId="10" borderId="3" xfId="0" applyFont="1" applyFill="1" applyBorder="1" applyAlignment="1">
      <alignment horizontal="center"/>
    </xf>
    <xf numFmtId="0" fontId="32" fillId="11" borderId="26" xfId="0" applyFont="1" applyFill="1" applyBorder="1" applyAlignment="1">
      <alignment horizontal="center"/>
    </xf>
    <xf numFmtId="0" fontId="34" fillId="11" borderId="26" xfId="0" applyFont="1" applyFill="1" applyBorder="1" applyAlignment="1">
      <alignment horizontal="center"/>
    </xf>
    <xf numFmtId="0" fontId="49" fillId="11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79" fontId="12" fillId="1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1" fillId="2" borderId="9" xfId="0" applyNumberFormat="1" applyFont="1" applyFill="1" applyBorder="1" applyAlignment="1">
      <alignment/>
    </xf>
    <xf numFmtId="2" fontId="3" fillId="0" borderId="6" xfId="0" applyNumberFormat="1" applyFont="1" applyBorder="1" applyAlignment="1">
      <alignment/>
    </xf>
    <xf numFmtId="0" fontId="39" fillId="0" borderId="22" xfId="0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31" fillId="8" borderId="28" xfId="0" applyFont="1" applyFill="1" applyBorder="1" applyAlignment="1">
      <alignment horizontal="center"/>
    </xf>
    <xf numFmtId="2" fontId="3" fillId="8" borderId="28" xfId="0" applyNumberFormat="1" applyFont="1" applyFill="1" applyBorder="1" applyAlignment="1">
      <alignment/>
    </xf>
    <xf numFmtId="2" fontId="3" fillId="8" borderId="29" xfId="0" applyNumberFormat="1" applyFont="1" applyFill="1" applyBorder="1" applyAlignment="1">
      <alignment/>
    </xf>
    <xf numFmtId="0" fontId="31" fillId="0" borderId="13" xfId="0" applyFont="1" applyBorder="1" applyAlignment="1">
      <alignment horizontal="center"/>
    </xf>
    <xf numFmtId="0" fontId="31" fillId="5" borderId="28" xfId="0" applyFont="1" applyFill="1" applyBorder="1" applyAlignment="1">
      <alignment horizontal="center"/>
    </xf>
    <xf numFmtId="2" fontId="3" fillId="5" borderId="28" xfId="0" applyNumberFormat="1" applyFont="1" applyFill="1" applyBorder="1" applyAlignment="1">
      <alignment/>
    </xf>
    <xf numFmtId="2" fontId="3" fillId="5" borderId="29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10" borderId="28" xfId="0" applyFont="1" applyFill="1" applyBorder="1" applyAlignment="1">
      <alignment horizontal="center"/>
    </xf>
    <xf numFmtId="2" fontId="3" fillId="10" borderId="28" xfId="0" applyNumberFormat="1" applyFont="1" applyFill="1" applyBorder="1" applyAlignment="1">
      <alignment/>
    </xf>
    <xf numFmtId="2" fontId="3" fillId="10" borderId="29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181" fontId="3" fillId="8" borderId="19" xfId="0" applyNumberFormat="1" applyFont="1" applyFill="1" applyBorder="1" applyAlignment="1">
      <alignment horizontal="right"/>
    </xf>
    <xf numFmtId="181" fontId="3" fillId="8" borderId="8" xfId="0" applyNumberFormat="1" applyFont="1" applyFill="1" applyBorder="1" applyAlignment="1">
      <alignment horizontal="right"/>
    </xf>
    <xf numFmtId="181" fontId="3" fillId="8" borderId="6" xfId="0" applyNumberFormat="1" applyFont="1" applyFill="1" applyBorder="1" applyAlignment="1">
      <alignment horizontal="right"/>
    </xf>
    <xf numFmtId="182" fontId="16" fillId="0" borderId="0" xfId="0" applyNumberFormat="1" applyFont="1" applyAlignment="1">
      <alignment/>
    </xf>
    <xf numFmtId="0" fontId="15" fillId="5" borderId="4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11" fontId="11" fillId="5" borderId="31" xfId="0" applyNumberFormat="1" applyFont="1" applyFill="1" applyBorder="1" applyAlignment="1">
      <alignment/>
    </xf>
    <xf numFmtId="11" fontId="11" fillId="5" borderId="7" xfId="0" applyNumberFormat="1" applyFont="1" applyFill="1" applyBorder="1" applyAlignment="1">
      <alignment/>
    </xf>
    <xf numFmtId="0" fontId="23" fillId="10" borderId="32" xfId="0" applyFont="1" applyFill="1" applyBorder="1" applyAlignment="1">
      <alignment/>
    </xf>
    <xf numFmtId="0" fontId="14" fillId="10" borderId="33" xfId="0" applyFont="1" applyFill="1" applyBorder="1" applyAlignment="1">
      <alignment/>
    </xf>
    <xf numFmtId="11" fontId="14" fillId="10" borderId="33" xfId="0" applyNumberFormat="1" applyFont="1" applyFill="1" applyBorder="1" applyAlignment="1">
      <alignment/>
    </xf>
    <xf numFmtId="0" fontId="14" fillId="10" borderId="34" xfId="0" applyFont="1" applyFill="1" applyBorder="1" applyAlignment="1">
      <alignment/>
    </xf>
    <xf numFmtId="0" fontId="14" fillId="10" borderId="35" xfId="0" applyFont="1" applyFill="1" applyBorder="1" applyAlignment="1">
      <alignment/>
    </xf>
    <xf numFmtId="0" fontId="14" fillId="10" borderId="36" xfId="0" applyFont="1" applyFill="1" applyBorder="1" applyAlignment="1">
      <alignment/>
    </xf>
    <xf numFmtId="0" fontId="41" fillId="8" borderId="10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46" fillId="10" borderId="10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180" fontId="28" fillId="0" borderId="0" xfId="0" applyNumberFormat="1" applyFont="1" applyAlignment="1">
      <alignment/>
    </xf>
    <xf numFmtId="1" fontId="9" fillId="8" borderId="21" xfId="0" applyNumberFormat="1" applyFont="1" applyFill="1" applyBorder="1" applyAlignment="1">
      <alignment horizontal="center"/>
    </xf>
    <xf numFmtId="1" fontId="9" fillId="8" borderId="24" xfId="0" applyNumberFormat="1" applyFont="1" applyFill="1" applyBorder="1" applyAlignment="1">
      <alignment horizontal="center"/>
    </xf>
    <xf numFmtId="1" fontId="9" fillId="5" borderId="21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center"/>
    </xf>
    <xf numFmtId="1" fontId="9" fillId="10" borderId="21" xfId="0" applyNumberFormat="1" applyFont="1" applyFill="1" applyBorder="1" applyAlignment="1">
      <alignment horizontal="center"/>
    </xf>
    <xf numFmtId="1" fontId="9" fillId="10" borderId="24" xfId="0" applyNumberFormat="1" applyFont="1" applyFill="1" applyBorder="1" applyAlignment="1">
      <alignment horizontal="center"/>
    </xf>
    <xf numFmtId="179" fontId="3" fillId="0" borderId="20" xfId="0" applyNumberFormat="1" applyFont="1" applyBorder="1" applyAlignment="1">
      <alignment/>
    </xf>
    <xf numFmtId="0" fontId="6" fillId="0" borderId="22" xfId="0" applyFont="1" applyBorder="1" applyAlignment="1" applyProtection="1">
      <alignment horizontal="center"/>
      <protection/>
    </xf>
    <xf numFmtId="0" fontId="11" fillId="3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5" fillId="12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73" fillId="1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Density of the C6F14</a:t>
            </a:r>
          </a:p>
        </c:rich>
      </c:tx>
      <c:layout>
        <c:manualLayout>
          <c:xMode val="factor"/>
          <c:yMode val="factor"/>
          <c:x val="-0.008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325"/>
          <c:w val="0.8265"/>
          <c:h val="0.6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Sheet1!$A$6:$A$18</c:f>
              <c:numCach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Sheet1!$B$6:$B$18</c:f>
              <c:numCache>
                <c:ptCount val="13"/>
                <c:pt idx="0">
                  <c:v>1818.3</c:v>
                </c:pt>
                <c:pt idx="1">
                  <c:v>1805.25</c:v>
                </c:pt>
                <c:pt idx="2">
                  <c:v>1792.2</c:v>
                </c:pt>
                <c:pt idx="3">
                  <c:v>1779.15</c:v>
                </c:pt>
                <c:pt idx="4">
                  <c:v>1766.1</c:v>
                </c:pt>
                <c:pt idx="5">
                  <c:v>1753.05</c:v>
                </c:pt>
                <c:pt idx="6">
                  <c:v>1740</c:v>
                </c:pt>
                <c:pt idx="7">
                  <c:v>1726.95</c:v>
                </c:pt>
                <c:pt idx="8">
                  <c:v>1713.9</c:v>
                </c:pt>
                <c:pt idx="9">
                  <c:v>1700.85</c:v>
                </c:pt>
                <c:pt idx="10">
                  <c:v>1687.8</c:v>
                </c:pt>
                <c:pt idx="11">
                  <c:v>1674.75</c:v>
                </c:pt>
                <c:pt idx="12">
                  <c:v>1661.7</c:v>
                </c:pt>
              </c:numCache>
            </c:numRef>
          </c:yVal>
          <c:smooth val="0"/>
        </c:ser>
        <c:axId val="30680220"/>
        <c:axId val="7686525"/>
      </c:scatterChart>
      <c:val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6525"/>
        <c:crosses val="autoZero"/>
        <c:crossBetween val="midCat"/>
        <c:dispUnits/>
      </c:val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Density [kg m-3]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0220"/>
        <c:crossesAt val="-40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5"/>
          <c:w val="0.37825"/>
          <c:h val="0.13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Cp of the C6F14</a:t>
            </a:r>
          </a:p>
        </c:rich>
      </c:tx>
      <c:layout>
        <c:manualLayout>
          <c:xMode val="factor"/>
          <c:yMode val="factor"/>
          <c:x val="-0.138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76"/>
          <c:w val="0.90325"/>
          <c:h val="0.7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Sheet1!$A$6:$A$18</c:f>
              <c:numCach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Sheet1!$G$6:$G$18</c:f>
              <c:numCache>
                <c:ptCount val="13"/>
                <c:pt idx="0">
                  <c:v>967.38</c:v>
                </c:pt>
                <c:pt idx="1">
                  <c:v>975.15</c:v>
                </c:pt>
                <c:pt idx="2">
                  <c:v>982.92</c:v>
                </c:pt>
                <c:pt idx="3">
                  <c:v>990.69</c:v>
                </c:pt>
                <c:pt idx="4">
                  <c:v>998.46</c:v>
                </c:pt>
                <c:pt idx="5">
                  <c:v>1006.23</c:v>
                </c:pt>
                <c:pt idx="6">
                  <c:v>1014</c:v>
                </c:pt>
                <c:pt idx="7">
                  <c:v>1021.77</c:v>
                </c:pt>
                <c:pt idx="8">
                  <c:v>1029.54</c:v>
                </c:pt>
                <c:pt idx="9">
                  <c:v>1037.31</c:v>
                </c:pt>
                <c:pt idx="10">
                  <c:v>1045.08</c:v>
                </c:pt>
                <c:pt idx="11">
                  <c:v>1052.85</c:v>
                </c:pt>
                <c:pt idx="12">
                  <c:v>1060.62</c:v>
                </c:pt>
              </c:numCache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crossBetween val="midCat"/>
        <c:dispUnits/>
      </c:val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Cp [J kg^-1C^-1]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-4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78575"/>
          <c:y val="0.0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Viscosity </a:t>
            </a:r>
            <a:r>
              <a:rPr lang="en-US" cap="none" sz="1075" b="1" i="0" u="none" baseline="0"/>
              <a:t>m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of the C6F14</a:t>
            </a:r>
          </a:p>
        </c:rich>
      </c:tx>
      <c:layout>
        <c:manualLayout>
          <c:xMode val="factor"/>
          <c:yMode val="factor"/>
          <c:x val="-0.094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5025"/>
          <c:w val="0.80375"/>
          <c:h val="0.7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Sheet1!$A$6:$A$18</c:f>
              <c:numCach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Sheet1!$E$6:$E$18</c:f>
              <c:numCache>
                <c:ptCount val="13"/>
                <c:pt idx="0">
                  <c:v>0.0017007750664409405</c:v>
                </c:pt>
                <c:pt idx="1">
                  <c:v>0.0015238449982120429</c:v>
                </c:pt>
                <c:pt idx="2">
                  <c:v>0.0013728743839093636</c:v>
                </c:pt>
                <c:pt idx="3">
                  <c:v>0.0012429573831150094</c:v>
                </c:pt>
                <c:pt idx="4">
                  <c:v>0.0011303438482444664</c:v>
                </c:pt>
                <c:pt idx="5">
                  <c:v>0.0010321183628551902</c:v>
                </c:pt>
                <c:pt idx="6">
                  <c:v>0.000945978773960098</c:v>
                </c:pt>
                <c:pt idx="7">
                  <c:v>0.0008700810074868564</c:v>
                </c:pt>
                <c:pt idx="8">
                  <c:v>0.0008029286802311273</c:v>
                </c:pt>
                <c:pt idx="9">
                  <c:v>0.0007432933948195788</c:v>
                </c:pt>
                <c:pt idx="10">
                  <c:v>0.0006901563255967689</c:v>
                </c:pt>
                <c:pt idx="11">
                  <c:v>0.0006426647708540063</c:v>
                </c:pt>
                <c:pt idx="12">
                  <c:v>0.0006000993641194971</c:v>
                </c:pt>
              </c:numCache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Temperature [C]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crossBetween val="midCat"/>
        <c:dispUnits/>
      </c:val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Visc. [kg m-1 s-1]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At val="-4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0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Prandtl Number of the C6F14</a:t>
            </a:r>
          </a:p>
        </c:rich>
      </c:tx>
      <c:layout>
        <c:manualLayout>
          <c:xMode val="factor"/>
          <c:yMode val="factor"/>
          <c:x val="-0.09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8"/>
          <c:w val="0.90025"/>
          <c:h val="0.7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Sheet1!$A$6:$A$18</c:f>
              <c:numCach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Sheet1!$I$6:$I$18</c:f>
              <c:numCache>
                <c:ptCount val="13"/>
                <c:pt idx="0">
                  <c:v>25.992034498793636</c:v>
                </c:pt>
                <c:pt idx="1">
                  <c:v>23.68091553795177</c:v>
                </c:pt>
                <c:pt idx="2">
                  <c:v>21.694946775437167</c:v>
                </c:pt>
                <c:pt idx="3">
                  <c:v>19.973811028032582</c:v>
                </c:pt>
                <c:pt idx="4">
                  <c:v>18.47140947165581</c:v>
                </c:pt>
                <c:pt idx="5">
                  <c:v>17.151915115702362</c:v>
                </c:pt>
                <c:pt idx="6">
                  <c:v>15.987041279925657</c:v>
                </c:pt>
                <c:pt idx="7">
                  <c:v>14.954123986877129</c:v>
                </c:pt>
                <c:pt idx="8">
                  <c:v>14.034757104332</c:v>
                </c:pt>
                <c:pt idx="9">
                  <c:v>13.213807564358138</c:v>
                </c:pt>
                <c:pt idx="10">
                  <c:v>12.478695030357633</c:v>
                </c:pt>
                <c:pt idx="11">
                  <c:v>11.81885771167931</c:v>
                </c:pt>
                <c:pt idx="12">
                  <c:v>11.225350750836348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[C]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47275"/>
        <c:crossesAt val="-40"/>
        <c:crossBetween val="midCat"/>
        <c:dispUnits/>
        <c:majorUnit val="10"/>
      </c:val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4874"/>
        <c:crossesAt val="-4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Thermal conductivity of the C6F14</a:t>
            </a:r>
          </a:p>
        </c:rich>
      </c:tx>
      <c:layout>
        <c:manualLayout>
          <c:xMode val="factor"/>
          <c:yMode val="factor"/>
          <c:x val="-0.1817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6875"/>
          <c:w val="0.7835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Sheet1!$A$6:$A$18</c:f>
              <c:numCach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Sheet1!$H$6:$H$18</c:f>
              <c:numCache>
                <c:ptCount val="13"/>
                <c:pt idx="0">
                  <c:v>0.0633</c:v>
                </c:pt>
                <c:pt idx="1">
                  <c:v>0.06275</c:v>
                </c:pt>
                <c:pt idx="2">
                  <c:v>0.0622</c:v>
                </c:pt>
                <c:pt idx="3">
                  <c:v>0.061649999999999996</c:v>
                </c:pt>
                <c:pt idx="4">
                  <c:v>0.061099999999999995</c:v>
                </c:pt>
                <c:pt idx="5">
                  <c:v>0.06055</c:v>
                </c:pt>
                <c:pt idx="6">
                  <c:v>0.06</c:v>
                </c:pt>
                <c:pt idx="7">
                  <c:v>0.059449999999999996</c:v>
                </c:pt>
                <c:pt idx="8">
                  <c:v>0.0589</c:v>
                </c:pt>
                <c:pt idx="9">
                  <c:v>0.05835</c:v>
                </c:pt>
                <c:pt idx="10">
                  <c:v>0.0578</c:v>
                </c:pt>
                <c:pt idx="11">
                  <c:v>0.057249999999999995</c:v>
                </c:pt>
                <c:pt idx="12">
                  <c:v>0.0567</c:v>
                </c:pt>
              </c:numCache>
            </c:numRef>
          </c:yVal>
          <c:smooth val="0"/>
        </c:ser>
        <c:axId val="28207748"/>
        <c:axId val="52543141"/>
      </c:scatterChart>
      <c:val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crossBetween val="midCat"/>
        <c:dispUnits/>
      </c:val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Thermal conductivity of the fluid [W/mK]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8207748"/>
        <c:crossesAt val="-4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123825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4191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0</xdr:row>
      <xdr:rowOff>9525</xdr:rowOff>
    </xdr:from>
    <xdr:to>
      <xdr:col>14</xdr:col>
      <xdr:colOff>523875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257675" y="9525"/>
        <a:ext cx="44005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142875</xdr:rowOff>
    </xdr:from>
    <xdr:to>
      <xdr:col>7</xdr:col>
      <xdr:colOff>114300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0" y="2733675"/>
        <a:ext cx="41814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16</xdr:row>
      <xdr:rowOff>142875</xdr:rowOff>
    </xdr:from>
    <xdr:to>
      <xdr:col>14</xdr:col>
      <xdr:colOff>523875</xdr:colOff>
      <xdr:row>34</xdr:row>
      <xdr:rowOff>28575</xdr:rowOff>
    </xdr:to>
    <xdr:graphicFrame>
      <xdr:nvGraphicFramePr>
        <xdr:cNvPr id="4" name="Chart 4"/>
        <xdr:cNvGraphicFramePr/>
      </xdr:nvGraphicFramePr>
      <xdr:xfrm>
        <a:off x="4257675" y="2733675"/>
        <a:ext cx="4400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36</xdr:row>
      <xdr:rowOff>114300</xdr:rowOff>
    </xdr:from>
    <xdr:to>
      <xdr:col>7</xdr:col>
      <xdr:colOff>142875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525" y="5943600"/>
        <a:ext cx="42005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9"/>
  <sheetViews>
    <sheetView tabSelected="1" zoomScale="75" zoomScaleNormal="75" workbookViewId="0" topLeftCell="A48">
      <selection activeCell="B46" sqref="B46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8.421875" style="1" customWidth="1"/>
    <col min="4" max="4" width="8.8515625" style="1" customWidth="1"/>
    <col min="5" max="5" width="9.7109375" style="1" customWidth="1"/>
    <col min="6" max="6" width="9.00390625" style="1" customWidth="1"/>
    <col min="7" max="7" width="10.57421875" style="1" customWidth="1"/>
    <col min="8" max="8" width="9.57421875" style="1" customWidth="1"/>
    <col min="9" max="9" width="8.421875" style="1" customWidth="1"/>
    <col min="10" max="10" width="9.00390625" style="1" customWidth="1"/>
    <col min="11" max="11" width="8.8515625" style="1" customWidth="1"/>
    <col min="12" max="12" width="9.57421875" style="1" customWidth="1"/>
    <col min="13" max="13" width="9.00390625" style="1" customWidth="1"/>
    <col min="14" max="14" width="9.140625" style="1" customWidth="1"/>
    <col min="15" max="15" width="8.8515625" style="1" customWidth="1"/>
    <col min="16" max="16" width="12.421875" style="1" bestFit="1" customWidth="1"/>
    <col min="17" max="18" width="8.7109375" style="1" customWidth="1"/>
    <col min="19" max="20" width="12.7109375" style="1" customWidth="1"/>
    <col min="21" max="16384" width="8.7109375" style="1" customWidth="1"/>
  </cols>
  <sheetData>
    <row r="2" spans="1:7" s="197" customFormat="1" ht="18">
      <c r="A2" s="196" t="s">
        <v>119</v>
      </c>
      <c r="B2" s="196"/>
      <c r="C2" s="196" t="s">
        <v>14</v>
      </c>
      <c r="E2" s="198"/>
      <c r="F2" s="198" t="s">
        <v>117</v>
      </c>
      <c r="G2" s="198"/>
    </row>
    <row r="3" ht="13.5" thickBot="1"/>
    <row r="4" spans="1:12" s="2" customFormat="1" ht="12.75">
      <c r="A4" s="3" t="s">
        <v>55</v>
      </c>
      <c r="B4" s="74" t="s">
        <v>56</v>
      </c>
      <c r="C4" s="74" t="s">
        <v>57</v>
      </c>
      <c r="D4" s="74" t="s">
        <v>57</v>
      </c>
      <c r="E4" s="74" t="s">
        <v>58</v>
      </c>
      <c r="F4" s="74" t="s">
        <v>58</v>
      </c>
      <c r="G4" s="4" t="s">
        <v>40</v>
      </c>
      <c r="H4" s="4" t="s">
        <v>59</v>
      </c>
      <c r="I4" s="4" t="s">
        <v>16</v>
      </c>
      <c r="J4" s="74" t="s">
        <v>60</v>
      </c>
      <c r="K4" s="73" t="s">
        <v>61</v>
      </c>
      <c r="L4" s="5" t="s">
        <v>36</v>
      </c>
    </row>
    <row r="5" spans="1:12" s="79" customFormat="1" ht="15" thickBot="1">
      <c r="A5" s="75" t="s">
        <v>54</v>
      </c>
      <c r="B5" s="76" t="s">
        <v>81</v>
      </c>
      <c r="C5" s="76" t="s">
        <v>62</v>
      </c>
      <c r="D5" s="76" t="s">
        <v>82</v>
      </c>
      <c r="E5" s="76" t="s">
        <v>83</v>
      </c>
      <c r="F5" s="76" t="s">
        <v>80</v>
      </c>
      <c r="G5" s="76" t="s">
        <v>84</v>
      </c>
      <c r="H5" s="76" t="s">
        <v>85</v>
      </c>
      <c r="I5" s="76"/>
      <c r="J5" s="76" t="s">
        <v>86</v>
      </c>
      <c r="K5" s="77" t="s">
        <v>87</v>
      </c>
      <c r="L5" s="78"/>
    </row>
    <row r="6" spans="1:12" ht="12.75">
      <c r="A6" s="80">
        <v>-30</v>
      </c>
      <c r="B6" s="81">
        <v>1818.3</v>
      </c>
      <c r="C6" s="82">
        <v>0.9353654877858113</v>
      </c>
      <c r="D6" s="83">
        <v>9.353654877858112E-07</v>
      </c>
      <c r="E6" s="163">
        <v>0.0017007750664409405</v>
      </c>
      <c r="F6" s="84">
        <v>1.7007750664409405</v>
      </c>
      <c r="G6" s="85">
        <v>967.38</v>
      </c>
      <c r="H6" s="86">
        <v>0.0633</v>
      </c>
      <c r="I6" s="85">
        <v>25.992034498793636</v>
      </c>
      <c r="J6" s="86">
        <v>0.0014354066985645933</v>
      </c>
      <c r="K6" s="87">
        <v>15.396510752552715</v>
      </c>
      <c r="L6" s="88">
        <v>15507.962657488504</v>
      </c>
    </row>
    <row r="7" spans="1:12" ht="12.75">
      <c r="A7" s="89">
        <v>-25</v>
      </c>
      <c r="B7" s="90">
        <v>1805.25</v>
      </c>
      <c r="C7" s="91">
        <v>0.8441185421476488</v>
      </c>
      <c r="D7" s="92">
        <v>8.441185421476488E-07</v>
      </c>
      <c r="E7" s="164">
        <v>0.0015238449982120429</v>
      </c>
      <c r="F7" s="93">
        <v>1.5238449982120428</v>
      </c>
      <c r="G7" s="90">
        <v>975.15</v>
      </c>
      <c r="H7" s="94">
        <v>0.06275</v>
      </c>
      <c r="I7" s="90">
        <v>23.68091553795177</v>
      </c>
      <c r="J7" s="94">
        <v>0.0014457831325301203</v>
      </c>
      <c r="K7" s="95">
        <v>14.934401133122309</v>
      </c>
      <c r="L7" s="88">
        <v>16078.679318894241</v>
      </c>
    </row>
    <row r="8" spans="1:12" ht="12.75">
      <c r="A8" s="89">
        <v>-20</v>
      </c>
      <c r="B8" s="90">
        <v>1792.2</v>
      </c>
      <c r="C8" s="91">
        <v>0.7660274433151231</v>
      </c>
      <c r="D8" s="92">
        <v>7.66027443315123E-07</v>
      </c>
      <c r="E8" s="164">
        <v>0.0013728743839093636</v>
      </c>
      <c r="F8" s="93">
        <v>1.3728743839093636</v>
      </c>
      <c r="G8" s="90">
        <v>982.92</v>
      </c>
      <c r="H8" s="94">
        <v>0.0622</v>
      </c>
      <c r="I8" s="90">
        <v>21.694946775437167</v>
      </c>
      <c r="J8" s="94">
        <v>0.0014563106796116503</v>
      </c>
      <c r="K8" s="95">
        <v>14.475026314111652</v>
      </c>
      <c r="L8" s="88">
        <v>16631.765664294795</v>
      </c>
    </row>
    <row r="9" spans="1:12" ht="12.75">
      <c r="A9" s="89">
        <v>-15</v>
      </c>
      <c r="B9" s="90">
        <v>1779.15</v>
      </c>
      <c r="C9" s="91">
        <v>0.6986242773880839</v>
      </c>
      <c r="D9" s="92">
        <v>6.986242773880839E-07</v>
      </c>
      <c r="E9" s="164">
        <v>0.0012429573831150094</v>
      </c>
      <c r="F9" s="93">
        <v>1.2429573831150094</v>
      </c>
      <c r="G9" s="90">
        <v>990.69</v>
      </c>
      <c r="H9" s="94">
        <v>0.061649999999999996</v>
      </c>
      <c r="I9" s="90">
        <v>19.973811028032582</v>
      </c>
      <c r="J9" s="94">
        <v>0.0014669926650366747</v>
      </c>
      <c r="K9" s="95">
        <v>14.018439382060269</v>
      </c>
      <c r="L9" s="88">
        <v>17168.11117109905</v>
      </c>
    </row>
    <row r="10" spans="1:12" ht="12.75">
      <c r="A10" s="89">
        <v>-10</v>
      </c>
      <c r="B10" s="90">
        <v>1766.1</v>
      </c>
      <c r="C10" s="91">
        <v>0.6400225628472151</v>
      </c>
      <c r="D10" s="92">
        <v>6.400225628472151E-07</v>
      </c>
      <c r="E10" s="164">
        <v>0.0011303438482444664</v>
      </c>
      <c r="F10" s="93">
        <v>1.1303438482444665</v>
      </c>
      <c r="G10" s="90">
        <v>998.46</v>
      </c>
      <c r="H10" s="94">
        <v>0.061099999999999995</v>
      </c>
      <c r="I10" s="90">
        <v>18.47140947165581</v>
      </c>
      <c r="J10" s="94">
        <v>0.001477832512315271</v>
      </c>
      <c r="K10" s="95">
        <v>13.56469586932462</v>
      </c>
      <c r="L10" s="88">
        <v>17688.255260064725</v>
      </c>
    </row>
    <row r="11" spans="1:12" ht="12.75">
      <c r="A11" s="89">
        <v>-5</v>
      </c>
      <c r="B11" s="90">
        <v>1753.05</v>
      </c>
      <c r="C11" s="91">
        <v>0.5887558043724881</v>
      </c>
      <c r="D11" s="92">
        <v>5.887558043724881E-07</v>
      </c>
      <c r="E11" s="164">
        <v>0.0010321183628551902</v>
      </c>
      <c r="F11" s="93">
        <v>1.0321183628551902</v>
      </c>
      <c r="G11" s="90">
        <v>1006.23</v>
      </c>
      <c r="H11" s="94">
        <v>0.06055</v>
      </c>
      <c r="I11" s="90">
        <v>17.151915115702362</v>
      </c>
      <c r="J11" s="94">
        <v>0.001488833746898263</v>
      </c>
      <c r="K11" s="95">
        <v>13.113853935490004</v>
      </c>
      <c r="L11" s="88">
        <v>18192.443447872633</v>
      </c>
    </row>
    <row r="12" spans="1:12" ht="12.75">
      <c r="A12" s="89">
        <v>0</v>
      </c>
      <c r="B12" s="90">
        <v>1740</v>
      </c>
      <c r="C12" s="91">
        <v>0.5436659620460333</v>
      </c>
      <c r="D12" s="92">
        <v>5.436659620460333E-07</v>
      </c>
      <c r="E12" s="164">
        <v>0.000945978773960098</v>
      </c>
      <c r="F12" s="93">
        <v>0.945978773960098</v>
      </c>
      <c r="G12" s="90">
        <v>1014</v>
      </c>
      <c r="H12" s="94">
        <v>0.06</v>
      </c>
      <c r="I12" s="90">
        <v>15.987041279925657</v>
      </c>
      <c r="J12" s="94">
        <v>0.0015</v>
      </c>
      <c r="K12" s="95">
        <v>12.66597456761872</v>
      </c>
      <c r="L12" s="88">
        <v>18680.684005451993</v>
      </c>
    </row>
    <row r="13" spans="1:14" ht="12.75">
      <c r="A13" s="89">
        <v>5</v>
      </c>
      <c r="B13" s="90">
        <v>1726.95</v>
      </c>
      <c r="C13" s="91">
        <v>0.5038252453671828</v>
      </c>
      <c r="D13" s="92">
        <v>5.038252453671828E-07</v>
      </c>
      <c r="E13" s="164">
        <v>0.0008700810074868564</v>
      </c>
      <c r="F13" s="93">
        <v>0.8700810074868564</v>
      </c>
      <c r="G13" s="90">
        <v>1021.77</v>
      </c>
      <c r="H13" s="94">
        <v>0.059449999999999996</v>
      </c>
      <c r="I13" s="90">
        <v>14.954123986877129</v>
      </c>
      <c r="J13" s="94">
        <v>0.0015113350125944584</v>
      </c>
      <c r="K13" s="95">
        <v>12.221121801880981</v>
      </c>
      <c r="L13" s="96">
        <v>19152.801592495885</v>
      </c>
      <c r="M13" s="6"/>
      <c r="N13" s="6"/>
    </row>
    <row r="14" spans="1:14" ht="12.75">
      <c r="A14" s="89">
        <v>10</v>
      </c>
      <c r="B14" s="90">
        <v>1713.9</v>
      </c>
      <c r="C14" s="91">
        <v>0.4684804715742618</v>
      </c>
      <c r="D14" s="92">
        <v>4.684804715742618E-07</v>
      </c>
      <c r="E14" s="164">
        <v>0.0008029286802311273</v>
      </c>
      <c r="F14" s="93">
        <v>0.8029286802311274</v>
      </c>
      <c r="G14" s="90">
        <v>1029.54</v>
      </c>
      <c r="H14" s="94">
        <v>0.0589</v>
      </c>
      <c r="I14" s="90">
        <v>14.034757104332</v>
      </c>
      <c r="J14" s="94">
        <v>0.0015228426395939084</v>
      </c>
      <c r="K14" s="95">
        <v>11.779362969543618</v>
      </c>
      <c r="L14" s="97">
        <v>19608.485950508973</v>
      </c>
      <c r="M14" s="7"/>
      <c r="N14" s="7"/>
    </row>
    <row r="15" spans="1:12" ht="12.75">
      <c r="A15" s="89">
        <v>15</v>
      </c>
      <c r="B15" s="90">
        <v>1700.85</v>
      </c>
      <c r="C15" s="91">
        <v>0.4370129022662662</v>
      </c>
      <c r="D15" s="92">
        <v>4.370129022662662E-07</v>
      </c>
      <c r="E15" s="164">
        <v>0.0007432933948195788</v>
      </c>
      <c r="F15" s="93">
        <v>0.7432933948195788</v>
      </c>
      <c r="G15" s="90">
        <v>1037.31</v>
      </c>
      <c r="H15" s="94">
        <v>0.05835</v>
      </c>
      <c r="I15" s="90">
        <v>13.213807564358138</v>
      </c>
      <c r="J15" s="94">
        <v>0.001534526854219949</v>
      </c>
      <c r="K15" s="95">
        <v>11.340768970807758</v>
      </c>
      <c r="L15" s="88">
        <v>20047.33483704586</v>
      </c>
    </row>
    <row r="16" spans="1:12" ht="12.75">
      <c r="A16" s="89">
        <v>20</v>
      </c>
      <c r="B16" s="90">
        <v>1687.8</v>
      </c>
      <c r="C16" s="91">
        <v>0.408908831376211</v>
      </c>
      <c r="D16" s="92">
        <v>4.08908831376211E-07</v>
      </c>
      <c r="E16" s="164">
        <v>0.0006901563255967689</v>
      </c>
      <c r="F16" s="93">
        <v>0.6901563255967689</v>
      </c>
      <c r="G16" s="90">
        <v>1045.08</v>
      </c>
      <c r="H16" s="94">
        <v>0.0578</v>
      </c>
      <c r="I16" s="90">
        <v>12.478695030357633</v>
      </c>
      <c r="J16" s="94">
        <v>0.0015463917525773195</v>
      </c>
      <c r="K16" s="95">
        <v>10.905414580611101</v>
      </c>
      <c r="L16" s="88">
        <v>20468.891059961046</v>
      </c>
    </row>
    <row r="17" spans="1:12" ht="12.75">
      <c r="A17" s="89">
        <v>25</v>
      </c>
      <c r="B17" s="90">
        <v>1674.75</v>
      </c>
      <c r="C17" s="91">
        <v>0.3837377345000784</v>
      </c>
      <c r="D17" s="92">
        <v>3.837377345000784E-07</v>
      </c>
      <c r="E17" s="164">
        <v>0.0006426647708540063</v>
      </c>
      <c r="F17" s="93">
        <v>0.6426647708540063</v>
      </c>
      <c r="G17" s="90">
        <v>1052.85</v>
      </c>
      <c r="H17" s="94">
        <v>0.057249999999999995</v>
      </c>
      <c r="I17" s="90">
        <v>11.81885771167931</v>
      </c>
      <c r="J17" s="94">
        <v>0.0015584415584415584</v>
      </c>
      <c r="K17" s="95">
        <v>10.473378791269921</v>
      </c>
      <c r="L17" s="88">
        <v>20872.67384369742</v>
      </c>
    </row>
    <row r="18" spans="1:12" ht="13.5" thickBot="1">
      <c r="A18" s="98">
        <v>30</v>
      </c>
      <c r="B18" s="99">
        <v>1661.7</v>
      </c>
      <c r="C18" s="100">
        <v>0.36113580316513033</v>
      </c>
      <c r="D18" s="101">
        <v>3.6113580316513033E-07</v>
      </c>
      <c r="E18" s="165">
        <v>0.0006000993641194971</v>
      </c>
      <c r="F18" s="102">
        <v>0.6000993641194972</v>
      </c>
      <c r="G18" s="99">
        <v>1060.62</v>
      </c>
      <c r="H18" s="103">
        <v>0.0567</v>
      </c>
      <c r="I18" s="99">
        <v>11.225350750836348</v>
      </c>
      <c r="J18" s="103">
        <v>0.0015706806282722511</v>
      </c>
      <c r="K18" s="104">
        <v>10.044745197765682</v>
      </c>
      <c r="L18" s="105">
        <v>21258.20493811887</v>
      </c>
    </row>
    <row r="19" spans="1:14" s="9" customFormat="1" ht="12.75">
      <c r="A19" s="8" t="s">
        <v>34</v>
      </c>
      <c r="B19" s="8"/>
      <c r="C19" s="8"/>
      <c r="D19" s="8"/>
      <c r="E19" s="8"/>
      <c r="F19" s="8"/>
      <c r="G19" s="8"/>
      <c r="H19" s="8" t="s">
        <v>35</v>
      </c>
      <c r="I19" s="8"/>
      <c r="J19" s="8"/>
      <c r="L19" s="10">
        <v>3</v>
      </c>
      <c r="M19" s="10"/>
      <c r="N19" s="10"/>
    </row>
    <row r="20" spans="1:14" ht="14.25">
      <c r="A20" s="11" t="s">
        <v>88</v>
      </c>
      <c r="B20" s="12"/>
      <c r="C20" s="11"/>
      <c r="D20" s="11"/>
      <c r="E20" s="11"/>
      <c r="F20" s="13"/>
      <c r="G20" s="13"/>
      <c r="H20" s="13"/>
      <c r="I20" s="13"/>
      <c r="J20" s="13"/>
      <c r="L20" s="11"/>
      <c r="M20" s="11"/>
      <c r="N20" s="11"/>
    </row>
    <row r="21" spans="1:14" ht="15" thickBot="1">
      <c r="A21" s="11" t="s">
        <v>4</v>
      </c>
      <c r="B21" s="12"/>
      <c r="C21" s="11"/>
      <c r="D21" s="11"/>
      <c r="E21" s="11"/>
      <c r="F21" s="13"/>
      <c r="G21" s="13"/>
      <c r="H21" s="13"/>
      <c r="I21" s="13"/>
      <c r="J21" s="13"/>
      <c r="L21" s="11"/>
      <c r="M21" s="11"/>
      <c r="N21" s="11"/>
    </row>
    <row r="22" spans="1:14" ht="12.75">
      <c r="A22" s="3" t="s">
        <v>15</v>
      </c>
      <c r="B22" s="14">
        <v>-30</v>
      </c>
      <c r="C22" s="14">
        <v>-25</v>
      </c>
      <c r="D22" s="14">
        <v>-20</v>
      </c>
      <c r="E22" s="14">
        <v>-15</v>
      </c>
      <c r="F22" s="14">
        <v>-10</v>
      </c>
      <c r="G22" s="14">
        <v>-5</v>
      </c>
      <c r="H22" s="14">
        <v>0</v>
      </c>
      <c r="I22" s="14">
        <v>5</v>
      </c>
      <c r="J22" s="14">
        <v>10</v>
      </c>
      <c r="K22" s="14">
        <v>15</v>
      </c>
      <c r="L22" s="15">
        <v>20</v>
      </c>
      <c r="M22" s="16">
        <v>25</v>
      </c>
      <c r="N22" s="17">
        <v>30</v>
      </c>
    </row>
    <row r="23" spans="1:14" ht="13.5" thickBot="1">
      <c r="A23" s="18" t="s">
        <v>36</v>
      </c>
      <c r="B23" s="19">
        <v>15507.962657488504</v>
      </c>
      <c r="C23" s="19">
        <v>16078.679318894241</v>
      </c>
      <c r="D23" s="19">
        <v>16631.765664294795</v>
      </c>
      <c r="E23" s="19">
        <v>17168.11117109905</v>
      </c>
      <c r="F23" s="19">
        <v>17688.255260064725</v>
      </c>
      <c r="G23" s="19">
        <v>18192.443447872633</v>
      </c>
      <c r="H23" s="19">
        <v>18680.684005451993</v>
      </c>
      <c r="I23" s="19">
        <v>19152.801592495885</v>
      </c>
      <c r="J23" s="19">
        <v>19608.485950508973</v>
      </c>
      <c r="K23" s="19">
        <v>20047.33483704586</v>
      </c>
      <c r="L23" s="20">
        <v>20468.891059961046</v>
      </c>
      <c r="M23" s="20">
        <v>20872.67384369742</v>
      </c>
      <c r="N23" s="21">
        <v>21258.20493811887</v>
      </c>
    </row>
    <row r="24" spans="1:14" ht="12.75">
      <c r="A24" s="22"/>
      <c r="B24" s="13"/>
      <c r="C24" s="13" t="s">
        <v>17</v>
      </c>
      <c r="D24" s="13"/>
      <c r="E24" s="13"/>
      <c r="F24" s="13"/>
      <c r="G24" s="13"/>
      <c r="H24" s="13"/>
      <c r="I24" s="13"/>
      <c r="J24" s="13"/>
      <c r="K24" s="13"/>
      <c r="L24" s="11"/>
      <c r="M24" s="11"/>
      <c r="N24" s="11"/>
    </row>
    <row r="25" spans="1:11" ht="12.75">
      <c r="A25" s="22" t="s">
        <v>18</v>
      </c>
      <c r="B25" s="11" t="s">
        <v>19</v>
      </c>
      <c r="C25" s="11"/>
      <c r="D25" s="11"/>
      <c r="E25" s="11"/>
      <c r="F25" s="11"/>
      <c r="G25" s="11"/>
      <c r="H25" s="11"/>
      <c r="I25" s="11"/>
      <c r="J25" s="11">
        <v>1</v>
      </c>
      <c r="K25" s="11">
        <v>3</v>
      </c>
    </row>
    <row r="26" spans="1:11" ht="12.75">
      <c r="A26" s="22" t="s">
        <v>20</v>
      </c>
      <c r="B26" s="11" t="s">
        <v>21</v>
      </c>
      <c r="C26" s="11"/>
      <c r="D26" s="11"/>
      <c r="E26" s="11"/>
      <c r="F26" s="11"/>
      <c r="G26" s="11"/>
      <c r="H26" s="11"/>
      <c r="I26" s="11"/>
      <c r="J26" s="11">
        <v>2</v>
      </c>
      <c r="K26" s="11"/>
    </row>
    <row r="27" spans="1:11" ht="12.75">
      <c r="A27" s="22" t="s">
        <v>22</v>
      </c>
      <c r="B27" s="11" t="s">
        <v>23</v>
      </c>
      <c r="C27" s="11"/>
      <c r="D27" s="11"/>
      <c r="E27" s="11"/>
      <c r="F27" s="11"/>
      <c r="G27" s="11"/>
      <c r="H27" s="11"/>
      <c r="I27" s="11"/>
      <c r="J27" s="11">
        <v>3</v>
      </c>
      <c r="K27" s="11"/>
    </row>
    <row r="28" spans="1:11" ht="12.75">
      <c r="A28" s="22" t="s">
        <v>24</v>
      </c>
      <c r="B28" s="11" t="s">
        <v>0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25">
      <c r="A29" s="22" t="s">
        <v>25</v>
      </c>
      <c r="B29" s="11" t="s">
        <v>5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22" t="s">
        <v>26</v>
      </c>
      <c r="B30" s="11" t="s">
        <v>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22" t="s">
        <v>27</v>
      </c>
      <c r="B31" s="11" t="s">
        <v>2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>
      <c r="A32" s="22" t="s">
        <v>28</v>
      </c>
      <c r="B32" s="11" t="s">
        <v>6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22" t="s">
        <v>29</v>
      </c>
      <c r="B33" s="11" t="s">
        <v>3</v>
      </c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22" t="s">
        <v>30</v>
      </c>
      <c r="B34" s="11" t="s">
        <v>7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>
      <c r="A35" s="22" t="s">
        <v>31</v>
      </c>
      <c r="B35" s="11" t="s">
        <v>8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22" t="s">
        <v>32</v>
      </c>
      <c r="B36" s="11" t="s">
        <v>33</v>
      </c>
      <c r="C36" s="11"/>
      <c r="D36" s="11"/>
      <c r="E36" s="11"/>
      <c r="F36" s="11"/>
      <c r="G36" s="11"/>
      <c r="H36" s="11"/>
      <c r="I36" s="11"/>
      <c r="J36" s="11"/>
      <c r="K36" s="11"/>
    </row>
    <row r="38" ht="12.75">
      <c r="J38" s="23" t="s">
        <v>53</v>
      </c>
    </row>
    <row r="39" ht="12.75">
      <c r="J39" s="166">
        <v>2E-07</v>
      </c>
    </row>
    <row r="40" spans="10:11" ht="13.5" thickBot="1">
      <c r="J40" s="166">
        <v>2E-05</v>
      </c>
      <c r="K40" s="32"/>
    </row>
    <row r="41" spans="1:15" s="31" customFormat="1" ht="24" thickBot="1">
      <c r="A41" s="172" t="s">
        <v>116</v>
      </c>
      <c r="B41" s="173"/>
      <c r="C41" s="173"/>
      <c r="D41" s="173"/>
      <c r="E41" s="173"/>
      <c r="F41" s="173"/>
      <c r="G41" s="173"/>
      <c r="H41" s="173"/>
      <c r="I41" s="174"/>
      <c r="J41" s="175"/>
      <c r="K41" s="176"/>
      <c r="L41" s="173"/>
      <c r="M41" s="175"/>
      <c r="N41" s="173"/>
      <c r="O41" s="177"/>
    </row>
    <row r="42" s="25" customFormat="1" ht="16.5" thickBot="1"/>
    <row r="43" spans="1:7" s="25" customFormat="1" ht="17.25">
      <c r="A43" s="24" t="s">
        <v>13</v>
      </c>
      <c r="B43" s="58" t="s">
        <v>75</v>
      </c>
      <c r="C43" s="59" t="s">
        <v>76</v>
      </c>
      <c r="D43" s="60" t="s">
        <v>77</v>
      </c>
      <c r="E43" s="35" t="s">
        <v>78</v>
      </c>
      <c r="G43" s="120" t="s">
        <v>102</v>
      </c>
    </row>
    <row r="44" spans="1:7" s="25" customFormat="1" ht="15.75">
      <c r="A44" s="36">
        <v>3</v>
      </c>
      <c r="B44" s="61"/>
      <c r="C44" s="62"/>
      <c r="D44" s="63"/>
      <c r="G44" s="119"/>
    </row>
    <row r="45" spans="1:7" s="25" customFormat="1" ht="16.5" thickBot="1">
      <c r="A45" s="28"/>
      <c r="B45" s="121">
        <v>-20</v>
      </c>
      <c r="C45" s="64">
        <f>B45+A44</f>
        <v>-17</v>
      </c>
      <c r="D45" s="65">
        <f>(B45+C45)/2</f>
        <v>-18.5</v>
      </c>
      <c r="E45" s="27">
        <f>ABS(B45-C45)</f>
        <v>3</v>
      </c>
      <c r="G45" s="119">
        <f>B45+0.2</f>
        <v>-19.8</v>
      </c>
    </row>
    <row r="46" spans="5:11" s="25" customFormat="1" ht="15.75">
      <c r="E46" s="25" t="s">
        <v>10</v>
      </c>
      <c r="K46" s="29" t="s">
        <v>66</v>
      </c>
    </row>
    <row r="47" spans="1:11" s="25" customFormat="1" ht="17.25">
      <c r="A47" s="26" t="s">
        <v>73</v>
      </c>
      <c r="B47" s="26" t="s">
        <v>73</v>
      </c>
      <c r="C47" s="26" t="s">
        <v>48</v>
      </c>
      <c r="E47" s="33">
        <v>0.316</v>
      </c>
      <c r="J47" s="37" t="s">
        <v>79</v>
      </c>
      <c r="K47" s="36">
        <v>80</v>
      </c>
    </row>
    <row r="48" spans="1:3" s="25" customFormat="1" ht="15.75">
      <c r="A48" s="26" t="s">
        <v>47</v>
      </c>
      <c r="B48" s="26" t="s">
        <v>49</v>
      </c>
      <c r="C48" s="26" t="s">
        <v>47</v>
      </c>
    </row>
    <row r="49" spans="1:11" s="25" customFormat="1" ht="15.75">
      <c r="A49" s="192">
        <v>3.6</v>
      </c>
      <c r="B49" s="38">
        <f>A49/1000</f>
        <v>0.0036</v>
      </c>
      <c r="C49" s="29">
        <v>2.5</v>
      </c>
      <c r="E49" s="25" t="s">
        <v>11</v>
      </c>
      <c r="K49" s="29" t="s">
        <v>49</v>
      </c>
    </row>
    <row r="50" spans="5:11" s="25" customFormat="1" ht="15.75">
      <c r="E50" s="29">
        <v>64</v>
      </c>
      <c r="K50" s="30">
        <f>K47/100</f>
        <v>0.8</v>
      </c>
    </row>
    <row r="51" spans="13:14" s="25" customFormat="1" ht="15.75">
      <c r="M51" s="26" t="s">
        <v>63</v>
      </c>
      <c r="N51" s="26" t="s">
        <v>63</v>
      </c>
    </row>
    <row r="52" spans="13:14" s="25" customFormat="1" ht="16.5" thickBot="1">
      <c r="M52" s="26" t="s">
        <v>64</v>
      </c>
      <c r="N52" s="26" t="s">
        <v>64</v>
      </c>
    </row>
    <row r="53" spans="1:15" s="25" customFormat="1" ht="17.25">
      <c r="A53" s="48" t="s">
        <v>37</v>
      </c>
      <c r="B53" s="49" t="s">
        <v>40</v>
      </c>
      <c r="C53" s="50" t="s">
        <v>9</v>
      </c>
      <c r="D53" s="66" t="s">
        <v>52</v>
      </c>
      <c r="E53" s="49" t="s">
        <v>38</v>
      </c>
      <c r="F53" s="49" t="s">
        <v>38</v>
      </c>
      <c r="G53" s="49" t="s">
        <v>43</v>
      </c>
      <c r="H53" s="49" t="s">
        <v>43</v>
      </c>
      <c r="I53" s="49" t="s">
        <v>43</v>
      </c>
      <c r="J53" s="49" t="s">
        <v>46</v>
      </c>
      <c r="K53" s="66" t="s">
        <v>38</v>
      </c>
      <c r="L53" s="49" t="s">
        <v>50</v>
      </c>
      <c r="M53" s="51" t="s">
        <v>74</v>
      </c>
      <c r="N53" s="128" t="s">
        <v>74</v>
      </c>
      <c r="O53" s="167" t="s">
        <v>101</v>
      </c>
    </row>
    <row r="54" spans="1:16" s="29" customFormat="1" ht="18.75">
      <c r="A54" s="52" t="s">
        <v>67</v>
      </c>
      <c r="B54" s="39" t="s">
        <v>68</v>
      </c>
      <c r="C54" s="39" t="s">
        <v>41</v>
      </c>
      <c r="D54" s="67" t="s">
        <v>69</v>
      </c>
      <c r="E54" s="39" t="s">
        <v>39</v>
      </c>
      <c r="F54" s="39" t="s">
        <v>42</v>
      </c>
      <c r="G54" s="39" t="s">
        <v>70</v>
      </c>
      <c r="H54" s="39" t="s">
        <v>44</v>
      </c>
      <c r="I54" s="39" t="s">
        <v>45</v>
      </c>
      <c r="J54" s="39" t="s">
        <v>71</v>
      </c>
      <c r="K54" s="70" t="s">
        <v>72</v>
      </c>
      <c r="L54" s="39" t="s">
        <v>51</v>
      </c>
      <c r="M54" s="39" t="s">
        <v>65</v>
      </c>
      <c r="N54" s="129" t="s">
        <v>12</v>
      </c>
      <c r="O54" s="168"/>
      <c r="P54" s="34"/>
    </row>
    <row r="55" spans="1:15" s="25" customFormat="1" ht="15.75">
      <c r="A55" s="53"/>
      <c r="B55" s="40"/>
      <c r="C55" s="40"/>
      <c r="D55" s="68"/>
      <c r="E55" s="40"/>
      <c r="F55" s="39"/>
      <c r="G55" s="40"/>
      <c r="H55" s="40"/>
      <c r="I55" s="40"/>
      <c r="J55" s="40"/>
      <c r="K55" s="68"/>
      <c r="L55" s="40"/>
      <c r="M55" s="40"/>
      <c r="N55" s="130"/>
      <c r="O55" s="169"/>
    </row>
    <row r="56" spans="1:15" s="25" customFormat="1" ht="15.75">
      <c r="A56" s="54">
        <v>80</v>
      </c>
      <c r="B56" s="41">
        <f>1.554*$L$39+1014</f>
        <v>1014</v>
      </c>
      <c r="C56" s="41">
        <f>$E$45</f>
        <v>3</v>
      </c>
      <c r="D56" s="69">
        <f>-2.61*$D$45+1740</f>
        <v>1788.285</v>
      </c>
      <c r="E56" s="42">
        <f>A56/(B56*C56)</f>
        <v>0.026298487836949377</v>
      </c>
      <c r="F56" s="43">
        <f>E56*1000</f>
        <v>26.298487836949377</v>
      </c>
      <c r="G56" s="40">
        <f>E56/D56</f>
        <v>1.4705982456347493E-05</v>
      </c>
      <c r="H56" s="42">
        <f>G56*1000</f>
        <v>0.014705982456347492</v>
      </c>
      <c r="I56" s="44">
        <f>H56*60</f>
        <v>0.8823589473808495</v>
      </c>
      <c r="J56" s="45">
        <f>4*G56/(3.14*($B$49^2))</f>
        <v>1.4455042911405493</v>
      </c>
      <c r="K56" s="71">
        <f>$J$39*$D$45*$D$45-$J$40*$D$45+0.0009</f>
        <v>0.0013384500000000001</v>
      </c>
      <c r="L56" s="46">
        <f>J56*$B$49/(K56/D56)</f>
        <v>6952.74766230804</v>
      </c>
      <c r="M56" s="47">
        <f>$E$47/(L56^0.25)*($K$50/$B$49)*((J56^2)/2)*D56</f>
        <v>14367.491884840227</v>
      </c>
      <c r="N56" s="131">
        <f>M56/100000</f>
        <v>0.14367491884840228</v>
      </c>
      <c r="O56" s="170">
        <f>$J$39*$G$45*$G$45-$J$40*$G$45+0.0009</f>
        <v>0.0013744080000000001</v>
      </c>
    </row>
    <row r="57" spans="1:15" s="25" customFormat="1" ht="15.75">
      <c r="A57" s="54">
        <v>100</v>
      </c>
      <c r="B57" s="41">
        <f>1.554*$L$39+1014</f>
        <v>1014</v>
      </c>
      <c r="C57" s="41">
        <f>$E$45</f>
        <v>3</v>
      </c>
      <c r="D57" s="69">
        <f>-2.61*$D$45+1740</f>
        <v>1788.285</v>
      </c>
      <c r="E57" s="42">
        <f>A57/(B57*C57)</f>
        <v>0.03287310979618672</v>
      </c>
      <c r="F57" s="43">
        <f>E57*1000</f>
        <v>32.87310979618672</v>
      </c>
      <c r="G57" s="40">
        <f>E57/D57</f>
        <v>1.8382478070434363E-05</v>
      </c>
      <c r="H57" s="42">
        <f>G57*1000</f>
        <v>0.018382478070434364</v>
      </c>
      <c r="I57" s="44">
        <f>H57*60</f>
        <v>1.1029486842260618</v>
      </c>
      <c r="J57" s="45">
        <f>4*G57/(3.14*($B$49^2))</f>
        <v>1.8068803639256863</v>
      </c>
      <c r="K57" s="71">
        <f>$J$39*$D$45*$D$45-$J$40*$D$45+0.0009</f>
        <v>0.0013384500000000001</v>
      </c>
      <c r="L57" s="46">
        <f>J57*$B$49/(K57/D57)</f>
        <v>8690.93457788505</v>
      </c>
      <c r="M57" s="47">
        <f>$E$47/(L57^0.25)*($K$50/$B$49)*((J57^2)/2)*D57</f>
        <v>21231.14826954509</v>
      </c>
      <c r="N57" s="131">
        <f>M57/100000</f>
        <v>0.21231148269545091</v>
      </c>
      <c r="O57" s="170">
        <f>$J$39*$G$45*$G$45-$J$40*$G$45+0.0009</f>
        <v>0.0013744080000000001</v>
      </c>
    </row>
    <row r="58" spans="1:15" s="25" customFormat="1" ht="15.75">
      <c r="A58" s="54">
        <v>120</v>
      </c>
      <c r="B58" s="41">
        <f>1.554*$L$39+1014</f>
        <v>1014</v>
      </c>
      <c r="C58" s="41">
        <f>$E$45</f>
        <v>3</v>
      </c>
      <c r="D58" s="69">
        <f>-2.61*$D$45+1740</f>
        <v>1788.285</v>
      </c>
      <c r="E58" s="42">
        <f>A58/(B58*C58)</f>
        <v>0.03944773175542406</v>
      </c>
      <c r="F58" s="43">
        <f>E58*1000</f>
        <v>39.447731755424066</v>
      </c>
      <c r="G58" s="40">
        <f>E58/D58</f>
        <v>2.2058973684521236E-05</v>
      </c>
      <c r="H58" s="42">
        <f>G58*1000</f>
        <v>0.022058973684521237</v>
      </c>
      <c r="I58" s="44">
        <f>H58*60</f>
        <v>1.3235384210712742</v>
      </c>
      <c r="J58" s="45">
        <f>4*G58/(3.14*($B$49^2))</f>
        <v>2.1682564367108235</v>
      </c>
      <c r="K58" s="71">
        <f>$J$39*$D$45*$D$45-$J$40*$D$45+0.0009</f>
        <v>0.0013384500000000001</v>
      </c>
      <c r="L58" s="46">
        <f>J58*$B$49/(K58/D58)</f>
        <v>10429.121493462058</v>
      </c>
      <c r="M58" s="47">
        <f>$E$47/(L58^0.25)*($K$50/$B$49)*((J58^2)/2)*D58</f>
        <v>29210.612521477058</v>
      </c>
      <c r="N58" s="131">
        <f>M58/100000</f>
        <v>0.2921061252147706</v>
      </c>
      <c r="O58" s="170">
        <f>$J$39*$G$45*$G$45-$J$40*$G$45+0.0009</f>
        <v>0.0013744080000000001</v>
      </c>
    </row>
    <row r="59" spans="1:15" s="25" customFormat="1" ht="15.75">
      <c r="A59" s="55">
        <v>140</v>
      </c>
      <c r="B59" s="41">
        <f>1.554*$L$39+1014</f>
        <v>1014</v>
      </c>
      <c r="C59" s="41">
        <f>$E$45</f>
        <v>3</v>
      </c>
      <c r="D59" s="69">
        <f>-2.61*$D$45+1740</f>
        <v>1788.285</v>
      </c>
      <c r="E59" s="42">
        <f>A59/(B59*C59)</f>
        <v>0.04602235371466141</v>
      </c>
      <c r="F59" s="43">
        <f>E59*1000</f>
        <v>46.022353714661406</v>
      </c>
      <c r="G59" s="40">
        <f>E59/D59</f>
        <v>2.5735469298608113E-05</v>
      </c>
      <c r="H59" s="42">
        <f>G59*1000</f>
        <v>0.025735469298608114</v>
      </c>
      <c r="I59" s="44">
        <f>H59*60</f>
        <v>1.544128157916487</v>
      </c>
      <c r="J59" s="45">
        <f>4*G59/(3.14*($B$49^2))</f>
        <v>2.5296325094959613</v>
      </c>
      <c r="K59" s="71">
        <f>$J$39*$D$45*$D$45-$J$40*$D$45+0.0009</f>
        <v>0.0013384500000000001</v>
      </c>
      <c r="L59" s="46">
        <f>J59*$B$49/(K59/D59)</f>
        <v>12167.308409039071</v>
      </c>
      <c r="M59" s="47">
        <f>$E$47/(L59^0.25)*($K$50/$B$49)*((J59^2)/2)*D59</f>
        <v>38255.82267402202</v>
      </c>
      <c r="N59" s="131">
        <f>M59/100000</f>
        <v>0.3825582267402202</v>
      </c>
      <c r="O59" s="170">
        <f>$J$39*$G$45*$G$45-$J$40*$G$45+0.0009</f>
        <v>0.0013744080000000001</v>
      </c>
    </row>
    <row r="60" spans="1:15" ht="16.5" thickBot="1">
      <c r="A60" s="56"/>
      <c r="B60" s="57"/>
      <c r="C60" s="57"/>
      <c r="D60" s="72"/>
      <c r="E60" s="57"/>
      <c r="F60" s="57"/>
      <c r="G60" s="57"/>
      <c r="H60" s="57"/>
      <c r="I60" s="57"/>
      <c r="J60" s="57"/>
      <c r="K60" s="72"/>
      <c r="L60" s="57"/>
      <c r="M60" s="57"/>
      <c r="N60" s="132"/>
      <c r="O60" s="171"/>
    </row>
    <row r="62" spans="8:10" ht="12.75">
      <c r="H62" s="2" t="s">
        <v>91</v>
      </c>
      <c r="I62" s="9"/>
      <c r="J62" s="111" t="s">
        <v>95</v>
      </c>
    </row>
    <row r="63" spans="6:11" s="106" customFormat="1" ht="18">
      <c r="F63" s="106" t="s">
        <v>97</v>
      </c>
      <c r="G63" s="183">
        <f>K47/(0.1*A49)</f>
        <v>222.2222222222222</v>
      </c>
      <c r="H63" s="110" t="s">
        <v>93</v>
      </c>
      <c r="I63" s="107">
        <v>0.0029</v>
      </c>
      <c r="J63" s="109" t="s">
        <v>96</v>
      </c>
      <c r="K63" s="1">
        <v>-0.0001</v>
      </c>
    </row>
    <row r="64" spans="8:11" ht="12.75">
      <c r="H64" s="110" t="s">
        <v>94</v>
      </c>
      <c r="I64" s="107">
        <v>-0.2375</v>
      </c>
      <c r="K64" s="1">
        <v>0.06</v>
      </c>
    </row>
    <row r="65" spans="8:9" ht="12.75">
      <c r="H65" s="107"/>
      <c r="I65" s="107">
        <v>15.958</v>
      </c>
    </row>
    <row r="66" spans="8:9" ht="12.75">
      <c r="H66" s="107"/>
      <c r="I66" s="107"/>
    </row>
    <row r="67" spans="1:4" ht="18">
      <c r="A67" s="136" t="s">
        <v>89</v>
      </c>
      <c r="D67" s="106" t="s">
        <v>113</v>
      </c>
    </row>
    <row r="68" ht="13.5" thickBot="1"/>
    <row r="69" spans="4:12" ht="18">
      <c r="D69" s="139"/>
      <c r="E69" s="140"/>
      <c r="F69" s="140"/>
      <c r="G69" s="178" t="s">
        <v>98</v>
      </c>
      <c r="H69" s="182"/>
      <c r="I69" s="179" t="s">
        <v>99</v>
      </c>
      <c r="J69" s="162"/>
      <c r="K69" s="180" t="s">
        <v>106</v>
      </c>
      <c r="L69" s="181"/>
    </row>
    <row r="70" spans="4:12" ht="18.75" thickBot="1">
      <c r="D70" s="141"/>
      <c r="E70" s="142"/>
      <c r="F70" s="142"/>
      <c r="G70" s="150">
        <v>0.023</v>
      </c>
      <c r="H70" s="143"/>
      <c r="I70" s="154">
        <v>0.027</v>
      </c>
      <c r="J70" s="143"/>
      <c r="K70" s="158">
        <v>0.012</v>
      </c>
      <c r="L70" s="143"/>
    </row>
    <row r="71" spans="3:12" s="112" customFormat="1" ht="18.75">
      <c r="C71" s="193" t="s">
        <v>37</v>
      </c>
      <c r="D71" s="144" t="s">
        <v>50</v>
      </c>
      <c r="E71" s="117" t="s">
        <v>91</v>
      </c>
      <c r="F71" s="148" t="s">
        <v>95</v>
      </c>
      <c r="G71" s="151" t="s">
        <v>100</v>
      </c>
      <c r="H71" s="118" t="s">
        <v>92</v>
      </c>
      <c r="I71" s="155" t="s">
        <v>100</v>
      </c>
      <c r="J71" s="122" t="s">
        <v>92</v>
      </c>
      <c r="K71" s="159" t="s">
        <v>100</v>
      </c>
      <c r="L71" s="124" t="s">
        <v>92</v>
      </c>
    </row>
    <row r="72" spans="1:12" ht="14.25">
      <c r="A72" s="108"/>
      <c r="C72" s="194" t="s">
        <v>118</v>
      </c>
      <c r="D72" s="145" t="s">
        <v>51</v>
      </c>
      <c r="E72" s="113" t="s">
        <v>51</v>
      </c>
      <c r="F72" s="191" t="s">
        <v>85</v>
      </c>
      <c r="G72" s="145" t="s">
        <v>51</v>
      </c>
      <c r="H72" s="125" t="s">
        <v>107</v>
      </c>
      <c r="I72" s="145" t="s">
        <v>51</v>
      </c>
      <c r="J72" s="126" t="s">
        <v>108</v>
      </c>
      <c r="K72" s="145" t="s">
        <v>51</v>
      </c>
      <c r="L72" s="127" t="s">
        <v>109</v>
      </c>
    </row>
    <row r="73" spans="3:12" ht="15.75">
      <c r="C73" s="194">
        <v>80</v>
      </c>
      <c r="D73" s="146">
        <f>L56</f>
        <v>6952.74766230804</v>
      </c>
      <c r="E73" s="114">
        <f>$I$63*$D$45^2+$I$64*$D$45+$I$65</f>
        <v>21.344275</v>
      </c>
      <c r="F73" s="190">
        <f>$K$63*$D$45+$K$64</f>
        <v>0.061849999999999995</v>
      </c>
      <c r="G73" s="152">
        <f>$G$70*D73^0.8*E73^0.4</f>
        <v>92.71832414456817</v>
      </c>
      <c r="H73" s="184">
        <f>G73*F73/$B$49</f>
        <v>1592.9523189837614</v>
      </c>
      <c r="I73" s="156">
        <f>$I$70*D73^0.8*E73^0.333*(K56/O56)^0.14</f>
        <v>88.33397093103962</v>
      </c>
      <c r="J73" s="186">
        <f>I73*F73/$B$49</f>
        <v>1517.6266950235556</v>
      </c>
      <c r="K73" s="160">
        <f>$K$70*(D73^0.87-280)*E73^0.4</f>
        <v>78.43058104928016</v>
      </c>
      <c r="L73" s="188">
        <f>K73*F73/$B$49</f>
        <v>1347.4809549716604</v>
      </c>
    </row>
    <row r="74" spans="3:12" ht="15.75">
      <c r="C74" s="194">
        <v>100</v>
      </c>
      <c r="D74" s="146">
        <f>L57</f>
        <v>8690.93457788505</v>
      </c>
      <c r="E74" s="114">
        <f>$I$63*$D$45^2+$I$64*$D$45+$I$65</f>
        <v>21.344275</v>
      </c>
      <c r="F74" s="115">
        <f>$K$63*$D$45+$K$64</f>
        <v>0.061849999999999995</v>
      </c>
      <c r="G74" s="152">
        <f>$G$70*D74^0.8*E74^0.4</f>
        <v>110.839251340001</v>
      </c>
      <c r="H74" s="184">
        <f>G74*F74/$B$49</f>
        <v>1904.2799153830726</v>
      </c>
      <c r="I74" s="156">
        <f>$I$70*D74^0.8*E74^0.333*(K57/O57)^0.14</f>
        <v>105.59801739535034</v>
      </c>
      <c r="J74" s="186">
        <f>I74*F74/$B$49</f>
        <v>1814.2326044173383</v>
      </c>
      <c r="K74" s="160">
        <f>$K$70*(D74^0.87-280)*E74^0.4</f>
        <v>97.6841464431769</v>
      </c>
      <c r="L74" s="188">
        <f>K74*F74/$B$49</f>
        <v>1678.2679048640252</v>
      </c>
    </row>
    <row r="75" spans="3:12" ht="15.75">
      <c r="C75" s="194">
        <v>120</v>
      </c>
      <c r="D75" s="146">
        <f>L58</f>
        <v>10429.121493462058</v>
      </c>
      <c r="E75" s="114">
        <f>$I$63*$D$45^2+$I$64*$D$45+$I$65</f>
        <v>21.344275</v>
      </c>
      <c r="F75" s="115">
        <f>$K$63*$D$45+$K$64</f>
        <v>0.061849999999999995</v>
      </c>
      <c r="G75" s="152">
        <f>$G$70*D75^0.8*E75^0.4</f>
        <v>128.2444503495505</v>
      </c>
      <c r="H75" s="184">
        <f>G75*F75/$B$49</f>
        <v>2203.3109039221386</v>
      </c>
      <c r="I75" s="156">
        <f>$I$70*D75^0.8*E75^0.333*(K58/O58)^0.14</f>
        <v>122.18018017216293</v>
      </c>
      <c r="J75" s="186">
        <f>I75*F75/$B$49</f>
        <v>2099.1233732356327</v>
      </c>
      <c r="K75" s="160">
        <f>$K$70*(D75^0.87-280)*E75^0.4</f>
        <v>116.44004851733222</v>
      </c>
      <c r="L75" s="188">
        <f>K75*F75/$B$49</f>
        <v>2000.5047224436105</v>
      </c>
    </row>
    <row r="76" spans="3:12" ht="16.5" thickBot="1">
      <c r="C76" s="195">
        <v>140</v>
      </c>
      <c r="D76" s="146">
        <f>L59</f>
        <v>12167.308409039071</v>
      </c>
      <c r="E76" s="147">
        <f>$I$63*$D$45^2+$I$64*$D$45+$I$65</f>
        <v>21.344275</v>
      </c>
      <c r="F76" s="149">
        <f>$K$63*$D$45+$K$64</f>
        <v>0.061849999999999995</v>
      </c>
      <c r="G76" s="153">
        <f>$G$70*D76^0.8*E76^0.4</f>
        <v>145.07614678925586</v>
      </c>
      <c r="H76" s="185">
        <f>G76*F76/$B$49</f>
        <v>2492.488799698743</v>
      </c>
      <c r="I76" s="157">
        <f>$I$70*D76^0.8*E76^0.333*(K59/O59)^0.14</f>
        <v>138.21595948269874</v>
      </c>
      <c r="J76" s="187">
        <f>I76*F76/$B$49</f>
        <v>2374.626970556921</v>
      </c>
      <c r="K76" s="161">
        <f>$K$70*(D76^0.87-280)*E76^0.4</f>
        <v>134.79195961794468</v>
      </c>
      <c r="L76" s="189">
        <f>K76*F76/$B$49</f>
        <v>2315.8007506583</v>
      </c>
    </row>
    <row r="77" spans="1:8" ht="18">
      <c r="A77" s="138" t="s">
        <v>90</v>
      </c>
      <c r="H77" s="123"/>
    </row>
    <row r="78" spans="1:8" ht="9.75" customHeight="1">
      <c r="A78" s="138"/>
      <c r="H78" s="123"/>
    </row>
    <row r="79" spans="1:8" ht="21.75">
      <c r="A79" s="135" t="s">
        <v>111</v>
      </c>
      <c r="H79" s="123"/>
    </row>
    <row r="80" spans="1:8" ht="11.25" customHeight="1">
      <c r="A80" s="135"/>
      <c r="H80" s="123"/>
    </row>
    <row r="81" ht="18">
      <c r="A81" s="136" t="s">
        <v>104</v>
      </c>
    </row>
    <row r="82" ht="18">
      <c r="C82" s="134"/>
    </row>
    <row r="83" spans="1:3" s="134" customFormat="1" ht="22.5">
      <c r="A83" s="133" t="s">
        <v>110</v>
      </c>
      <c r="C83" s="1"/>
    </row>
    <row r="85" spans="1:3" ht="21" customHeight="1">
      <c r="A85" s="137" t="s">
        <v>103</v>
      </c>
      <c r="B85" s="112"/>
      <c r="C85" s="112"/>
    </row>
    <row r="86" spans="1:3" s="112" customFormat="1" ht="22.5">
      <c r="A86" s="116" t="s">
        <v>105</v>
      </c>
      <c r="C86" s="25"/>
    </row>
    <row r="87" s="25" customFormat="1" ht="15.75">
      <c r="A87" s="25" t="s">
        <v>114</v>
      </c>
    </row>
    <row r="88" spans="1:3" s="25" customFormat="1" ht="15.75">
      <c r="A88" s="25" t="s">
        <v>115</v>
      </c>
      <c r="C88" s="9"/>
    </row>
    <row r="89" spans="1:3" s="9" customFormat="1" ht="21.75">
      <c r="A89" s="133" t="s">
        <v>112</v>
      </c>
      <c r="C89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3">
      <selection activeCell="K47" sqref="K47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Vacek</dc:creator>
  <cp:keywords/>
  <dc:description/>
  <cp:lastModifiedBy>Vaclav Vacek</cp:lastModifiedBy>
  <cp:lastPrinted>1999-05-06T17:20:08Z</cp:lastPrinted>
  <dcterms:created xsi:type="dcterms:W3CDTF">1999-04-16T15:57:29Z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