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020" windowHeight="12660" activeTab="0"/>
  </bookViews>
  <sheets>
    <sheet name="Base - Gasoline" sheetId="1" r:id="rId1"/>
  </sheets>
  <definedNames>
    <definedName name="All_gasoline_combustion_emissions">'Base - Gasoline'!$Y$45</definedName>
    <definedName name="All_gasoline_production_emissions">'Base - Gasoline'!$Y$46</definedName>
    <definedName name="All_gasoline_total_emissions">'Base - Gasoline'!$Y$47</definedName>
    <definedName name="All_gasoline_vehicle_efficiency">'Base - Gasoline'!$Y$44</definedName>
    <definedName name="Captured_CO2">'Base - Gasoline'!$S$30</definedName>
    <definedName name="CFPP_emissions">'Base - Gasoline'!$Q$9</definedName>
    <definedName name="CFPP_heat_rate">'Base - Gasoline'!$AG$5</definedName>
    <definedName name="CFPP_with_CCS_efficiency">'Base - Gasoline'!$Q$27</definedName>
    <definedName name="CO2_density">'Base - Gasoline'!#REF!</definedName>
    <definedName name="CO2_emissions_rate_for_CFPP">'Base - Gasoline'!#REF!</definedName>
    <definedName name="CO2_EOR_CO2_emissions_rate">'Base - Gasoline'!$P$38</definedName>
    <definedName name="CO2_EOR_Demand_Power">'Base - Gasoline'!$O$32</definedName>
    <definedName name="CO2_EOR_emissions">'Base - Gasoline'!$N$9</definedName>
    <definedName name="CO2_EOR_Power_Rate">'Base - Gasoline'!$P$37</definedName>
    <definedName name="CO2_EOR_Properties">'Base - Gasoline'!$AG$26:$AK$29</definedName>
    <definedName name="CO2_EOR_Technology">'Base - Gasoline'!$AG$26:$AK$26</definedName>
    <definedName name="CO2_EOR_technology_type_input">'Base - Gasoline'!$L$38</definedName>
    <definedName name="CO2_from_gasoline">'Base - Gasoline'!$AG$12</definedName>
    <definedName name="CO2_storage_rate">'Base - Gasoline'!$P$36</definedName>
    <definedName name="co2_stored">'Base - Gasoline'!$N$43</definedName>
    <definedName name="Coal_combustion_GHG_emissions_factor">'Base - Gasoline'!$AG$6</definedName>
    <definedName name="coal_heat_content">'Base - Gasoline'!$AG$7</definedName>
    <definedName name="Coal_mining_and_transport_emissions">'Base - Gasoline'!$H$9</definedName>
    <definedName name="Coal_mining_and_transport_emissions_factor">'Base - Gasoline'!$AG$4</definedName>
    <definedName name="Coal_requirement">'Base - Gasoline'!$K$25</definedName>
    <definedName name="Crude_oil_domestic_transport_factor">'Base - Gasoline'!$AG$11</definedName>
    <definedName name="Crude_oil_E_and_P_emissions_factor">'Base - Gasoline'!$E$9</definedName>
    <definedName name="crude_oil_E_P_GHG_emissions_factor">'Base - Gasoline'!$AG$10</definedName>
    <definedName name="Crude_oil_input">'Base - Gasoline'!$B$12</definedName>
    <definedName name="Crude_oil_output">'Base - Gasoline'!$B$14</definedName>
    <definedName name="Crude_oil_output_displacement_credit">'Base - Gasoline'!$B$35</definedName>
    <definedName name="Crude_oil_production_from_EOR">'Base - Gasoline'!$I$40</definedName>
    <definedName name="Crude_oil_to_refinery">'Base - Gasoline'!$N$12</definedName>
    <definedName name="Crude_oil_transport_emissions">'Base - Gasoline'!$K$9</definedName>
    <definedName name="Diesel_combustion_emissions_factor">'Base - Gasoline'!#REF!</definedName>
    <definedName name="diesel_from_crude_oil">'Base - Gasoline'!$AG$17</definedName>
    <definedName name="Diesel_heat_content">'Base - Gasoline'!#REF!</definedName>
    <definedName name="Diesel_output">'Base - Gasoline'!$B$18</definedName>
    <definedName name="Diesel_transport_factor">'Base - Gasoline'!#REF!</definedName>
    <definedName name="Diesel_well_to_tank_emissions_factor">'Base - Gasoline'!#REF!</definedName>
    <definedName name="Emissions_total">'Base - Gasoline'!$O$5</definedName>
    <definedName name="EOR_Power_Rate">'Base - Gasoline'!$P$38</definedName>
    <definedName name="gal_per_bbl">'Base - Gasoline'!$AF$45</definedName>
    <definedName name="Gasoline_combustion_emissions_factor">'Base - Gasoline'!$AG$24</definedName>
    <definedName name="gasoline_from_crude">'Base - Gasoline'!$AG$16</definedName>
    <definedName name="gasoline_heat_content">'Base - Gasoline'!$AG$21</definedName>
    <definedName name="Gasoline_transport_emissions">'Base - Gasoline'!$W$9</definedName>
    <definedName name="gasoline_transport_factor">'Base - Gasoline'!$AG$22</definedName>
    <definedName name="gasoline_use_emissions_factor">'Base - Gasoline'!$AG$24</definedName>
    <definedName name="gasoline_well_to_tank_emissions_factor">'Base - Gasoline'!$AG$23</definedName>
    <definedName name="kg_per_mt">'Base - Gasoline'!$AF$47</definedName>
    <definedName name="kWh_per_mmBtu">'Base - Gasoline'!$AF$44</definedName>
    <definedName name="lbs_per_kg">'Base - Gasoline'!$AF$46</definedName>
    <definedName name="Miles_per_PHEV">'Base - Gasoline'!$W$23</definedName>
    <definedName name="Motor_gasoline_portion_of_refining_emissions">'Base - Gasoline'!$AG$13</definedName>
    <definedName name="Number_of_PHEVs">'Base - Gasoline'!$W$22</definedName>
    <definedName name="On_road_diesel_portion_of_refining_emissions">'Base - Gasoline'!$AG$14</definedName>
    <definedName name="other_petro_from_crude_oil">'Base - Gasoline'!$AG$18</definedName>
    <definedName name="Other_petro_products_output">'Base - Gasoline'!$B$21</definedName>
    <definedName name="Other_petro_products_portion_of_refining_emissions">'Base - Gasoline'!$AG$15</definedName>
    <definedName name="Percent_CO2_capture">'Base - Gasoline'!$Q$28</definedName>
    <definedName name="Petroleum_refining_emissions">'Base - Gasoline'!$T$9</definedName>
    <definedName name="PHEV_AER_Input">'Base - Gasoline'!$W$24</definedName>
    <definedName name="PHEV_battery_efficiency">'Base - Gasoline'!$W$28</definedName>
    <definedName name="PHEV_configuration_input">'Base - Gasoline'!$W$25</definedName>
    <definedName name="PHEV_configuration_input1">'Base - Gasoline'!$W$25</definedName>
    <definedName name="PHEV_configuration_input2">'Base - Gasoline'!$W$26</definedName>
    <definedName name="PHEV_demand_liquid">'Base - Gasoline'!$X$17</definedName>
    <definedName name="PHEV_demand_power">'Base - Gasoline'!$S$21</definedName>
    <definedName name="PHEV_efficiency">'Base - Gasoline'!$AG$55</definedName>
    <definedName name="PHEV_from_power">'Base - Gasoline'!$W$29</definedName>
    <definedName name="PHEV_gasoline_combustion_emissions">'Base - Gasoline'!$Z$9</definedName>
    <definedName name="PHEV_MPG">'Base - Gasoline'!$W$27</definedName>
    <definedName name="PHEV_operation">'Base - Gasoline'!$W$25</definedName>
    <definedName name="PHEV_properties">'Base - Gasoline'!$AE$34:$AI$37</definedName>
    <definedName name="PHEV_properties2">'Base - Gasoline'!$AE$39:$AI$42</definedName>
    <definedName name="_xlnm.Print_Area" localSheetId="0">'Base - Gasoline'!$A$2:$AO$61</definedName>
    <definedName name="Products_consumed_as_refinery_fuel">'Base - Gasoline'!$AG$19</definedName>
    <definedName name="Refining_products_displacement_credit">'Base - Gasoline'!$B$39</definedName>
    <definedName name="Refining_volume_gain">'Base - Gasoline'!$AG$20</definedName>
    <definedName name="Total_emissions_per_VMT">'Base - Gasoline'!$V$33</definedName>
    <definedName name="VMT">'Base - Gasoline'!$AC$23</definedName>
  </definedNames>
  <calcPr fullCalcOnLoad="1" iterate="1" iterateCount="100" iterateDelta="0.001"/>
</workbook>
</file>

<file path=xl/comments1.xml><?xml version="1.0" encoding="utf-8"?>
<comments xmlns="http://schemas.openxmlformats.org/spreadsheetml/2006/main">
  <authors>
    <author>Chris Nichols</author>
    <author>Gerdes</author>
  </authors>
  <commentList>
    <comment ref="AH27" authorId="0">
      <text>
        <r>
          <rPr>
            <sz val="8"/>
            <rFont val="Tahoma"/>
            <family val="0"/>
          </rPr>
          <t xml:space="preserve">Based on values for current best practices - no historical data available for storage rates
</t>
        </r>
      </text>
    </comment>
    <comment ref="AI28" authorId="0">
      <text>
        <r>
          <rPr>
            <sz val="8"/>
            <rFont val="Tahoma"/>
            <family val="2"/>
          </rPr>
          <t>Based on propritary data from EOR operators</t>
        </r>
      </text>
    </comment>
    <comment ref="AJ28" authorId="0">
      <text>
        <r>
          <rPr>
            <sz val="8"/>
            <rFont val="Tahoma"/>
            <family val="2"/>
          </rPr>
          <t>Estimate based on extrapolation of historical EOR electricity consumption applied to inceased demand from advanced EOR processes</t>
        </r>
      </text>
    </comment>
    <comment ref="AK28" authorId="0">
      <text>
        <r>
          <rPr>
            <sz val="8"/>
            <rFont val="Tahoma"/>
            <family val="2"/>
          </rPr>
          <t>Estimate based on extrapolation of historical EOR electricity consumption applied to inceased demand from advanced EOR processes</t>
        </r>
      </text>
    </comment>
    <comment ref="W24" authorId="0">
      <text>
        <r>
          <rPr>
            <sz val="8"/>
            <rFont val="Tahoma"/>
            <family val="2"/>
          </rPr>
          <t>Select the "all electric range" of the PHEV.
PHEV 20  correspnds to batteries capable of 20 miles of operation over baseline conditions. Higher all electric ranges correspond to more advanced battery technology and increase the PHEV's percentage of miles traveled from grid-based electricity.</t>
        </r>
      </text>
    </comment>
    <comment ref="W26" authorId="0">
      <text>
        <r>
          <rPr>
            <sz val="8"/>
            <rFont val="Tahoma"/>
            <family val="0"/>
          </rPr>
          <t xml:space="preserve">In a series type of PHEV, the internal combustion engine is operated only to charge the battery and is run at the optimal speed and power, maximizing its efficiency.
In a parallel type of PHEV, both the internal combustion engine and the battery-supplied motor can provide motive power to the drivetrain.  In this set-up, the efficiency of the ICE is typically less since it operating over a range of speed and power.
</t>
        </r>
        <r>
          <rPr>
            <b/>
            <i/>
            <sz val="8"/>
            <rFont val="Tahoma"/>
            <family val="2"/>
          </rPr>
          <t>Selecting "User Input" allows the user to manually input values for ICE efficiency and % of miles from electricity in column AF to the right.</t>
        </r>
      </text>
    </comment>
    <comment ref="W25" authorId="0">
      <text>
        <r>
          <rPr>
            <sz val="8"/>
            <rFont val="Tahoma"/>
            <family val="2"/>
          </rPr>
          <t>In charge-depleting mode, the PHEV will operate exclusively on eletctric power until the battery is discharged to a speficied, at which point the internal combustion engine comes online to either charge the battery (series operation) or provide motive power to the drivetrain (parallel operation). Charge-depleting mode typically provides a further all-electric range of operation.
In charge-sustaining mode, the PHEV will operate the ICE  in order to maintain the battery within a specified range of charge. All-electric ranges are typically shorter for the charge-sustaining mode.</t>
        </r>
      </text>
    </comment>
    <comment ref="Y44" authorId="0">
      <text>
        <r>
          <rPr>
            <sz val="8"/>
            <rFont val="Tahoma"/>
            <family val="0"/>
          </rPr>
          <t xml:space="preserve">Enter the expected mpg of an all-gasoline vehicle to compare the emissions per vehicle mile traveled
</t>
        </r>
      </text>
    </comment>
    <comment ref="L38" authorId="0">
      <text>
        <r>
          <rPr>
            <sz val="8"/>
            <rFont val="Tahoma"/>
            <family val="0"/>
          </rPr>
          <t xml:space="preserve">Select a method of CO2-EOR from the list.  Sucessive generations of CO2-EOR technology increase the amount of CO2 stored, the production of oil per CO2 injected and increase the electricity demand per bbl.
</t>
        </r>
        <r>
          <rPr>
            <b/>
            <i/>
            <sz val="8"/>
            <rFont val="Tahoma"/>
            <family val="2"/>
          </rPr>
          <t>Selection of "User Inputs" allows manual entry of CO2 stored, electricity requirements and GHG emissions per bbl factors</t>
        </r>
      </text>
    </comment>
    <comment ref="Q27" authorId="0">
      <text>
        <r>
          <rPr>
            <sz val="8"/>
            <rFont val="Tahoma"/>
            <family val="2"/>
          </rPr>
          <t>Enter the energy conversion efficiency (heat rate) of the IGCC power plant</t>
        </r>
      </text>
    </comment>
    <comment ref="Q28" authorId="0">
      <text>
        <r>
          <rPr>
            <sz val="8"/>
            <rFont val="Tahoma"/>
            <family val="2"/>
          </rPr>
          <t>Enter the percentage of CO2 captured from the power plant's emissions stream</t>
        </r>
      </text>
    </comment>
    <comment ref="F43" authorId="0">
      <text>
        <r>
          <rPr>
            <sz val="8"/>
            <rFont val="Tahoma"/>
            <family val="2"/>
          </rPr>
          <t>A circular reference is present in this spreadsheet due to the feedback demand for electricity for CO2-EOR. A Macro built into the spreadsheet performs multiple iterations to solve for this value. These buttons allow for the Macro to be used if it was not accepted upon opening and reset the circular reference</t>
        </r>
        <r>
          <rPr>
            <sz val="8"/>
            <rFont val="Tahoma"/>
            <family val="0"/>
          </rPr>
          <t xml:space="preserve">
</t>
        </r>
      </text>
    </comment>
    <comment ref="B36" authorId="1">
      <text>
        <r>
          <rPr>
            <sz val="8"/>
            <rFont val="Tahoma"/>
            <family val="0"/>
          </rPr>
          <t>Selecting "Apply" applies a credit to the emissions per VMT calculation equal to the excess crude oil production times the emissions factor for domestic crude oil exploration and production.
Selecting "Do not apply" allows any crude oil outpus from this system to be essentially upstream emissions free.</t>
        </r>
      </text>
    </comment>
    <comment ref="B40" authorId="1">
      <text>
        <r>
          <rPr>
            <sz val="8"/>
            <rFont val="Tahoma"/>
            <family val="0"/>
          </rPr>
          <t>Selecting "Apply" applies a credit to the emissions per VMT calculation equal to the emissions associated with domestic crude oil extraction and portion of refining associated with these refinery co-products.
Selecting "Do not apply" allows any product outpus from this system to be essentially upstream emissions free with the entire burden of crude oil extraction and refining applied to the gasoline product.</t>
        </r>
      </text>
    </comment>
  </commentList>
</comments>
</file>

<file path=xl/sharedStrings.xml><?xml version="1.0" encoding="utf-8"?>
<sst xmlns="http://schemas.openxmlformats.org/spreadsheetml/2006/main" count="208" uniqueCount="126">
  <si>
    <t>Coal Acquisition and Power Plant Data</t>
  </si>
  <si>
    <t>Parameter</t>
  </si>
  <si>
    <t>Units</t>
  </si>
  <si>
    <t>Source</t>
  </si>
  <si>
    <t>Coal mining and transport emissions factor</t>
  </si>
  <si>
    <t>Heat rate for CFPP with CO2 capture</t>
  </si>
  <si>
    <t>Btu HHV/kWh</t>
  </si>
  <si>
    <t>N/A - calculated from user-input efficiency</t>
  </si>
  <si>
    <t>Coal combustion GHG emissions factor</t>
  </si>
  <si>
    <t>IPCC</t>
  </si>
  <si>
    <t>User Inputs</t>
  </si>
  <si>
    <t>Coal heat content</t>
  </si>
  <si>
    <t>EIA - AER 2007 Table A5</t>
  </si>
  <si>
    <t>Calculated Values</t>
  </si>
  <si>
    <t>Crude Oil Acquisition and Refining Data</t>
  </si>
  <si>
    <t>Coal</t>
  </si>
  <si>
    <t>Crude Oil</t>
  </si>
  <si>
    <t>Crude oil E&amp;P GHG emissions factor</t>
  </si>
  <si>
    <t>Petro products</t>
  </si>
  <si>
    <t>Crude oil domestic transport factor</t>
  </si>
  <si>
    <t>MMbbl</t>
  </si>
  <si>
    <t>MM bbl crude oil</t>
  </si>
  <si>
    <t>Petroleum refining emissions</t>
  </si>
  <si>
    <t>crude oil</t>
  </si>
  <si>
    <t>Electricity</t>
  </si>
  <si>
    <t>Motor gasoline portion of refining emissions</t>
  </si>
  <si>
    <t>On-road diesel portion of refining emissions</t>
  </si>
  <si>
    <t>Motor gasoline refining yield</t>
  </si>
  <si>
    <t>Derived from EIA data for year 2005</t>
  </si>
  <si>
    <t>MMgal gasoline</t>
  </si>
  <si>
    <t>On-road diesel refining yield (&lt;500 ppm sulfur)</t>
  </si>
  <si>
    <t>Other petroleum products refining yield</t>
  </si>
  <si>
    <t>Products consumed as fuel in refinery</t>
  </si>
  <si>
    <t>Refining volume gain</t>
  </si>
  <si>
    <t>BkWh</t>
  </si>
  <si>
    <t>million vehicles</t>
  </si>
  <si>
    <t>Btu LHV/gallon</t>
  </si>
  <si>
    <t>thousand miles/vehicle/yr</t>
  </si>
  <si>
    <t>Billion VMT/yr</t>
  </si>
  <si>
    <t>PHEV 20</t>
  </si>
  <si>
    <t>MMshort tons coal</t>
  </si>
  <si>
    <t>Charge Depleting</t>
  </si>
  <si>
    <t>Series</t>
  </si>
  <si>
    <t>Efficiency</t>
  </si>
  <si>
    <t>mpg (internal combustion engine)</t>
  </si>
  <si>
    <t>Historical</t>
  </si>
  <si>
    <t>Current Best Practice</t>
  </si>
  <si>
    <t>Next Generation</t>
  </si>
  <si>
    <t>Second Generation</t>
  </si>
  <si>
    <t>kWh/mile (battery)</t>
  </si>
  <si>
    <t>Advanced Resources International, Storing CO2 with Enhanced Oil Recovery, 2008 and Storing CO2 with Next Generation Enhanced Oil Recovery,2008</t>
  </si>
  <si>
    <t>miles from grid electricity</t>
  </si>
  <si>
    <t>Electricity requirement</t>
  </si>
  <si>
    <t>kWh/bbl crude oil</t>
  </si>
  <si>
    <t>GHG emissions</t>
  </si>
  <si>
    <t>PHEV Data</t>
  </si>
  <si>
    <t>Battery efficiency</t>
  </si>
  <si>
    <t>kWh/mile</t>
  </si>
  <si>
    <t>EPRI and NRDC, "Environmental Assessment of Plug-In Hybrid Electric Vehicles Volume 1: Nationwide Greenhouse Gas Emissions", July 2007</t>
  </si>
  <si>
    <t>All electric range (AER)</t>
  </si>
  <si>
    <t>Charge Sustaining</t>
  </si>
  <si>
    <t>PHEV 10</t>
  </si>
  <si>
    <t>% of miles electric</t>
  </si>
  <si>
    <t>Vyas, A., Santini, D. Duoba, M., et. Al. Plug-In Hybrid Electric Vehicles: How Does One Determine Their Potential for Reducing U.S. Oil Dependence? Argonne National Labs, 2008</t>
  </si>
  <si>
    <t>kWh/bbl crude oil produced</t>
  </si>
  <si>
    <t>PHEV 40</t>
  </si>
  <si>
    <t>PHEV 60</t>
  </si>
  <si>
    <t>Parallel</t>
  </si>
  <si>
    <t>ICE efficiency</t>
  </si>
  <si>
    <t>mpg</t>
  </si>
  <si>
    <t>EPRI and NRDC, "Environmental Assessment of Plug-In Hybrid Electric Vehicles Volume 1: Nationwide Greenhouse Gas Emissions", July 2007
efficiencies extrapolted from srouce values for differing PHEV ranges</t>
  </si>
  <si>
    <t>Comparison to All Gasoline Vehicle</t>
  </si>
  <si>
    <t>Vehicle efficiency</t>
  </si>
  <si>
    <t>Unit Conversions</t>
  </si>
  <si>
    <t>Point of combustion</t>
  </si>
  <si>
    <t>Energy Conversion</t>
  </si>
  <si>
    <t>E&amp;P, refining, transport</t>
  </si>
  <si>
    <t>Weight Conversion</t>
  </si>
  <si>
    <t>lb/kg</t>
  </si>
  <si>
    <t>Total</t>
  </si>
  <si>
    <t>kg/mt</t>
  </si>
  <si>
    <r>
      <t>Material Flows in a PHEV system where captured CO</t>
    </r>
    <r>
      <rPr>
        <b/>
        <vertAlign val="subscript"/>
        <sz val="16"/>
        <rFont val="Arial"/>
        <family val="2"/>
      </rPr>
      <t>2</t>
    </r>
    <r>
      <rPr>
        <b/>
        <sz val="16"/>
        <rFont val="Arial"/>
        <family val="2"/>
      </rPr>
      <t xml:space="preserve"> from power is used for CO</t>
    </r>
    <r>
      <rPr>
        <b/>
        <vertAlign val="subscript"/>
        <sz val="16"/>
        <rFont val="Arial"/>
        <family val="2"/>
      </rPr>
      <t>2</t>
    </r>
    <r>
      <rPr>
        <b/>
        <sz val="16"/>
        <rFont val="Arial"/>
        <family val="2"/>
      </rPr>
      <t xml:space="preserve"> EOR</t>
    </r>
  </si>
  <si>
    <r>
      <t>kg CO</t>
    </r>
    <r>
      <rPr>
        <vertAlign val="subscript"/>
        <sz val="8"/>
        <rFont val="Arial"/>
        <family val="2"/>
      </rPr>
      <t>2</t>
    </r>
    <r>
      <rPr>
        <sz val="8"/>
        <rFont val="Arial"/>
        <family val="2"/>
      </rPr>
      <t>E/short ton coal</t>
    </r>
  </si>
  <si>
    <r>
      <t>MMmt CO</t>
    </r>
    <r>
      <rPr>
        <vertAlign val="subscript"/>
        <sz val="8"/>
        <rFont val="Arial"/>
        <family val="2"/>
      </rPr>
      <t>2</t>
    </r>
    <r>
      <rPr>
        <sz val="8"/>
        <rFont val="Arial"/>
        <family val="2"/>
      </rPr>
      <t>E emitted</t>
    </r>
  </si>
  <si>
    <r>
      <t>kg CO</t>
    </r>
    <r>
      <rPr>
        <vertAlign val="subscript"/>
        <sz val="8"/>
        <rFont val="Arial"/>
        <family val="2"/>
      </rPr>
      <t>2</t>
    </r>
    <r>
      <rPr>
        <sz val="8"/>
        <rFont val="Arial"/>
        <family val="2"/>
      </rPr>
      <t>E/MMBtu HHV coal</t>
    </r>
  </si>
  <si>
    <r>
      <t>MMmt CO</t>
    </r>
    <r>
      <rPr>
        <vertAlign val="subscript"/>
        <sz val="8"/>
        <rFont val="Arial"/>
        <family val="0"/>
      </rPr>
      <t>2</t>
    </r>
    <r>
      <rPr>
        <sz val="8"/>
        <rFont val="Arial"/>
        <family val="0"/>
      </rPr>
      <t>E</t>
    </r>
  </si>
  <si>
    <r>
      <t>kg CO</t>
    </r>
    <r>
      <rPr>
        <vertAlign val="subscript"/>
        <sz val="8"/>
        <rFont val="Arial"/>
        <family val="2"/>
      </rPr>
      <t>2</t>
    </r>
    <r>
      <rPr>
        <sz val="8"/>
        <rFont val="Arial"/>
        <family val="2"/>
      </rPr>
      <t>E/bbl crude oil</t>
    </r>
  </si>
  <si>
    <r>
      <t>CO</t>
    </r>
    <r>
      <rPr>
        <vertAlign val="subscript"/>
        <sz val="8"/>
        <rFont val="Arial"/>
        <family val="2"/>
      </rPr>
      <t xml:space="preserve">2 </t>
    </r>
    <r>
      <rPr>
        <sz val="8"/>
        <rFont val="Arial"/>
        <family val="2"/>
      </rPr>
      <t>/ CO</t>
    </r>
    <r>
      <rPr>
        <vertAlign val="subscript"/>
        <sz val="8"/>
        <rFont val="Arial"/>
        <family val="2"/>
      </rPr>
      <t>2</t>
    </r>
    <r>
      <rPr>
        <sz val="8"/>
        <rFont val="Arial"/>
        <family val="2"/>
      </rPr>
      <t>E</t>
    </r>
  </si>
  <si>
    <r>
      <t>kg CO</t>
    </r>
    <r>
      <rPr>
        <vertAlign val="subscript"/>
        <sz val="8"/>
        <rFont val="Arial"/>
        <family val="2"/>
      </rPr>
      <t>2</t>
    </r>
    <r>
      <rPr>
        <sz val="8"/>
        <rFont val="Arial"/>
        <family val="2"/>
      </rPr>
      <t>E/gal</t>
    </r>
  </si>
  <si>
    <r>
      <t>kg CO</t>
    </r>
    <r>
      <rPr>
        <vertAlign val="subscript"/>
        <sz val="8"/>
        <rFont val="Arial"/>
        <family val="2"/>
      </rPr>
      <t>2</t>
    </r>
    <r>
      <rPr>
        <sz val="8"/>
        <rFont val="Arial"/>
        <family val="2"/>
      </rPr>
      <t>E/MMBtu LHV</t>
    </r>
  </si>
  <si>
    <r>
      <t>CO</t>
    </r>
    <r>
      <rPr>
        <b/>
        <vertAlign val="subscript"/>
        <sz val="8"/>
        <rFont val="Arial"/>
        <family val="2"/>
      </rPr>
      <t>2</t>
    </r>
    <r>
      <rPr>
        <b/>
        <sz val="8"/>
        <rFont val="Arial"/>
        <family val="2"/>
      </rPr>
      <t xml:space="preserve"> EOR Data</t>
    </r>
  </si>
  <si>
    <r>
      <t>CO</t>
    </r>
    <r>
      <rPr>
        <vertAlign val="subscript"/>
        <sz val="8"/>
        <rFont val="Arial"/>
        <family val="2"/>
      </rPr>
      <t>2</t>
    </r>
    <r>
      <rPr>
        <sz val="8"/>
        <rFont val="Arial"/>
        <family val="0"/>
      </rPr>
      <t xml:space="preserve"> capture</t>
    </r>
  </si>
  <si>
    <r>
      <t>CO</t>
    </r>
    <r>
      <rPr>
        <vertAlign val="subscript"/>
        <sz val="8"/>
        <rFont val="Arial"/>
        <family val="2"/>
      </rPr>
      <t>2</t>
    </r>
    <r>
      <rPr>
        <sz val="8"/>
        <rFont val="Arial"/>
        <family val="2"/>
      </rPr>
      <t xml:space="preserve"> stored</t>
    </r>
  </si>
  <si>
    <r>
      <t>mt CO</t>
    </r>
    <r>
      <rPr>
        <vertAlign val="subscript"/>
        <sz val="8"/>
        <rFont val="Arial"/>
        <family val="2"/>
      </rPr>
      <t>2</t>
    </r>
    <r>
      <rPr>
        <sz val="8"/>
        <rFont val="Arial"/>
        <family val="2"/>
      </rPr>
      <t>/bbl crude oil</t>
    </r>
  </si>
  <si>
    <r>
      <t>MMmt CO</t>
    </r>
    <r>
      <rPr>
        <vertAlign val="subscript"/>
        <sz val="8"/>
        <rFont val="Arial"/>
        <family val="2"/>
      </rPr>
      <t>2</t>
    </r>
    <r>
      <rPr>
        <sz val="8"/>
        <rFont val="Arial"/>
        <family val="2"/>
      </rPr>
      <t xml:space="preserve">E </t>
    </r>
  </si>
  <si>
    <r>
      <t>kg CO</t>
    </r>
    <r>
      <rPr>
        <b/>
        <vertAlign val="subscript"/>
        <sz val="10"/>
        <rFont val="Arial"/>
        <family val="2"/>
      </rPr>
      <t>2</t>
    </r>
    <r>
      <rPr>
        <b/>
        <sz val="10"/>
        <rFont val="Arial"/>
        <family val="2"/>
      </rPr>
      <t>E per VMT</t>
    </r>
  </si>
  <si>
    <r>
      <t>mt CO</t>
    </r>
    <r>
      <rPr>
        <vertAlign val="subscript"/>
        <sz val="8"/>
        <rFont val="Arial"/>
        <family val="0"/>
      </rPr>
      <t>2</t>
    </r>
    <r>
      <rPr>
        <sz val="8"/>
        <rFont val="Arial"/>
        <family val="0"/>
      </rPr>
      <t xml:space="preserve"> stored/bbl crude oil produced</t>
    </r>
  </si>
  <si>
    <r>
      <t>kg CO</t>
    </r>
    <r>
      <rPr>
        <vertAlign val="subscript"/>
        <sz val="8"/>
        <rFont val="Arial"/>
        <family val="2"/>
      </rPr>
      <t>2</t>
    </r>
    <r>
      <rPr>
        <sz val="8"/>
        <rFont val="Arial"/>
        <family val="0"/>
      </rPr>
      <t>E emitted/bbl crude oil produced</t>
    </r>
  </si>
  <si>
    <r>
      <t>MMmt CO</t>
    </r>
    <r>
      <rPr>
        <vertAlign val="subscript"/>
        <sz val="8"/>
        <rFont val="Arial"/>
        <family val="2"/>
      </rPr>
      <t>2</t>
    </r>
    <r>
      <rPr>
        <sz val="8"/>
        <rFont val="Arial"/>
        <family val="2"/>
      </rPr>
      <t>E stored</t>
    </r>
  </si>
  <si>
    <r>
      <t>kg CO</t>
    </r>
    <r>
      <rPr>
        <vertAlign val="subscript"/>
        <sz val="8"/>
        <rFont val="Arial"/>
        <family val="0"/>
      </rPr>
      <t>2</t>
    </r>
    <r>
      <rPr>
        <sz val="8"/>
        <rFont val="Arial"/>
        <family val="0"/>
      </rPr>
      <t>E/mile</t>
    </r>
  </si>
  <si>
    <r>
      <t>kg CO</t>
    </r>
    <r>
      <rPr>
        <vertAlign val="subscript"/>
        <sz val="8"/>
        <rFont val="Arial"/>
        <family val="2"/>
      </rPr>
      <t>2</t>
    </r>
    <r>
      <rPr>
        <sz val="8"/>
        <rFont val="Arial"/>
        <family val="2"/>
      </rPr>
      <t>E/mile</t>
    </r>
  </si>
  <si>
    <t>Instructions</t>
  </si>
  <si>
    <t>NETL Report (forthcoming)</t>
  </si>
  <si>
    <t>NETL Report (forthcoming) - with coal mine methane management</t>
  </si>
  <si>
    <t>Emissions</t>
  </si>
  <si>
    <t>Displacement</t>
  </si>
  <si>
    <t>Credit for</t>
  </si>
  <si>
    <t>Refining Products</t>
  </si>
  <si>
    <t>System Outputs</t>
  </si>
  <si>
    <t>volumetric basis</t>
  </si>
  <si>
    <t>Volume Converstion</t>
  </si>
  <si>
    <t>gal/bbl</t>
  </si>
  <si>
    <t>kWh/MMBtu</t>
  </si>
  <si>
    <t>Input</t>
  </si>
  <si>
    <t>Original Value</t>
  </si>
  <si>
    <t>Gasoline heat content</t>
  </si>
  <si>
    <t>Gasoline transport emissions factor</t>
  </si>
  <si>
    <t>Gasoline well-to-tank emissions factor</t>
  </si>
  <si>
    <t>Gasoline combustion emissions factor</t>
  </si>
  <si>
    <t>miles basis</t>
  </si>
  <si>
    <t>Other petro portion of refining emissions</t>
  </si>
  <si>
    <t>NETL Report forthcoming - crude oil exploration, production and foreign transport; domestic production only</t>
  </si>
  <si>
    <t>MMBtu HHV/short ton</t>
  </si>
  <si>
    <t xml:space="preserve">Edgar G. Hertwich, Martin Aaberg, Bhawna Singh, Anders H. Stromman, Life-cycle Assessment of Carbon Dioxide Capture for Enhanced Oil Recovery, Chinese Journal of Chemical EngineeringVolume 16, Issue 3, , June 2008, Pages 343-353.
(http://www.sciencedirect.com/science/article/B82XJ-4SVTN2S-2/2/fda58a674e1446a571a56f24b5980eb0)
</t>
  </si>
  <si>
    <r>
      <t>This spreadsheet models a system where plug-in hybrid vehicles (PHEV) are fueled by electricity from a coal-fired power plant with carbon dioxide capture and storage (CCS) and by gasoline refined from petroleum produced by enhanced oil recovery using the captured carbon dioxide (CO</t>
    </r>
    <r>
      <rPr>
        <vertAlign val="subscript"/>
        <sz val="10"/>
        <rFont val="Arial"/>
        <family val="2"/>
      </rPr>
      <t>2</t>
    </r>
    <r>
      <rPr>
        <sz val="10"/>
        <rFont val="Arial"/>
        <family val="0"/>
      </rPr>
      <t xml:space="preserve"> EOR).  It was designed, in part, to address the concern that crude oil produced in this manner had a CO</t>
    </r>
    <r>
      <rPr>
        <vertAlign val="subscript"/>
        <sz val="10"/>
        <rFont val="Arial"/>
        <family val="2"/>
      </rPr>
      <t>2</t>
    </r>
    <r>
      <rPr>
        <sz val="10"/>
        <rFont val="Arial"/>
        <family val="0"/>
      </rPr>
      <t xml:space="preserve"> emissions profile higher than that of conventionally produced and imported petroleum.  For most configurations of the system, the kg of CO</t>
    </r>
    <r>
      <rPr>
        <vertAlign val="subscript"/>
        <sz val="10"/>
        <rFont val="Arial"/>
        <family val="2"/>
      </rPr>
      <t>2</t>
    </r>
    <r>
      <rPr>
        <sz val="10"/>
        <rFont val="Arial"/>
        <family val="0"/>
      </rPr>
      <t xml:space="preserve"> emitted in the PHEV-CO</t>
    </r>
    <r>
      <rPr>
        <vertAlign val="subscript"/>
        <sz val="10"/>
        <rFont val="Arial"/>
        <family val="2"/>
      </rPr>
      <t>2</t>
    </r>
    <r>
      <rPr>
        <sz val="10"/>
        <rFont val="Arial"/>
        <family val="0"/>
      </rPr>
      <t xml:space="preserve"> EOR-CCS system are less than the conventional all-gasoline baseline.  Further, many configurations of the system are net crude oil producers, i.e. at certain electricity demand levels from the PHEVs, more oil is produced from CO</t>
    </r>
    <r>
      <rPr>
        <vertAlign val="subscript"/>
        <sz val="10"/>
        <rFont val="Arial"/>
        <family val="2"/>
      </rPr>
      <t>2</t>
    </r>
    <r>
      <rPr>
        <sz val="10"/>
        <rFont val="Arial"/>
        <family val="0"/>
      </rPr>
      <t>-EOR than is needed to be refined into gasoline to meet the liquid fuel demand from the PHEVs.
To operate the model, simply enter or select values in the light blue shaded cells. Calculations showing the flow of CO</t>
    </r>
    <r>
      <rPr>
        <vertAlign val="subscript"/>
        <sz val="10"/>
        <rFont val="Arial"/>
        <family val="2"/>
      </rPr>
      <t>2</t>
    </r>
    <r>
      <rPr>
        <sz val="10"/>
        <rFont val="Arial"/>
        <family val="0"/>
      </rPr>
      <t xml:space="preserve">, electricity, crude oil and other materials throughout the system are updated automatically.  Selecting "user inputs" in some of the cells allows the user to manually input values for the underlying conversion factors and performance assumptions in column AG.
For comments or questions to this model, please contact Chris Nichols at 304 285-4172 or via email at christopher.nichols@netl.doe.gov
</t>
    </r>
  </si>
  <si>
    <t>Do not apply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</si>
</sst>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_(* #,##0.0_);_(* \(#,##0.0\);_(* &quot;-&quot;??_);_(@_)"/>
    <numFmt numFmtId="168" formatCode="_(* #,##0_);_(* \(#,##0\);_(* &quot;-&quot;??_);_(@_)"/>
    <numFmt numFmtId="169" formatCode="0.00000000"/>
    <numFmt numFmtId="170" formatCode="0.0000000"/>
    <numFmt numFmtId="171" formatCode="0.000000"/>
    <numFmt numFmtId="172" formatCode="0.00000"/>
    <numFmt numFmtId="173" formatCode="#,##0.0"/>
    <numFmt numFmtId="174" formatCode="#,##0.000"/>
    <numFmt numFmtId="175" formatCode="0.000000000"/>
    <numFmt numFmtId="176" formatCode="0.0000000000"/>
    <numFmt numFmtId="177" formatCode="0.00000000000"/>
  </numFmts>
  <fonts count="21">
    <font>
      <sz val="10"/>
      <name val="Arial"/>
      <family val="0"/>
    </font>
    <font>
      <u val="single"/>
      <sz val="10"/>
      <color indexed="36"/>
      <name val="Arial"/>
      <family val="0"/>
    </font>
    <font>
      <u val="single"/>
      <sz val="10"/>
      <color indexed="12"/>
      <name val="Arial"/>
      <family val="0"/>
    </font>
    <font>
      <sz val="8"/>
      <name val="Arial"/>
      <family val="0"/>
    </font>
    <font>
      <b/>
      <vertAlign val="subscript"/>
      <sz val="16"/>
      <name val="Arial"/>
      <family val="2"/>
    </font>
    <font>
      <b/>
      <sz val="16"/>
      <name val="Arial"/>
      <family val="2"/>
    </font>
    <font>
      <b/>
      <sz val="8"/>
      <name val="Arial"/>
      <family val="2"/>
    </font>
    <font>
      <u val="single"/>
      <sz val="8"/>
      <name val="Arial"/>
      <family val="2"/>
    </font>
    <font>
      <vertAlign val="subscript"/>
      <sz val="8"/>
      <name val="Arial"/>
      <family val="2"/>
    </font>
    <font>
      <sz val="10"/>
      <color indexed="60"/>
      <name val="Arial"/>
      <family val="0"/>
    </font>
    <font>
      <sz val="8"/>
      <color indexed="60"/>
      <name val="Arial"/>
      <family val="2"/>
    </font>
    <font>
      <sz val="10"/>
      <color indexed="12"/>
      <name val="Arial"/>
      <family val="0"/>
    </font>
    <font>
      <b/>
      <vertAlign val="subscript"/>
      <sz val="8"/>
      <name val="Arial"/>
      <family val="2"/>
    </font>
    <font>
      <sz val="8"/>
      <color indexed="12"/>
      <name val="Arial"/>
      <family val="2"/>
    </font>
    <font>
      <b/>
      <sz val="10"/>
      <name val="Arial"/>
      <family val="2"/>
    </font>
    <font>
      <b/>
      <vertAlign val="subscript"/>
      <sz val="10"/>
      <name val="Arial"/>
      <family val="2"/>
    </font>
    <font>
      <b/>
      <sz val="11"/>
      <name val="Arial"/>
      <family val="2"/>
    </font>
    <font>
      <b/>
      <vertAlign val="subscript"/>
      <sz val="11"/>
      <name val="Arial"/>
      <family val="2"/>
    </font>
    <font>
      <sz val="8"/>
      <name val="Tahoma"/>
      <family val="0"/>
    </font>
    <font>
      <b/>
      <i/>
      <sz val="8"/>
      <name val="Tahoma"/>
      <family val="2"/>
    </font>
    <font>
      <vertAlign val="subscript"/>
      <sz val="10"/>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35">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color indexed="63"/>
      </left>
      <right style="medium">
        <color indexed="63"/>
      </right>
      <top style="medium">
        <color indexed="63"/>
      </top>
      <bottom style="medium">
        <color indexed="63"/>
      </bottom>
    </border>
    <border>
      <left style="medium">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6" fillId="2" borderId="1" xfId="0" applyFont="1" applyFill="1" applyBorder="1" applyAlignment="1">
      <alignment/>
    </xf>
    <xf numFmtId="0" fontId="6" fillId="2" borderId="2" xfId="0" applyFont="1" applyFill="1" applyBorder="1" applyAlignment="1">
      <alignment/>
    </xf>
    <xf numFmtId="0" fontId="3" fillId="2" borderId="2"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Alignment="1">
      <alignment/>
    </xf>
    <xf numFmtId="0" fontId="7" fillId="2" borderId="4" xfId="0"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horizontal="center"/>
    </xf>
    <xf numFmtId="0" fontId="0" fillId="2" borderId="0" xfId="0" applyFill="1" applyBorder="1" applyAlignment="1">
      <alignment/>
    </xf>
    <xf numFmtId="0" fontId="3" fillId="2" borderId="0" xfId="0" applyFont="1" applyFill="1" applyBorder="1" applyAlignment="1">
      <alignment/>
    </xf>
    <xf numFmtId="0" fontId="0" fillId="2" borderId="5" xfId="0" applyFill="1" applyBorder="1" applyAlignment="1">
      <alignment/>
    </xf>
    <xf numFmtId="0" fontId="5" fillId="2" borderId="0" xfId="0" applyFont="1" applyFill="1" applyAlignment="1">
      <alignment/>
    </xf>
    <xf numFmtId="0" fontId="3" fillId="2" borderId="4" xfId="0" applyFont="1" applyFill="1" applyBorder="1" applyAlignment="1">
      <alignment/>
    </xf>
    <xf numFmtId="0" fontId="3" fillId="2" borderId="0" xfId="0" applyFont="1" applyFill="1" applyAlignment="1">
      <alignment/>
    </xf>
    <xf numFmtId="3" fontId="10" fillId="2" borderId="0" xfId="15" applyNumberFormat="1" applyFont="1" applyFill="1" applyBorder="1" applyAlignment="1">
      <alignment horizontal="center"/>
    </xf>
    <xf numFmtId="0" fontId="0" fillId="0" borderId="0" xfId="0" applyFill="1" applyAlignment="1">
      <alignment/>
    </xf>
    <xf numFmtId="0" fontId="3" fillId="2" borderId="6" xfId="0" applyFont="1" applyFill="1" applyBorder="1" applyAlignment="1">
      <alignment/>
    </xf>
    <xf numFmtId="0" fontId="3"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2" fontId="9" fillId="2" borderId="0" xfId="0" applyNumberFormat="1" applyFont="1" applyFill="1" applyAlignment="1">
      <alignment/>
    </xf>
    <xf numFmtId="0" fontId="3" fillId="2" borderId="0" xfId="0" applyFont="1" applyFill="1" applyAlignment="1">
      <alignment/>
    </xf>
    <xf numFmtId="0" fontId="9" fillId="2" borderId="0" xfId="0" applyFont="1" applyFill="1" applyAlignment="1">
      <alignment/>
    </xf>
    <xf numFmtId="0" fontId="11" fillId="2" borderId="0" xfId="0" applyFont="1" applyFill="1" applyAlignment="1">
      <alignment/>
    </xf>
    <xf numFmtId="164" fontId="9" fillId="2" borderId="0" xfId="0" applyNumberFormat="1" applyFont="1" applyFill="1" applyAlignment="1">
      <alignment/>
    </xf>
    <xf numFmtId="0" fontId="3" fillId="2" borderId="0" xfId="0" applyFont="1" applyFill="1" applyAlignment="1">
      <alignment vertical="top"/>
    </xf>
    <xf numFmtId="0" fontId="3" fillId="2" borderId="4" xfId="0" applyFont="1" applyFill="1" applyBorder="1" applyAlignment="1">
      <alignment horizontal="left" indent="1"/>
    </xf>
    <xf numFmtId="0" fontId="3" fillId="2" borderId="0" xfId="0" applyFont="1" applyFill="1" applyBorder="1" applyAlignment="1">
      <alignment horizontal="left" indent="1"/>
    </xf>
    <xf numFmtId="1" fontId="11" fillId="2" borderId="0" xfId="0" applyNumberFormat="1" applyFont="1" applyFill="1" applyAlignment="1">
      <alignment/>
    </xf>
    <xf numFmtId="0" fontId="9" fillId="2" borderId="0" xfId="0" applyFont="1" applyFill="1" applyBorder="1" applyAlignment="1">
      <alignment/>
    </xf>
    <xf numFmtId="1" fontId="9" fillId="2" borderId="0" xfId="0" applyNumberFormat="1" applyFont="1" applyFill="1" applyAlignment="1">
      <alignment/>
    </xf>
    <xf numFmtId="0" fontId="3" fillId="2" borderId="4" xfId="0" applyFont="1" applyFill="1" applyBorder="1" applyAlignment="1">
      <alignment/>
    </xf>
    <xf numFmtId="0" fontId="3" fillId="2" borderId="0" xfId="0" applyFont="1" applyFill="1" applyBorder="1" applyAlignment="1">
      <alignment/>
    </xf>
    <xf numFmtId="0" fontId="0" fillId="3" borderId="0" xfId="0" applyFill="1" applyAlignment="1">
      <alignment/>
    </xf>
    <xf numFmtId="0" fontId="3" fillId="3" borderId="0" xfId="0" applyFont="1" applyFill="1" applyAlignment="1">
      <alignment/>
    </xf>
    <xf numFmtId="174" fontId="13" fillId="2" borderId="0" xfId="0" applyNumberFormat="1" applyFont="1" applyFill="1" applyBorder="1" applyAlignment="1">
      <alignment horizontal="center"/>
    </xf>
    <xf numFmtId="9" fontId="9" fillId="2" borderId="0" xfId="21" applyFont="1" applyFill="1" applyAlignment="1">
      <alignment/>
    </xf>
    <xf numFmtId="164" fontId="13" fillId="2" borderId="0" xfId="0" applyNumberFormat="1" applyFont="1" applyFill="1" applyBorder="1" applyAlignment="1">
      <alignment horizontal="center"/>
    </xf>
    <xf numFmtId="0" fontId="13" fillId="2" borderId="0" xfId="0" applyFont="1" applyFill="1" applyBorder="1" applyAlignment="1">
      <alignment horizontal="center"/>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7" fillId="2" borderId="0" xfId="0" applyFont="1" applyFill="1" applyBorder="1" applyAlignment="1">
      <alignment horizontal="left"/>
    </xf>
    <xf numFmtId="0" fontId="14" fillId="4" borderId="0" xfId="0" applyFont="1" applyFill="1" applyBorder="1" applyAlignment="1">
      <alignment/>
    </xf>
    <xf numFmtId="0" fontId="0" fillId="4" borderId="0" xfId="0" applyFill="1" applyBorder="1" applyAlignment="1">
      <alignment/>
    </xf>
    <xf numFmtId="0" fontId="0" fillId="4" borderId="12" xfId="0" applyFill="1" applyBorder="1" applyAlignment="1">
      <alignment/>
    </xf>
    <xf numFmtId="0" fontId="3" fillId="2" borderId="0" xfId="0" applyFont="1" applyFill="1" applyBorder="1" applyAlignment="1">
      <alignment horizontal="lef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2" borderId="10" xfId="0" applyFill="1" applyBorder="1" applyAlignment="1">
      <alignment/>
    </xf>
    <xf numFmtId="9" fontId="13" fillId="2" borderId="0" xfId="21" applyFont="1" applyFill="1" applyBorder="1" applyAlignment="1">
      <alignment horizontal="center"/>
    </xf>
    <xf numFmtId="4" fontId="9" fillId="2" borderId="0" xfId="0" applyNumberFormat="1" applyFont="1" applyFill="1" applyAlignment="1">
      <alignment/>
    </xf>
    <xf numFmtId="0" fontId="3" fillId="0" borderId="0" xfId="0" applyFont="1" applyFill="1" applyBorder="1" applyAlignment="1">
      <alignment/>
    </xf>
    <xf numFmtId="3" fontId="9" fillId="2" borderId="0" xfId="0" applyNumberFormat="1" applyFont="1" applyFill="1" applyAlignment="1">
      <alignment/>
    </xf>
    <xf numFmtId="173" fontId="9" fillId="2" borderId="0" xfId="0" applyNumberFormat="1" applyFont="1" applyFill="1" applyAlignment="1">
      <alignment/>
    </xf>
    <xf numFmtId="0" fontId="3" fillId="2" borderId="0" xfId="0" applyFont="1" applyFill="1" applyBorder="1" applyAlignment="1">
      <alignment vertical="center"/>
    </xf>
    <xf numFmtId="0" fontId="3" fillId="2" borderId="5" xfId="0" applyFont="1" applyFill="1" applyBorder="1" applyAlignment="1">
      <alignment vertical="center"/>
    </xf>
    <xf numFmtId="0" fontId="3" fillId="4" borderId="16" xfId="0" applyFont="1" applyFill="1" applyBorder="1" applyAlignment="1">
      <alignment horizontal="left" indent="1"/>
    </xf>
    <xf numFmtId="0" fontId="3" fillId="4" borderId="0" xfId="0" applyFont="1" applyFill="1" applyBorder="1" applyAlignment="1">
      <alignment/>
    </xf>
    <xf numFmtId="0" fontId="0" fillId="4" borderId="0" xfId="0" applyFont="1" applyFill="1" applyBorder="1" applyAlignment="1">
      <alignment/>
    </xf>
    <xf numFmtId="0" fontId="0" fillId="4" borderId="12" xfId="0" applyFont="1" applyFill="1" applyBorder="1" applyAlignment="1">
      <alignment/>
    </xf>
    <xf numFmtId="0" fontId="6" fillId="4" borderId="17" xfId="0" applyFont="1" applyFill="1" applyBorder="1" applyAlignment="1">
      <alignment horizontal="left" indent="1"/>
    </xf>
    <xf numFmtId="0" fontId="6" fillId="4" borderId="18" xfId="0" applyFont="1" applyFill="1" applyBorder="1" applyAlignment="1">
      <alignment/>
    </xf>
    <xf numFmtId="0" fontId="0" fillId="4" borderId="18" xfId="0" applyFont="1" applyFill="1" applyBorder="1" applyAlignment="1">
      <alignment/>
    </xf>
    <xf numFmtId="0" fontId="3" fillId="4" borderId="18" xfId="0" applyFont="1" applyFill="1" applyBorder="1" applyAlignment="1">
      <alignment/>
    </xf>
    <xf numFmtId="0" fontId="0" fillId="4" borderId="19" xfId="0" applyFont="1" applyFill="1" applyBorder="1" applyAlignment="1">
      <alignment/>
    </xf>
    <xf numFmtId="3" fontId="3" fillId="2" borderId="7" xfId="0" applyNumberFormat="1" applyFont="1" applyFill="1" applyBorder="1" applyAlignment="1">
      <alignment/>
    </xf>
    <xf numFmtId="9" fontId="0" fillId="5" borderId="20" xfId="21" applyFont="1" applyFill="1" applyBorder="1" applyAlignment="1" applyProtection="1">
      <alignment horizontal="right"/>
      <protection locked="0"/>
    </xf>
    <xf numFmtId="9" fontId="0" fillId="5" borderId="20" xfId="0" applyNumberFormat="1" applyFont="1" applyFill="1" applyBorder="1" applyAlignment="1" applyProtection="1">
      <alignment horizontal="right"/>
      <protection locked="0"/>
    </xf>
    <xf numFmtId="0" fontId="0" fillId="5" borderId="20" xfId="0" applyFont="1" applyFill="1" applyBorder="1" applyAlignment="1" applyProtection="1">
      <alignment/>
      <protection locked="0"/>
    </xf>
    <xf numFmtId="168" fontId="0" fillId="5" borderId="21" xfId="15" applyNumberFormat="1" applyFont="1" applyFill="1" applyBorder="1" applyAlignment="1" applyProtection="1">
      <alignment/>
      <protection locked="0"/>
    </xf>
    <xf numFmtId="0" fontId="3" fillId="5" borderId="20" xfId="0"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2" fontId="3" fillId="5" borderId="20" xfId="0" applyNumberFormat="1" applyFont="1" applyFill="1" applyBorder="1" applyAlignment="1" applyProtection="1">
      <alignment horizontal="center"/>
      <protection locked="0"/>
    </xf>
    <xf numFmtId="3" fontId="3" fillId="5" borderId="20" xfId="0" applyNumberFormat="1" applyFont="1" applyFill="1" applyBorder="1" applyAlignment="1" applyProtection="1">
      <alignment horizontal="center"/>
      <protection locked="0"/>
    </xf>
    <xf numFmtId="166" fontId="3" fillId="5" borderId="20" xfId="0" applyNumberFormat="1" applyFont="1" applyFill="1" applyBorder="1" applyAlignment="1" applyProtection="1">
      <alignment horizontal="center"/>
      <protection locked="0"/>
    </xf>
    <xf numFmtId="174" fontId="3" fillId="5" borderId="20" xfId="0" applyNumberFormat="1" applyFont="1" applyFill="1" applyBorder="1" applyAlignment="1" applyProtection="1">
      <alignment horizontal="center"/>
      <protection locked="0"/>
    </xf>
    <xf numFmtId="9" fontId="3" fillId="5" borderId="20" xfId="21" applyFont="1" applyFill="1" applyBorder="1" applyAlignment="1" applyProtection="1">
      <alignment horizontal="center"/>
      <protection locked="0"/>
    </xf>
    <xf numFmtId="0" fontId="0" fillId="2" borderId="0" xfId="0" applyFill="1" applyAlignment="1">
      <alignment vertical="top" wrapText="1"/>
    </xf>
    <xf numFmtId="0" fontId="0" fillId="2" borderId="0" xfId="0" applyFill="1" applyAlignment="1">
      <alignment horizontal="left" indent="1"/>
    </xf>
    <xf numFmtId="0" fontId="14" fillId="2" borderId="0" xfId="0" applyFont="1" applyFill="1" applyAlignment="1">
      <alignment horizontal="left" indent="1"/>
    </xf>
    <xf numFmtId="0" fontId="14" fillId="2" borderId="0" xfId="0" applyFont="1" applyFill="1" applyAlignment="1">
      <alignment/>
    </xf>
    <xf numFmtId="0" fontId="16" fillId="2" borderId="0" xfId="0" applyFont="1" applyFill="1" applyAlignment="1">
      <alignment horizontal="left" indent="1"/>
    </xf>
    <xf numFmtId="9" fontId="10" fillId="2" borderId="0" xfId="21" applyFont="1" applyFill="1" applyBorder="1" applyAlignment="1">
      <alignment horizontal="center"/>
    </xf>
    <xf numFmtId="0" fontId="7" fillId="2" borderId="0" xfId="0" applyFont="1" applyFill="1" applyAlignment="1">
      <alignment horizontal="center"/>
    </xf>
    <xf numFmtId="0" fontId="3" fillId="2" borderId="0" xfId="0" applyFont="1" applyFill="1" applyAlignment="1">
      <alignment horizontal="center"/>
    </xf>
    <xf numFmtId="164" fontId="3" fillId="2" borderId="0" xfId="0" applyNumberFormat="1" applyFont="1" applyFill="1" applyBorder="1" applyAlignment="1" applyProtection="1">
      <alignment horizontal="center"/>
      <protection/>
    </xf>
    <xf numFmtId="2" fontId="3" fillId="2" borderId="0" xfId="0" applyNumberFormat="1" applyFont="1" applyFill="1" applyBorder="1" applyAlignment="1" applyProtection="1">
      <alignment horizontal="center"/>
      <protection/>
    </xf>
    <xf numFmtId="9" fontId="3" fillId="2" borderId="0" xfId="21" applyFont="1" applyFill="1" applyBorder="1" applyAlignment="1" applyProtection="1">
      <alignment horizontal="center"/>
      <protection/>
    </xf>
    <xf numFmtId="9" fontId="10" fillId="2" borderId="0" xfId="21" applyFont="1" applyFill="1" applyBorder="1" applyAlignment="1" applyProtection="1">
      <alignment horizontal="center"/>
      <protection/>
    </xf>
    <xf numFmtId="3" fontId="3" fillId="2" borderId="22" xfId="0" applyNumberFormat="1" applyFont="1" applyFill="1" applyBorder="1" applyAlignment="1" applyProtection="1">
      <alignment horizontal="center"/>
      <protection/>
    </xf>
    <xf numFmtId="166" fontId="3" fillId="2" borderId="22" xfId="0" applyNumberFormat="1" applyFont="1" applyFill="1" applyBorder="1" applyAlignment="1" applyProtection="1">
      <alignment horizontal="center"/>
      <protection/>
    </xf>
    <xf numFmtId="164" fontId="3" fillId="2" borderId="22" xfId="0" applyNumberFormat="1" applyFont="1" applyFill="1" applyBorder="1" applyAlignment="1" applyProtection="1">
      <alignment horizontal="center"/>
      <protection/>
    </xf>
    <xf numFmtId="164" fontId="3" fillId="5" borderId="21" xfId="0" applyNumberFormat="1" applyFont="1" applyFill="1" applyBorder="1" applyAlignment="1" applyProtection="1">
      <alignment horizontal="center"/>
      <protection locked="0"/>
    </xf>
    <xf numFmtId="0" fontId="3" fillId="5" borderId="21" xfId="0" applyFont="1" applyFill="1" applyBorder="1" applyAlignment="1" applyProtection="1">
      <alignment horizontal="center"/>
      <protection locked="0"/>
    </xf>
    <xf numFmtId="0" fontId="3" fillId="2" borderId="2" xfId="0" applyFont="1" applyFill="1" applyBorder="1" applyAlignment="1">
      <alignment horizontal="center"/>
    </xf>
    <xf numFmtId="173" fontId="3" fillId="5" borderId="21" xfId="0" applyNumberFormat="1" applyFont="1" applyFill="1" applyBorder="1" applyAlignment="1" applyProtection="1">
      <alignment horizontal="center"/>
      <protection locked="0"/>
    </xf>
    <xf numFmtId="0" fontId="0" fillId="2" borderId="0" xfId="0" applyFill="1" applyBorder="1" applyAlignment="1">
      <alignment/>
    </xf>
    <xf numFmtId="0" fontId="3" fillId="2" borderId="0" xfId="0" applyFont="1" applyFill="1" applyBorder="1" applyAlignment="1" applyProtection="1">
      <alignment horizontal="center"/>
      <protection/>
    </xf>
    <xf numFmtId="3" fontId="10" fillId="2" borderId="0" xfId="15" applyNumberFormat="1" applyFont="1" applyFill="1" applyBorder="1" applyAlignment="1" applyProtection="1">
      <alignment horizontal="center"/>
      <protection/>
    </xf>
    <xf numFmtId="173" fontId="3" fillId="2" borderId="0" xfId="0" applyNumberFormat="1" applyFont="1" applyFill="1" applyBorder="1" applyAlignment="1" applyProtection="1">
      <alignment horizontal="center"/>
      <protection/>
    </xf>
    <xf numFmtId="0" fontId="2" fillId="6" borderId="1" xfId="20" applyFill="1" applyBorder="1" applyAlignment="1">
      <alignment horizontal="center" vertical="center"/>
    </xf>
    <xf numFmtId="0" fontId="2" fillId="6" borderId="2" xfId="20" applyFill="1" applyBorder="1" applyAlignment="1">
      <alignment horizontal="center" vertical="center"/>
    </xf>
    <xf numFmtId="0" fontId="2" fillId="6" borderId="3" xfId="20" applyFill="1" applyBorder="1" applyAlignment="1">
      <alignment horizontal="center" vertical="center"/>
    </xf>
    <xf numFmtId="0" fontId="0" fillId="6" borderId="23" xfId="0" applyFill="1" applyBorder="1" applyAlignment="1">
      <alignment vertical="center" wrapText="1"/>
    </xf>
    <xf numFmtId="0" fontId="0" fillId="6" borderId="24" xfId="0" applyFill="1" applyBorder="1" applyAlignment="1">
      <alignment vertical="center" wrapText="1"/>
    </xf>
    <xf numFmtId="0" fontId="0" fillId="6" borderId="25" xfId="0" applyFill="1" applyBorder="1" applyAlignment="1">
      <alignment vertical="center" wrapText="1"/>
    </xf>
    <xf numFmtId="0" fontId="0" fillId="6" borderId="26" xfId="0" applyFill="1" applyBorder="1" applyAlignment="1">
      <alignment vertical="center" wrapText="1"/>
    </xf>
    <xf numFmtId="0" fontId="0" fillId="6" borderId="0" xfId="0" applyFill="1" applyBorder="1" applyAlignment="1">
      <alignment vertical="center" wrapText="1"/>
    </xf>
    <xf numFmtId="0" fontId="0" fillId="6" borderId="27" xfId="0" applyFill="1" applyBorder="1" applyAlignment="1">
      <alignment vertical="center" wrapText="1"/>
    </xf>
    <xf numFmtId="0" fontId="0" fillId="6" borderId="28" xfId="0" applyFill="1" applyBorder="1" applyAlignment="1">
      <alignment vertical="center" wrapText="1"/>
    </xf>
    <xf numFmtId="0" fontId="0" fillId="6" borderId="29" xfId="0" applyFill="1" applyBorder="1" applyAlignment="1">
      <alignment vertical="center" wrapText="1"/>
    </xf>
    <xf numFmtId="0" fontId="0" fillId="6" borderId="30" xfId="0" applyFill="1" applyBorder="1" applyAlignment="1">
      <alignment vertical="center" wrapText="1"/>
    </xf>
    <xf numFmtId="0" fontId="10" fillId="2" borderId="31" xfId="0" applyFont="1" applyFill="1" applyBorder="1" applyAlignment="1">
      <alignment horizontal="center"/>
    </xf>
    <xf numFmtId="2" fontId="9" fillId="2" borderId="0" xfId="0" applyNumberFormat="1" applyFont="1" applyFill="1" applyAlignment="1">
      <alignment horizontal="right"/>
    </xf>
    <xf numFmtId="0" fontId="14" fillId="4" borderId="9" xfId="0" applyFont="1" applyFill="1" applyBorder="1" applyAlignment="1">
      <alignment horizontal="center"/>
    </xf>
    <xf numFmtId="0" fontId="14" fillId="4" borderId="10" xfId="0" applyFont="1" applyFill="1" applyBorder="1" applyAlignment="1">
      <alignment horizontal="center"/>
    </xf>
    <xf numFmtId="0" fontId="14" fillId="4" borderId="11" xfId="0" applyFont="1" applyFill="1" applyBorder="1" applyAlignment="1">
      <alignment horizontal="center"/>
    </xf>
    <xf numFmtId="164" fontId="9" fillId="2" borderId="0" xfId="0" applyNumberFormat="1" applyFont="1" applyFill="1" applyAlignment="1" applyProtection="1">
      <alignment horizontal="right"/>
      <protection locked="0"/>
    </xf>
    <xf numFmtId="0" fontId="0" fillId="5" borderId="31" xfId="0" applyFill="1" applyBorder="1" applyAlignment="1" applyProtection="1">
      <alignment horizontal="center"/>
      <protection locked="0"/>
    </xf>
    <xf numFmtId="166" fontId="0" fillId="4" borderId="0" xfId="0" applyNumberFormat="1" applyFont="1" applyFill="1" applyBorder="1" applyAlignment="1">
      <alignment horizontal="center"/>
    </xf>
    <xf numFmtId="0" fontId="5" fillId="2" borderId="0" xfId="0" applyFont="1" applyFill="1" applyAlignment="1">
      <alignment horizontal="center"/>
    </xf>
    <xf numFmtId="166" fontId="14" fillId="4" borderId="16" xfId="0" applyNumberFormat="1" applyFont="1" applyFill="1" applyBorder="1" applyAlignment="1">
      <alignment horizontal="right"/>
    </xf>
    <xf numFmtId="166" fontId="14" fillId="4" borderId="0" xfId="0" applyNumberFormat="1" applyFont="1" applyFill="1" applyBorder="1" applyAlignment="1">
      <alignment horizontal="right"/>
    </xf>
    <xf numFmtId="0" fontId="0" fillId="5" borderId="32" xfId="0" applyFill="1" applyBorder="1" applyAlignment="1" applyProtection="1">
      <alignment horizontal="center"/>
      <protection locked="0"/>
    </xf>
    <xf numFmtId="0" fontId="3" fillId="5" borderId="33" xfId="0" applyFont="1" applyFill="1" applyBorder="1" applyAlignment="1">
      <alignment horizontal="center"/>
    </xf>
    <xf numFmtId="0" fontId="3" fillId="5" borderId="34" xfId="0" applyFont="1" applyFill="1" applyBorder="1" applyAlignment="1">
      <alignment horizontal="center"/>
    </xf>
    <xf numFmtId="0" fontId="0" fillId="5" borderId="33" xfId="0" applyFont="1" applyFill="1" applyBorder="1" applyAlignment="1" applyProtection="1">
      <alignment horizontal="left"/>
      <protection locked="0"/>
    </xf>
    <xf numFmtId="0" fontId="0" fillId="5" borderId="34" xfId="0" applyFont="1" applyFill="1" applyBorder="1" applyAlignment="1" applyProtection="1">
      <alignment horizontal="left"/>
      <protection locked="0"/>
    </xf>
    <xf numFmtId="0" fontId="7" fillId="2" borderId="0" xfId="0" applyFont="1" applyFill="1" applyBorder="1" applyAlignment="1">
      <alignment/>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164" fontId="9" fillId="2" borderId="0" xfId="0" applyNumberFormat="1" applyFont="1" applyFill="1" applyAlignment="1">
      <alignment horizontal="right"/>
    </xf>
    <xf numFmtId="166" fontId="14" fillId="4" borderId="18" xfId="0" applyNumberFormat="1" applyFont="1" applyFill="1" applyBorder="1" applyAlignment="1">
      <alignment horizontal="center"/>
    </xf>
    <xf numFmtId="0" fontId="0" fillId="5" borderId="33" xfId="0" applyFont="1" applyFill="1" applyBorder="1" applyAlignment="1" applyProtection="1">
      <alignment horizontal="center"/>
      <protection locked="0"/>
    </xf>
    <xf numFmtId="0" fontId="0" fillId="5" borderId="34" xfId="0" applyFont="1" applyFill="1" applyBorder="1" applyAlignment="1" applyProtection="1">
      <alignment horizontal="center"/>
      <protection locked="0"/>
    </xf>
    <xf numFmtId="0" fontId="3" fillId="2" borderId="0" xfId="0" applyFont="1" applyFill="1" applyBorder="1" applyAlignment="1">
      <alignment wrapText="1"/>
    </xf>
    <xf numFmtId="0" fontId="3" fillId="2" borderId="5" xfId="0" applyFont="1" applyFill="1" applyBorder="1" applyAlignment="1">
      <alignment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5</xdr:col>
      <xdr:colOff>190500</xdr:colOff>
      <xdr:row>47</xdr:row>
      <xdr:rowOff>123825</xdr:rowOff>
    </xdr:to>
    <xdr:sp>
      <xdr:nvSpPr>
        <xdr:cNvPr id="1" name="Rectangle 78"/>
        <xdr:cNvSpPr>
          <a:spLocks/>
        </xdr:cNvSpPr>
      </xdr:nvSpPr>
      <xdr:spPr>
        <a:xfrm>
          <a:off x="257175" y="7200900"/>
          <a:ext cx="1704975" cy="981075"/>
        </a:xfrm>
        <a:prstGeom prst="rect">
          <a:avLst/>
        </a:prstGeom>
        <a:solidFill>
          <a:srgbClr val="CC99FF"/>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28</xdr:row>
      <xdr:rowOff>9525</xdr:rowOff>
    </xdr:from>
    <xdr:to>
      <xdr:col>16</xdr:col>
      <xdr:colOff>0</xdr:colOff>
      <xdr:row>30</xdr:row>
      <xdr:rowOff>133350</xdr:rowOff>
    </xdr:to>
    <xdr:sp>
      <xdr:nvSpPr>
        <xdr:cNvPr id="2" name="Line 1"/>
        <xdr:cNvSpPr>
          <a:spLocks/>
        </xdr:cNvSpPr>
      </xdr:nvSpPr>
      <xdr:spPr>
        <a:xfrm flipV="1">
          <a:off x="5543550" y="4810125"/>
          <a:ext cx="0" cy="4667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xdr:row>
      <xdr:rowOff>161925</xdr:rowOff>
    </xdr:from>
    <xdr:to>
      <xdr:col>22</xdr:col>
      <xdr:colOff>9525</xdr:colOff>
      <xdr:row>17</xdr:row>
      <xdr:rowOff>0</xdr:rowOff>
    </xdr:to>
    <xdr:sp>
      <xdr:nvSpPr>
        <xdr:cNvPr id="3" name="Line 2"/>
        <xdr:cNvSpPr>
          <a:spLocks/>
        </xdr:cNvSpPr>
      </xdr:nvSpPr>
      <xdr:spPr>
        <a:xfrm flipH="1" flipV="1">
          <a:off x="7610475" y="1190625"/>
          <a:ext cx="0" cy="1724025"/>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xdr:row>
      <xdr:rowOff>19050</xdr:rowOff>
    </xdr:from>
    <xdr:to>
      <xdr:col>26</xdr:col>
      <xdr:colOff>333375</xdr:colOff>
      <xdr:row>20</xdr:row>
      <xdr:rowOff>152400</xdr:rowOff>
    </xdr:to>
    <xdr:sp>
      <xdr:nvSpPr>
        <xdr:cNvPr id="4" name="TextBox 3"/>
        <xdr:cNvSpPr txBox="1">
          <a:spLocks noChangeArrowheads="1"/>
        </xdr:cNvSpPr>
      </xdr:nvSpPr>
      <xdr:spPr>
        <a:xfrm>
          <a:off x="7600950" y="3276600"/>
          <a:ext cx="1704975" cy="304800"/>
        </a:xfrm>
        <a:prstGeom prst="rect">
          <a:avLst/>
        </a:prstGeom>
        <a:noFill/>
        <a:ln w="3175" cmpd="sng">
          <a:noFill/>
        </a:ln>
      </xdr:spPr>
      <xdr:txBody>
        <a:bodyPr vertOverflow="clip" wrap="square" anchor="ctr"/>
        <a:p>
          <a:pPr algn="ctr">
            <a:defRPr/>
          </a:pPr>
          <a:r>
            <a:rPr lang="en-US" cap="none" sz="1100" b="1" i="0" u="none" baseline="0">
              <a:latin typeface="Arial"/>
              <a:ea typeface="Arial"/>
              <a:cs typeface="Arial"/>
            </a:rPr>
            <a:t>Gasoline PHEVs</a:t>
          </a:r>
        </a:p>
      </xdr:txBody>
    </xdr:sp>
    <xdr:clientData/>
  </xdr:twoCellAnchor>
  <xdr:twoCellAnchor>
    <xdr:from>
      <xdr:col>11</xdr:col>
      <xdr:colOff>0</xdr:colOff>
      <xdr:row>33</xdr:row>
      <xdr:rowOff>142875</xdr:rowOff>
    </xdr:from>
    <xdr:to>
      <xdr:col>15</xdr:col>
      <xdr:colOff>9525</xdr:colOff>
      <xdr:row>37</xdr:row>
      <xdr:rowOff>0</xdr:rowOff>
    </xdr:to>
    <xdr:sp>
      <xdr:nvSpPr>
        <xdr:cNvPr id="5" name="TextBox 4"/>
        <xdr:cNvSpPr txBox="1">
          <a:spLocks noChangeArrowheads="1"/>
        </xdr:cNvSpPr>
      </xdr:nvSpPr>
      <xdr:spPr>
        <a:xfrm>
          <a:off x="3829050" y="5800725"/>
          <a:ext cx="1381125" cy="542925"/>
        </a:xfrm>
        <a:prstGeom prst="rect">
          <a:avLst/>
        </a:prstGeom>
        <a:noFill/>
        <a:ln w="25400" cmpd="sng">
          <a:noFill/>
        </a:ln>
      </xdr:spPr>
      <xdr:txBody>
        <a:bodyPr vertOverflow="clip" wrap="square" anchor="ctr"/>
        <a:p>
          <a:pPr algn="ctr">
            <a:defRPr/>
          </a:pPr>
          <a:r>
            <a:rPr lang="en-US" cap="none" sz="1100" b="1" i="0" u="none" baseline="0">
              <a:latin typeface="Arial"/>
              <a:ea typeface="Arial"/>
              <a:cs typeface="Arial"/>
            </a:rPr>
            <a:t>CO</a:t>
          </a:r>
          <a:r>
            <a:rPr lang="en-US" cap="none" sz="1100" b="1" i="0" u="none" baseline="-25000">
              <a:latin typeface="Arial"/>
              <a:ea typeface="Arial"/>
              <a:cs typeface="Arial"/>
            </a:rPr>
            <a:t>2</a:t>
          </a:r>
          <a:r>
            <a:rPr lang="en-US" cap="none" sz="1100" b="1" i="0" u="none" baseline="0">
              <a:latin typeface="Arial"/>
              <a:ea typeface="Arial"/>
              <a:cs typeface="Arial"/>
            </a:rPr>
            <a:t> Enhanced Oil Recovery</a:t>
          </a:r>
        </a:p>
      </xdr:txBody>
    </xdr:sp>
    <xdr:clientData/>
  </xdr:twoCellAnchor>
  <xdr:twoCellAnchor>
    <xdr:from>
      <xdr:col>24</xdr:col>
      <xdr:colOff>0</xdr:colOff>
      <xdr:row>17</xdr:row>
      <xdr:rowOff>0</xdr:rowOff>
    </xdr:from>
    <xdr:to>
      <xdr:col>24</xdr:col>
      <xdr:colOff>0</xdr:colOff>
      <xdr:row>18</xdr:row>
      <xdr:rowOff>161925</xdr:rowOff>
    </xdr:to>
    <xdr:sp>
      <xdr:nvSpPr>
        <xdr:cNvPr id="6" name="Line 5"/>
        <xdr:cNvSpPr>
          <a:spLocks/>
        </xdr:cNvSpPr>
      </xdr:nvSpPr>
      <xdr:spPr>
        <a:xfrm>
          <a:off x="8286750" y="2914650"/>
          <a:ext cx="0" cy="3333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21</xdr:row>
      <xdr:rowOff>0</xdr:rowOff>
    </xdr:from>
    <xdr:to>
      <xdr:col>21</xdr:col>
      <xdr:colOff>314325</xdr:colOff>
      <xdr:row>21</xdr:row>
      <xdr:rowOff>0</xdr:rowOff>
    </xdr:to>
    <xdr:sp>
      <xdr:nvSpPr>
        <xdr:cNvPr id="7" name="Line 6"/>
        <xdr:cNvSpPr>
          <a:spLocks/>
        </xdr:cNvSpPr>
      </xdr:nvSpPr>
      <xdr:spPr>
        <a:xfrm>
          <a:off x="6229350" y="3600450"/>
          <a:ext cx="13430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11</xdr:row>
      <xdr:rowOff>161925</xdr:rowOff>
    </xdr:from>
    <xdr:to>
      <xdr:col>18</xdr:col>
      <xdr:colOff>0</xdr:colOff>
      <xdr:row>11</xdr:row>
      <xdr:rowOff>161925</xdr:rowOff>
    </xdr:to>
    <xdr:sp>
      <xdr:nvSpPr>
        <xdr:cNvPr id="8" name="Line 7"/>
        <xdr:cNvSpPr>
          <a:spLocks/>
        </xdr:cNvSpPr>
      </xdr:nvSpPr>
      <xdr:spPr>
        <a:xfrm>
          <a:off x="2009775" y="2047875"/>
          <a:ext cx="4219575" cy="0"/>
        </a:xfrm>
        <a:prstGeom prst="line">
          <a:avLst/>
        </a:prstGeom>
        <a:noFill/>
        <a:ln w="15875" cmpd="sng">
          <a:solidFill>
            <a:srgbClr val="6600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28</xdr:row>
      <xdr:rowOff>0</xdr:rowOff>
    </xdr:from>
    <xdr:to>
      <xdr:col>18</xdr:col>
      <xdr:colOff>9525</xdr:colOff>
      <xdr:row>35</xdr:row>
      <xdr:rowOff>0</xdr:rowOff>
    </xdr:to>
    <xdr:sp>
      <xdr:nvSpPr>
        <xdr:cNvPr id="9" name="Line 8"/>
        <xdr:cNvSpPr>
          <a:spLocks/>
        </xdr:cNvSpPr>
      </xdr:nvSpPr>
      <xdr:spPr>
        <a:xfrm>
          <a:off x="6238875" y="4800600"/>
          <a:ext cx="0" cy="120015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39</xdr:row>
      <xdr:rowOff>0</xdr:rowOff>
    </xdr:from>
    <xdr:to>
      <xdr:col>13</xdr:col>
      <xdr:colOff>9525</xdr:colOff>
      <xdr:row>39</xdr:row>
      <xdr:rowOff>0</xdr:rowOff>
    </xdr:to>
    <xdr:sp>
      <xdr:nvSpPr>
        <xdr:cNvPr id="10" name="Line 9"/>
        <xdr:cNvSpPr>
          <a:spLocks/>
        </xdr:cNvSpPr>
      </xdr:nvSpPr>
      <xdr:spPr>
        <a:xfrm flipH="1">
          <a:off x="3133725" y="6686550"/>
          <a:ext cx="1390650" cy="0"/>
        </a:xfrm>
        <a:prstGeom prst="line">
          <a:avLst/>
        </a:prstGeom>
        <a:noFill/>
        <a:ln w="15875" cmpd="sng">
          <a:solidFill>
            <a:srgbClr val="6600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11</xdr:row>
      <xdr:rowOff>161925</xdr:rowOff>
    </xdr:from>
    <xdr:to>
      <xdr:col>9</xdr:col>
      <xdr:colOff>9525</xdr:colOff>
      <xdr:row>16</xdr:row>
      <xdr:rowOff>95250</xdr:rowOff>
    </xdr:to>
    <xdr:sp>
      <xdr:nvSpPr>
        <xdr:cNvPr id="11" name="Line 10"/>
        <xdr:cNvSpPr>
          <a:spLocks/>
        </xdr:cNvSpPr>
      </xdr:nvSpPr>
      <xdr:spPr>
        <a:xfrm flipH="1" flipV="1">
          <a:off x="3152775" y="2047875"/>
          <a:ext cx="0" cy="790575"/>
        </a:xfrm>
        <a:prstGeom prst="line">
          <a:avLst/>
        </a:prstGeom>
        <a:noFill/>
        <a:ln w="15875" cmpd="sng">
          <a:solidFill>
            <a:srgbClr val="6600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4</xdr:row>
      <xdr:rowOff>47625</xdr:rowOff>
    </xdr:from>
    <xdr:to>
      <xdr:col>14</xdr:col>
      <xdr:colOff>323850</xdr:colOff>
      <xdr:row>7</xdr:row>
      <xdr:rowOff>0</xdr:rowOff>
    </xdr:to>
    <xdr:sp>
      <xdr:nvSpPr>
        <xdr:cNvPr id="12" name="Line 11"/>
        <xdr:cNvSpPr>
          <a:spLocks/>
        </xdr:cNvSpPr>
      </xdr:nvSpPr>
      <xdr:spPr>
        <a:xfrm flipH="1" flipV="1">
          <a:off x="5181600" y="733425"/>
          <a:ext cx="0" cy="466725"/>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21</xdr:row>
      <xdr:rowOff>0</xdr:rowOff>
    </xdr:from>
    <xdr:to>
      <xdr:col>18</xdr:col>
      <xdr:colOff>0</xdr:colOff>
      <xdr:row>22</xdr:row>
      <xdr:rowOff>161925</xdr:rowOff>
    </xdr:to>
    <xdr:sp>
      <xdr:nvSpPr>
        <xdr:cNvPr id="13" name="Line 12"/>
        <xdr:cNvSpPr>
          <a:spLocks/>
        </xdr:cNvSpPr>
      </xdr:nvSpPr>
      <xdr:spPr>
        <a:xfrm flipH="1" flipV="1">
          <a:off x="6229350" y="3600450"/>
          <a:ext cx="0" cy="3333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6</xdr:row>
      <xdr:rowOff>0</xdr:rowOff>
    </xdr:from>
    <xdr:to>
      <xdr:col>27</xdr:col>
      <xdr:colOff>276225</xdr:colOff>
      <xdr:row>41</xdr:row>
      <xdr:rowOff>0</xdr:rowOff>
    </xdr:to>
    <xdr:sp>
      <xdr:nvSpPr>
        <xdr:cNvPr id="14" name="Rectangle 13"/>
        <xdr:cNvSpPr>
          <a:spLocks/>
        </xdr:cNvSpPr>
      </xdr:nvSpPr>
      <xdr:spPr>
        <a:xfrm>
          <a:off x="1333500" y="1028700"/>
          <a:ext cx="8258175" cy="6000750"/>
        </a:xfrm>
        <a:prstGeom prst="rect">
          <a:avLst/>
        </a:prstGeom>
        <a:noFill/>
        <a:ln w="19050" cmpd="sng">
          <a:solidFill>
            <a:srgbClr val="8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0</xdr:rowOff>
    </xdr:from>
    <xdr:to>
      <xdr:col>25</xdr:col>
      <xdr:colOff>9525</xdr:colOff>
      <xdr:row>7</xdr:row>
      <xdr:rowOff>0</xdr:rowOff>
    </xdr:to>
    <xdr:sp>
      <xdr:nvSpPr>
        <xdr:cNvPr id="15" name="Line 14"/>
        <xdr:cNvSpPr>
          <a:spLocks/>
        </xdr:cNvSpPr>
      </xdr:nvSpPr>
      <xdr:spPr>
        <a:xfrm>
          <a:off x="1428750" y="1200150"/>
          <a:ext cx="7210425" cy="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0</xdr:rowOff>
    </xdr:from>
    <xdr:to>
      <xdr:col>19</xdr:col>
      <xdr:colOff>9525</xdr:colOff>
      <xdr:row>10</xdr:row>
      <xdr:rowOff>0</xdr:rowOff>
    </xdr:to>
    <xdr:sp>
      <xdr:nvSpPr>
        <xdr:cNvPr id="16" name="Line 15"/>
        <xdr:cNvSpPr>
          <a:spLocks/>
        </xdr:cNvSpPr>
      </xdr:nvSpPr>
      <xdr:spPr>
        <a:xfrm flipV="1">
          <a:off x="6581775" y="1200150"/>
          <a:ext cx="0" cy="514350"/>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24</xdr:row>
      <xdr:rowOff>161925</xdr:rowOff>
    </xdr:from>
    <xdr:to>
      <xdr:col>14</xdr:col>
      <xdr:colOff>333375</xdr:colOff>
      <xdr:row>24</xdr:row>
      <xdr:rowOff>161925</xdr:rowOff>
    </xdr:to>
    <xdr:sp>
      <xdr:nvSpPr>
        <xdr:cNvPr id="17" name="Line 16"/>
        <xdr:cNvSpPr>
          <a:spLocks/>
        </xdr:cNvSpPr>
      </xdr:nvSpPr>
      <xdr:spPr>
        <a:xfrm flipH="1" flipV="1">
          <a:off x="2781300" y="4276725"/>
          <a:ext cx="2409825" cy="0"/>
        </a:xfrm>
        <a:prstGeom prst="line">
          <a:avLst/>
        </a:prstGeom>
        <a:noFill/>
        <a:ln w="15875" cmpd="sng">
          <a:solidFill>
            <a:srgbClr val="80808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333375</xdr:colOff>
      <xdr:row>38</xdr:row>
      <xdr:rowOff>9525</xdr:rowOff>
    </xdr:from>
    <xdr:to>
      <xdr:col>13</xdr:col>
      <xdr:colOff>333375</xdr:colOff>
      <xdr:row>43</xdr:row>
      <xdr:rowOff>28575</xdr:rowOff>
    </xdr:to>
    <xdr:sp>
      <xdr:nvSpPr>
        <xdr:cNvPr id="18" name="Line 17"/>
        <xdr:cNvSpPr>
          <a:spLocks/>
        </xdr:cNvSpPr>
      </xdr:nvSpPr>
      <xdr:spPr>
        <a:xfrm>
          <a:off x="4848225" y="6524625"/>
          <a:ext cx="0" cy="876300"/>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xdr:row>
      <xdr:rowOff>0</xdr:rowOff>
    </xdr:from>
    <xdr:to>
      <xdr:col>24</xdr:col>
      <xdr:colOff>0</xdr:colOff>
      <xdr:row>17</xdr:row>
      <xdr:rowOff>0</xdr:rowOff>
    </xdr:to>
    <xdr:sp>
      <xdr:nvSpPr>
        <xdr:cNvPr id="19" name="Line 18"/>
        <xdr:cNvSpPr>
          <a:spLocks/>
        </xdr:cNvSpPr>
      </xdr:nvSpPr>
      <xdr:spPr>
        <a:xfrm flipH="1">
          <a:off x="266700" y="2914650"/>
          <a:ext cx="8020050" cy="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14</xdr:row>
      <xdr:rowOff>9525</xdr:rowOff>
    </xdr:from>
    <xdr:to>
      <xdr:col>19</xdr:col>
      <xdr:colOff>0</xdr:colOff>
      <xdr:row>17</xdr:row>
      <xdr:rowOff>0</xdr:rowOff>
    </xdr:to>
    <xdr:sp>
      <xdr:nvSpPr>
        <xdr:cNvPr id="20" name="Line 19"/>
        <xdr:cNvSpPr>
          <a:spLocks/>
        </xdr:cNvSpPr>
      </xdr:nvSpPr>
      <xdr:spPr>
        <a:xfrm flipH="1">
          <a:off x="6572250" y="2409825"/>
          <a:ext cx="0" cy="504825"/>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38</xdr:row>
      <xdr:rowOff>19050</xdr:rowOff>
    </xdr:from>
    <xdr:to>
      <xdr:col>13</xdr:col>
      <xdr:colOff>9525</xdr:colOff>
      <xdr:row>39</xdr:row>
      <xdr:rowOff>0</xdr:rowOff>
    </xdr:to>
    <xdr:sp>
      <xdr:nvSpPr>
        <xdr:cNvPr id="21" name="Line 20"/>
        <xdr:cNvSpPr>
          <a:spLocks/>
        </xdr:cNvSpPr>
      </xdr:nvSpPr>
      <xdr:spPr>
        <a:xfrm flipV="1">
          <a:off x="4524375" y="6534150"/>
          <a:ext cx="0" cy="152400"/>
        </a:xfrm>
        <a:prstGeom prst="line">
          <a:avLst/>
        </a:prstGeom>
        <a:noFill/>
        <a:ln w="15875" cmpd="sng">
          <a:solidFill>
            <a:srgbClr val="66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152400</xdr:rowOff>
    </xdr:from>
    <xdr:to>
      <xdr:col>4</xdr:col>
      <xdr:colOff>0</xdr:colOff>
      <xdr:row>10</xdr:row>
      <xdr:rowOff>161925</xdr:rowOff>
    </xdr:to>
    <xdr:sp>
      <xdr:nvSpPr>
        <xdr:cNvPr id="22" name="Line 21"/>
        <xdr:cNvSpPr>
          <a:spLocks/>
        </xdr:cNvSpPr>
      </xdr:nvSpPr>
      <xdr:spPr>
        <a:xfrm flipV="1">
          <a:off x="1428750" y="1181100"/>
          <a:ext cx="0" cy="695325"/>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25</xdr:row>
      <xdr:rowOff>95250</xdr:rowOff>
    </xdr:from>
    <xdr:to>
      <xdr:col>13</xdr:col>
      <xdr:colOff>9525</xdr:colOff>
      <xdr:row>33</xdr:row>
      <xdr:rowOff>142875</xdr:rowOff>
    </xdr:to>
    <xdr:sp>
      <xdr:nvSpPr>
        <xdr:cNvPr id="23" name="Line 22"/>
        <xdr:cNvSpPr>
          <a:spLocks/>
        </xdr:cNvSpPr>
      </xdr:nvSpPr>
      <xdr:spPr>
        <a:xfrm>
          <a:off x="4524375" y="4381500"/>
          <a:ext cx="0" cy="1419225"/>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25</xdr:row>
      <xdr:rowOff>85725</xdr:rowOff>
    </xdr:from>
    <xdr:to>
      <xdr:col>9</xdr:col>
      <xdr:colOff>9525</xdr:colOff>
      <xdr:row>39</xdr:row>
      <xdr:rowOff>0</xdr:rowOff>
    </xdr:to>
    <xdr:sp>
      <xdr:nvSpPr>
        <xdr:cNvPr id="24" name="Line 23"/>
        <xdr:cNvSpPr>
          <a:spLocks/>
        </xdr:cNvSpPr>
      </xdr:nvSpPr>
      <xdr:spPr>
        <a:xfrm flipV="1">
          <a:off x="3152775" y="4371975"/>
          <a:ext cx="0" cy="2314575"/>
        </a:xfrm>
        <a:prstGeom prst="line">
          <a:avLst/>
        </a:prstGeom>
        <a:noFill/>
        <a:ln w="15875" cmpd="sng">
          <a:solidFill>
            <a:srgbClr val="66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17</xdr:row>
      <xdr:rowOff>85725</xdr:rowOff>
    </xdr:from>
    <xdr:to>
      <xdr:col>9</xdr:col>
      <xdr:colOff>9525</xdr:colOff>
      <xdr:row>24</xdr:row>
      <xdr:rowOff>66675</xdr:rowOff>
    </xdr:to>
    <xdr:sp>
      <xdr:nvSpPr>
        <xdr:cNvPr id="25" name="Line 24"/>
        <xdr:cNvSpPr>
          <a:spLocks/>
        </xdr:cNvSpPr>
      </xdr:nvSpPr>
      <xdr:spPr>
        <a:xfrm flipV="1">
          <a:off x="3152775" y="3000375"/>
          <a:ext cx="0" cy="1181100"/>
        </a:xfrm>
        <a:prstGeom prst="line">
          <a:avLst/>
        </a:prstGeom>
        <a:noFill/>
        <a:ln w="15875" cmpd="sng">
          <a:solidFill>
            <a:srgbClr val="66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17</xdr:row>
      <xdr:rowOff>76200</xdr:rowOff>
    </xdr:from>
    <xdr:to>
      <xdr:col>13</xdr:col>
      <xdr:colOff>9525</xdr:colOff>
      <xdr:row>24</xdr:row>
      <xdr:rowOff>19050</xdr:rowOff>
    </xdr:to>
    <xdr:sp>
      <xdr:nvSpPr>
        <xdr:cNvPr id="26" name="Line 25"/>
        <xdr:cNvSpPr>
          <a:spLocks/>
        </xdr:cNvSpPr>
      </xdr:nvSpPr>
      <xdr:spPr>
        <a:xfrm flipV="1">
          <a:off x="4524375" y="2990850"/>
          <a:ext cx="0" cy="114300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30</xdr:row>
      <xdr:rowOff>142875</xdr:rowOff>
    </xdr:from>
    <xdr:to>
      <xdr:col>14</xdr:col>
      <xdr:colOff>0</xdr:colOff>
      <xdr:row>33</xdr:row>
      <xdr:rowOff>142875</xdr:rowOff>
    </xdr:to>
    <xdr:sp>
      <xdr:nvSpPr>
        <xdr:cNvPr id="27" name="Line 26"/>
        <xdr:cNvSpPr>
          <a:spLocks/>
        </xdr:cNvSpPr>
      </xdr:nvSpPr>
      <xdr:spPr>
        <a:xfrm>
          <a:off x="4857750" y="5286375"/>
          <a:ext cx="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161925</xdr:rowOff>
    </xdr:from>
    <xdr:to>
      <xdr:col>7</xdr:col>
      <xdr:colOff>0</xdr:colOff>
      <xdr:row>11</xdr:row>
      <xdr:rowOff>66675</xdr:rowOff>
    </xdr:to>
    <xdr:sp>
      <xdr:nvSpPr>
        <xdr:cNvPr id="28" name="Line 27"/>
        <xdr:cNvSpPr>
          <a:spLocks/>
        </xdr:cNvSpPr>
      </xdr:nvSpPr>
      <xdr:spPr>
        <a:xfrm flipV="1">
          <a:off x="2457450" y="1190625"/>
          <a:ext cx="0" cy="762000"/>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13</xdr:col>
      <xdr:colOff>9525</xdr:colOff>
      <xdr:row>11</xdr:row>
      <xdr:rowOff>76200</xdr:rowOff>
    </xdr:to>
    <xdr:sp>
      <xdr:nvSpPr>
        <xdr:cNvPr id="29" name="Line 28"/>
        <xdr:cNvSpPr>
          <a:spLocks/>
        </xdr:cNvSpPr>
      </xdr:nvSpPr>
      <xdr:spPr>
        <a:xfrm flipV="1">
          <a:off x="4524375" y="1200150"/>
          <a:ext cx="0" cy="762000"/>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12</xdr:row>
      <xdr:rowOff>76200</xdr:rowOff>
    </xdr:from>
    <xdr:to>
      <xdr:col>16</xdr:col>
      <xdr:colOff>0</xdr:colOff>
      <xdr:row>16</xdr:row>
      <xdr:rowOff>57150</xdr:rowOff>
    </xdr:to>
    <xdr:sp>
      <xdr:nvSpPr>
        <xdr:cNvPr id="30" name="Line 29"/>
        <xdr:cNvSpPr>
          <a:spLocks/>
        </xdr:cNvSpPr>
      </xdr:nvSpPr>
      <xdr:spPr>
        <a:xfrm flipH="1" flipV="1">
          <a:off x="5543550" y="2133600"/>
          <a:ext cx="0" cy="66675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xdr:row>
      <xdr:rowOff>0</xdr:rowOff>
    </xdr:from>
    <xdr:to>
      <xdr:col>16</xdr:col>
      <xdr:colOff>0</xdr:colOff>
      <xdr:row>10</xdr:row>
      <xdr:rowOff>161925</xdr:rowOff>
    </xdr:to>
    <xdr:sp>
      <xdr:nvSpPr>
        <xdr:cNvPr id="31" name="Line 30"/>
        <xdr:cNvSpPr>
          <a:spLocks/>
        </xdr:cNvSpPr>
      </xdr:nvSpPr>
      <xdr:spPr>
        <a:xfrm flipV="1">
          <a:off x="5543550" y="1200150"/>
          <a:ext cx="0" cy="676275"/>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17</xdr:row>
      <xdr:rowOff>95250</xdr:rowOff>
    </xdr:from>
    <xdr:to>
      <xdr:col>16</xdr:col>
      <xdr:colOff>0</xdr:colOff>
      <xdr:row>23</xdr:row>
      <xdr:rowOff>9525</xdr:rowOff>
    </xdr:to>
    <xdr:sp>
      <xdr:nvSpPr>
        <xdr:cNvPr id="32" name="Line 31"/>
        <xdr:cNvSpPr>
          <a:spLocks/>
        </xdr:cNvSpPr>
      </xdr:nvSpPr>
      <xdr:spPr>
        <a:xfrm flipV="1">
          <a:off x="5543550" y="3009900"/>
          <a:ext cx="0" cy="942975"/>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35</xdr:row>
      <xdr:rowOff>0</xdr:rowOff>
    </xdr:from>
    <xdr:to>
      <xdr:col>18</xdr:col>
      <xdr:colOff>9525</xdr:colOff>
      <xdr:row>35</xdr:row>
      <xdr:rowOff>0</xdr:rowOff>
    </xdr:to>
    <xdr:sp>
      <xdr:nvSpPr>
        <xdr:cNvPr id="33" name="Line 32"/>
        <xdr:cNvSpPr>
          <a:spLocks/>
        </xdr:cNvSpPr>
      </xdr:nvSpPr>
      <xdr:spPr>
        <a:xfrm flipH="1">
          <a:off x="5219700" y="6000750"/>
          <a:ext cx="1019175" cy="0"/>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85725</xdr:rowOff>
    </xdr:from>
    <xdr:to>
      <xdr:col>7</xdr:col>
      <xdr:colOff>0</xdr:colOff>
      <xdr:row>16</xdr:row>
      <xdr:rowOff>66675</xdr:rowOff>
    </xdr:to>
    <xdr:sp>
      <xdr:nvSpPr>
        <xdr:cNvPr id="34" name="Line 33"/>
        <xdr:cNvSpPr>
          <a:spLocks/>
        </xdr:cNvSpPr>
      </xdr:nvSpPr>
      <xdr:spPr>
        <a:xfrm flipH="1" flipV="1">
          <a:off x="2457450" y="2143125"/>
          <a:ext cx="0" cy="66675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76200</xdr:rowOff>
    </xdr:from>
    <xdr:to>
      <xdr:col>7</xdr:col>
      <xdr:colOff>0</xdr:colOff>
      <xdr:row>26</xdr:row>
      <xdr:rowOff>0</xdr:rowOff>
    </xdr:to>
    <xdr:sp>
      <xdr:nvSpPr>
        <xdr:cNvPr id="35" name="Line 34"/>
        <xdr:cNvSpPr>
          <a:spLocks/>
        </xdr:cNvSpPr>
      </xdr:nvSpPr>
      <xdr:spPr>
        <a:xfrm flipV="1">
          <a:off x="2457450" y="2990850"/>
          <a:ext cx="0" cy="146685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12</xdr:row>
      <xdr:rowOff>85725</xdr:rowOff>
    </xdr:from>
    <xdr:to>
      <xdr:col>13</xdr:col>
      <xdr:colOff>9525</xdr:colOff>
      <xdr:row>16</xdr:row>
      <xdr:rowOff>66675</xdr:rowOff>
    </xdr:to>
    <xdr:sp>
      <xdr:nvSpPr>
        <xdr:cNvPr id="36" name="Line 35"/>
        <xdr:cNvSpPr>
          <a:spLocks/>
        </xdr:cNvSpPr>
      </xdr:nvSpPr>
      <xdr:spPr>
        <a:xfrm flipH="1" flipV="1">
          <a:off x="4524375" y="2143125"/>
          <a:ext cx="0" cy="666750"/>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333375</xdr:colOff>
      <xdr:row>22</xdr:row>
      <xdr:rowOff>85725</xdr:rowOff>
    </xdr:from>
    <xdr:to>
      <xdr:col>28</xdr:col>
      <xdr:colOff>152400</xdr:colOff>
      <xdr:row>22</xdr:row>
      <xdr:rowOff>85725</xdr:rowOff>
    </xdr:to>
    <xdr:sp>
      <xdr:nvSpPr>
        <xdr:cNvPr id="37" name="Line 36"/>
        <xdr:cNvSpPr>
          <a:spLocks/>
        </xdr:cNvSpPr>
      </xdr:nvSpPr>
      <xdr:spPr>
        <a:xfrm flipH="1" flipV="1">
          <a:off x="9305925" y="3857625"/>
          <a:ext cx="504825" cy="0"/>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11</xdr:row>
      <xdr:rowOff>0</xdr:rowOff>
    </xdr:from>
    <xdr:to>
      <xdr:col>5</xdr:col>
      <xdr:colOff>238125</xdr:colOff>
      <xdr:row>13</xdr:row>
      <xdr:rowOff>0</xdr:rowOff>
    </xdr:to>
    <xdr:sp>
      <xdr:nvSpPr>
        <xdr:cNvPr id="38" name="Line 37"/>
        <xdr:cNvSpPr>
          <a:spLocks/>
        </xdr:cNvSpPr>
      </xdr:nvSpPr>
      <xdr:spPr>
        <a:xfrm flipV="1">
          <a:off x="2009775" y="1885950"/>
          <a:ext cx="0" cy="342900"/>
        </a:xfrm>
        <a:prstGeom prst="line">
          <a:avLst/>
        </a:prstGeom>
        <a:noFill/>
        <a:ln w="15875" cmpd="sng">
          <a:solidFill>
            <a:srgbClr val="66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xdr:row>
      <xdr:rowOff>0</xdr:rowOff>
    </xdr:from>
    <xdr:to>
      <xdr:col>5</xdr:col>
      <xdr:colOff>238125</xdr:colOff>
      <xdr:row>13</xdr:row>
      <xdr:rowOff>0</xdr:rowOff>
    </xdr:to>
    <xdr:sp>
      <xdr:nvSpPr>
        <xdr:cNvPr id="39" name="Line 38"/>
        <xdr:cNvSpPr>
          <a:spLocks/>
        </xdr:cNvSpPr>
      </xdr:nvSpPr>
      <xdr:spPr>
        <a:xfrm flipH="1">
          <a:off x="266700" y="2228850"/>
          <a:ext cx="1743075" cy="0"/>
        </a:xfrm>
        <a:prstGeom prst="line">
          <a:avLst/>
        </a:prstGeom>
        <a:noFill/>
        <a:ln w="15875" cmpd="sng">
          <a:solidFill>
            <a:srgbClr val="6600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xdr:row>
      <xdr:rowOff>0</xdr:rowOff>
    </xdr:from>
    <xdr:to>
      <xdr:col>5</xdr:col>
      <xdr:colOff>238125</xdr:colOff>
      <xdr:row>11</xdr:row>
      <xdr:rowOff>0</xdr:rowOff>
    </xdr:to>
    <xdr:sp>
      <xdr:nvSpPr>
        <xdr:cNvPr id="40" name="Line 39"/>
        <xdr:cNvSpPr>
          <a:spLocks/>
        </xdr:cNvSpPr>
      </xdr:nvSpPr>
      <xdr:spPr>
        <a:xfrm flipH="1" flipV="1">
          <a:off x="257175" y="1885950"/>
          <a:ext cx="1752600" cy="0"/>
        </a:xfrm>
        <a:prstGeom prst="line">
          <a:avLst/>
        </a:prstGeom>
        <a:noFill/>
        <a:ln w="15875" cmpd="sng">
          <a:solidFill>
            <a:srgbClr val="660066"/>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21</xdr:col>
      <xdr:colOff>0</xdr:colOff>
      <xdr:row>14</xdr:row>
      <xdr:rowOff>9525</xdr:rowOff>
    </xdr:to>
    <xdr:sp>
      <xdr:nvSpPr>
        <xdr:cNvPr id="41" name="TextBox 40"/>
        <xdr:cNvSpPr txBox="1">
          <a:spLocks noChangeArrowheads="1"/>
        </xdr:cNvSpPr>
      </xdr:nvSpPr>
      <xdr:spPr>
        <a:xfrm>
          <a:off x="6229350" y="1714500"/>
          <a:ext cx="1028700" cy="695325"/>
        </a:xfrm>
        <a:prstGeom prst="rect">
          <a:avLst/>
        </a:prstGeom>
        <a:solidFill>
          <a:srgbClr val="CCFFCC"/>
        </a:solidFill>
        <a:ln w="25400" cmpd="sng">
          <a:solidFill>
            <a:srgbClr val="333333"/>
          </a:solidFill>
          <a:headEnd type="none"/>
          <a:tailEnd type="none"/>
        </a:ln>
      </xdr:spPr>
      <xdr:txBody>
        <a:bodyPr vertOverflow="clip" wrap="square" anchor="ctr"/>
        <a:p>
          <a:pPr algn="ctr">
            <a:defRPr/>
          </a:pPr>
          <a:r>
            <a:rPr lang="en-US" cap="none" sz="1100" b="1" i="0" u="none" baseline="0">
              <a:latin typeface="Arial"/>
              <a:ea typeface="Arial"/>
              <a:cs typeface="Arial"/>
            </a:rPr>
            <a:t>Crude Oil Refining</a:t>
          </a:r>
        </a:p>
      </xdr:txBody>
    </xdr:sp>
    <xdr:clientData/>
  </xdr:twoCellAnchor>
  <xdr:twoCellAnchor>
    <xdr:from>
      <xdr:col>15</xdr:col>
      <xdr:colOff>0</xdr:colOff>
      <xdr:row>23</xdr:row>
      <xdr:rowOff>19050</xdr:rowOff>
    </xdr:from>
    <xdr:to>
      <xdr:col>19</xdr:col>
      <xdr:colOff>314325</xdr:colOff>
      <xdr:row>26</xdr:row>
      <xdr:rowOff>9525</xdr:rowOff>
    </xdr:to>
    <xdr:sp>
      <xdr:nvSpPr>
        <xdr:cNvPr id="42" name="TextBox 41"/>
        <xdr:cNvSpPr txBox="1">
          <a:spLocks noChangeArrowheads="1"/>
        </xdr:cNvSpPr>
      </xdr:nvSpPr>
      <xdr:spPr>
        <a:xfrm>
          <a:off x="5200650" y="3962400"/>
          <a:ext cx="1685925" cy="504825"/>
        </a:xfrm>
        <a:prstGeom prst="rect">
          <a:avLst/>
        </a:prstGeom>
        <a:noFill/>
        <a:ln w="25400" cmpd="sng">
          <a:noFill/>
        </a:ln>
      </xdr:spPr>
      <xdr:txBody>
        <a:bodyPr vertOverflow="clip" wrap="square" anchor="ctr"/>
        <a:p>
          <a:pPr algn="ctr">
            <a:defRPr/>
          </a:pPr>
          <a:r>
            <a:rPr lang="en-US" cap="none" sz="1100" b="1" i="0" u="none" baseline="0">
              <a:latin typeface="Arial"/>
              <a:ea typeface="Arial"/>
              <a:cs typeface="Arial"/>
            </a:rPr>
            <a:t>Coal-Based Power Generation with CCS</a:t>
          </a:r>
        </a:p>
      </xdr:txBody>
    </xdr:sp>
    <xdr:clientData/>
  </xdr:twoCellAnchor>
  <xdr:twoCellAnchor>
    <xdr:from>
      <xdr:col>5</xdr:col>
      <xdr:colOff>161925</xdr:colOff>
      <xdr:row>22</xdr:row>
      <xdr:rowOff>152400</xdr:rowOff>
    </xdr:from>
    <xdr:to>
      <xdr:col>8</xdr:col>
      <xdr:colOff>152400</xdr:colOff>
      <xdr:row>26</xdr:row>
      <xdr:rowOff>152400</xdr:rowOff>
    </xdr:to>
    <xdr:sp>
      <xdr:nvSpPr>
        <xdr:cNvPr id="43" name="TextBox 42"/>
        <xdr:cNvSpPr txBox="1">
          <a:spLocks noChangeArrowheads="1"/>
        </xdr:cNvSpPr>
      </xdr:nvSpPr>
      <xdr:spPr>
        <a:xfrm>
          <a:off x="1933575" y="3924300"/>
          <a:ext cx="1019175" cy="685800"/>
        </a:xfrm>
        <a:prstGeom prst="rect">
          <a:avLst/>
        </a:prstGeom>
        <a:solidFill>
          <a:srgbClr val="CCFFCC"/>
        </a:solidFill>
        <a:ln w="25400" cmpd="sng">
          <a:solidFill>
            <a:srgbClr val="333333"/>
          </a:solidFill>
          <a:headEnd type="none"/>
          <a:tailEnd type="none"/>
        </a:ln>
      </xdr:spPr>
      <xdr:txBody>
        <a:bodyPr vertOverflow="clip" wrap="square" anchor="ctr"/>
        <a:p>
          <a:pPr algn="ctr">
            <a:defRPr/>
          </a:pPr>
          <a:r>
            <a:rPr lang="en-US" cap="none" sz="1100" b="1" i="0" u="none" baseline="0">
              <a:latin typeface="Arial"/>
              <a:ea typeface="Arial"/>
              <a:cs typeface="Arial"/>
            </a:rPr>
            <a:t>Coal Mining and Transport</a:t>
          </a:r>
        </a:p>
      </xdr:txBody>
    </xdr:sp>
    <xdr:clientData/>
  </xdr:twoCellAnchor>
  <xdr:twoCellAnchor>
    <xdr:from>
      <xdr:col>22</xdr:col>
      <xdr:colOff>0</xdr:colOff>
      <xdr:row>19</xdr:row>
      <xdr:rowOff>0</xdr:rowOff>
    </xdr:from>
    <xdr:to>
      <xdr:col>27</xdr:col>
      <xdr:colOff>0</xdr:colOff>
      <xdr:row>26</xdr:row>
      <xdr:rowOff>0</xdr:rowOff>
    </xdr:to>
    <xdr:sp>
      <xdr:nvSpPr>
        <xdr:cNvPr id="44" name="Rectangle 43"/>
        <xdr:cNvSpPr>
          <a:spLocks/>
        </xdr:cNvSpPr>
      </xdr:nvSpPr>
      <xdr:spPr>
        <a:xfrm>
          <a:off x="7600950" y="3257550"/>
          <a:ext cx="1714500" cy="1200150"/>
        </a:xfrm>
        <a:prstGeom prst="rect">
          <a:avLst/>
        </a:prstGeom>
        <a:noFill/>
        <a:ln w="2540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33</xdr:row>
      <xdr:rowOff>152400</xdr:rowOff>
    </xdr:from>
    <xdr:to>
      <xdr:col>15</xdr:col>
      <xdr:colOff>9525</xdr:colOff>
      <xdr:row>38</xdr:row>
      <xdr:rowOff>9525</xdr:rowOff>
    </xdr:to>
    <xdr:sp>
      <xdr:nvSpPr>
        <xdr:cNvPr id="45" name="Rectangle 44"/>
        <xdr:cNvSpPr>
          <a:spLocks/>
        </xdr:cNvSpPr>
      </xdr:nvSpPr>
      <xdr:spPr>
        <a:xfrm>
          <a:off x="3829050" y="5810250"/>
          <a:ext cx="1381125" cy="714375"/>
        </a:xfrm>
        <a:prstGeom prst="rect">
          <a:avLst/>
        </a:prstGeom>
        <a:noFill/>
        <a:ln w="2540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8</xdr:row>
      <xdr:rowOff>104775</xdr:rowOff>
    </xdr:from>
    <xdr:to>
      <xdr:col>28</xdr:col>
      <xdr:colOff>342900</xdr:colOff>
      <xdr:row>8</xdr:row>
      <xdr:rowOff>104775</xdr:rowOff>
    </xdr:to>
    <xdr:sp>
      <xdr:nvSpPr>
        <xdr:cNvPr id="46" name="Line 45"/>
        <xdr:cNvSpPr>
          <a:spLocks/>
        </xdr:cNvSpPr>
      </xdr:nvSpPr>
      <xdr:spPr>
        <a:xfrm flipH="1">
          <a:off x="9686925" y="1476375"/>
          <a:ext cx="314325" cy="0"/>
        </a:xfrm>
        <a:prstGeom prst="line">
          <a:avLst/>
        </a:prstGeom>
        <a:noFill/>
        <a:ln w="15875" cmpd="sng">
          <a:solidFill>
            <a:srgbClr val="80808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19050</xdr:colOff>
      <xdr:row>9</xdr:row>
      <xdr:rowOff>114300</xdr:rowOff>
    </xdr:from>
    <xdr:to>
      <xdr:col>28</xdr:col>
      <xdr:colOff>342900</xdr:colOff>
      <xdr:row>9</xdr:row>
      <xdr:rowOff>114300</xdr:rowOff>
    </xdr:to>
    <xdr:sp>
      <xdr:nvSpPr>
        <xdr:cNvPr id="47" name="Line 46"/>
        <xdr:cNvSpPr>
          <a:spLocks/>
        </xdr:cNvSpPr>
      </xdr:nvSpPr>
      <xdr:spPr>
        <a:xfrm flipH="1" flipV="1">
          <a:off x="9677400" y="1657350"/>
          <a:ext cx="323850" cy="0"/>
        </a:xfrm>
        <a:prstGeom prst="line">
          <a:avLst/>
        </a:prstGeom>
        <a:noFill/>
        <a:ln w="15875" cmpd="sng">
          <a:solidFill>
            <a:srgbClr val="660066"/>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10</xdr:row>
      <xdr:rowOff>104775</xdr:rowOff>
    </xdr:from>
    <xdr:to>
      <xdr:col>28</xdr:col>
      <xdr:colOff>342900</xdr:colOff>
      <xdr:row>10</xdr:row>
      <xdr:rowOff>104775</xdr:rowOff>
    </xdr:to>
    <xdr:sp>
      <xdr:nvSpPr>
        <xdr:cNvPr id="48" name="Line 47"/>
        <xdr:cNvSpPr>
          <a:spLocks/>
        </xdr:cNvSpPr>
      </xdr:nvSpPr>
      <xdr:spPr>
        <a:xfrm flipV="1">
          <a:off x="9686925" y="1819275"/>
          <a:ext cx="314325" cy="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38100</xdr:colOff>
      <xdr:row>12</xdr:row>
      <xdr:rowOff>95250</xdr:rowOff>
    </xdr:from>
    <xdr:to>
      <xdr:col>28</xdr:col>
      <xdr:colOff>342900</xdr:colOff>
      <xdr:row>12</xdr:row>
      <xdr:rowOff>95250</xdr:rowOff>
    </xdr:to>
    <xdr:sp>
      <xdr:nvSpPr>
        <xdr:cNvPr id="49" name="Line 48"/>
        <xdr:cNvSpPr>
          <a:spLocks/>
        </xdr:cNvSpPr>
      </xdr:nvSpPr>
      <xdr:spPr>
        <a:xfrm>
          <a:off x="9696450" y="2152650"/>
          <a:ext cx="3048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38100</xdr:colOff>
      <xdr:row>11</xdr:row>
      <xdr:rowOff>114300</xdr:rowOff>
    </xdr:from>
    <xdr:to>
      <xdr:col>28</xdr:col>
      <xdr:colOff>342900</xdr:colOff>
      <xdr:row>11</xdr:row>
      <xdr:rowOff>114300</xdr:rowOff>
    </xdr:to>
    <xdr:sp>
      <xdr:nvSpPr>
        <xdr:cNvPr id="50" name="Line 49"/>
        <xdr:cNvSpPr>
          <a:spLocks/>
        </xdr:cNvSpPr>
      </xdr:nvSpPr>
      <xdr:spPr>
        <a:xfrm flipH="1">
          <a:off x="9696450" y="2000250"/>
          <a:ext cx="304800" cy="0"/>
        </a:xfrm>
        <a:prstGeom prst="line">
          <a:avLst/>
        </a:prstGeom>
        <a:noFill/>
        <a:ln w="15875" cmpd="sng">
          <a:solidFill>
            <a:srgbClr val="00808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11</xdr:row>
      <xdr:rowOff>9525</xdr:rowOff>
    </xdr:to>
    <xdr:sp>
      <xdr:nvSpPr>
        <xdr:cNvPr id="51" name="Line 52"/>
        <xdr:cNvSpPr>
          <a:spLocks/>
        </xdr:cNvSpPr>
      </xdr:nvSpPr>
      <xdr:spPr>
        <a:xfrm flipV="1">
          <a:off x="3486150" y="1200150"/>
          <a:ext cx="0" cy="695325"/>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16</xdr:row>
      <xdr:rowOff>9525</xdr:rowOff>
    </xdr:from>
    <xdr:to>
      <xdr:col>22</xdr:col>
      <xdr:colOff>314325</xdr:colOff>
      <xdr:row>17</xdr:row>
      <xdr:rowOff>142875</xdr:rowOff>
    </xdr:to>
    <xdr:sp>
      <xdr:nvSpPr>
        <xdr:cNvPr id="52" name="Rectangle 53"/>
        <xdr:cNvSpPr>
          <a:spLocks/>
        </xdr:cNvSpPr>
      </xdr:nvSpPr>
      <xdr:spPr>
        <a:xfrm>
          <a:off x="7305675" y="2752725"/>
          <a:ext cx="609600" cy="304800"/>
        </a:xfrm>
        <a:prstGeom prst="rect">
          <a:avLst/>
        </a:prstGeom>
        <a:solidFill>
          <a:srgbClr val="C0C0C0"/>
        </a:solidFill>
        <a:ln w="19050" cmpd="sng">
          <a:solidFill>
            <a:srgbClr val="333333"/>
          </a:solidFill>
          <a:headEnd type="none"/>
          <a:tailEnd type="none"/>
        </a:ln>
      </xdr:spPr>
      <xdr:txBody>
        <a:bodyPr vertOverflow="clip" wrap="square"/>
        <a:p>
          <a:pPr algn="ctr">
            <a:defRPr/>
          </a:pPr>
          <a:r>
            <a:rPr lang="en-US" cap="none" sz="800" b="1" i="0" u="none" baseline="0">
              <a:latin typeface="Arial"/>
              <a:ea typeface="Arial"/>
              <a:cs typeface="Arial"/>
            </a:rPr>
            <a:t>Gasoline Transport</a:t>
          </a:r>
        </a:p>
      </xdr:txBody>
    </xdr:sp>
    <xdr:clientData/>
  </xdr:twoCellAnchor>
  <xdr:twoCellAnchor>
    <xdr:from>
      <xdr:col>25</xdr:col>
      <xdr:colOff>9525</xdr:colOff>
      <xdr:row>7</xdr:row>
      <xdr:rowOff>0</xdr:rowOff>
    </xdr:from>
    <xdr:to>
      <xdr:col>25</xdr:col>
      <xdr:colOff>9525</xdr:colOff>
      <xdr:row>16</xdr:row>
      <xdr:rowOff>9525</xdr:rowOff>
    </xdr:to>
    <xdr:sp>
      <xdr:nvSpPr>
        <xdr:cNvPr id="53" name="Line 54"/>
        <xdr:cNvSpPr>
          <a:spLocks/>
        </xdr:cNvSpPr>
      </xdr:nvSpPr>
      <xdr:spPr>
        <a:xfrm flipV="1">
          <a:off x="8639175" y="1200150"/>
          <a:ext cx="0" cy="1552575"/>
        </a:xfrm>
        <a:prstGeom prst="line">
          <a:avLst/>
        </a:prstGeom>
        <a:noFill/>
        <a:ln w="1587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17</xdr:row>
      <xdr:rowOff>0</xdr:rowOff>
    </xdr:from>
    <xdr:to>
      <xdr:col>3</xdr:col>
      <xdr:colOff>114300</xdr:colOff>
      <xdr:row>20</xdr:row>
      <xdr:rowOff>0</xdr:rowOff>
    </xdr:to>
    <xdr:sp>
      <xdr:nvSpPr>
        <xdr:cNvPr id="54" name="TextBox 55"/>
        <xdr:cNvSpPr txBox="1">
          <a:spLocks noChangeArrowheads="1"/>
        </xdr:cNvSpPr>
      </xdr:nvSpPr>
      <xdr:spPr>
        <a:xfrm>
          <a:off x="657225" y="2914650"/>
          <a:ext cx="495300" cy="514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MMgal on-road diesel</a:t>
          </a:r>
        </a:p>
      </xdr:txBody>
    </xdr:sp>
    <xdr:clientData/>
  </xdr:twoCellAnchor>
  <xdr:twoCellAnchor>
    <xdr:from>
      <xdr:col>2</xdr:col>
      <xdr:colOff>0</xdr:colOff>
      <xdr:row>20</xdr:row>
      <xdr:rowOff>19050</xdr:rowOff>
    </xdr:from>
    <xdr:to>
      <xdr:col>3</xdr:col>
      <xdr:colOff>123825</xdr:colOff>
      <xdr:row>24</xdr:row>
      <xdr:rowOff>47625</xdr:rowOff>
    </xdr:to>
    <xdr:sp>
      <xdr:nvSpPr>
        <xdr:cNvPr id="55" name="TextBox 56"/>
        <xdr:cNvSpPr txBox="1">
          <a:spLocks noChangeArrowheads="1"/>
        </xdr:cNvSpPr>
      </xdr:nvSpPr>
      <xdr:spPr>
        <a:xfrm>
          <a:off x="647700" y="3448050"/>
          <a:ext cx="514350" cy="714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MMgal other petro products</a:t>
          </a:r>
        </a:p>
      </xdr:txBody>
    </xdr:sp>
    <xdr:clientData/>
  </xdr:twoCellAnchor>
  <xdr:twoCellAnchor>
    <xdr:from>
      <xdr:col>25</xdr:col>
      <xdr:colOff>9525</xdr:colOff>
      <xdr:row>17</xdr:row>
      <xdr:rowOff>38100</xdr:rowOff>
    </xdr:from>
    <xdr:to>
      <xdr:col>25</xdr:col>
      <xdr:colOff>9525</xdr:colOff>
      <xdr:row>18</xdr:row>
      <xdr:rowOff>161925</xdr:rowOff>
    </xdr:to>
    <xdr:sp>
      <xdr:nvSpPr>
        <xdr:cNvPr id="56" name="Line 57"/>
        <xdr:cNvSpPr>
          <a:spLocks/>
        </xdr:cNvSpPr>
      </xdr:nvSpPr>
      <xdr:spPr>
        <a:xfrm flipH="1" flipV="1">
          <a:off x="8639175" y="2952750"/>
          <a:ext cx="0" cy="295275"/>
        </a:xfrm>
        <a:prstGeom prst="line">
          <a:avLst/>
        </a:prstGeom>
        <a:noFill/>
        <a:ln w="158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10</xdr:row>
      <xdr:rowOff>161925</xdr:rowOff>
    </xdr:from>
    <xdr:to>
      <xdr:col>11</xdr:col>
      <xdr:colOff>133350</xdr:colOff>
      <xdr:row>12</xdr:row>
      <xdr:rowOff>123825</xdr:rowOff>
    </xdr:to>
    <xdr:sp>
      <xdr:nvSpPr>
        <xdr:cNvPr id="57" name="Rectangle 58"/>
        <xdr:cNvSpPr>
          <a:spLocks/>
        </xdr:cNvSpPr>
      </xdr:nvSpPr>
      <xdr:spPr>
        <a:xfrm>
          <a:off x="3343275" y="1876425"/>
          <a:ext cx="619125" cy="304800"/>
        </a:xfrm>
        <a:prstGeom prst="rect">
          <a:avLst/>
        </a:prstGeom>
        <a:solidFill>
          <a:srgbClr val="C0C0C0"/>
        </a:solidFill>
        <a:ln w="19050" cmpd="sng">
          <a:solidFill>
            <a:srgbClr val="333333"/>
          </a:solidFill>
          <a:headEnd type="none"/>
          <a:tailEnd type="none"/>
        </a:ln>
      </xdr:spPr>
      <xdr:txBody>
        <a:bodyPr vertOverflow="clip" wrap="square"/>
        <a:p>
          <a:pPr algn="ctr">
            <a:defRPr/>
          </a:pPr>
          <a:r>
            <a:rPr lang="en-US" cap="none" sz="800" b="1" i="0" u="none" baseline="0">
              <a:latin typeface="Arial"/>
              <a:ea typeface="Arial"/>
              <a:cs typeface="Arial"/>
            </a:rPr>
            <a:t>Crude Oil Transport</a:t>
          </a:r>
        </a:p>
      </xdr:txBody>
    </xdr:sp>
    <xdr:clientData/>
  </xdr:twoCellAnchor>
  <xdr:twoCellAnchor>
    <xdr:from>
      <xdr:col>14</xdr:col>
      <xdr:colOff>0</xdr:colOff>
      <xdr:row>30</xdr:row>
      <xdr:rowOff>142875</xdr:rowOff>
    </xdr:from>
    <xdr:to>
      <xdr:col>16</xdr:col>
      <xdr:colOff>0</xdr:colOff>
      <xdr:row>30</xdr:row>
      <xdr:rowOff>142875</xdr:rowOff>
    </xdr:to>
    <xdr:sp>
      <xdr:nvSpPr>
        <xdr:cNvPr id="58" name="Line 59"/>
        <xdr:cNvSpPr>
          <a:spLocks/>
        </xdr:cNvSpPr>
      </xdr:nvSpPr>
      <xdr:spPr>
        <a:xfrm flipV="1">
          <a:off x="4857750" y="5286375"/>
          <a:ext cx="6858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333375</xdr:colOff>
      <xdr:row>23</xdr:row>
      <xdr:rowOff>0</xdr:rowOff>
    </xdr:from>
    <xdr:to>
      <xdr:col>20</xdr:col>
      <xdr:colOff>0</xdr:colOff>
      <xdr:row>28</xdr:row>
      <xdr:rowOff>0</xdr:rowOff>
    </xdr:to>
    <xdr:sp>
      <xdr:nvSpPr>
        <xdr:cNvPr id="59" name="Rectangle 60"/>
        <xdr:cNvSpPr>
          <a:spLocks/>
        </xdr:cNvSpPr>
      </xdr:nvSpPr>
      <xdr:spPr>
        <a:xfrm>
          <a:off x="5191125" y="3943350"/>
          <a:ext cx="1724025" cy="857250"/>
        </a:xfrm>
        <a:prstGeom prst="rect">
          <a:avLst/>
        </a:prstGeom>
        <a:noFill/>
        <a:ln w="2540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9525</xdr:rowOff>
    </xdr:from>
    <xdr:to>
      <xdr:col>3</xdr:col>
      <xdr:colOff>295275</xdr:colOff>
      <xdr:row>41</xdr:row>
      <xdr:rowOff>0</xdr:rowOff>
    </xdr:to>
    <xdr:sp>
      <xdr:nvSpPr>
        <xdr:cNvPr id="60" name="Rectangle 76"/>
        <xdr:cNvSpPr>
          <a:spLocks/>
        </xdr:cNvSpPr>
      </xdr:nvSpPr>
      <xdr:spPr>
        <a:xfrm>
          <a:off x="0" y="4638675"/>
          <a:ext cx="1333500" cy="2390775"/>
        </a:xfrm>
        <a:prstGeom prst="rect">
          <a:avLst/>
        </a:prstGeom>
        <a:noFill/>
        <a:ln w="2540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66"/>
  <sheetViews>
    <sheetView tabSelected="1" workbookViewId="0" topLeftCell="A1">
      <selection activeCell="K45" sqref="K45"/>
    </sheetView>
  </sheetViews>
  <sheetFormatPr defaultColWidth="9.140625" defaultRowHeight="12.75"/>
  <cols>
    <col min="1" max="1" width="3.8515625" style="6" customWidth="1"/>
    <col min="2" max="4" width="5.8515625" style="6" customWidth="1"/>
    <col min="5" max="29" width="5.140625" style="6" customWidth="1"/>
    <col min="30" max="30" width="10.7109375" style="6" customWidth="1"/>
    <col min="31" max="31" width="19.421875" style="6" customWidth="1"/>
    <col min="32" max="32" width="13.8515625" style="6" customWidth="1"/>
    <col min="33" max="34" width="12.00390625" style="6" customWidth="1"/>
    <col min="35" max="35" width="16.00390625" style="6" customWidth="1"/>
    <col min="36" max="36" width="12.140625" style="6" customWidth="1"/>
    <col min="37" max="37" width="13.8515625" style="6" customWidth="1"/>
    <col min="38" max="38" width="15.00390625" style="6" customWidth="1"/>
    <col min="39" max="39" width="15.140625" style="6" customWidth="1"/>
    <col min="40" max="40" width="13.8515625" style="6" customWidth="1"/>
    <col min="41" max="41" width="25.28125" style="6" customWidth="1"/>
    <col min="42" max="16384" width="5.57421875" style="6" customWidth="1"/>
  </cols>
  <sheetData>
    <row r="1" spans="1:3" ht="13.5" thickBot="1">
      <c r="A1" s="104" t="s">
        <v>101</v>
      </c>
      <c r="B1" s="105"/>
      <c r="C1" s="106"/>
    </row>
    <row r="2" spans="2:41" ht="13.5" customHeight="1" thickBot="1">
      <c r="B2" s="124" t="s">
        <v>81</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 t="s">
        <v>0</v>
      </c>
      <c r="AF2" s="2"/>
      <c r="AG2" s="3"/>
      <c r="AH2" s="3"/>
      <c r="AI2" s="3"/>
      <c r="AJ2" s="3"/>
      <c r="AK2" s="3"/>
      <c r="AL2" s="3"/>
      <c r="AM2" s="3"/>
      <c r="AN2" s="4"/>
      <c r="AO2" s="5"/>
    </row>
    <row r="3" spans="2:41" ht="13.5" customHeight="1" thickBot="1">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7" t="s">
        <v>1</v>
      </c>
      <c r="AF3" s="8"/>
      <c r="AG3" s="9" t="s">
        <v>113</v>
      </c>
      <c r="AH3" s="9" t="s">
        <v>114</v>
      </c>
      <c r="AI3" s="8" t="s">
        <v>2</v>
      </c>
      <c r="AJ3" s="10"/>
      <c r="AK3" s="8" t="s">
        <v>3</v>
      </c>
      <c r="AL3" s="11"/>
      <c r="AM3" s="11"/>
      <c r="AN3" s="10"/>
      <c r="AO3" s="12"/>
    </row>
    <row r="4" spans="5:41" ht="13.5" customHeight="1" thickBot="1">
      <c r="E4" s="13"/>
      <c r="F4" s="13"/>
      <c r="G4" s="13"/>
      <c r="H4" s="13"/>
      <c r="I4" s="13"/>
      <c r="J4" s="13"/>
      <c r="K4" s="13"/>
      <c r="L4" s="13"/>
      <c r="M4" s="13"/>
      <c r="N4" s="13"/>
      <c r="R4" s="13"/>
      <c r="S4" s="13"/>
      <c r="T4" s="13"/>
      <c r="U4" s="13"/>
      <c r="V4" s="13"/>
      <c r="W4" s="13"/>
      <c r="X4" s="13"/>
      <c r="Y4" s="13"/>
      <c r="Z4" s="13"/>
      <c r="AA4" s="13"/>
      <c r="AB4" s="13"/>
      <c r="AC4" s="13"/>
      <c r="AD4" s="13"/>
      <c r="AE4" s="14" t="s">
        <v>4</v>
      </c>
      <c r="AF4" s="11"/>
      <c r="AG4" s="74">
        <v>77.7</v>
      </c>
      <c r="AH4" s="101">
        <v>77.7</v>
      </c>
      <c r="AI4" s="11" t="s">
        <v>82</v>
      </c>
      <c r="AJ4" s="11"/>
      <c r="AK4" s="58" t="s">
        <v>103</v>
      </c>
      <c r="AL4" s="11"/>
      <c r="AM4" s="11"/>
      <c r="AN4" s="10"/>
      <c r="AO4" s="12"/>
    </row>
    <row r="5" spans="15:41" ht="13.5" customHeight="1" thickBot="1">
      <c r="O5" s="117">
        <f>SUM(Crude_oil_E_and_P_emissions_factor,Coal_mining_and_transport_emissions,Crude_oil_transport_emissions,CO2_EOR_emissions,CFPP_emissions,Petroleum_refining_emissions,Gasoline_transport_emissions,PHEV_gasoline_combustion_emissions)-IF(B36="apply",Crude_oil_output_displacement_credit,0)-IF(B40="apply",Refining_products_displacement_credit,0)</f>
        <v>3.040259218850192</v>
      </c>
      <c r="P5" s="117"/>
      <c r="Q5" s="15" t="s">
        <v>83</v>
      </c>
      <c r="AE5" s="14" t="s">
        <v>5</v>
      </c>
      <c r="AF5" s="11"/>
      <c r="AG5" s="16">
        <f>3412/CFPP_with_CCS_efficiency</f>
        <v>10035.294117647058</v>
      </c>
      <c r="AH5" s="102"/>
      <c r="AI5" s="11" t="s">
        <v>6</v>
      </c>
      <c r="AJ5" s="11"/>
      <c r="AK5" s="11" t="s">
        <v>7</v>
      </c>
      <c r="AL5" s="11"/>
      <c r="AM5" s="11"/>
      <c r="AN5" s="10"/>
      <c r="AO5" s="12"/>
    </row>
    <row r="6" spans="31:41" ht="13.5" customHeight="1" thickBot="1">
      <c r="AE6" s="14" t="s">
        <v>8</v>
      </c>
      <c r="AF6" s="11"/>
      <c r="AG6" s="75">
        <v>93.83</v>
      </c>
      <c r="AH6" s="89">
        <v>93.83</v>
      </c>
      <c r="AI6" s="11" t="s">
        <v>84</v>
      </c>
      <c r="AJ6" s="11"/>
      <c r="AK6" s="11" t="s">
        <v>9</v>
      </c>
      <c r="AL6" s="11"/>
      <c r="AM6" s="11"/>
      <c r="AN6" s="10"/>
      <c r="AO6" s="12"/>
    </row>
    <row r="7" spans="15:41" ht="13.5" customHeight="1" thickBot="1">
      <c r="O7" s="17"/>
      <c r="AC7" s="128" t="s">
        <v>10</v>
      </c>
      <c r="AD7" s="129"/>
      <c r="AE7" s="14" t="s">
        <v>11</v>
      </c>
      <c r="AF7" s="11"/>
      <c r="AG7" s="99">
        <v>19.9</v>
      </c>
      <c r="AH7" s="103">
        <v>19.9</v>
      </c>
      <c r="AI7" s="11" t="s">
        <v>122</v>
      </c>
      <c r="AJ7" s="11"/>
      <c r="AK7" s="11" t="s">
        <v>12</v>
      </c>
      <c r="AL7" s="11"/>
      <c r="AM7" s="11"/>
      <c r="AN7" s="10"/>
      <c r="AO7" s="12"/>
    </row>
    <row r="8" spans="29:41" ht="13.5" customHeight="1" thickBot="1">
      <c r="AC8" s="116" t="s">
        <v>13</v>
      </c>
      <c r="AD8" s="116"/>
      <c r="AE8" s="1" t="s">
        <v>14</v>
      </c>
      <c r="AF8" s="2"/>
      <c r="AG8" s="3"/>
      <c r="AH8" s="3"/>
      <c r="AI8" s="3"/>
      <c r="AJ8" s="3"/>
      <c r="AK8" s="3"/>
      <c r="AL8" s="3"/>
      <c r="AM8" s="3"/>
      <c r="AN8" s="4"/>
      <c r="AO8" s="5"/>
    </row>
    <row r="9" spans="5:41" ht="13.5" customHeight="1" thickBot="1">
      <c r="E9" s="22">
        <f>crude_oil_E_P_GHG_emissions_factor*Crude_oil_input/kg_per_mt</f>
        <v>0</v>
      </c>
      <c r="F9" s="23" t="s">
        <v>85</v>
      </c>
      <c r="H9" s="22">
        <f>Coal_requirement*Coal_mining_and_transport_emissions_factor/kg_per_mt</f>
        <v>0.21297357492806127</v>
      </c>
      <c r="I9" s="23" t="s">
        <v>85</v>
      </c>
      <c r="J9" s="23"/>
      <c r="K9" s="22">
        <f>Crude_oil_domestic_transport_factor*Crude_oil_to_refinery/kg_per_mt</f>
        <v>0.04130070172201231</v>
      </c>
      <c r="L9" s="23" t="s">
        <v>85</v>
      </c>
      <c r="N9" s="22">
        <f>CO2_EOR_CO2_emissions_rate*Crude_oil_production_from_EOR/kg_per_mt</f>
        <v>0.0174476956676224</v>
      </c>
      <c r="O9" s="23" t="s">
        <v>85</v>
      </c>
      <c r="Q9" s="22">
        <f>(PHEV_demand_power+CO2_EOR_Demand_Power)*CFPP_heat_rate*Coal_combustion_GHG_emissions_factor*(1-Percent_CO2_capture)/1000000</f>
        <v>0.5117969460295417</v>
      </c>
      <c r="R9" s="23" t="s">
        <v>85</v>
      </c>
      <c r="T9" s="22">
        <f>CO2_from_gasoline/kg_per_mt*Crude_oil_to_refinery</f>
        <v>0.4623296993723159</v>
      </c>
      <c r="U9" s="23" t="s">
        <v>85</v>
      </c>
      <c r="W9" s="24">
        <f>AG22*PHEV_demand_liquid/kg_per_mt</f>
        <v>0.02219304533333333</v>
      </c>
      <c r="X9" s="23" t="s">
        <v>85</v>
      </c>
      <c r="Z9" s="22">
        <f>PHEV_demand_liquid*gasoline_heat_content*Gasoline_combustion_emissions_factor/1000000000</f>
        <v>1.7722229808766352</v>
      </c>
      <c r="AA9" s="23" t="s">
        <v>85</v>
      </c>
      <c r="AD9" s="23" t="s">
        <v>15</v>
      </c>
      <c r="AE9" s="7" t="s">
        <v>1</v>
      </c>
      <c r="AF9" s="8"/>
      <c r="AG9" s="9" t="s">
        <v>113</v>
      </c>
      <c r="AH9" s="9" t="s">
        <v>114</v>
      </c>
      <c r="AI9" s="8" t="s">
        <v>2</v>
      </c>
      <c r="AJ9" s="11"/>
      <c r="AK9" s="8" t="s">
        <v>3</v>
      </c>
      <c r="AL9" s="11"/>
      <c r="AM9" s="11"/>
      <c r="AN9" s="10"/>
      <c r="AO9" s="12"/>
    </row>
    <row r="10" spans="30:41" ht="13.5" customHeight="1" thickBot="1">
      <c r="AD10" s="23" t="s">
        <v>16</v>
      </c>
      <c r="AE10" s="14" t="s">
        <v>17</v>
      </c>
      <c r="AF10" s="11"/>
      <c r="AG10" s="75">
        <v>24.5</v>
      </c>
      <c r="AH10" s="89">
        <v>24.5</v>
      </c>
      <c r="AI10" s="11" t="s">
        <v>86</v>
      </c>
      <c r="AJ10" s="11"/>
      <c r="AK10" s="58" t="s">
        <v>121</v>
      </c>
      <c r="AL10" s="58"/>
      <c r="AM10" s="58"/>
      <c r="AN10" s="58"/>
      <c r="AO10" s="59"/>
    </row>
    <row r="11" spans="23:41" ht="13.5" customHeight="1" thickBot="1">
      <c r="W11" s="25"/>
      <c r="AD11" s="23" t="s">
        <v>18</v>
      </c>
      <c r="AE11" s="14" t="s">
        <v>19</v>
      </c>
      <c r="AF11" s="11"/>
      <c r="AG11" s="76">
        <v>4.198590277825472</v>
      </c>
      <c r="AH11" s="90">
        <v>4.198590277825472</v>
      </c>
      <c r="AI11" s="11" t="s">
        <v>86</v>
      </c>
      <c r="AJ11" s="11"/>
      <c r="AK11" s="58" t="s">
        <v>102</v>
      </c>
      <c r="AL11" s="58"/>
      <c r="AM11" s="58"/>
      <c r="AN11" s="58"/>
      <c r="AO11" s="59"/>
    </row>
    <row r="12" spans="2:41" ht="13.5" customHeight="1" thickBot="1">
      <c r="B12" s="26">
        <f>IF(Crude_oil_production_from_EOR-Crude_oil_to_refinery&lt;0,Crude_oil_to_refinery-Crude_oil_production_from_EOR,0)</f>
        <v>0</v>
      </c>
      <c r="C12" s="23" t="s">
        <v>20</v>
      </c>
      <c r="N12" s="135">
        <f>PHEV_demand_liquid/gasoline_from_crude/gal_per_bbl</f>
        <v>9.836802114304593</v>
      </c>
      <c r="O12" s="135"/>
      <c r="P12" s="23" t="s">
        <v>21</v>
      </c>
      <c r="W12" s="25"/>
      <c r="AD12" s="23" t="s">
        <v>87</v>
      </c>
      <c r="AE12" s="14" t="s">
        <v>22</v>
      </c>
      <c r="AF12" s="11"/>
      <c r="AG12" s="75">
        <v>47</v>
      </c>
      <c r="AH12" s="89">
        <v>47</v>
      </c>
      <c r="AI12" s="11" t="s">
        <v>86</v>
      </c>
      <c r="AJ12" s="11"/>
      <c r="AK12" s="58" t="s">
        <v>102</v>
      </c>
      <c r="AL12" s="58"/>
      <c r="AM12" s="58"/>
      <c r="AN12" s="58"/>
      <c r="AO12" s="59"/>
    </row>
    <row r="13" spans="3:41" ht="13.5" customHeight="1" thickBot="1">
      <c r="C13" s="27" t="s">
        <v>23</v>
      </c>
      <c r="W13" s="25"/>
      <c r="AD13" s="23" t="s">
        <v>24</v>
      </c>
      <c r="AE13" s="28" t="s">
        <v>25</v>
      </c>
      <c r="AF13" s="29"/>
      <c r="AG13" s="80">
        <v>0.48723404255319147</v>
      </c>
      <c r="AH13" s="91">
        <v>0.48723404255319147</v>
      </c>
      <c r="AI13" s="11" t="s">
        <v>109</v>
      </c>
      <c r="AJ13" s="11"/>
      <c r="AK13" s="58" t="s">
        <v>102</v>
      </c>
      <c r="AL13" s="58"/>
      <c r="AM13" s="58"/>
      <c r="AN13" s="58"/>
      <c r="AO13" s="59"/>
    </row>
    <row r="14" spans="2:41" ht="13.5" customHeight="1" thickBot="1">
      <c r="B14" s="26">
        <f>IF(Crude_oil_production_from_EOR-Crude_oil_to_refinery&lt;0,0,Crude_oil_production_from_EOR-Crude_oil_to_refinery)</f>
        <v>7.610893553317808</v>
      </c>
      <c r="C14" s="23" t="s">
        <v>20</v>
      </c>
      <c r="W14" s="30"/>
      <c r="AE14" s="28" t="s">
        <v>26</v>
      </c>
      <c r="AF14" s="29"/>
      <c r="AG14" s="80">
        <v>0.20212765957446807</v>
      </c>
      <c r="AH14" s="91">
        <v>0.20212765957446807</v>
      </c>
      <c r="AI14" s="11" t="s">
        <v>109</v>
      </c>
      <c r="AJ14" s="11"/>
      <c r="AK14" s="58" t="s">
        <v>102</v>
      </c>
      <c r="AL14" s="58"/>
      <c r="AM14" s="58"/>
      <c r="AN14" s="58"/>
      <c r="AO14" s="59"/>
    </row>
    <row r="15" spans="2:41" ht="13.5" customHeight="1" thickBot="1">
      <c r="B15" s="23"/>
      <c r="C15" s="27" t="s">
        <v>23</v>
      </c>
      <c r="R15" s="10"/>
      <c r="S15" s="10"/>
      <c r="T15" s="10"/>
      <c r="AE15" s="28" t="s">
        <v>120</v>
      </c>
      <c r="AF15" s="29"/>
      <c r="AG15" s="86">
        <f>1-Motor_gasoline_portion_of_refining_emissions-On_road_diesel_portion_of_refining_emissions</f>
        <v>0.31063829787234043</v>
      </c>
      <c r="AH15" s="92"/>
      <c r="AI15" s="11" t="s">
        <v>109</v>
      </c>
      <c r="AJ15" s="11"/>
      <c r="AK15" s="58" t="s">
        <v>102</v>
      </c>
      <c r="AL15" s="58"/>
      <c r="AM15" s="58"/>
      <c r="AN15" s="58"/>
      <c r="AO15" s="59"/>
    </row>
    <row r="16" spans="2:41" ht="13.5" customHeight="1" thickBot="1">
      <c r="B16" s="23"/>
      <c r="R16" s="10"/>
      <c r="S16" s="10"/>
      <c r="T16" s="10"/>
      <c r="AE16" s="14" t="s">
        <v>27</v>
      </c>
      <c r="AF16" s="11"/>
      <c r="AG16" s="80">
        <v>0.48047619047619045</v>
      </c>
      <c r="AH16" s="91">
        <v>0.48047619047619045</v>
      </c>
      <c r="AI16" s="11" t="s">
        <v>109</v>
      </c>
      <c r="AJ16" s="11"/>
      <c r="AK16" s="11" t="s">
        <v>28</v>
      </c>
      <c r="AL16" s="11"/>
      <c r="AM16" s="11"/>
      <c r="AN16" s="10"/>
      <c r="AO16" s="12"/>
    </row>
    <row r="17" spans="2:41" ht="13.5" customHeight="1" thickBot="1">
      <c r="B17" s="23"/>
      <c r="R17" s="10"/>
      <c r="S17" s="10"/>
      <c r="X17" s="31">
        <f>(VMT*1000/PHEV_MPG)*(1-PHEV_from_power)</f>
        <v>198.50666666666666</v>
      </c>
      <c r="Y17" s="23" t="s">
        <v>29</v>
      </c>
      <c r="AE17" s="14" t="s">
        <v>30</v>
      </c>
      <c r="AF17" s="11"/>
      <c r="AG17" s="80">
        <v>0.18071428571428572</v>
      </c>
      <c r="AH17" s="91">
        <v>0.18071428571428572</v>
      </c>
      <c r="AI17" s="11" t="s">
        <v>109</v>
      </c>
      <c r="AJ17" s="11"/>
      <c r="AK17" s="11" t="s">
        <v>28</v>
      </c>
      <c r="AL17" s="11"/>
      <c r="AM17" s="11"/>
      <c r="AN17" s="10"/>
      <c r="AO17" s="12"/>
    </row>
    <row r="18" spans="2:41" ht="13.5" customHeight="1" thickBot="1">
      <c r="B18" s="32">
        <f>Crude_oil_to_refinery*diesel_from_crude_oil*gal_per_bbl</f>
        <v>74.66132804757186</v>
      </c>
      <c r="C18" s="23"/>
      <c r="R18" s="10"/>
      <c r="AE18" s="14" t="s">
        <v>31</v>
      </c>
      <c r="AF18" s="11"/>
      <c r="AG18" s="80">
        <v>0.3466666666666667</v>
      </c>
      <c r="AH18" s="91">
        <v>0.3466666666666667</v>
      </c>
      <c r="AI18" s="11" t="s">
        <v>109</v>
      </c>
      <c r="AJ18" s="10"/>
      <c r="AK18" s="11" t="s">
        <v>28</v>
      </c>
      <c r="AL18" s="11"/>
      <c r="AM18" s="11"/>
      <c r="AN18" s="10"/>
      <c r="AO18" s="12"/>
    </row>
    <row r="19" spans="3:41" ht="13.5" customHeight="1" thickBot="1">
      <c r="C19" s="27"/>
      <c r="AE19" s="33" t="s">
        <v>32</v>
      </c>
      <c r="AF19" s="34"/>
      <c r="AG19" s="80">
        <v>0.05738095238095239</v>
      </c>
      <c r="AH19" s="91">
        <v>0.05738095238095239</v>
      </c>
      <c r="AI19" s="11" t="s">
        <v>109</v>
      </c>
      <c r="AJ19" s="10"/>
      <c r="AK19" s="11" t="s">
        <v>28</v>
      </c>
      <c r="AL19" s="11"/>
      <c r="AM19" s="11"/>
      <c r="AN19" s="10"/>
      <c r="AO19" s="12"/>
    </row>
    <row r="20" spans="23:41" ht="13.5" customHeight="1" thickBot="1">
      <c r="W20" s="35"/>
      <c r="X20" s="35"/>
      <c r="Y20" s="35"/>
      <c r="Z20" s="35"/>
      <c r="AA20" s="35"/>
      <c r="AE20" s="33" t="s">
        <v>33</v>
      </c>
      <c r="AF20" s="34"/>
      <c r="AG20" s="80">
        <v>0.06523809523809525</v>
      </c>
      <c r="AH20" s="91">
        <v>0.06523809523809525</v>
      </c>
      <c r="AI20" s="11" t="s">
        <v>109</v>
      </c>
      <c r="AJ20" s="10"/>
      <c r="AK20" s="11" t="s">
        <v>28</v>
      </c>
      <c r="AL20" s="11"/>
      <c r="AM20" s="11"/>
      <c r="AN20" s="10"/>
      <c r="AO20" s="12"/>
    </row>
    <row r="21" spans="2:41" ht="13.5" customHeight="1" thickBot="1">
      <c r="B21" s="32">
        <f>other_petro_from_crude_oil*Crude_oil_to_refinery*gal_per_bbl</f>
        <v>143.22383878427488</v>
      </c>
      <c r="C21" s="23"/>
      <c r="S21" s="26">
        <f>VMT*PHEV_from_power*W28</f>
        <v>4.746168</v>
      </c>
      <c r="T21" s="23" t="s">
        <v>34</v>
      </c>
      <c r="W21" s="35"/>
      <c r="X21" s="35"/>
      <c r="Y21" s="35"/>
      <c r="Z21" s="35"/>
      <c r="AA21" s="35"/>
      <c r="AE21" s="14" t="s">
        <v>115</v>
      </c>
      <c r="AF21" s="11"/>
      <c r="AG21" s="77">
        <v>116479.12676400002</v>
      </c>
      <c r="AH21" s="93">
        <v>116479.12676400002</v>
      </c>
      <c r="AI21" s="11" t="s">
        <v>36</v>
      </c>
      <c r="AJ21" s="10"/>
      <c r="AK21" s="58" t="s">
        <v>102</v>
      </c>
      <c r="AL21" s="11"/>
      <c r="AM21" s="10"/>
      <c r="AN21" s="10"/>
      <c r="AO21" s="12"/>
    </row>
    <row r="22" spans="3:41" ht="13.5" customHeight="1" thickBot="1">
      <c r="C22" s="27"/>
      <c r="W22" s="72">
        <v>2</v>
      </c>
      <c r="X22" s="36" t="s">
        <v>35</v>
      </c>
      <c r="Y22" s="35"/>
      <c r="Z22" s="35"/>
      <c r="AA22" s="35"/>
      <c r="AE22" s="14" t="s">
        <v>116</v>
      </c>
      <c r="AF22" s="11"/>
      <c r="AG22" s="78">
        <v>0.1118</v>
      </c>
      <c r="AH22" s="94">
        <v>0.1118</v>
      </c>
      <c r="AI22" s="11" t="s">
        <v>88</v>
      </c>
      <c r="AJ22" s="10"/>
      <c r="AK22" s="58" t="s">
        <v>102</v>
      </c>
      <c r="AL22" s="11"/>
      <c r="AM22" s="10"/>
      <c r="AN22" s="10"/>
      <c r="AO22" s="12"/>
    </row>
    <row r="23" spans="19:41" ht="13.5" customHeight="1" thickBot="1">
      <c r="S23" s="17"/>
      <c r="W23" s="73">
        <v>12</v>
      </c>
      <c r="X23" s="36" t="s">
        <v>37</v>
      </c>
      <c r="Y23" s="35"/>
      <c r="Z23" s="35"/>
      <c r="AA23" s="35"/>
      <c r="AC23" s="6">
        <f>Miles_per_PHEV*Number_of_PHEVs</f>
        <v>24</v>
      </c>
      <c r="AD23" s="23" t="s">
        <v>38</v>
      </c>
      <c r="AE23" s="14" t="s">
        <v>117</v>
      </c>
      <c r="AF23" s="11"/>
      <c r="AG23" s="75">
        <v>19.631</v>
      </c>
      <c r="AH23" s="95">
        <v>19.631</v>
      </c>
      <c r="AI23" s="11" t="s">
        <v>89</v>
      </c>
      <c r="AJ23" s="10"/>
      <c r="AK23" s="58" t="s">
        <v>102</v>
      </c>
      <c r="AL23" s="11"/>
      <c r="AM23" s="10"/>
      <c r="AN23" s="10"/>
      <c r="AO23" s="12"/>
    </row>
    <row r="24" spans="16:41" ht="13.5" customHeight="1" thickBot="1">
      <c r="P24" s="35"/>
      <c r="Q24" s="35"/>
      <c r="R24" s="35"/>
      <c r="S24" s="35"/>
      <c r="T24" s="35"/>
      <c r="W24" s="127" t="s">
        <v>65</v>
      </c>
      <c r="X24" s="127"/>
      <c r="Y24" s="127"/>
      <c r="Z24" s="127"/>
      <c r="AA24" s="127"/>
      <c r="AE24" s="14" t="s">
        <v>118</v>
      </c>
      <c r="AF24" s="11"/>
      <c r="AG24" s="96">
        <v>76.647</v>
      </c>
      <c r="AH24" s="95">
        <v>76.647</v>
      </c>
      <c r="AI24" s="11" t="s">
        <v>89</v>
      </c>
      <c r="AJ24" s="10"/>
      <c r="AK24" s="58" t="s">
        <v>102</v>
      </c>
      <c r="AL24" s="11"/>
      <c r="AM24" s="10"/>
      <c r="AN24" s="10"/>
      <c r="AO24" s="12"/>
    </row>
    <row r="25" spans="11:41" ht="13.5" customHeight="1" thickBot="1">
      <c r="K25" s="26">
        <f>(PHEV_demand_power+CO2_EOR_Demand_Power)*CFPP_heat_rate/coal_heat_content/1000</f>
        <v>2.7409612596154704</v>
      </c>
      <c r="L25" s="23" t="s">
        <v>40</v>
      </c>
      <c r="P25" s="35"/>
      <c r="Q25" s="35"/>
      <c r="R25" s="35"/>
      <c r="S25" s="35"/>
      <c r="T25" s="35"/>
      <c r="W25" s="127" t="s">
        <v>41</v>
      </c>
      <c r="X25" s="127"/>
      <c r="Y25" s="127"/>
      <c r="Z25" s="127"/>
      <c r="AA25" s="127"/>
      <c r="AE25" s="1" t="s">
        <v>90</v>
      </c>
      <c r="AF25" s="2"/>
      <c r="AG25" s="3"/>
      <c r="AH25" s="3"/>
      <c r="AI25" s="3"/>
      <c r="AJ25" s="4"/>
      <c r="AK25" s="3"/>
      <c r="AL25" s="3"/>
      <c r="AM25" s="3"/>
      <c r="AN25" s="4"/>
      <c r="AO25" s="5"/>
    </row>
    <row r="26" spans="16:41" ht="13.5" customHeight="1" thickBot="1">
      <c r="P26" s="35"/>
      <c r="Q26" s="35"/>
      <c r="R26" s="35"/>
      <c r="S26" s="35"/>
      <c r="T26" s="35"/>
      <c r="W26" s="122" t="s">
        <v>67</v>
      </c>
      <c r="X26" s="122"/>
      <c r="Y26" s="122"/>
      <c r="Z26" s="122"/>
      <c r="AA26" s="122"/>
      <c r="AE26" s="7" t="s">
        <v>1</v>
      </c>
      <c r="AF26" s="8"/>
      <c r="AG26" s="9" t="s">
        <v>10</v>
      </c>
      <c r="AH26" s="9" t="s">
        <v>45</v>
      </c>
      <c r="AI26" s="9" t="s">
        <v>46</v>
      </c>
      <c r="AJ26" s="9" t="s">
        <v>47</v>
      </c>
      <c r="AK26" s="9" t="s">
        <v>48</v>
      </c>
      <c r="AL26" s="8" t="s">
        <v>2</v>
      </c>
      <c r="AM26" s="132" t="s">
        <v>3</v>
      </c>
      <c r="AN26" s="132"/>
      <c r="AO26" s="12"/>
    </row>
    <row r="27" spans="16:41" ht="13.5" customHeight="1" thickBot="1">
      <c r="P27" s="35"/>
      <c r="Q27" s="70">
        <v>0.34</v>
      </c>
      <c r="R27" s="36" t="s">
        <v>43</v>
      </c>
      <c r="S27" s="35"/>
      <c r="T27" s="35"/>
      <c r="W27" s="26">
        <f>VLOOKUP(PHEV_AER_Input,PHEV_properties2,IF(PHEV_configuration_input2=AG38,3,IF(PHEV_configuration_input2=AH38,4,IF(PHEV_configuration_input2=AI38,5,"ERROR"))),FALSE)</f>
        <v>45</v>
      </c>
      <c r="X27" s="23" t="s">
        <v>44</v>
      </c>
      <c r="AE27" s="14" t="s">
        <v>92</v>
      </c>
      <c r="AF27" s="11"/>
      <c r="AG27" s="79">
        <v>0.264</v>
      </c>
      <c r="AH27" s="37">
        <f>AI27</f>
        <v>0.264</v>
      </c>
      <c r="AI27" s="37">
        <v>0.264</v>
      </c>
      <c r="AJ27" s="37">
        <v>0.217</v>
      </c>
      <c r="AK27" s="37">
        <v>0.6056</v>
      </c>
      <c r="AL27" s="11" t="s">
        <v>93</v>
      </c>
      <c r="AM27" s="133" t="s">
        <v>50</v>
      </c>
      <c r="AN27" s="133"/>
      <c r="AO27" s="134"/>
    </row>
    <row r="28" spans="16:41" ht="13.5" customHeight="1" thickBot="1">
      <c r="P28" s="35"/>
      <c r="Q28" s="71">
        <v>0.9</v>
      </c>
      <c r="R28" s="36" t="s">
        <v>91</v>
      </c>
      <c r="S28" s="35"/>
      <c r="T28" s="35"/>
      <c r="W28" s="24">
        <f>AF32</f>
        <v>0.315</v>
      </c>
      <c r="X28" s="23" t="s">
        <v>49</v>
      </c>
      <c r="AE28" s="14" t="s">
        <v>52</v>
      </c>
      <c r="AF28" s="11"/>
      <c r="AG28" s="75">
        <v>39.5</v>
      </c>
      <c r="AH28" s="39">
        <v>39.5</v>
      </c>
      <c r="AI28" s="39">
        <v>39.5</v>
      </c>
      <c r="AJ28" s="39">
        <v>56.43</v>
      </c>
      <c r="AK28" s="39">
        <v>75</v>
      </c>
      <c r="AL28" s="11" t="s">
        <v>53</v>
      </c>
      <c r="AM28" s="133"/>
      <c r="AN28" s="133"/>
      <c r="AO28" s="134"/>
    </row>
    <row r="29" spans="1:41" ht="13.5" customHeight="1" thickBot="1">
      <c r="A29" s="85" t="s">
        <v>104</v>
      </c>
      <c r="B29" s="84"/>
      <c r="W29" s="38">
        <f>VLOOKUP(PHEV_AER_Input,PHEV_properties,IF(PHEV_configuration_input1=AG33,3,IF(PHEV_configuration_input1=AH33,4,5)),FALSE)</f>
        <v>0.6278</v>
      </c>
      <c r="X29" s="23" t="s">
        <v>51</v>
      </c>
      <c r="AE29" s="14" t="s">
        <v>54</v>
      </c>
      <c r="AF29" s="11"/>
      <c r="AG29" s="97">
        <v>1</v>
      </c>
      <c r="AH29" s="40">
        <v>1</v>
      </c>
      <c r="AI29" s="40">
        <v>1</v>
      </c>
      <c r="AJ29" s="40">
        <v>1</v>
      </c>
      <c r="AK29" s="40">
        <v>1</v>
      </c>
      <c r="AL29" s="11" t="s">
        <v>86</v>
      </c>
      <c r="AM29" s="141" t="s">
        <v>123</v>
      </c>
      <c r="AN29" s="141"/>
      <c r="AO29" s="142"/>
    </row>
    <row r="30" spans="1:41" ht="13.5" customHeight="1" thickBot="1">
      <c r="A30" s="85" t="s">
        <v>105</v>
      </c>
      <c r="B30" s="84"/>
      <c r="S30" s="26">
        <f>(PHEV_demand_power+CO2_EOR_Demand_Power)*CFPP_heat_rate*Coal_combustion_GHG_emissions_factor*Percent_CO2_capture/1000000</f>
        <v>4.606172514265877</v>
      </c>
      <c r="T30" s="15" t="s">
        <v>94</v>
      </c>
      <c r="AE30" s="1" t="s">
        <v>55</v>
      </c>
      <c r="AF30" s="2"/>
      <c r="AG30" s="98"/>
      <c r="AH30" s="98"/>
      <c r="AI30" s="3"/>
      <c r="AJ30" s="3"/>
      <c r="AK30" s="3"/>
      <c r="AL30" s="3"/>
      <c r="AM30" s="3"/>
      <c r="AN30" s="4"/>
      <c r="AO30" s="5"/>
    </row>
    <row r="31" spans="1:41" ht="13.5" customHeight="1" thickBot="1">
      <c r="A31" s="85" t="s">
        <v>106</v>
      </c>
      <c r="B31" s="84"/>
      <c r="AE31" s="7" t="s">
        <v>1</v>
      </c>
      <c r="AF31" s="9" t="s">
        <v>113</v>
      </c>
      <c r="AG31" s="87" t="s">
        <v>114</v>
      </c>
      <c r="AH31" s="44" t="s">
        <v>2</v>
      </c>
      <c r="AI31" s="8" t="s">
        <v>3</v>
      </c>
      <c r="AJ31" s="10"/>
      <c r="AK31" s="11"/>
      <c r="AL31" s="11"/>
      <c r="AM31" s="11"/>
      <c r="AN31" s="10"/>
      <c r="AO31" s="12"/>
    </row>
    <row r="32" spans="1:41" ht="13.5" customHeight="1" thickBot="1" thickTop="1">
      <c r="A32" s="85" t="s">
        <v>108</v>
      </c>
      <c r="B32" s="84"/>
      <c r="O32" s="26">
        <f>CO2_EOR_Power_Rate*Crude_oil_production_from_EOR/1000</f>
        <v>0.6891839788710848</v>
      </c>
      <c r="P32" s="23" t="s">
        <v>34</v>
      </c>
      <c r="U32" s="10"/>
      <c r="V32" s="41"/>
      <c r="W32" s="42"/>
      <c r="X32" s="42"/>
      <c r="Y32" s="42"/>
      <c r="Z32" s="42"/>
      <c r="AA32" s="43"/>
      <c r="AE32" s="14" t="s">
        <v>56</v>
      </c>
      <c r="AF32" s="74">
        <v>0.315</v>
      </c>
      <c r="AG32" s="88">
        <v>0.315</v>
      </c>
      <c r="AH32" s="48" t="s">
        <v>57</v>
      </c>
      <c r="AI32" s="139" t="s">
        <v>58</v>
      </c>
      <c r="AJ32" s="139"/>
      <c r="AK32" s="139"/>
      <c r="AL32" s="139"/>
      <c r="AM32" s="139"/>
      <c r="AN32" s="139"/>
      <c r="AO32" s="140"/>
    </row>
    <row r="33" spans="1:41" ht="13.5" customHeight="1" thickBot="1">
      <c r="A33" s="82"/>
      <c r="U33" s="10"/>
      <c r="V33" s="125">
        <f>Emissions_total/VMT</f>
        <v>0.12667746745209132</v>
      </c>
      <c r="W33" s="126"/>
      <c r="X33" s="45" t="s">
        <v>95</v>
      </c>
      <c r="Y33" s="46"/>
      <c r="Z33" s="46"/>
      <c r="AA33" s="47"/>
      <c r="AE33" s="7" t="s">
        <v>59</v>
      </c>
      <c r="AF33" s="8"/>
      <c r="AG33" s="9" t="s">
        <v>10</v>
      </c>
      <c r="AH33" s="9" t="s">
        <v>41</v>
      </c>
      <c r="AI33" s="9" t="s">
        <v>60</v>
      </c>
      <c r="AJ33" s="44" t="s">
        <v>2</v>
      </c>
      <c r="AK33" s="44" t="s">
        <v>3</v>
      </c>
      <c r="AL33" s="11"/>
      <c r="AM33" s="10"/>
      <c r="AN33" s="10"/>
      <c r="AO33" s="12"/>
    </row>
    <row r="34" spans="1:41" ht="13.5" customHeight="1" thickBot="1">
      <c r="A34" s="83" t="s">
        <v>16</v>
      </c>
      <c r="U34" s="10"/>
      <c r="V34" s="49"/>
      <c r="W34" s="50"/>
      <c r="X34" s="50"/>
      <c r="Y34" s="50"/>
      <c r="Z34" s="50"/>
      <c r="AA34" s="51"/>
      <c r="AE34" s="14" t="s">
        <v>61</v>
      </c>
      <c r="AF34" s="11" t="s">
        <v>62</v>
      </c>
      <c r="AG34" s="80">
        <v>0.23</v>
      </c>
      <c r="AH34" s="53">
        <v>0.23</v>
      </c>
      <c r="AI34" s="53">
        <v>0.203</v>
      </c>
      <c r="AJ34" s="48" t="s">
        <v>119</v>
      </c>
      <c r="AK34" s="133" t="s">
        <v>63</v>
      </c>
      <c r="AL34" s="133"/>
      <c r="AM34" s="133"/>
      <c r="AN34" s="133"/>
      <c r="AO34" s="134"/>
    </row>
    <row r="35" spans="1:41" ht="13.5" customHeight="1" thickBot="1" thickTop="1">
      <c r="A35" s="82"/>
      <c r="B35" s="54">
        <f>crude_oil_E_P_GHG_emissions_factor*Crude_oil_output/kg_per_mt</f>
        <v>0.1864668920562863</v>
      </c>
      <c r="C35" s="23" t="s">
        <v>85</v>
      </c>
      <c r="L35" s="35"/>
      <c r="M35" s="35"/>
      <c r="N35" s="35"/>
      <c r="O35" s="35"/>
      <c r="V35" s="52"/>
      <c r="W35" s="52"/>
      <c r="X35" s="52"/>
      <c r="Y35" s="52"/>
      <c r="Z35" s="52"/>
      <c r="AA35" s="10"/>
      <c r="AE35" s="14" t="s">
        <v>39</v>
      </c>
      <c r="AF35" s="11" t="s">
        <v>62</v>
      </c>
      <c r="AG35" s="80">
        <v>0.4061</v>
      </c>
      <c r="AH35" s="53">
        <v>0.4061</v>
      </c>
      <c r="AI35" s="53">
        <v>0.3139</v>
      </c>
      <c r="AJ35" s="48" t="s">
        <v>119</v>
      </c>
      <c r="AK35" s="133"/>
      <c r="AL35" s="133"/>
      <c r="AM35" s="133"/>
      <c r="AN35" s="133"/>
      <c r="AO35" s="134"/>
    </row>
    <row r="36" spans="1:41" ht="13.5" customHeight="1" thickBot="1">
      <c r="A36" s="82"/>
      <c r="B36" s="130" t="s">
        <v>125</v>
      </c>
      <c r="C36" s="131"/>
      <c r="L36" s="35"/>
      <c r="M36" s="35"/>
      <c r="N36" s="35"/>
      <c r="O36" s="35"/>
      <c r="P36" s="54">
        <f>HLOOKUP(CO2_EOR_technology_type_input,CO2_EOR_Properties,2,FALSE)</f>
        <v>0.264</v>
      </c>
      <c r="Q36" s="23" t="s">
        <v>96</v>
      </c>
      <c r="V36" s="10"/>
      <c r="W36" s="10"/>
      <c r="X36" s="10"/>
      <c r="Y36" s="10"/>
      <c r="Z36" s="10"/>
      <c r="AA36" s="10"/>
      <c r="AC36" s="55"/>
      <c r="AE36" s="14" t="s">
        <v>65</v>
      </c>
      <c r="AF36" s="11" t="s">
        <v>62</v>
      </c>
      <c r="AG36" s="80">
        <v>0.6278</v>
      </c>
      <c r="AH36" s="53">
        <v>0.6278</v>
      </c>
      <c r="AI36" s="53">
        <v>0.4104</v>
      </c>
      <c r="AJ36" s="48" t="s">
        <v>119</v>
      </c>
      <c r="AK36" s="133"/>
      <c r="AL36" s="133"/>
      <c r="AM36" s="133"/>
      <c r="AN36" s="133"/>
      <c r="AO36" s="134"/>
    </row>
    <row r="37" spans="12:41" ht="13.5" customHeight="1" thickBot="1">
      <c r="L37" s="35"/>
      <c r="M37" s="35"/>
      <c r="N37" s="35"/>
      <c r="O37" s="35"/>
      <c r="P37" s="56">
        <f>HLOOKUP(CO2_EOR_technology_type_input,CO2_EOR_Properties,3,FALSE)</f>
        <v>39.5</v>
      </c>
      <c r="Q37" s="23" t="s">
        <v>64</v>
      </c>
      <c r="AC37" s="23"/>
      <c r="AE37" s="14" t="s">
        <v>66</v>
      </c>
      <c r="AF37" s="11" t="s">
        <v>62</v>
      </c>
      <c r="AG37" s="80">
        <v>0.74953</v>
      </c>
      <c r="AH37" s="53">
        <v>0.74953</v>
      </c>
      <c r="AI37" s="53">
        <v>0.4477</v>
      </c>
      <c r="AJ37" s="48" t="s">
        <v>119</v>
      </c>
      <c r="AK37" s="133"/>
      <c r="AL37" s="133"/>
      <c r="AM37" s="133"/>
      <c r="AN37" s="133"/>
      <c r="AO37" s="134"/>
    </row>
    <row r="38" spans="1:41" ht="13.5" customHeight="1" thickBot="1">
      <c r="A38" s="83" t="s">
        <v>107</v>
      </c>
      <c r="L38" s="122" t="s">
        <v>46</v>
      </c>
      <c r="M38" s="122"/>
      <c r="N38" s="122"/>
      <c r="O38" s="122"/>
      <c r="P38" s="57">
        <f>HLOOKUP(CO2_EOR_technology_type_input,CO2_EOR_Properties,4,FALSE)</f>
        <v>1</v>
      </c>
      <c r="Q38" s="23" t="s">
        <v>97</v>
      </c>
      <c r="AE38" s="7" t="s">
        <v>59</v>
      </c>
      <c r="AF38" s="8"/>
      <c r="AG38" s="9" t="s">
        <v>10</v>
      </c>
      <c r="AH38" s="9" t="s">
        <v>67</v>
      </c>
      <c r="AI38" s="9" t="s">
        <v>42</v>
      </c>
      <c r="AJ38" s="44" t="s">
        <v>2</v>
      </c>
      <c r="AK38" s="8" t="s">
        <v>3</v>
      </c>
      <c r="AL38" s="11"/>
      <c r="AM38" s="10"/>
      <c r="AN38" s="10"/>
      <c r="AO38" s="12"/>
    </row>
    <row r="39" spans="2:41" ht="13.5" customHeight="1" thickBot="1">
      <c r="B39" s="22">
        <f>(On_road_diesel_portion_of_refining_emissions+Other_petro_products_portion_of_refining_emissions)*Crude_oil_to_refinery*CO2_from_gasoline/kg_per_mt+(crude_oil_E_P_GHG_emissions_factor+Crude_oil_domestic_transport_factor)*Crude_oil_to_refinery*(diesel_from_crude_oil+other_petro_from_crude_oil)/(gasoline_from_crude+diesel_from_crude_oil+other_petro_from_crude_oil+Products_consumed_as_refinery_fuel)/kg_per_mt</f>
        <v>0.37682994236562173</v>
      </c>
      <c r="C39" s="23" t="s">
        <v>85</v>
      </c>
      <c r="AE39" s="14" t="s">
        <v>61</v>
      </c>
      <c r="AF39" s="11" t="s">
        <v>68</v>
      </c>
      <c r="AG39" s="75">
        <v>42.5</v>
      </c>
      <c r="AH39" s="39">
        <v>42.5</v>
      </c>
      <c r="AI39" s="39">
        <v>60</v>
      </c>
      <c r="AJ39" s="11" t="s">
        <v>69</v>
      </c>
      <c r="AK39" s="133" t="s">
        <v>70</v>
      </c>
      <c r="AL39" s="133"/>
      <c r="AM39" s="133"/>
      <c r="AN39" s="133"/>
      <c r="AO39" s="134"/>
    </row>
    <row r="40" spans="2:41" ht="13.5" customHeight="1" thickBot="1">
      <c r="B40" s="130" t="s">
        <v>125</v>
      </c>
      <c r="C40" s="131"/>
      <c r="I40" s="121">
        <f>Captured_CO2/CO2_storage_rate</f>
        <v>17.44762316009802</v>
      </c>
      <c r="J40" s="121"/>
      <c r="K40" s="23" t="s">
        <v>21</v>
      </c>
      <c r="AE40" s="14" t="s">
        <v>39</v>
      </c>
      <c r="AF40" s="11" t="s">
        <v>68</v>
      </c>
      <c r="AG40" s="75">
        <v>44.3</v>
      </c>
      <c r="AH40" s="39">
        <v>44.3</v>
      </c>
      <c r="AI40" s="39">
        <v>60</v>
      </c>
      <c r="AJ40" s="11" t="s">
        <v>69</v>
      </c>
      <c r="AK40" s="133"/>
      <c r="AL40" s="133"/>
      <c r="AM40" s="133"/>
      <c r="AN40" s="133"/>
      <c r="AO40" s="134"/>
    </row>
    <row r="41" spans="31:41" ht="13.5" customHeight="1" thickBot="1">
      <c r="AE41" s="14" t="s">
        <v>65</v>
      </c>
      <c r="AF41" s="11" t="s">
        <v>68</v>
      </c>
      <c r="AG41" s="75">
        <v>45</v>
      </c>
      <c r="AH41" s="39">
        <v>45</v>
      </c>
      <c r="AI41" s="39">
        <v>60</v>
      </c>
      <c r="AJ41" s="11" t="s">
        <v>69</v>
      </c>
      <c r="AK41" s="133"/>
      <c r="AL41" s="133"/>
      <c r="AM41" s="133"/>
      <c r="AN41" s="133"/>
      <c r="AO41" s="134"/>
    </row>
    <row r="42" spans="31:41" ht="13.5" customHeight="1" thickBot="1">
      <c r="AE42" s="14" t="s">
        <v>66</v>
      </c>
      <c r="AF42" s="11" t="s">
        <v>68</v>
      </c>
      <c r="AG42" s="96">
        <v>46.3</v>
      </c>
      <c r="AH42" s="39">
        <v>46.3</v>
      </c>
      <c r="AI42" s="39">
        <v>60</v>
      </c>
      <c r="AJ42" s="11" t="s">
        <v>69</v>
      </c>
      <c r="AK42" s="133"/>
      <c r="AL42" s="133"/>
      <c r="AM42" s="133"/>
      <c r="AN42" s="133"/>
      <c r="AO42" s="134"/>
    </row>
    <row r="43" spans="2:41" ht="13.5" customHeight="1" thickBot="1" thickTop="1">
      <c r="B43" s="100"/>
      <c r="C43" s="100"/>
      <c r="D43" s="100"/>
      <c r="E43" s="100"/>
      <c r="F43" s="100"/>
      <c r="G43" s="10"/>
      <c r="N43" s="117">
        <f>Crude_oil_production_from_EOR*CO2_storage_rate</f>
        <v>4.606172514265877</v>
      </c>
      <c r="O43" s="117"/>
      <c r="P43" s="15" t="s">
        <v>98</v>
      </c>
      <c r="U43" s="118" t="s">
        <v>71</v>
      </c>
      <c r="V43" s="119"/>
      <c r="W43" s="119"/>
      <c r="X43" s="119"/>
      <c r="Y43" s="119"/>
      <c r="Z43" s="119"/>
      <c r="AA43" s="119"/>
      <c r="AB43" s="120"/>
      <c r="AE43" s="1" t="s">
        <v>73</v>
      </c>
      <c r="AF43" s="2"/>
      <c r="AG43" s="3"/>
      <c r="AH43" s="3"/>
      <c r="AI43" s="3"/>
      <c r="AJ43" s="3"/>
      <c r="AK43" s="3"/>
      <c r="AL43" s="3"/>
      <c r="AM43" s="4"/>
      <c r="AN43" s="4"/>
      <c r="AO43" s="5"/>
    </row>
    <row r="44" spans="2:41" ht="13.5" customHeight="1" thickBot="1">
      <c r="B44" s="100"/>
      <c r="C44" s="100"/>
      <c r="D44" s="100"/>
      <c r="E44" s="100"/>
      <c r="F44" s="100"/>
      <c r="G44" s="10"/>
      <c r="U44" s="60" t="s">
        <v>72</v>
      </c>
      <c r="V44" s="61"/>
      <c r="W44" s="61"/>
      <c r="X44" s="62"/>
      <c r="Y44" s="137">
        <v>50</v>
      </c>
      <c r="Z44" s="138"/>
      <c r="AA44" s="61" t="s">
        <v>69</v>
      </c>
      <c r="AB44" s="63"/>
      <c r="AE44" s="14" t="s">
        <v>75</v>
      </c>
      <c r="AF44" s="11">
        <v>293</v>
      </c>
      <c r="AG44" s="11" t="s">
        <v>112</v>
      </c>
      <c r="AH44" s="11"/>
      <c r="AI44" s="11"/>
      <c r="AJ44" s="11"/>
      <c r="AK44" s="11"/>
      <c r="AL44" s="10"/>
      <c r="AM44" s="10"/>
      <c r="AN44" s="10"/>
      <c r="AO44" s="12"/>
    </row>
    <row r="45" spans="2:41" ht="13.5" customHeight="1">
      <c r="B45" s="100"/>
      <c r="C45" s="100"/>
      <c r="D45" s="100"/>
      <c r="E45" s="100"/>
      <c r="F45" s="100"/>
      <c r="G45" s="10"/>
      <c r="U45" s="60" t="s">
        <v>74</v>
      </c>
      <c r="V45" s="61"/>
      <c r="W45" s="61"/>
      <c r="X45" s="62"/>
      <c r="Y45" s="123">
        <f>(1/All_gasoline_vehicle_efficiency)*gasoline_heat_content*Gasoline_combustion_emissions_factor*kg_per_mt/1000000000</f>
        <v>0.17855551258160618</v>
      </c>
      <c r="Z45" s="123"/>
      <c r="AA45" s="61" t="s">
        <v>99</v>
      </c>
      <c r="AB45" s="63"/>
      <c r="AE45" s="14" t="s">
        <v>110</v>
      </c>
      <c r="AF45" s="11">
        <v>42</v>
      </c>
      <c r="AG45" s="11" t="s">
        <v>111</v>
      </c>
      <c r="AH45" s="11"/>
      <c r="AI45" s="11"/>
      <c r="AJ45" s="11"/>
      <c r="AK45" s="11"/>
      <c r="AL45" s="10"/>
      <c r="AM45" s="10"/>
      <c r="AN45" s="10"/>
      <c r="AO45" s="12"/>
    </row>
    <row r="46" spans="2:41" ht="13.5" customHeight="1" thickBot="1">
      <c r="B46" s="100"/>
      <c r="C46" s="100"/>
      <c r="D46" s="100"/>
      <c r="E46" s="100"/>
      <c r="F46" s="100"/>
      <c r="G46" s="10"/>
      <c r="U46" s="60" t="s">
        <v>76</v>
      </c>
      <c r="V46" s="61"/>
      <c r="W46" s="61"/>
      <c r="X46" s="62"/>
      <c r="Y46" s="123">
        <f>1/All_gasoline_vehicle_efficiency*gasoline_heat_content*gasoline_well_to_tank_emissions_factor/1000000</f>
        <v>0.04573203475008169</v>
      </c>
      <c r="Z46" s="123"/>
      <c r="AA46" s="61" t="s">
        <v>99</v>
      </c>
      <c r="AB46" s="63"/>
      <c r="AE46" s="14" t="s">
        <v>77</v>
      </c>
      <c r="AF46" s="11">
        <v>2.2</v>
      </c>
      <c r="AG46" s="11" t="s">
        <v>78</v>
      </c>
      <c r="AH46" s="11"/>
      <c r="AI46" s="11"/>
      <c r="AJ46" s="11"/>
      <c r="AK46" s="11"/>
      <c r="AL46" s="10"/>
      <c r="AM46" s="10"/>
      <c r="AN46" s="10"/>
      <c r="AO46" s="12"/>
    </row>
    <row r="47" spans="2:41" ht="13.5" customHeight="1" thickBot="1" thickTop="1">
      <c r="B47" s="100"/>
      <c r="C47" s="100"/>
      <c r="D47" s="100"/>
      <c r="E47" s="100"/>
      <c r="F47" s="100"/>
      <c r="G47" s="10"/>
      <c r="U47" s="64" t="s">
        <v>79</v>
      </c>
      <c r="V47" s="65"/>
      <c r="W47" s="65"/>
      <c r="X47" s="66"/>
      <c r="Y47" s="136">
        <f>All_gasoline_combustion_emissions+All_gasoline_production_emissions</f>
        <v>0.22428754733168788</v>
      </c>
      <c r="Z47" s="136"/>
      <c r="AA47" s="67" t="s">
        <v>100</v>
      </c>
      <c r="AB47" s="68"/>
      <c r="AE47" s="18" t="s">
        <v>77</v>
      </c>
      <c r="AF47" s="69">
        <v>1000</v>
      </c>
      <c r="AG47" s="19" t="s">
        <v>80</v>
      </c>
      <c r="AH47" s="19"/>
      <c r="AI47" s="19"/>
      <c r="AJ47" s="19"/>
      <c r="AK47" s="19"/>
      <c r="AL47" s="20"/>
      <c r="AM47" s="20"/>
      <c r="AN47" s="20"/>
      <c r="AO47" s="21"/>
    </row>
    <row r="48" spans="2:39" ht="13.5" customHeight="1" thickTop="1">
      <c r="B48" s="100"/>
      <c r="C48" s="100"/>
      <c r="D48" s="100"/>
      <c r="E48" s="100"/>
      <c r="F48" s="100"/>
      <c r="G48" s="10"/>
      <c r="AE48" s="15"/>
      <c r="AF48" s="15"/>
      <c r="AG48" s="15"/>
      <c r="AH48" s="15"/>
      <c r="AI48" s="15"/>
      <c r="AJ48" s="15"/>
      <c r="AK48" s="15"/>
      <c r="AL48" s="15"/>
      <c r="AM48" s="15"/>
    </row>
    <row r="49" spans="31:39" ht="13.5" customHeight="1">
      <c r="AE49" s="15"/>
      <c r="AF49" s="15"/>
      <c r="AG49" s="15"/>
      <c r="AH49" s="15"/>
      <c r="AI49" s="15"/>
      <c r="AJ49" s="15"/>
      <c r="AK49" s="15"/>
      <c r="AL49" s="15"/>
      <c r="AM49" s="15"/>
    </row>
    <row r="50" spans="36:39" ht="12.75" customHeight="1" thickBot="1">
      <c r="AJ50" s="15"/>
      <c r="AK50" s="15"/>
      <c r="AL50" s="15"/>
      <c r="AM50" s="15"/>
    </row>
    <row r="51" spans="2:39" ht="12.75" customHeight="1" thickTop="1">
      <c r="B51" s="107" t="s">
        <v>124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9"/>
      <c r="AJ51" s="15"/>
      <c r="AK51" s="15"/>
      <c r="AL51" s="15"/>
      <c r="AM51" s="15"/>
    </row>
    <row r="52" spans="2:39" ht="12.75">
      <c r="B52" s="110"/>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2"/>
      <c r="AJ52" s="15"/>
      <c r="AK52" s="15"/>
      <c r="AL52" s="15"/>
      <c r="AM52" s="15"/>
    </row>
    <row r="53" spans="2:39" ht="12.75">
      <c r="B53" s="110"/>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2"/>
      <c r="AJ53" s="15"/>
      <c r="AK53" s="15"/>
      <c r="AL53" s="15"/>
      <c r="AM53" s="15"/>
    </row>
    <row r="54" spans="2:39" ht="12.75">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2"/>
      <c r="AE54" s="15"/>
      <c r="AF54" s="15"/>
      <c r="AG54" s="15"/>
      <c r="AH54" s="15"/>
      <c r="AI54" s="15"/>
      <c r="AJ54" s="15"/>
      <c r="AK54" s="15"/>
      <c r="AL54" s="15"/>
      <c r="AM54" s="15"/>
    </row>
    <row r="55" spans="2:39" ht="12.7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2"/>
      <c r="AE55" s="15"/>
      <c r="AF55" s="15"/>
      <c r="AG55" s="15"/>
      <c r="AH55" s="15"/>
      <c r="AI55" s="15"/>
      <c r="AJ55" s="15"/>
      <c r="AK55" s="15"/>
      <c r="AL55" s="15"/>
      <c r="AM55" s="15"/>
    </row>
    <row r="56" spans="2:39" ht="12.7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2"/>
      <c r="AE56" s="15"/>
      <c r="AF56" s="15"/>
      <c r="AG56" s="15"/>
      <c r="AH56" s="15"/>
      <c r="AI56" s="15"/>
      <c r="AJ56" s="15"/>
      <c r="AK56" s="15"/>
      <c r="AL56" s="15"/>
      <c r="AM56" s="15"/>
    </row>
    <row r="57" spans="2:39" ht="12.75">
      <c r="B57" s="110"/>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2"/>
      <c r="AE57" s="15"/>
      <c r="AF57" s="15"/>
      <c r="AG57" s="15"/>
      <c r="AH57" s="15"/>
      <c r="AI57" s="15"/>
      <c r="AJ57" s="15"/>
      <c r="AL57" s="15"/>
      <c r="AM57" s="15"/>
    </row>
    <row r="58" spans="2:39" ht="12.7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2"/>
      <c r="AE58" s="15"/>
      <c r="AF58" s="15"/>
      <c r="AG58" s="15"/>
      <c r="AH58" s="15"/>
      <c r="AI58" s="15"/>
      <c r="AJ58" s="15"/>
      <c r="AL58" s="15"/>
      <c r="AM58" s="15"/>
    </row>
    <row r="59" spans="2:39" ht="12.7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2"/>
      <c r="AE59" s="15"/>
      <c r="AF59" s="15"/>
      <c r="AG59" s="15"/>
      <c r="AH59" s="15"/>
      <c r="AI59" s="15"/>
      <c r="AJ59" s="15"/>
      <c r="AL59" s="15"/>
      <c r="AM59" s="15"/>
    </row>
    <row r="60" spans="2:39" ht="13.5" thickBot="1">
      <c r="B60" s="113"/>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5"/>
      <c r="AE60" s="15"/>
      <c r="AF60" s="15"/>
      <c r="AG60" s="15"/>
      <c r="AH60" s="15"/>
      <c r="AI60" s="15"/>
      <c r="AJ60" s="15"/>
      <c r="AL60" s="15"/>
      <c r="AM60" s="15"/>
    </row>
    <row r="61" spans="2:39" ht="13.5" thickTop="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15"/>
      <c r="AF61" s="15"/>
      <c r="AG61" s="15"/>
      <c r="AH61" s="15"/>
      <c r="AI61" s="15"/>
      <c r="AJ61" s="15"/>
      <c r="AL61" s="15"/>
      <c r="AM61" s="15"/>
    </row>
    <row r="62" spans="2:39" ht="12.75">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15"/>
      <c r="AF62" s="15"/>
      <c r="AG62" s="15"/>
      <c r="AH62" s="15"/>
      <c r="AI62" s="15"/>
      <c r="AJ62" s="15"/>
      <c r="AL62" s="15"/>
      <c r="AM62" s="15"/>
    </row>
    <row r="63" spans="2:39" ht="12.75">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15"/>
      <c r="AF63" s="15"/>
      <c r="AG63" s="15"/>
      <c r="AH63" s="15"/>
      <c r="AI63" s="15"/>
      <c r="AJ63" s="15"/>
      <c r="AL63" s="15"/>
      <c r="AM63" s="15"/>
    </row>
    <row r="64" spans="2:39" ht="12.75">
      <c r="B64" s="81"/>
      <c r="C64" s="81"/>
      <c r="D64" s="81"/>
      <c r="E64" s="81"/>
      <c r="F64" s="81"/>
      <c r="K64" s="81"/>
      <c r="L64" s="81"/>
      <c r="M64" s="81"/>
      <c r="N64" s="81"/>
      <c r="O64" s="81"/>
      <c r="P64" s="81"/>
      <c r="Q64" s="81"/>
      <c r="R64" s="81"/>
      <c r="S64" s="81"/>
      <c r="T64" s="81"/>
      <c r="U64" s="81"/>
      <c r="V64" s="81"/>
      <c r="W64" s="81"/>
      <c r="X64" s="81"/>
      <c r="Y64" s="81"/>
      <c r="Z64" s="81"/>
      <c r="AA64" s="81"/>
      <c r="AB64" s="81"/>
      <c r="AC64" s="81"/>
      <c r="AD64" s="81"/>
      <c r="AE64" s="15"/>
      <c r="AF64" s="15"/>
      <c r="AG64" s="15"/>
      <c r="AH64" s="15"/>
      <c r="AI64" s="15"/>
      <c r="AL64" s="15"/>
      <c r="AM64" s="15"/>
    </row>
    <row r="65" spans="2:39" ht="12.75">
      <c r="B65" s="81"/>
      <c r="C65" s="81"/>
      <c r="D65" s="81"/>
      <c r="E65" s="81"/>
      <c r="F65" s="81"/>
      <c r="K65" s="81"/>
      <c r="L65" s="81"/>
      <c r="M65" s="81"/>
      <c r="N65" s="81"/>
      <c r="O65" s="81"/>
      <c r="P65" s="81"/>
      <c r="Q65" s="81"/>
      <c r="R65" s="81"/>
      <c r="S65" s="81"/>
      <c r="T65" s="81"/>
      <c r="U65" s="81"/>
      <c r="V65" s="81"/>
      <c r="W65" s="81"/>
      <c r="X65" s="81"/>
      <c r="Y65" s="81"/>
      <c r="Z65" s="81"/>
      <c r="AA65" s="81"/>
      <c r="AB65" s="81"/>
      <c r="AC65" s="81"/>
      <c r="AD65" s="81"/>
      <c r="AE65" s="15"/>
      <c r="AF65" s="15"/>
      <c r="AG65" s="15"/>
      <c r="AH65" s="15"/>
      <c r="AI65" s="15"/>
      <c r="AM65" s="15"/>
    </row>
    <row r="66" ht="12.75">
      <c r="AM66" s="15"/>
    </row>
  </sheetData>
  <sheetProtection password="E08B" sheet="1" objects="1" scenarios="1"/>
  <mergeCells count="27">
    <mergeCell ref="Y47:Z47"/>
    <mergeCell ref="Y44:Z44"/>
    <mergeCell ref="AI32:AO32"/>
    <mergeCell ref="AM29:AO29"/>
    <mergeCell ref="AK34:AO37"/>
    <mergeCell ref="AK39:AO42"/>
    <mergeCell ref="AC7:AD7"/>
    <mergeCell ref="B36:C36"/>
    <mergeCell ref="B40:C40"/>
    <mergeCell ref="AM26:AN26"/>
    <mergeCell ref="AM27:AO28"/>
    <mergeCell ref="N12:O12"/>
    <mergeCell ref="O5:P5"/>
    <mergeCell ref="V33:W33"/>
    <mergeCell ref="W24:AA24"/>
    <mergeCell ref="W25:AA25"/>
    <mergeCell ref="W26:AA26"/>
    <mergeCell ref="A1:C1"/>
    <mergeCell ref="B51:AD60"/>
    <mergeCell ref="AC8:AD8"/>
    <mergeCell ref="N43:O43"/>
    <mergeCell ref="U43:AB43"/>
    <mergeCell ref="I40:J40"/>
    <mergeCell ref="L38:O38"/>
    <mergeCell ref="Y45:Z45"/>
    <mergeCell ref="Y46:Z46"/>
    <mergeCell ref="B2:AD3"/>
  </mergeCells>
  <dataValidations count="5">
    <dataValidation type="list" allowBlank="1" showInputMessage="1" showErrorMessage="1" sqref="B36:C36 B40:C40">
      <formula1>"Apply,Do not apply"</formula1>
    </dataValidation>
    <dataValidation type="list" showInputMessage="1" showErrorMessage="1" sqref="W24">
      <formula1>$AE$34:$AE$37</formula1>
    </dataValidation>
    <dataValidation type="list" showInputMessage="1" showErrorMessage="1" sqref="W26">
      <formula1>$AG$38:$AI$38</formula1>
    </dataValidation>
    <dataValidation type="list" allowBlank="1" showInputMessage="1" showErrorMessage="1" sqref="L38:O38">
      <formula1>$AG$26:$AK$26</formula1>
    </dataValidation>
    <dataValidation type="list" showInputMessage="1" showErrorMessage="1" sqref="W25:AA25">
      <formula1>$AG$33:$AI$33</formula1>
    </dataValidation>
  </dataValidations>
  <hyperlinks>
    <hyperlink ref="A1:C1" location="PHEV-CO2EOR-CCS_test.xls#'Base - Gasoline'!B51" display="Instructions"/>
  </hyperlinks>
  <printOptions/>
  <pageMargins left="0.75" right="0.5" top="1.07" bottom="0.75" header="0.35" footer="0.5"/>
  <pageSetup horizontalDpi="600" verticalDpi="600" orientation="landscape" scale="74" r:id="rId5"/>
  <headerFooter alignWithMargins="0">
    <oddHeader>&amp;L&amp;G</oddHeader>
    <oddFooter>&amp;LPHEV CO2EOR CCS tool
National Energy Technology Laboratory
2008</oddFooter>
  </headerFooter>
  <rowBreaks count="1" manualBreakCount="1">
    <brk id="48" max="40" man="1"/>
  </rowBreaks>
  <colBreaks count="1" manualBreakCount="1">
    <brk id="30" min="1" max="60"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Nichols</dc:creator>
  <cp:keywords/>
  <dc:description/>
  <cp:lastModifiedBy>Gerdes</cp:lastModifiedBy>
  <cp:lastPrinted>2008-11-17T14:51:48Z</cp:lastPrinted>
  <dcterms:created xsi:type="dcterms:W3CDTF">2008-11-12T20:36:12Z</dcterms:created>
  <dcterms:modified xsi:type="dcterms:W3CDTF">2008-11-17T14:52:44Z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